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ánh giá chương trình Thạc sĩ Địa lý học\"/>
    </mc:Choice>
  </mc:AlternateContent>
  <xr:revisionPtr revIDLastSave="0" documentId="13_ncr:1_{4798908E-8174-4D4F-9CAF-5411450A4241}" xr6:coauthVersionLast="47" xr6:coauthVersionMax="47" xr10:uidLastSave="{00000000-0000-0000-0000-000000000000}"/>
  <bookViews>
    <workbookView xWindow="28680" yWindow="-120" windowWidth="29040" windowHeight="16440" activeTab="4" xr2:uid="{18DB829F-B17B-4AFB-BC0C-99EBCB5050A6}"/>
  </bookViews>
  <sheets>
    <sheet name="2020" sheetId="3" r:id="rId1"/>
    <sheet name="2021" sheetId="4" r:id="rId2"/>
    <sheet name="2022" sheetId="5" r:id="rId3"/>
    <sheet name="2023" sheetId="6" r:id="rId4"/>
    <sheet name="2024" sheetId="1" r:id="rId5"/>
    <sheet name="2025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6" l="1"/>
  <c r="N14" i="6"/>
  <c r="V14" i="6" s="1"/>
  <c r="M14" i="6"/>
  <c r="Q14" i="6" s="1"/>
  <c r="L14" i="6"/>
  <c r="J14" i="6"/>
  <c r="H14" i="6"/>
  <c r="F14" i="6"/>
  <c r="R13" i="6"/>
  <c r="N13" i="6"/>
  <c r="V13" i="6" s="1"/>
  <c r="M13" i="6"/>
  <c r="L13" i="6"/>
  <c r="J13" i="6"/>
  <c r="H13" i="6"/>
  <c r="F13" i="6"/>
  <c r="Q13" i="6" s="1"/>
  <c r="R12" i="6"/>
  <c r="N12" i="6"/>
  <c r="K12" i="6" s="1"/>
  <c r="M12" i="6"/>
  <c r="L12" i="6"/>
  <c r="J12" i="6"/>
  <c r="H12" i="6"/>
  <c r="F12" i="6"/>
  <c r="R11" i="6"/>
  <c r="N11" i="6"/>
  <c r="V11" i="6" s="1"/>
  <c r="M11" i="6"/>
  <c r="U11" i="6" s="1"/>
  <c r="L11" i="6"/>
  <c r="T11" i="6" s="1"/>
  <c r="J11" i="6"/>
  <c r="H11" i="6"/>
  <c r="F11" i="6"/>
  <c r="Q11" i="6" s="1"/>
  <c r="R10" i="6"/>
  <c r="Q10" i="6"/>
  <c r="N10" i="6"/>
  <c r="V10" i="6" s="1"/>
  <c r="M10" i="6"/>
  <c r="U10" i="6" s="1"/>
  <c r="L10" i="6"/>
  <c r="T10" i="6" s="1"/>
  <c r="J10" i="6"/>
  <c r="H10" i="6"/>
  <c r="F10" i="6"/>
  <c r="R9" i="6"/>
  <c r="N9" i="6"/>
  <c r="V9" i="6" s="1"/>
  <c r="M9" i="6"/>
  <c r="U9" i="6" s="1"/>
  <c r="L9" i="6"/>
  <c r="T9" i="6" s="1"/>
  <c r="K9" i="6"/>
  <c r="J9" i="6"/>
  <c r="H9" i="6"/>
  <c r="F9" i="6"/>
  <c r="Q9" i="6" s="1"/>
  <c r="R8" i="6"/>
  <c r="N8" i="6"/>
  <c r="V8" i="6" s="1"/>
  <c r="M8" i="6"/>
  <c r="U8" i="6" s="1"/>
  <c r="L8" i="6"/>
  <c r="T8" i="6" s="1"/>
  <c r="J8" i="6"/>
  <c r="H8" i="6"/>
  <c r="F8" i="6"/>
  <c r="Q8" i="6" s="1"/>
  <c r="R7" i="6"/>
  <c r="R15" i="6" s="1"/>
  <c r="Q7" i="6"/>
  <c r="N7" i="6"/>
  <c r="N15" i="6" s="1"/>
  <c r="M7" i="6"/>
  <c r="M15" i="6" s="1"/>
  <c r="L7" i="6"/>
  <c r="L15" i="6" s="1"/>
  <c r="J7" i="6"/>
  <c r="H7" i="6"/>
  <c r="F7" i="6"/>
  <c r="S8" i="6" l="1"/>
  <c r="P8" i="6"/>
  <c r="O8" i="6" s="1"/>
  <c r="S9" i="6"/>
  <c r="P9" i="6"/>
  <c r="O9" i="6" s="1"/>
  <c r="P14" i="6"/>
  <c r="O14" i="6" s="1"/>
  <c r="P12" i="6"/>
  <c r="U13" i="6"/>
  <c r="S10" i="6"/>
  <c r="S11" i="6"/>
  <c r="T7" i="6"/>
  <c r="P11" i="6"/>
  <c r="O11" i="6" s="1"/>
  <c r="Q12" i="6"/>
  <c r="Q15" i="6" s="1"/>
  <c r="K14" i="6"/>
  <c r="U7" i="6"/>
  <c r="P10" i="6"/>
  <c r="O10" i="6" s="1"/>
  <c r="K13" i="6"/>
  <c r="T14" i="6"/>
  <c r="U14" i="6"/>
  <c r="V7" i="6"/>
  <c r="V15" i="6" s="1"/>
  <c r="T13" i="6"/>
  <c r="K11" i="6"/>
  <c r="T12" i="6"/>
  <c r="K10" i="6"/>
  <c r="V12" i="6"/>
  <c r="K8" i="6"/>
  <c r="K7" i="6"/>
  <c r="K15" i="6" l="1"/>
  <c r="S7" i="6"/>
  <c r="T15" i="6"/>
  <c r="P7" i="6"/>
  <c r="O12" i="6"/>
  <c r="S14" i="6"/>
  <c r="U12" i="6"/>
  <c r="S12" i="6" s="1"/>
  <c r="S13" i="6"/>
  <c r="P13" i="6"/>
  <c r="O13" i="6" s="1"/>
  <c r="O7" i="6" l="1"/>
  <c r="O15" i="6" s="1"/>
  <c r="P15" i="6"/>
  <c r="U15" i="6"/>
  <c r="S15" i="6"/>
  <c r="M17" i="5" l="1"/>
  <c r="Q17" i="5" s="1"/>
  <c r="L17" i="5"/>
  <c r="P17" i="5" s="1"/>
  <c r="K17" i="5"/>
  <c r="O17" i="5" s="1"/>
  <c r="N17" i="5" s="1"/>
  <c r="F17" i="5"/>
  <c r="C17" i="5"/>
  <c r="M16" i="5"/>
  <c r="Q16" i="5" s="1"/>
  <c r="L16" i="5"/>
  <c r="P16" i="5" s="1"/>
  <c r="K16" i="5"/>
  <c r="J16" i="5" s="1"/>
  <c r="F16" i="5"/>
  <c r="C16" i="5"/>
  <c r="P15" i="5"/>
  <c r="M15" i="5"/>
  <c r="Q15" i="5" s="1"/>
  <c r="L15" i="5"/>
  <c r="K15" i="5"/>
  <c r="J15" i="5" s="1"/>
  <c r="F15" i="5"/>
  <c r="C15" i="5"/>
  <c r="P14" i="5"/>
  <c r="O14" i="5"/>
  <c r="M14" i="5"/>
  <c r="Q14" i="5" s="1"/>
  <c r="L14" i="5"/>
  <c r="K14" i="5"/>
  <c r="J14" i="5"/>
  <c r="F14" i="5"/>
  <c r="C14" i="5"/>
  <c r="Q13" i="5"/>
  <c r="M13" i="5"/>
  <c r="L13" i="5"/>
  <c r="J13" i="5" s="1"/>
  <c r="K13" i="5"/>
  <c r="O13" i="5" s="1"/>
  <c r="F13" i="5"/>
  <c r="C13" i="5"/>
  <c r="M12" i="5"/>
  <c r="Q12" i="5" s="1"/>
  <c r="L12" i="5"/>
  <c r="P12" i="5" s="1"/>
  <c r="K12" i="5"/>
  <c r="J12" i="5" s="1"/>
  <c r="F12" i="5"/>
  <c r="C12" i="5"/>
  <c r="P11" i="5"/>
  <c r="O11" i="5"/>
  <c r="M11" i="5"/>
  <c r="Q11" i="5" s="1"/>
  <c r="N11" i="5" s="1"/>
  <c r="L11" i="5"/>
  <c r="K11" i="5"/>
  <c r="J11" i="5" s="1"/>
  <c r="F11" i="5"/>
  <c r="C11" i="5"/>
  <c r="Q10" i="5"/>
  <c r="P10" i="5"/>
  <c r="O10" i="5"/>
  <c r="N10" i="5" s="1"/>
  <c r="M10" i="5"/>
  <c r="L10" i="5"/>
  <c r="K10" i="5"/>
  <c r="J10" i="5"/>
  <c r="F10" i="5"/>
  <c r="C10" i="5"/>
  <c r="Q9" i="5"/>
  <c r="M9" i="5"/>
  <c r="L9" i="5"/>
  <c r="P9" i="5" s="1"/>
  <c r="K9" i="5"/>
  <c r="O9" i="5" s="1"/>
  <c r="N9" i="5" s="1"/>
  <c r="J9" i="5"/>
  <c r="F9" i="5"/>
  <c r="C9" i="5"/>
  <c r="N8" i="5"/>
  <c r="J8" i="5"/>
  <c r="F8" i="5"/>
  <c r="N14" i="5" l="1"/>
  <c r="J17" i="5"/>
  <c r="O15" i="5"/>
  <c r="N15" i="5" s="1"/>
  <c r="O12" i="5"/>
  <c r="N12" i="5" s="1"/>
  <c r="O16" i="5"/>
  <c r="N16" i="5" s="1"/>
  <c r="P13" i="5"/>
  <c r="N13" i="5" s="1"/>
  <c r="L15" i="4" l="1"/>
  <c r="D15" i="4"/>
  <c r="O14" i="4"/>
  <c r="N14" i="4"/>
  <c r="M14" i="4"/>
  <c r="L14" i="4"/>
  <c r="H14" i="4"/>
  <c r="D14" i="4"/>
  <c r="O13" i="4"/>
  <c r="N13" i="4"/>
  <c r="M13" i="4"/>
  <c r="H13" i="4"/>
  <c r="D13" i="4"/>
  <c r="L13" i="4" s="1"/>
  <c r="O12" i="4"/>
  <c r="N12" i="4"/>
  <c r="M12" i="4"/>
  <c r="H12" i="4"/>
  <c r="D12" i="4"/>
  <c r="O11" i="4"/>
  <c r="N11" i="4"/>
  <c r="M11" i="4"/>
  <c r="H11" i="4"/>
  <c r="D11" i="4"/>
  <c r="L11" i="4" s="1"/>
  <c r="O10" i="4"/>
  <c r="N10" i="4"/>
  <c r="M10" i="4"/>
  <c r="H10" i="4"/>
  <c r="D10" i="4"/>
  <c r="O9" i="4"/>
  <c r="N9" i="4"/>
  <c r="M9" i="4"/>
  <c r="H9" i="4"/>
  <c r="D9" i="4"/>
  <c r="L9" i="4" s="1"/>
  <c r="K8" i="4"/>
  <c r="J8" i="4"/>
  <c r="I8" i="4"/>
  <c r="G8" i="4"/>
  <c r="F8" i="4"/>
  <c r="E8" i="4"/>
  <c r="O15" i="3"/>
  <c r="N15" i="3"/>
  <c r="L15" i="3" s="1"/>
  <c r="M15" i="3"/>
  <c r="H15" i="3"/>
  <c r="D15" i="3"/>
  <c r="O14" i="3"/>
  <c r="N14" i="3"/>
  <c r="L14" i="3" s="1"/>
  <c r="M14" i="3"/>
  <c r="H14" i="3"/>
  <c r="D14" i="3"/>
  <c r="O13" i="3"/>
  <c r="N13" i="3"/>
  <c r="L13" i="3" s="1"/>
  <c r="M13" i="3"/>
  <c r="H13" i="3"/>
  <c r="D13" i="3"/>
  <c r="O12" i="3"/>
  <c r="N12" i="3"/>
  <c r="M12" i="3"/>
  <c r="L12" i="3"/>
  <c r="D12" i="3"/>
  <c r="O11" i="3"/>
  <c r="N11" i="3"/>
  <c r="M11" i="3"/>
  <c r="L11" i="3" s="1"/>
  <c r="D11" i="3"/>
  <c r="O10" i="3"/>
  <c r="N10" i="3"/>
  <c r="L10" i="3" s="1"/>
  <c r="M10" i="3"/>
  <c r="D10" i="3"/>
  <c r="O9" i="3"/>
  <c r="L9" i="3" s="1"/>
  <c r="N9" i="3"/>
  <c r="M9" i="3"/>
  <c r="M8" i="3" s="1"/>
  <c r="D9" i="3"/>
  <c r="D8" i="3" s="1"/>
  <c r="K8" i="3"/>
  <c r="J8" i="3"/>
  <c r="I8" i="3"/>
  <c r="H8" i="3"/>
  <c r="G8" i="3"/>
  <c r="F8" i="3"/>
  <c r="E8" i="3"/>
  <c r="L10" i="4" l="1"/>
  <c r="D8" i="4"/>
  <c r="M8" i="4"/>
  <c r="H8" i="4"/>
  <c r="O8" i="4"/>
  <c r="N8" i="4"/>
  <c r="L12" i="4"/>
  <c r="L8" i="4" s="1"/>
  <c r="L8" i="3"/>
  <c r="N8" i="3"/>
  <c r="O8" i="3"/>
  <c r="D18" i="2"/>
  <c r="D17" i="2"/>
  <c r="D16" i="2"/>
  <c r="D15" i="2"/>
  <c r="D14" i="2"/>
  <c r="D13" i="2"/>
  <c r="D12" i="2"/>
  <c r="D11" i="2"/>
  <c r="D10" i="2"/>
  <c r="O9" i="2"/>
  <c r="N9" i="2"/>
  <c r="M9" i="2"/>
  <c r="L9" i="2"/>
  <c r="K9" i="2"/>
  <c r="J9" i="2"/>
  <c r="I9" i="2"/>
  <c r="H9" i="2"/>
  <c r="G9" i="2"/>
  <c r="F9" i="2"/>
  <c r="E9" i="2"/>
  <c r="D9" i="2" l="1"/>
  <c r="L21" i="1" l="1"/>
  <c r="H21" i="1"/>
  <c r="H16" i="1"/>
  <c r="K15" i="1"/>
  <c r="J15" i="1"/>
  <c r="I15" i="1"/>
  <c r="G15" i="1"/>
  <c r="O15" i="1" s="1"/>
  <c r="F15" i="1"/>
  <c r="E15" i="1"/>
  <c r="D15" i="1"/>
  <c r="H15" i="1" l="1"/>
  <c r="K22" i="1"/>
  <c r="E22" i="1"/>
  <c r="M15" i="1"/>
  <c r="L16" i="1"/>
  <c r="L15" i="1" s="1"/>
  <c r="F22" i="1"/>
  <c r="N15" i="1"/>
  <c r="I22" i="1"/>
  <c r="J22" i="1"/>
  <c r="N22" i="1" l="1"/>
  <c r="M22" i="1"/>
  <c r="H22" i="1"/>
  <c r="L22" i="1"/>
  <c r="G22" i="1"/>
  <c r="O22" i="1" s="1"/>
  <c r="D22" i="1"/>
</calcChain>
</file>

<file path=xl/sharedStrings.xml><?xml version="1.0" encoding="utf-8"?>
<sst xmlns="http://schemas.openxmlformats.org/spreadsheetml/2006/main" count="375" uniqueCount="121">
  <si>
    <t>TRƯỜNG ĐẠI HỌC VINH</t>
  </si>
  <si>
    <t>Biểu số 3</t>
  </si>
  <si>
    <t>TRƯỜNG SƯ PHẠM</t>
  </si>
  <si>
    <t>KẾ HOẠCH GIỜ GIẢNG DẠY NĂM 2024</t>
  </si>
  <si>
    <t>(Biểu dùng cho đơn vị đào tạo và đơn vị hành chính có giảng viên công tác tại đơn vị)</t>
  </si>
  <si>
    <t>Đơn vị tính: Tiết chuẩn</t>
  </si>
  <si>
    <t>STT</t>
  </si>
  <si>
    <t>Tổ bộ môn và họ tên giảng viên</t>
  </si>
  <si>
    <t>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</si>
  <si>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</si>
  <si>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</si>
  <si>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</si>
  <si>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</si>
  <si>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</si>
  <si>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</si>
  <si>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</si>
  <si>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</si>
  <si>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</si>
  <si>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</si>
  <si>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</si>
  <si>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</si>
  <si>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</si>
  <si>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</si>
  <si>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</si>
  <si>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</si>
  <si>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</si>
  <si>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</si>
  <si>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</si>
  <si>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</si>
  <si>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</si>
  <si>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</si>
  <si>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</si>
  <si>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</si>
  <si>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Tổng số cán bộ của đơn vị: ….., trong đó:</t>
  </si>
  <si>
    <t>Cán bộ hành chính …...</t>
  </si>
  <si>
    <t>Cán bộ giảng dạy: ….., gồm:</t>
  </si>
  <si>
    <t>CBGD đảm nhận ĐM giờ tập sự (thử việc): 0</t>
  </si>
  <si>
    <t>CBGD đảm nhận ĐM giờ giảng viên trở lên: …..</t>
  </si>
  <si>
    <t>CBGD đảm nhận ĐM giờ giáo viên: 0</t>
  </si>
  <si>
    <t>I</t>
  </si>
  <si>
    <t>TLĐT</t>
  </si>
  <si>
    <t>GV</t>
  </si>
  <si>
    <t>V</t>
  </si>
  <si>
    <t>VI</t>
  </si>
  <si>
    <t>Nguyễn Thị Duyên</t>
  </si>
  <si>
    <t>Nguyễn Thị Hà</t>
  </si>
  <si>
    <t>VIII</t>
  </si>
  <si>
    <t>Khoa Địa lý</t>
  </si>
  <si>
    <t>Phạm Vũ Chung</t>
  </si>
  <si>
    <t>GVC.TS</t>
  </si>
  <si>
    <t xml:space="preserve">Trợ lí đào tạo chuyên trách </t>
  </si>
  <si>
    <t>Nguyễn Văn Đông</t>
  </si>
  <si>
    <t>Nguyễn Thị Việt Hà</t>
  </si>
  <si>
    <t xml:space="preserve">PTK </t>
  </si>
  <si>
    <t>Võ Thị Thu Hà</t>
  </si>
  <si>
    <t>Võ Thị Vinh</t>
  </si>
  <si>
    <t xml:space="preserve">Trợ lí đào tạo </t>
  </si>
  <si>
    <t>Nguyễn Thị Hoài</t>
  </si>
  <si>
    <t>Nguyễn Thị Trang Thanh</t>
  </si>
  <si>
    <t>GVCC. TS</t>
  </si>
  <si>
    <t xml:space="preserve">Trưởng Khoa </t>
  </si>
  <si>
    <t>Lương Thị Thành Vinh</t>
  </si>
  <si>
    <t xml:space="preserve">CTCĐT </t>
  </si>
  <si>
    <t>TK</t>
  </si>
  <si>
    <t>Tổng cộng toàn đơn vị:</t>
  </si>
  <si>
    <t>Nghệ An, ngày      tháng 12 năm 2023</t>
  </si>
  <si>
    <t>Người lập biểu</t>
  </si>
  <si>
    <t>HIỆU TRƯỞNG</t>
  </si>
  <si>
    <t>(Ghi rõ họ, tên, SĐT người lập)</t>
  </si>
  <si>
    <t>PGS.TS. Lưu Tiến Hưng</t>
  </si>
  <si>
    <t>KẾ HOẠCH GIỜ GIẢNG DẠY NĂM 2025</t>
  </si>
  <si>
    <t>Số lượng viên chức/ Chức danh</t>
  </si>
  <si>
    <t>THẨM ĐỊNH CỦA P.TCCB</t>
  </si>
  <si>
    <t>Khoa Địa lí</t>
  </si>
  <si>
    <t>GVCC</t>
  </si>
  <si>
    <t>Trưởng khoa (30%)</t>
  </si>
  <si>
    <t>GVC</t>
  </si>
  <si>
    <t>P. Trưởng khoa (20%)</t>
  </si>
  <si>
    <t>147.5</t>
  </si>
  <si>
    <t>77.5</t>
  </si>
  <si>
    <t>TLĐT chuyên trách (50%)</t>
  </si>
  <si>
    <t>TLĐT (15%)</t>
  </si>
  <si>
    <t>Trần Thị Tuyến</t>
  </si>
  <si>
    <t>Không</t>
  </si>
  <si>
    <t>CTCĐ bộ phận (10%)</t>
  </si>
  <si>
    <t>CVHT (15%)</t>
  </si>
  <si>
    <t>Hoàng Phan Hải Yến</t>
  </si>
  <si>
    <t>VIỆN SƯ PHẠM XÃ HỘI</t>
  </si>
  <si>
    <t>TỔNG HỢP SỐ GIỜ QUY CHUẨN ĐƠN VỊ PHẢI ĐẢM NHẬN GIẢNG DẠY NĂM HỌC 2019-2020</t>
  </si>
  <si>
    <t>Ghi chú</t>
  </si>
  <si>
    <t>TBM, Ban CDIO (50%)</t>
  </si>
  <si>
    <t>CVHT, Học TA B2</t>
  </si>
  <si>
    <t xml:space="preserve"> Địa lý</t>
  </si>
  <si>
    <t>TỔNG HỢP SỐ GIỜ QUY CHUẨN ĐƠN VỊ PHẢI ĐẢM NHẬN GIẢNG DẠY NĂM HỌC 2020-2021</t>
  </si>
  <si>
    <t>(11)=(9)+(10)</t>
  </si>
  <si>
    <t>TS. Hoàng Phan Hải Yến</t>
  </si>
  <si>
    <t>TBM</t>
  </si>
  <si>
    <t>PGS.TS. Nguyễn Thị Trang Thanh</t>
  </si>
  <si>
    <t>PVT</t>
  </si>
  <si>
    <t>TS. Nguyễn Thị Hoài</t>
  </si>
  <si>
    <t>TS. Lương Thị Thành Vinh</t>
  </si>
  <si>
    <t>Địa lí học</t>
  </si>
  <si>
    <t>Tên đơn vị:……………...…</t>
  </si>
  <si>
    <t>TỔNG HỢP SỐ GIỜ QUY CHUẨN ĐƠN VỊ PHẢI ĐẢM NHẬN GIẢNG DẠY NĂM TÀI CHÍNH 2022</t>
  </si>
  <si>
    <t>Chức vụ</t>
  </si>
  <si>
    <t>Nhóm</t>
  </si>
  <si>
    <t>Hệ số lương có bản</t>
  </si>
  <si>
    <t>Trưởng Khoa</t>
  </si>
  <si>
    <t>PK</t>
  </si>
  <si>
    <t>Trợ lí đào tạo</t>
  </si>
  <si>
    <t>Khoa: Địa lí</t>
  </si>
  <si>
    <t>CTCĐT</t>
  </si>
  <si>
    <t>TỔNG HỢP SỐ GIỜ QUY CHUẨN ĐƠN VỊ PHẢI ĐẢM NHẬN GIẢNG DẠY NĂM 2023</t>
  </si>
  <si>
    <t>Điều kiện miễn giảm giờ chuẩn ( đánh số như trong phụ lục miễn giảm giờ chuẩn)</t>
  </si>
  <si>
    <t xml:space="preserve">Nhóm (Ví dụ: N2)- Chọn nhóm theo quy ước trong QC CTNB 1181 </t>
  </si>
  <si>
    <t>Hệ số lương cơ bản (ví dụ: 6,56)</t>
  </si>
  <si>
    <t>Lãnh đạo đảng, đoàn thể (chỉ tính mức được miễn giảm cao nhất) - kí hiệu số tương ứng từ 1 đến 25 theo phụ lục miễn giảm giờ chuẩn B3</t>
  </si>
  <si>
    <t>Hệ số miễn giảm tương ứng</t>
  </si>
  <si>
    <t>Đi học (A, B, C)</t>
  </si>
  <si>
    <t>Nghỉ sinh (D, E, F)</t>
  </si>
  <si>
    <t>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</si>
</sst>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7" formatCode="0.0"/>
    <numFmt numFmtId="168" formatCode="_(* #,##0.00_);_(* \(#,##0.00\);_(* &quot;-&quot;??_);_(@_)"/>
  </numFmts>
  <fonts count="3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1"/>
      <color rgb="FFFF0000"/>
      <name val="Times New Roman"/>
    </font>
    <font>
      <i/>
      <sz val="11"/>
      <color theme="1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 style="thin">
        <color indexed="8"/>
      </right>
      <top/>
      <bottom style="hair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49" fontId="3" fillId="0" borderId="8" xfId="0" quotePrefix="1" applyNumberFormat="1" applyFont="1" applyBorder="1" applyAlignment="1">
      <alignment horizontal="center" vertical="center" wrapText="1"/>
    </xf>
    <xf numFmtId="49" fontId="3" fillId="0" borderId="9" xfId="0" quotePrefix="1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vertical="top"/>
    </xf>
    <xf numFmtId="0" fontId="9" fillId="0" borderId="2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2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9" xfId="0" applyFont="1" applyBorder="1"/>
    <xf numFmtId="0" fontId="12" fillId="0" borderId="6" xfId="0" applyFont="1" applyBorder="1"/>
    <xf numFmtId="164" fontId="11" fillId="0" borderId="6" xfId="0" applyNumberFormat="1" applyFont="1" applyBorder="1" applyAlignment="1">
      <alignment horizontal="center" vertical="center" wrapText="1"/>
    </xf>
    <xf numFmtId="0" fontId="12" fillId="0" borderId="20" xfId="0" applyFont="1" applyBorder="1"/>
    <xf numFmtId="49" fontId="11" fillId="0" borderId="9" xfId="0" quotePrefix="1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15" fillId="4" borderId="18" xfId="0" applyNumberFormat="1" applyFont="1" applyFill="1" applyBorder="1" applyAlignment="1">
      <alignment horizontal="center"/>
    </xf>
    <xf numFmtId="0" fontId="15" fillId="4" borderId="18" xfId="0" applyFont="1" applyFill="1" applyBorder="1" applyAlignment="1">
      <alignment horizontal="left"/>
    </xf>
    <xf numFmtId="0" fontId="15" fillId="4" borderId="18" xfId="0" applyFont="1" applyFill="1" applyBorder="1" applyAlignment="1">
      <alignment horizontal="center"/>
    </xf>
    <xf numFmtId="167" fontId="15" fillId="4" borderId="18" xfId="0" applyNumberFormat="1" applyFont="1" applyFill="1" applyBorder="1" applyAlignment="1">
      <alignment horizontal="right"/>
    </xf>
    <xf numFmtId="164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18" xfId="0" applyFont="1" applyBorder="1" applyAlignment="1">
      <alignment horizontal="center"/>
    </xf>
    <xf numFmtId="3" fontId="17" fillId="0" borderId="18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3" borderId="18" xfId="0" applyFont="1" applyFill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3" fillId="5" borderId="28" xfId="2" applyNumberFormat="1" applyFont="1" applyFill="1" applyBorder="1" applyAlignment="1">
      <alignment horizontal="center" vertical="center" wrapText="1"/>
    </xf>
    <xf numFmtId="164" fontId="3" fillId="5" borderId="29" xfId="2" applyNumberFormat="1" applyFont="1" applyFill="1" applyBorder="1" applyAlignment="1">
      <alignment horizontal="center" vertical="center" wrapText="1"/>
    </xf>
    <xf numFmtId="164" fontId="3" fillId="5" borderId="30" xfId="2" applyNumberFormat="1" applyFont="1" applyFill="1" applyBorder="1" applyAlignment="1">
      <alignment horizontal="center" vertical="center" wrapText="1"/>
    </xf>
    <xf numFmtId="164" fontId="3" fillId="5" borderId="31" xfId="2" applyNumberFormat="1" applyFont="1" applyFill="1" applyBorder="1" applyAlignment="1">
      <alignment horizontal="center" vertical="center" wrapText="1"/>
    </xf>
    <xf numFmtId="164" fontId="3" fillId="5" borderId="32" xfId="2" applyNumberFormat="1" applyFont="1" applyFill="1" applyBorder="1" applyAlignment="1">
      <alignment horizontal="center" vertical="center" wrapText="1"/>
    </xf>
    <xf numFmtId="164" fontId="3" fillId="5" borderId="33" xfId="2" applyNumberFormat="1" applyFont="1" applyFill="1" applyBorder="1" applyAlignment="1">
      <alignment horizontal="center" vertical="center" wrapText="1"/>
    </xf>
    <xf numFmtId="164" fontId="3" fillId="5" borderId="33" xfId="2" applyNumberFormat="1" applyFont="1" applyFill="1" applyBorder="1" applyAlignment="1">
      <alignment horizontal="center" vertical="center" wrapText="1"/>
    </xf>
    <xf numFmtId="164" fontId="3" fillId="5" borderId="34" xfId="2" applyNumberFormat="1" applyFont="1" applyFill="1" applyBorder="1" applyAlignment="1">
      <alignment horizontal="center" vertical="center" wrapText="1"/>
    </xf>
    <xf numFmtId="49" fontId="3" fillId="5" borderId="35" xfId="2" quotePrefix="1" applyNumberFormat="1" applyFont="1" applyFill="1" applyBorder="1" applyAlignment="1">
      <alignment horizontal="center" vertical="center" wrapText="1"/>
    </xf>
    <xf numFmtId="49" fontId="3" fillId="5" borderId="36" xfId="2" quotePrefix="1" applyNumberFormat="1" applyFont="1" applyFill="1" applyBorder="1" applyAlignment="1">
      <alignment horizontal="center" vertical="center" wrapText="1"/>
    </xf>
    <xf numFmtId="49" fontId="3" fillId="5" borderId="36" xfId="2" applyNumberFormat="1" applyFont="1" applyFill="1" applyBorder="1" applyAlignment="1">
      <alignment horizontal="center" vertical="center" wrapText="1"/>
    </xf>
    <xf numFmtId="49" fontId="3" fillId="5" borderId="37" xfId="2" applyNumberFormat="1" applyFont="1" applyFill="1" applyBorder="1" applyAlignment="1">
      <alignment horizontal="center" vertical="center" wrapText="1"/>
    </xf>
    <xf numFmtId="0" fontId="24" fillId="6" borderId="38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justify" vertical="center" wrapText="1"/>
    </xf>
    <xf numFmtId="0" fontId="24" fillId="6" borderId="39" xfId="0" applyFont="1" applyFill="1" applyBorder="1" applyAlignment="1">
      <alignment horizontal="center" vertical="center" wrapText="1"/>
    </xf>
    <xf numFmtId="4" fontId="3" fillId="6" borderId="39" xfId="0" applyNumberFormat="1" applyFont="1" applyFill="1" applyBorder="1" applyAlignment="1">
      <alignment vertical="center" wrapText="1"/>
    </xf>
    <xf numFmtId="0" fontId="24" fillId="6" borderId="40" xfId="0" applyFont="1" applyFill="1" applyBorder="1" applyAlignment="1">
      <alignment vertical="center"/>
    </xf>
    <xf numFmtId="0" fontId="18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justify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2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2" fillId="7" borderId="4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164" fontId="20" fillId="0" borderId="28" xfId="1" applyNumberFormat="1" applyFont="1" applyBorder="1" applyAlignment="1">
      <alignment horizontal="center" vertical="center" wrapText="1"/>
    </xf>
    <xf numFmtId="164" fontId="20" fillId="0" borderId="29" xfId="1" applyNumberFormat="1" applyFont="1" applyBorder="1" applyAlignment="1">
      <alignment horizontal="center" vertical="center" wrapText="1"/>
    </xf>
    <xf numFmtId="164" fontId="20" fillId="0" borderId="30" xfId="1" applyNumberFormat="1" applyFont="1" applyBorder="1" applyAlignment="1">
      <alignment horizontal="center" vertical="center" wrapText="1"/>
    </xf>
    <xf numFmtId="164" fontId="20" fillId="0" borderId="31" xfId="1" applyNumberFormat="1" applyFont="1" applyBorder="1" applyAlignment="1">
      <alignment horizontal="center" vertical="center" wrapText="1"/>
    </xf>
    <xf numFmtId="164" fontId="20" fillId="0" borderId="32" xfId="1" applyNumberFormat="1" applyFont="1" applyBorder="1" applyAlignment="1">
      <alignment horizontal="center" vertical="center" wrapText="1"/>
    </xf>
    <xf numFmtId="164" fontId="20" fillId="0" borderId="33" xfId="1" applyNumberFormat="1" applyFont="1" applyBorder="1" applyAlignment="1">
      <alignment horizontal="center" vertical="center" wrapText="1"/>
    </xf>
    <xf numFmtId="164" fontId="20" fillId="0" borderId="33" xfId="1" applyNumberFormat="1" applyFont="1" applyBorder="1" applyAlignment="1">
      <alignment horizontal="center" vertical="center" wrapText="1"/>
    </xf>
    <xf numFmtId="164" fontId="20" fillId="0" borderId="34" xfId="1" applyNumberFormat="1" applyFont="1" applyBorder="1" applyAlignment="1">
      <alignment horizontal="center" vertical="center" wrapText="1"/>
    </xf>
    <xf numFmtId="49" fontId="20" fillId="0" borderId="35" xfId="1" quotePrefix="1" applyNumberFormat="1" applyFont="1" applyFill="1" applyBorder="1" applyAlignment="1">
      <alignment horizontal="center" vertical="center" wrapText="1"/>
    </xf>
    <xf numFmtId="49" fontId="20" fillId="0" borderId="36" xfId="1" quotePrefix="1" applyNumberFormat="1" applyFont="1" applyFill="1" applyBorder="1" applyAlignment="1">
      <alignment horizontal="center" vertical="center" wrapText="1"/>
    </xf>
    <xf numFmtId="49" fontId="20" fillId="0" borderId="36" xfId="1" applyNumberFormat="1" applyFont="1" applyFill="1" applyBorder="1" applyAlignment="1">
      <alignment horizontal="center" vertical="center" wrapText="1"/>
    </xf>
    <xf numFmtId="49" fontId="25" fillId="0" borderId="36" xfId="1" quotePrefix="1" applyNumberFormat="1" applyFont="1" applyFill="1" applyBorder="1" applyAlignment="1">
      <alignment horizontal="center" vertical="center" wrapText="1"/>
    </xf>
    <xf numFmtId="49" fontId="20" fillId="0" borderId="37" xfId="1" applyNumberFormat="1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justify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vertical="center"/>
    </xf>
    <xf numFmtId="0" fontId="20" fillId="6" borderId="43" xfId="0" applyFont="1" applyFill="1" applyBorder="1" applyAlignment="1">
      <alignment vertical="center"/>
    </xf>
    <xf numFmtId="0" fontId="19" fillId="0" borderId="46" xfId="0" applyFont="1" applyBorder="1" applyAlignment="1">
      <alignment horizontal="center" vertical="center" wrapText="1"/>
    </xf>
    <xf numFmtId="164" fontId="19" fillId="0" borderId="47" xfId="2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28" xfId="3" applyNumberFormat="1" applyFont="1" applyBorder="1" applyAlignment="1">
      <alignment horizontal="center" vertical="center" wrapText="1"/>
    </xf>
    <xf numFmtId="164" fontId="20" fillId="0" borderId="29" xfId="3" applyNumberFormat="1" applyFont="1" applyBorder="1" applyAlignment="1">
      <alignment horizontal="center" vertical="center" wrapText="1"/>
    </xf>
    <xf numFmtId="164" fontId="20" fillId="0" borderId="29" xfId="3" applyNumberFormat="1" applyFont="1" applyBorder="1" applyAlignment="1">
      <alignment horizontal="center" vertical="center" wrapText="1"/>
    </xf>
    <xf numFmtId="164" fontId="20" fillId="0" borderId="30" xfId="3" applyNumberFormat="1" applyFont="1" applyBorder="1" applyAlignment="1">
      <alignment horizontal="center" vertical="center" wrapText="1"/>
    </xf>
    <xf numFmtId="164" fontId="20" fillId="0" borderId="31" xfId="3" applyNumberFormat="1" applyFont="1" applyBorder="1" applyAlignment="1">
      <alignment horizontal="center" vertical="center" wrapText="1"/>
    </xf>
    <xf numFmtId="164" fontId="20" fillId="0" borderId="32" xfId="3" applyNumberFormat="1" applyFont="1" applyBorder="1" applyAlignment="1">
      <alignment horizontal="center" vertical="center" wrapText="1"/>
    </xf>
    <xf numFmtId="164" fontId="20" fillId="0" borderId="33" xfId="3" applyNumberFormat="1" applyFont="1" applyBorder="1" applyAlignment="1">
      <alignment horizontal="center" vertical="center" wrapText="1"/>
    </xf>
    <xf numFmtId="164" fontId="20" fillId="0" borderId="33" xfId="3" applyNumberFormat="1" applyFont="1" applyBorder="1" applyAlignment="1">
      <alignment horizontal="center" vertical="center" wrapText="1"/>
    </xf>
    <xf numFmtId="164" fontId="20" fillId="0" borderId="34" xfId="3" applyNumberFormat="1" applyFont="1" applyBorder="1" applyAlignment="1">
      <alignment horizontal="center" vertical="center" wrapText="1"/>
    </xf>
    <xf numFmtId="49" fontId="20" fillId="0" borderId="35" xfId="3" quotePrefix="1" applyNumberFormat="1" applyFont="1" applyFill="1" applyBorder="1" applyAlignment="1">
      <alignment horizontal="center" vertical="center" wrapText="1"/>
    </xf>
    <xf numFmtId="49" fontId="20" fillId="0" borderId="36" xfId="3" quotePrefix="1" applyNumberFormat="1" applyFont="1" applyFill="1" applyBorder="1" applyAlignment="1">
      <alignment horizontal="center" vertical="center" wrapText="1"/>
    </xf>
    <xf numFmtId="49" fontId="20" fillId="0" borderId="36" xfId="3" applyNumberFormat="1" applyFont="1" applyFill="1" applyBorder="1" applyAlignment="1">
      <alignment horizontal="center" vertical="center" wrapText="1"/>
    </xf>
    <xf numFmtId="49" fontId="25" fillId="0" borderId="36" xfId="3" quotePrefix="1" applyNumberFormat="1" applyFont="1" applyFill="1" applyBorder="1" applyAlignment="1">
      <alignment horizontal="center" vertical="center" wrapText="1"/>
    </xf>
    <xf numFmtId="49" fontId="20" fillId="0" borderId="37" xfId="3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6" fillId="0" borderId="36" xfId="0" applyFont="1" applyBorder="1" applyAlignment="1">
      <alignment vertical="top"/>
    </xf>
    <xf numFmtId="164" fontId="19" fillId="0" borderId="47" xfId="3" applyNumberFormat="1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2" xfId="0" applyFont="1" applyBorder="1" applyAlignment="1">
      <alignment vertical="center"/>
    </xf>
    <xf numFmtId="0" fontId="20" fillId="0" borderId="42" xfId="0" applyFont="1" applyBorder="1" applyAlignment="1">
      <alignment horizontal="justify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/>
    </xf>
    <xf numFmtId="0" fontId="19" fillId="0" borderId="4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6" borderId="42" xfId="0" applyFont="1" applyFill="1" applyBorder="1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wrapText="1"/>
    </xf>
    <xf numFmtId="0" fontId="19" fillId="3" borderId="0" xfId="0" applyFont="1" applyFill="1"/>
    <xf numFmtId="0" fontId="21" fillId="3" borderId="48" xfId="0" applyFont="1" applyFill="1" applyBorder="1" applyAlignment="1">
      <alignment horizontal="center" vertical="center"/>
    </xf>
    <xf numFmtId="0" fontId="5" fillId="0" borderId="48" xfId="0" applyFont="1" applyBorder="1"/>
    <xf numFmtId="164" fontId="20" fillId="3" borderId="9" xfId="0" applyNumberFormat="1" applyFont="1" applyFill="1" applyBorder="1" applyAlignment="1">
      <alignment horizontal="center" vertical="center" wrapText="1"/>
    </xf>
    <xf numFmtId="164" fontId="20" fillId="3" borderId="18" xfId="0" applyNumberFormat="1" applyFont="1" applyFill="1" applyBorder="1" applyAlignment="1">
      <alignment horizontal="center" vertical="center" wrapText="1"/>
    </xf>
    <xf numFmtId="164" fontId="20" fillId="3" borderId="26" xfId="0" applyNumberFormat="1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19" xfId="0" applyFont="1" applyBorder="1"/>
    <xf numFmtId="0" fontId="2" fillId="3" borderId="27" xfId="0" applyFont="1" applyFill="1" applyBorder="1"/>
    <xf numFmtId="0" fontId="5" fillId="0" borderId="20" xfId="0" applyFont="1" applyBorder="1"/>
    <xf numFmtId="164" fontId="20" fillId="3" borderId="18" xfId="0" applyNumberFormat="1" applyFont="1" applyFill="1" applyBorder="1" applyAlignment="1">
      <alignment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vertical="center" wrapText="1"/>
    </xf>
    <xf numFmtId="164" fontId="19" fillId="3" borderId="26" xfId="0" applyNumberFormat="1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vertical="center"/>
    </xf>
    <xf numFmtId="0" fontId="19" fillId="3" borderId="18" xfId="0" applyFont="1" applyFill="1" applyBorder="1" applyAlignment="1">
      <alignment horizontal="left" vertical="top" wrapText="1"/>
    </xf>
    <xf numFmtId="0" fontId="19" fillId="3" borderId="2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top"/>
    </xf>
    <xf numFmtId="164" fontId="19" fillId="3" borderId="19" xfId="0" applyNumberFormat="1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vertical="top"/>
    </xf>
    <xf numFmtId="0" fontId="19" fillId="3" borderId="18" xfId="0" applyFont="1" applyFill="1" applyBorder="1" applyAlignment="1">
      <alignment vertical="center"/>
    </xf>
    <xf numFmtId="0" fontId="19" fillId="3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vertical="center"/>
    </xf>
    <xf numFmtId="0" fontId="28" fillId="3" borderId="18" xfId="0" applyFont="1" applyFill="1" applyBorder="1" applyAlignment="1">
      <alignment vertical="center"/>
    </xf>
  </cellXfs>
  <cellStyles count="4">
    <cellStyle name="Comma" xfId="1" builtinId="3"/>
    <cellStyle name="Comma 2" xfId="3" xr:uid="{AD94E440-B84D-4A1C-BC08-5879F733A1B7}"/>
    <cellStyle name="Comma 3" xfId="2" xr:uid="{4A656403-919A-44ED-B96F-1D1264F06F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64D6-8762-423D-8B19-4EDB73EAAC0C}">
  <dimension ref="A1:P15"/>
  <sheetViews>
    <sheetView workbookViewId="0">
      <selection activeCell="B22" sqref="B22"/>
    </sheetView>
  </sheetViews>
  <sheetFormatPr defaultRowHeight="14.5" x14ac:dyDescent="0.35"/>
  <cols>
    <col min="2" max="2" width="16.26953125" customWidth="1"/>
  </cols>
  <sheetData>
    <row r="1" spans="1:16" ht="15" x14ac:dyDescent="0.35">
      <c r="A1" s="92" t="s">
        <v>0</v>
      </c>
      <c r="B1" s="92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 t="s">
        <v>1</v>
      </c>
    </row>
    <row r="2" spans="1:16" ht="15" x14ac:dyDescent="0.35">
      <c r="A2" s="96" t="s">
        <v>87</v>
      </c>
      <c r="B2" s="96"/>
      <c r="C2" s="93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</row>
    <row r="3" spans="1:16" x14ac:dyDescent="0.35">
      <c r="A3" s="96" t="s">
        <v>88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" thickBot="1" x14ac:dyDescent="0.4">
      <c r="A4" s="99"/>
      <c r="B4" s="99"/>
      <c r="C4" s="99"/>
      <c r="D4" s="99"/>
      <c r="E4" s="99"/>
      <c r="F4" s="99"/>
      <c r="G4" s="100" t="s">
        <v>5</v>
      </c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5" thickTop="1" x14ac:dyDescent="0.35">
      <c r="A5" s="101" t="s">
        <v>6</v>
      </c>
      <c r="B5" s="102" t="s">
        <v>7</v>
      </c>
      <c r="C5" s="102" t="s">
        <v>8</v>
      </c>
      <c r="D5" s="103" t="s">
        <v>9</v>
      </c>
      <c r="E5" s="103"/>
      <c r="F5" s="103"/>
      <c r="G5" s="103"/>
      <c r="H5" s="103" t="s">
        <v>10</v>
      </c>
      <c r="I5" s="103"/>
      <c r="J5" s="103"/>
      <c r="K5" s="103"/>
      <c r="L5" s="103" t="s">
        <v>11</v>
      </c>
      <c r="M5" s="103"/>
      <c r="N5" s="103"/>
      <c r="O5" s="103"/>
      <c r="P5" s="104" t="s">
        <v>89</v>
      </c>
    </row>
    <row r="6" spans="1:16" ht="42" x14ac:dyDescent="0.35">
      <c r="A6" s="105"/>
      <c r="B6" s="106"/>
      <c r="C6" s="106"/>
      <c r="D6" s="107" t="s">
        <v>13</v>
      </c>
      <c r="E6" s="107" t="s">
        <v>14</v>
      </c>
      <c r="F6" s="107" t="s">
        <v>15</v>
      </c>
      <c r="G6" s="107" t="s">
        <v>16</v>
      </c>
      <c r="H6" s="107" t="s">
        <v>13</v>
      </c>
      <c r="I6" s="107" t="s">
        <v>14</v>
      </c>
      <c r="J6" s="107" t="s">
        <v>15</v>
      </c>
      <c r="K6" s="107" t="s">
        <v>16</v>
      </c>
      <c r="L6" s="107" t="s">
        <v>13</v>
      </c>
      <c r="M6" s="107" t="s">
        <v>14</v>
      </c>
      <c r="N6" s="107" t="s">
        <v>15</v>
      </c>
      <c r="O6" s="107" t="s">
        <v>16</v>
      </c>
      <c r="P6" s="108"/>
    </row>
    <row r="7" spans="1:16" x14ac:dyDescent="0.35">
      <c r="A7" s="109" t="s">
        <v>17</v>
      </c>
      <c r="B7" s="110" t="s">
        <v>18</v>
      </c>
      <c r="C7" s="111" t="s">
        <v>19</v>
      </c>
      <c r="D7" s="111" t="s">
        <v>20</v>
      </c>
      <c r="E7" s="111" t="s">
        <v>21</v>
      </c>
      <c r="F7" s="111" t="s">
        <v>22</v>
      </c>
      <c r="G7" s="111" t="s">
        <v>23</v>
      </c>
      <c r="H7" s="111" t="s">
        <v>24</v>
      </c>
      <c r="I7" s="111" t="s">
        <v>25</v>
      </c>
      <c r="J7" s="111" t="s">
        <v>26</v>
      </c>
      <c r="K7" s="110" t="s">
        <v>27</v>
      </c>
      <c r="L7" s="111" t="s">
        <v>28</v>
      </c>
      <c r="M7" s="111" t="s">
        <v>29</v>
      </c>
      <c r="N7" s="111" t="s">
        <v>30</v>
      </c>
      <c r="O7" s="111" t="s">
        <v>31</v>
      </c>
      <c r="P7" s="112" t="s">
        <v>32</v>
      </c>
    </row>
    <row r="8" spans="1:16" x14ac:dyDescent="0.35">
      <c r="A8" s="113" t="s">
        <v>43</v>
      </c>
      <c r="B8" s="114" t="s">
        <v>92</v>
      </c>
      <c r="C8" s="115"/>
      <c r="D8" s="116">
        <f>SUM(D9:D15)</f>
        <v>3895</v>
      </c>
      <c r="E8" s="116">
        <f t="shared" ref="E8:L8" si="0">SUM(E9:E15)</f>
        <v>1890</v>
      </c>
      <c r="F8" s="116">
        <f t="shared" si="0"/>
        <v>1315</v>
      </c>
      <c r="G8" s="116">
        <f t="shared" si="0"/>
        <v>690</v>
      </c>
      <c r="H8" s="116">
        <f t="shared" si="0"/>
        <v>503.5</v>
      </c>
      <c r="I8" s="116">
        <f t="shared" si="0"/>
        <v>321.5</v>
      </c>
      <c r="J8" s="116">
        <f t="shared" si="0"/>
        <v>144.5</v>
      </c>
      <c r="K8" s="116">
        <f t="shared" si="0"/>
        <v>37.5</v>
      </c>
      <c r="L8" s="116">
        <f t="shared" si="0"/>
        <v>3391.5</v>
      </c>
      <c r="M8" s="116">
        <f>SUM(M9:M15)</f>
        <v>1568.5</v>
      </c>
      <c r="N8" s="116">
        <f>SUM(N9:N15)</f>
        <v>1170.5</v>
      </c>
      <c r="O8" s="116">
        <f>SUM(O9:O15)</f>
        <v>652.5</v>
      </c>
      <c r="P8" s="117"/>
    </row>
    <row r="9" spans="1:16" ht="26" x14ac:dyDescent="0.35">
      <c r="A9" s="118">
        <v>35</v>
      </c>
      <c r="B9" s="119" t="s">
        <v>48</v>
      </c>
      <c r="C9" s="120" t="s">
        <v>41</v>
      </c>
      <c r="D9" s="121">
        <f>(E9+F9+G9)</f>
        <v>535</v>
      </c>
      <c r="E9" s="121">
        <v>270</v>
      </c>
      <c r="F9" s="121">
        <v>175</v>
      </c>
      <c r="G9" s="121">
        <v>90</v>
      </c>
      <c r="H9" s="121">
        <v>0</v>
      </c>
      <c r="I9" s="121">
        <v>0</v>
      </c>
      <c r="J9" s="121">
        <v>0</v>
      </c>
      <c r="K9" s="121">
        <v>0</v>
      </c>
      <c r="L9" s="121">
        <f t="shared" ref="L9:L15" si="1">(M9+N9+O9)</f>
        <v>535</v>
      </c>
      <c r="M9" s="121">
        <f>E9-I9</f>
        <v>270</v>
      </c>
      <c r="N9" s="121">
        <f>F9-J9</f>
        <v>175</v>
      </c>
      <c r="O9" s="121">
        <f>G9-K9</f>
        <v>90</v>
      </c>
      <c r="P9" s="122"/>
    </row>
    <row r="10" spans="1:16" ht="26" x14ac:dyDescent="0.35">
      <c r="A10" s="118">
        <v>36</v>
      </c>
      <c r="B10" s="119" t="s">
        <v>44</v>
      </c>
      <c r="C10" s="120" t="s">
        <v>41</v>
      </c>
      <c r="D10" s="121">
        <f t="shared" ref="D10:D15" si="2">(E10+F10+G10)</f>
        <v>535</v>
      </c>
      <c r="E10" s="121">
        <v>270</v>
      </c>
      <c r="F10" s="121">
        <v>175</v>
      </c>
      <c r="G10" s="121">
        <v>90</v>
      </c>
      <c r="H10" s="121">
        <v>0</v>
      </c>
      <c r="I10" s="121">
        <v>0</v>
      </c>
      <c r="J10" s="121">
        <v>0</v>
      </c>
      <c r="K10" s="121">
        <v>0</v>
      </c>
      <c r="L10" s="121">
        <f t="shared" si="1"/>
        <v>535</v>
      </c>
      <c r="M10" s="121">
        <f t="shared" ref="M10:O15" si="3">E10-I10</f>
        <v>270</v>
      </c>
      <c r="N10" s="121">
        <f t="shared" si="3"/>
        <v>175</v>
      </c>
      <c r="O10" s="121">
        <f t="shared" si="3"/>
        <v>90</v>
      </c>
      <c r="P10" s="121"/>
    </row>
    <row r="11" spans="1:16" ht="26" x14ac:dyDescent="0.35">
      <c r="A11" s="118">
        <v>37</v>
      </c>
      <c r="B11" s="119" t="s">
        <v>51</v>
      </c>
      <c r="C11" s="120" t="s">
        <v>41</v>
      </c>
      <c r="D11" s="121">
        <f t="shared" si="2"/>
        <v>535</v>
      </c>
      <c r="E11" s="121">
        <v>270</v>
      </c>
      <c r="F11" s="121">
        <v>175</v>
      </c>
      <c r="G11" s="121">
        <v>90</v>
      </c>
      <c r="H11" s="121">
        <v>0</v>
      </c>
      <c r="I11" s="121">
        <v>0</v>
      </c>
      <c r="J11" s="121">
        <v>0</v>
      </c>
      <c r="K11" s="121">
        <v>0</v>
      </c>
      <c r="L11" s="121">
        <f t="shared" si="1"/>
        <v>535</v>
      </c>
      <c r="M11" s="121">
        <f t="shared" si="3"/>
        <v>270</v>
      </c>
      <c r="N11" s="121">
        <f t="shared" si="3"/>
        <v>175</v>
      </c>
      <c r="O11" s="121">
        <f t="shared" si="3"/>
        <v>90</v>
      </c>
      <c r="P11" s="121"/>
    </row>
    <row r="12" spans="1:16" ht="26" x14ac:dyDescent="0.35">
      <c r="A12" s="118">
        <v>38</v>
      </c>
      <c r="B12" s="119" t="s">
        <v>45</v>
      </c>
      <c r="C12" s="120" t="s">
        <v>76</v>
      </c>
      <c r="D12" s="121">
        <f t="shared" si="2"/>
        <v>610</v>
      </c>
      <c r="E12" s="121">
        <v>270</v>
      </c>
      <c r="F12" s="121">
        <v>220</v>
      </c>
      <c r="G12" s="121">
        <v>120</v>
      </c>
      <c r="H12" s="121">
        <v>0</v>
      </c>
      <c r="I12" s="121">
        <v>0</v>
      </c>
      <c r="J12" s="121">
        <v>0</v>
      </c>
      <c r="K12" s="121">
        <v>0</v>
      </c>
      <c r="L12" s="121">
        <f t="shared" si="1"/>
        <v>610</v>
      </c>
      <c r="M12" s="121">
        <f t="shared" si="3"/>
        <v>270</v>
      </c>
      <c r="N12" s="121">
        <f t="shared" si="3"/>
        <v>220</v>
      </c>
      <c r="O12" s="121">
        <f t="shared" si="3"/>
        <v>120</v>
      </c>
      <c r="P12" s="121"/>
    </row>
    <row r="13" spans="1:16" ht="39" x14ac:dyDescent="0.35">
      <c r="A13" s="118">
        <v>39</v>
      </c>
      <c r="B13" s="119" t="s">
        <v>52</v>
      </c>
      <c r="C13" s="120" t="s">
        <v>76</v>
      </c>
      <c r="D13" s="121">
        <f t="shared" si="2"/>
        <v>610</v>
      </c>
      <c r="E13" s="121">
        <v>270</v>
      </c>
      <c r="F13" s="121">
        <v>220</v>
      </c>
      <c r="G13" s="121">
        <v>120</v>
      </c>
      <c r="H13" s="121">
        <f>(I13+J13+K13)</f>
        <v>230</v>
      </c>
      <c r="I13" s="121">
        <v>162</v>
      </c>
      <c r="J13" s="121">
        <v>44</v>
      </c>
      <c r="K13" s="121">
        <v>24</v>
      </c>
      <c r="L13" s="121">
        <f t="shared" si="1"/>
        <v>380</v>
      </c>
      <c r="M13" s="121">
        <f t="shared" si="3"/>
        <v>108</v>
      </c>
      <c r="N13" s="121">
        <f t="shared" si="3"/>
        <v>176</v>
      </c>
      <c r="O13" s="121">
        <f t="shared" si="3"/>
        <v>96</v>
      </c>
      <c r="P13" s="121" t="s">
        <v>90</v>
      </c>
    </row>
    <row r="14" spans="1:16" ht="26" x14ac:dyDescent="0.35">
      <c r="A14" s="123">
        <v>40</v>
      </c>
      <c r="B14" s="119" t="s">
        <v>54</v>
      </c>
      <c r="C14" s="120" t="s">
        <v>41</v>
      </c>
      <c r="D14" s="121">
        <f t="shared" si="2"/>
        <v>535</v>
      </c>
      <c r="E14" s="121">
        <v>270</v>
      </c>
      <c r="F14" s="121">
        <v>175</v>
      </c>
      <c r="G14" s="121">
        <v>90</v>
      </c>
      <c r="H14" s="121">
        <f>(I14+J14+K14)</f>
        <v>0</v>
      </c>
      <c r="I14" s="121">
        <v>0</v>
      </c>
      <c r="J14" s="121">
        <v>0</v>
      </c>
      <c r="K14" s="121">
        <v>0</v>
      </c>
      <c r="L14" s="121">
        <f t="shared" si="1"/>
        <v>535</v>
      </c>
      <c r="M14" s="121">
        <f t="shared" si="3"/>
        <v>270</v>
      </c>
      <c r="N14" s="121">
        <f t="shared" si="3"/>
        <v>175</v>
      </c>
      <c r="O14" s="121">
        <f t="shared" si="3"/>
        <v>90</v>
      </c>
      <c r="P14" s="122"/>
    </row>
    <row r="15" spans="1:16" ht="26" x14ac:dyDescent="0.35">
      <c r="A15" s="124">
        <v>41</v>
      </c>
      <c r="B15" s="119" t="s">
        <v>55</v>
      </c>
      <c r="C15" s="120" t="s">
        <v>41</v>
      </c>
      <c r="D15" s="121">
        <f t="shared" si="2"/>
        <v>535</v>
      </c>
      <c r="E15" s="121">
        <v>270</v>
      </c>
      <c r="F15" s="121">
        <v>175</v>
      </c>
      <c r="G15" s="121">
        <v>90</v>
      </c>
      <c r="H15" s="121">
        <f>(I15+J15+K15)</f>
        <v>273.5</v>
      </c>
      <c r="I15" s="121">
        <v>159.5</v>
      </c>
      <c r="J15" s="121">
        <v>100.5</v>
      </c>
      <c r="K15" s="121">
        <v>13.5</v>
      </c>
      <c r="L15" s="121">
        <f t="shared" si="1"/>
        <v>261.5</v>
      </c>
      <c r="M15" s="121">
        <f t="shared" si="3"/>
        <v>110.5</v>
      </c>
      <c r="N15" s="121">
        <f t="shared" si="3"/>
        <v>74.5</v>
      </c>
      <c r="O15" s="121">
        <f t="shared" si="3"/>
        <v>76.5</v>
      </c>
      <c r="P15" s="122" t="s">
        <v>91</v>
      </c>
    </row>
  </sheetData>
  <mergeCells count="13">
    <mergeCell ref="P5:P6"/>
    <mergeCell ref="A5:A6"/>
    <mergeCell ref="B5:B6"/>
    <mergeCell ref="C5:C6"/>
    <mergeCell ref="D5:G5"/>
    <mergeCell ref="H5:K5"/>
    <mergeCell ref="L5:O5"/>
    <mergeCell ref="A1:B1"/>
    <mergeCell ref="D1:O1"/>
    <mergeCell ref="A2:B2"/>
    <mergeCell ref="D2:O2"/>
    <mergeCell ref="A3:P3"/>
    <mergeCell ref="G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5F54-F7EE-46E4-88B8-1282A7BA88BF}">
  <dimension ref="A1:P15"/>
  <sheetViews>
    <sheetView workbookViewId="0">
      <selection activeCell="D18" sqref="D18"/>
    </sheetView>
  </sheetViews>
  <sheetFormatPr defaultRowHeight="14.5" x14ac:dyDescent="0.35"/>
  <sheetData>
    <row r="1" spans="1:16" ht="15.5" x14ac:dyDescent="0.35">
      <c r="A1" s="125" t="s">
        <v>0</v>
      </c>
      <c r="B1" s="125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</v>
      </c>
    </row>
    <row r="2" spans="1:16" ht="15.5" x14ac:dyDescent="0.35">
      <c r="A2" s="129" t="s">
        <v>87</v>
      </c>
      <c r="B2" s="129"/>
      <c r="C2" s="126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1"/>
    </row>
    <row r="3" spans="1:16" x14ac:dyDescent="0.35">
      <c r="A3" s="96" t="s">
        <v>93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" thickBot="1" x14ac:dyDescent="0.4">
      <c r="A4" s="132"/>
      <c r="B4" s="132"/>
      <c r="C4" s="132"/>
      <c r="D4" s="132"/>
      <c r="E4" s="132"/>
      <c r="F4" s="132"/>
      <c r="G4" s="133" t="s">
        <v>5</v>
      </c>
      <c r="H4" s="133"/>
      <c r="I4" s="133"/>
      <c r="J4" s="133"/>
      <c r="K4" s="133"/>
      <c r="L4" s="133"/>
      <c r="M4" s="133"/>
      <c r="N4" s="133"/>
      <c r="O4" s="133"/>
      <c r="P4" s="133"/>
    </row>
    <row r="5" spans="1:16" ht="15" thickTop="1" x14ac:dyDescent="0.35">
      <c r="A5" s="134" t="s">
        <v>6</v>
      </c>
      <c r="B5" s="135" t="s">
        <v>7</v>
      </c>
      <c r="C5" s="135" t="s">
        <v>8</v>
      </c>
      <c r="D5" s="136" t="s">
        <v>9</v>
      </c>
      <c r="E5" s="136"/>
      <c r="F5" s="136"/>
      <c r="G5" s="136"/>
      <c r="H5" s="136" t="s">
        <v>10</v>
      </c>
      <c r="I5" s="136"/>
      <c r="J5" s="136"/>
      <c r="K5" s="136"/>
      <c r="L5" s="136" t="s">
        <v>11</v>
      </c>
      <c r="M5" s="136"/>
      <c r="N5" s="136"/>
      <c r="O5" s="136"/>
      <c r="P5" s="137" t="s">
        <v>89</v>
      </c>
    </row>
    <row r="6" spans="1:16" ht="39" x14ac:dyDescent="0.35">
      <c r="A6" s="138"/>
      <c r="B6" s="139"/>
      <c r="C6" s="139"/>
      <c r="D6" s="140" t="s">
        <v>13</v>
      </c>
      <c r="E6" s="140" t="s">
        <v>14</v>
      </c>
      <c r="F6" s="140" t="s">
        <v>15</v>
      </c>
      <c r="G6" s="140" t="s">
        <v>16</v>
      </c>
      <c r="H6" s="140" t="s">
        <v>13</v>
      </c>
      <c r="I6" s="140" t="s">
        <v>14</v>
      </c>
      <c r="J6" s="140" t="s">
        <v>15</v>
      </c>
      <c r="K6" s="140" t="s">
        <v>16</v>
      </c>
      <c r="L6" s="140" t="s">
        <v>13</v>
      </c>
      <c r="M6" s="140" t="s">
        <v>14</v>
      </c>
      <c r="N6" s="140" t="s">
        <v>15</v>
      </c>
      <c r="O6" s="140" t="s">
        <v>16</v>
      </c>
      <c r="P6" s="141"/>
    </row>
    <row r="7" spans="1:16" x14ac:dyDescent="0.35">
      <c r="A7" s="142" t="s">
        <v>17</v>
      </c>
      <c r="B7" s="143" t="s">
        <v>18</v>
      </c>
      <c r="C7" s="144" t="s">
        <v>19</v>
      </c>
      <c r="D7" s="144" t="s">
        <v>20</v>
      </c>
      <c r="E7" s="144" t="s">
        <v>21</v>
      </c>
      <c r="F7" s="144" t="s">
        <v>22</v>
      </c>
      <c r="G7" s="144" t="s">
        <v>23</v>
      </c>
      <c r="H7" s="144" t="s">
        <v>24</v>
      </c>
      <c r="I7" s="144" t="s">
        <v>25</v>
      </c>
      <c r="J7" s="144" t="s">
        <v>26</v>
      </c>
      <c r="K7" s="145" t="s">
        <v>94</v>
      </c>
      <c r="L7" s="144" t="s">
        <v>28</v>
      </c>
      <c r="M7" s="144" t="s">
        <v>29</v>
      </c>
      <c r="N7" s="144" t="s">
        <v>30</v>
      </c>
      <c r="O7" s="144" t="s">
        <v>31</v>
      </c>
      <c r="P7" s="146" t="s">
        <v>32</v>
      </c>
    </row>
    <row r="8" spans="1:16" x14ac:dyDescent="0.35">
      <c r="A8" s="147" t="s">
        <v>42</v>
      </c>
      <c r="B8" s="148" t="s">
        <v>101</v>
      </c>
      <c r="C8" s="149"/>
      <c r="D8" s="150">
        <f>SUM(D9:D12)</f>
        <v>2535</v>
      </c>
      <c r="E8" s="150">
        <f>SUM(E9:E12)</f>
        <v>1080</v>
      </c>
      <c r="F8" s="150">
        <f>SUM(F9:F12)</f>
        <v>975</v>
      </c>
      <c r="G8" s="150">
        <f>SUM(G9:G12)</f>
        <v>480</v>
      </c>
      <c r="H8" s="150">
        <f>SUM(H9:H12)</f>
        <v>390.5</v>
      </c>
      <c r="I8" s="150">
        <f>SUM(I9:I12)</f>
        <v>189</v>
      </c>
      <c r="J8" s="150">
        <f>SUM(J9:J12)</f>
        <v>201.5</v>
      </c>
      <c r="K8" s="150">
        <f>SUM(K9:K12)</f>
        <v>0</v>
      </c>
      <c r="L8" s="150">
        <f>SUM(L9:L12)</f>
        <v>2144.5</v>
      </c>
      <c r="M8" s="150">
        <f>SUM(M9:M12)</f>
        <v>891</v>
      </c>
      <c r="N8" s="150">
        <f>SUM(N9:N12)</f>
        <v>773.5</v>
      </c>
      <c r="O8" s="150">
        <f>SUM(O9:O12)</f>
        <v>480</v>
      </c>
      <c r="P8" s="151"/>
    </row>
    <row r="9" spans="1:16" ht="39" x14ac:dyDescent="0.35">
      <c r="A9" s="152">
        <v>1</v>
      </c>
      <c r="B9" s="119" t="s">
        <v>95</v>
      </c>
      <c r="C9" s="120" t="s">
        <v>96</v>
      </c>
      <c r="D9" s="121">
        <f>E9+F9+G9</f>
        <v>610</v>
      </c>
      <c r="E9" s="121">
        <v>270</v>
      </c>
      <c r="F9" s="121">
        <v>220</v>
      </c>
      <c r="G9" s="121">
        <v>120</v>
      </c>
      <c r="H9" s="121">
        <f>I9+J9+K9</f>
        <v>98</v>
      </c>
      <c r="I9" s="121">
        <v>54</v>
      </c>
      <c r="J9" s="121">
        <v>44</v>
      </c>
      <c r="K9" s="121">
        <v>0</v>
      </c>
      <c r="L9" s="121">
        <f t="shared" ref="L9:N12" si="0">D9-H9</f>
        <v>512</v>
      </c>
      <c r="M9" s="121">
        <f t="shared" si="0"/>
        <v>216</v>
      </c>
      <c r="N9" s="121">
        <f t="shared" si="0"/>
        <v>176</v>
      </c>
      <c r="O9" s="121">
        <f>G9</f>
        <v>120</v>
      </c>
      <c r="P9" s="122"/>
    </row>
    <row r="10" spans="1:16" ht="52" x14ac:dyDescent="0.35">
      <c r="A10" s="152">
        <v>2</v>
      </c>
      <c r="B10" s="119" t="s">
        <v>97</v>
      </c>
      <c r="C10" s="120" t="s">
        <v>98</v>
      </c>
      <c r="D10" s="121">
        <f>E10+F10+G10</f>
        <v>705</v>
      </c>
      <c r="E10" s="121">
        <v>270</v>
      </c>
      <c r="F10" s="121">
        <v>315</v>
      </c>
      <c r="G10" s="121">
        <v>120</v>
      </c>
      <c r="H10" s="121">
        <f>I10+J10+K10</f>
        <v>146.25</v>
      </c>
      <c r="I10" s="121">
        <v>67.5</v>
      </c>
      <c r="J10" s="121">
        <v>78.75</v>
      </c>
      <c r="K10" s="121">
        <v>0</v>
      </c>
      <c r="L10" s="121">
        <f t="shared" si="0"/>
        <v>558.75</v>
      </c>
      <c r="M10" s="121">
        <f t="shared" si="0"/>
        <v>202.5</v>
      </c>
      <c r="N10" s="121">
        <f t="shared" si="0"/>
        <v>236.25</v>
      </c>
      <c r="O10" s="121">
        <f>G10</f>
        <v>120</v>
      </c>
      <c r="P10" s="122"/>
    </row>
    <row r="11" spans="1:16" ht="39" x14ac:dyDescent="0.35">
      <c r="A11" s="152">
        <v>3</v>
      </c>
      <c r="B11" s="119" t="s">
        <v>99</v>
      </c>
      <c r="C11" s="120" t="s">
        <v>98</v>
      </c>
      <c r="D11" s="121">
        <f>E11+F11+G11</f>
        <v>610</v>
      </c>
      <c r="E11" s="121">
        <v>270</v>
      </c>
      <c r="F11" s="121">
        <v>220</v>
      </c>
      <c r="G11" s="121">
        <v>120</v>
      </c>
      <c r="H11" s="121">
        <f>I11+J11+K11</f>
        <v>146.25</v>
      </c>
      <c r="I11" s="121">
        <v>67.5</v>
      </c>
      <c r="J11" s="121">
        <v>78.75</v>
      </c>
      <c r="K11" s="121">
        <v>0</v>
      </c>
      <c r="L11" s="121">
        <f t="shared" si="0"/>
        <v>463.75</v>
      </c>
      <c r="M11" s="121">
        <f t="shared" si="0"/>
        <v>202.5</v>
      </c>
      <c r="N11" s="121">
        <f t="shared" si="0"/>
        <v>141.25</v>
      </c>
      <c r="O11" s="121">
        <f>G11</f>
        <v>120</v>
      </c>
      <c r="P11" s="122"/>
    </row>
    <row r="12" spans="1:16" ht="39" x14ac:dyDescent="0.35">
      <c r="A12" s="152">
        <v>4</v>
      </c>
      <c r="B12" s="119" t="s">
        <v>100</v>
      </c>
      <c r="C12" s="120" t="s">
        <v>41</v>
      </c>
      <c r="D12" s="121">
        <f>E12+F12+G12</f>
        <v>610</v>
      </c>
      <c r="E12" s="121">
        <v>270</v>
      </c>
      <c r="F12" s="121">
        <v>220</v>
      </c>
      <c r="G12" s="121">
        <v>120</v>
      </c>
      <c r="H12" s="121">
        <f>I12+J12+K12</f>
        <v>0</v>
      </c>
      <c r="I12" s="121">
        <v>0</v>
      </c>
      <c r="J12" s="121">
        <v>0</v>
      </c>
      <c r="K12" s="121">
        <v>0</v>
      </c>
      <c r="L12" s="121">
        <f t="shared" si="0"/>
        <v>610</v>
      </c>
      <c r="M12" s="121">
        <f t="shared" si="0"/>
        <v>270</v>
      </c>
      <c r="N12" s="121">
        <f t="shared" si="0"/>
        <v>220</v>
      </c>
      <c r="O12" s="121">
        <f>G12</f>
        <v>120</v>
      </c>
      <c r="P12" s="122"/>
    </row>
    <row r="13" spans="1:16" ht="39" x14ac:dyDescent="0.35">
      <c r="A13" s="152">
        <v>1</v>
      </c>
      <c r="B13" s="153" t="s">
        <v>52</v>
      </c>
      <c r="C13" s="120" t="s">
        <v>49</v>
      </c>
      <c r="D13" s="121">
        <f>(E13+F13+G13)</f>
        <v>610</v>
      </c>
      <c r="E13" s="121">
        <v>270</v>
      </c>
      <c r="F13" s="121">
        <v>220</v>
      </c>
      <c r="G13" s="121">
        <v>120</v>
      </c>
      <c r="H13" s="121">
        <f>(I13+J13+K13)</f>
        <v>122</v>
      </c>
      <c r="I13" s="121">
        <v>54</v>
      </c>
      <c r="J13" s="121">
        <v>44</v>
      </c>
      <c r="K13" s="121">
        <v>24</v>
      </c>
      <c r="L13" s="121">
        <f>(D13-H13)</f>
        <v>488</v>
      </c>
      <c r="M13" s="121">
        <f>(E13-I13)</f>
        <v>216</v>
      </c>
      <c r="N13" s="121">
        <f>(F13-J13)</f>
        <v>176</v>
      </c>
      <c r="O13" s="121">
        <f>(G13-K13)</f>
        <v>96</v>
      </c>
      <c r="P13" s="122"/>
    </row>
    <row r="14" spans="1:16" ht="26" x14ac:dyDescent="0.35">
      <c r="A14" s="152">
        <v>2</v>
      </c>
      <c r="B14" s="119" t="s">
        <v>55</v>
      </c>
      <c r="C14" s="120" t="s">
        <v>49</v>
      </c>
      <c r="D14" s="121">
        <f>(E14+F14+G14)</f>
        <v>610</v>
      </c>
      <c r="E14" s="121">
        <v>270</v>
      </c>
      <c r="F14" s="121">
        <v>220</v>
      </c>
      <c r="G14" s="121">
        <v>120</v>
      </c>
      <c r="H14" s="121">
        <f>(I14+J14+K14)</f>
        <v>91.5</v>
      </c>
      <c r="I14" s="121">
        <v>40.5</v>
      </c>
      <c r="J14" s="121">
        <v>33</v>
      </c>
      <c r="K14" s="121">
        <v>18</v>
      </c>
      <c r="L14" s="121">
        <f>(E14-I14)</f>
        <v>229.5</v>
      </c>
      <c r="M14" s="121">
        <f>(F14-J14)</f>
        <v>187</v>
      </c>
      <c r="N14" s="121">
        <f>(F14-J14)</f>
        <v>187</v>
      </c>
      <c r="O14" s="121">
        <f>(G14-K14)</f>
        <v>102</v>
      </c>
      <c r="P14" s="122"/>
    </row>
    <row r="15" spans="1:16" ht="26" x14ac:dyDescent="0.35">
      <c r="A15" s="152">
        <v>3</v>
      </c>
      <c r="B15" s="119" t="s">
        <v>48</v>
      </c>
      <c r="C15" s="120" t="s">
        <v>49</v>
      </c>
      <c r="D15" s="121">
        <f>(E15+F15+G15)</f>
        <v>610</v>
      </c>
      <c r="E15" s="121">
        <v>270</v>
      </c>
      <c r="F15" s="121">
        <v>220</v>
      </c>
      <c r="G15" s="121">
        <v>120</v>
      </c>
      <c r="H15" s="121">
        <v>0</v>
      </c>
      <c r="I15" s="121">
        <v>0</v>
      </c>
      <c r="J15" s="121">
        <v>0</v>
      </c>
      <c r="K15" s="121">
        <v>0</v>
      </c>
      <c r="L15" s="121">
        <f>(M15+N15+O15)</f>
        <v>610</v>
      </c>
      <c r="M15" s="121">
        <v>270</v>
      </c>
      <c r="N15" s="121">
        <v>220</v>
      </c>
      <c r="O15" s="121">
        <v>120</v>
      </c>
      <c r="P15" s="122"/>
    </row>
  </sheetData>
  <mergeCells count="13">
    <mergeCell ref="P5:P6"/>
    <mergeCell ref="A5:A6"/>
    <mergeCell ref="B5:B6"/>
    <mergeCell ref="C5:C6"/>
    <mergeCell ref="D5:G5"/>
    <mergeCell ref="H5:K5"/>
    <mergeCell ref="L5:O5"/>
    <mergeCell ref="A1:B1"/>
    <mergeCell ref="D1:O1"/>
    <mergeCell ref="A2:B2"/>
    <mergeCell ref="D2:O2"/>
    <mergeCell ref="A3:P3"/>
    <mergeCell ref="G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1289-EA78-4A31-96FE-424605871DA1}">
  <dimension ref="A1:R17"/>
  <sheetViews>
    <sheetView workbookViewId="0">
      <selection activeCell="N22" sqref="N22"/>
    </sheetView>
  </sheetViews>
  <sheetFormatPr defaultRowHeight="14.5" x14ac:dyDescent="0.35"/>
  <cols>
    <col min="2" max="2" width="16.54296875" customWidth="1"/>
  </cols>
  <sheetData>
    <row r="1" spans="1:18" ht="15.5" x14ac:dyDescent="0.35">
      <c r="A1" s="125" t="s">
        <v>2</v>
      </c>
      <c r="B1" s="125"/>
      <c r="C1" s="154"/>
      <c r="D1" s="154"/>
      <c r="E1" s="126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8" t="s">
        <v>1</v>
      </c>
    </row>
    <row r="2" spans="1:18" ht="15.5" x14ac:dyDescent="0.35">
      <c r="A2" s="129" t="s">
        <v>102</v>
      </c>
      <c r="B2" s="129"/>
      <c r="C2" s="155"/>
      <c r="D2" s="155"/>
      <c r="E2" s="126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</row>
    <row r="3" spans="1:18" x14ac:dyDescent="0.35">
      <c r="A3" s="96" t="s">
        <v>103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5" thickBot="1" x14ac:dyDescent="0.4">
      <c r="A4" s="132"/>
      <c r="B4" s="132"/>
      <c r="C4" s="132"/>
      <c r="D4" s="132"/>
      <c r="E4" s="132"/>
      <c r="F4" s="132"/>
      <c r="G4" s="132"/>
      <c r="H4" s="132"/>
      <c r="I4" s="133" t="s">
        <v>5</v>
      </c>
      <c r="J4" s="133"/>
      <c r="K4" s="133"/>
      <c r="L4" s="133"/>
      <c r="M4" s="133"/>
      <c r="N4" s="133"/>
      <c r="O4" s="133"/>
      <c r="P4" s="133"/>
      <c r="Q4" s="133"/>
      <c r="R4" s="133"/>
    </row>
    <row r="5" spans="1:18" ht="15" thickTop="1" x14ac:dyDescent="0.35">
      <c r="A5" s="156" t="s">
        <v>6</v>
      </c>
      <c r="B5" s="157" t="s">
        <v>7</v>
      </c>
      <c r="C5" s="158"/>
      <c r="D5" s="158"/>
      <c r="E5" s="157" t="s">
        <v>104</v>
      </c>
      <c r="F5" s="159" t="s">
        <v>9</v>
      </c>
      <c r="G5" s="159"/>
      <c r="H5" s="159"/>
      <c r="I5" s="159"/>
      <c r="J5" s="159" t="s">
        <v>10</v>
      </c>
      <c r="K5" s="159"/>
      <c r="L5" s="159"/>
      <c r="M5" s="159"/>
      <c r="N5" s="159" t="s">
        <v>11</v>
      </c>
      <c r="O5" s="159"/>
      <c r="P5" s="159"/>
      <c r="Q5" s="159"/>
      <c r="R5" s="160" t="s">
        <v>89</v>
      </c>
    </row>
    <row r="6" spans="1:18" ht="39" x14ac:dyDescent="0.35">
      <c r="A6" s="161"/>
      <c r="B6" s="162"/>
      <c r="C6" s="163" t="s">
        <v>105</v>
      </c>
      <c r="D6" s="163" t="s">
        <v>106</v>
      </c>
      <c r="E6" s="162"/>
      <c r="F6" s="163" t="s">
        <v>13</v>
      </c>
      <c r="G6" s="163" t="s">
        <v>14</v>
      </c>
      <c r="H6" s="163" t="s">
        <v>15</v>
      </c>
      <c r="I6" s="163" t="s">
        <v>16</v>
      </c>
      <c r="J6" s="163" t="s">
        <v>13</v>
      </c>
      <c r="K6" s="163" t="s">
        <v>14</v>
      </c>
      <c r="L6" s="163" t="s">
        <v>15</v>
      </c>
      <c r="M6" s="163" t="s">
        <v>16</v>
      </c>
      <c r="N6" s="163" t="s">
        <v>13</v>
      </c>
      <c r="O6" s="163" t="s">
        <v>14</v>
      </c>
      <c r="P6" s="163" t="s">
        <v>15</v>
      </c>
      <c r="Q6" s="163" t="s">
        <v>16</v>
      </c>
      <c r="R6" s="164"/>
    </row>
    <row r="7" spans="1:18" x14ac:dyDescent="0.35">
      <c r="A7" s="165" t="s">
        <v>17</v>
      </c>
      <c r="B7" s="166" t="s">
        <v>18</v>
      </c>
      <c r="C7" s="166"/>
      <c r="D7" s="166"/>
      <c r="E7" s="167" t="s">
        <v>19</v>
      </c>
      <c r="F7" s="167" t="s">
        <v>20</v>
      </c>
      <c r="G7" s="167" t="s">
        <v>21</v>
      </c>
      <c r="H7" s="167" t="s">
        <v>22</v>
      </c>
      <c r="I7" s="167" t="s">
        <v>23</v>
      </c>
      <c r="J7" s="167" t="s">
        <v>24</v>
      </c>
      <c r="K7" s="167" t="s">
        <v>25</v>
      </c>
      <c r="L7" s="167" t="s">
        <v>26</v>
      </c>
      <c r="M7" s="168" t="s">
        <v>27</v>
      </c>
      <c r="N7" s="167" t="s">
        <v>28</v>
      </c>
      <c r="O7" s="167" t="s">
        <v>29</v>
      </c>
      <c r="P7" s="167" t="s">
        <v>30</v>
      </c>
      <c r="Q7" s="167" t="s">
        <v>31</v>
      </c>
      <c r="R7" s="169" t="s">
        <v>32</v>
      </c>
    </row>
    <row r="8" spans="1:18" ht="26" x14ac:dyDescent="0.35">
      <c r="A8" s="173" t="s">
        <v>39</v>
      </c>
      <c r="B8" s="175" t="s">
        <v>110</v>
      </c>
      <c r="C8" s="172"/>
      <c r="D8" s="175"/>
      <c r="E8" s="176"/>
      <c r="F8" s="174">
        <f>SUM(G8:I8)</f>
        <v>0</v>
      </c>
      <c r="G8" s="174"/>
      <c r="H8" s="174"/>
      <c r="I8" s="174"/>
      <c r="J8" s="174">
        <f>SUM(K8:M8)</f>
        <v>0</v>
      </c>
      <c r="K8" s="174"/>
      <c r="L8" s="174"/>
      <c r="M8" s="174"/>
      <c r="N8" s="174">
        <f>SUM(O8:Q8)</f>
        <v>0</v>
      </c>
      <c r="O8" s="174"/>
      <c r="P8" s="174"/>
      <c r="Q8" s="174"/>
      <c r="R8" s="177"/>
    </row>
    <row r="9" spans="1:18" ht="26" x14ac:dyDescent="0.35">
      <c r="A9" s="152">
        <v>1</v>
      </c>
      <c r="B9" s="178" t="s">
        <v>48</v>
      </c>
      <c r="C9" s="170" t="str">
        <f t="shared" ref="C9:C17" si="0">IF(G9=200, "Nhóm 3",IF(G9=350, "Nhóm 2", "Nhóm 1"))</f>
        <v>Nhóm 3</v>
      </c>
      <c r="D9" s="179">
        <v>4.4400000000000004</v>
      </c>
      <c r="E9" s="120"/>
      <c r="F9" s="171">
        <f>G9+H9+I9</f>
        <v>650</v>
      </c>
      <c r="G9" s="121">
        <v>200</v>
      </c>
      <c r="H9" s="121">
        <v>295</v>
      </c>
      <c r="I9" s="121">
        <v>155</v>
      </c>
      <c r="J9" s="171">
        <f>K9+L9+M9</f>
        <v>0</v>
      </c>
      <c r="K9" s="171">
        <f t="shared" ref="K9:K17" si="1">IF(E9="HT",G9*0.75,IF(E9="PHT",G9*0.7,IF(E9="TK",G9*0.3,IF(E9="PK",G9*0.2,IF(OR(E9="CTCĐT",E9="BTĐT"),G9*0.1,IF(OR(E9="TLĐTTT",E9="CTCĐK"),G9*0.1,IF(OR(E9="TLĐT",E9="CVHT"),G9*0.15,IF(E9="NCS",G9*0.7,IF(E9="NN",G9*1,0)))))))))</f>
        <v>0</v>
      </c>
      <c r="L9" s="171">
        <f t="shared" ref="L9:L17" si="2">IF(E9="HT",H9*0.75,IF(E9="PHT",H9*0.7,IF(E9="TK",H9*0.3,IF(E9="PK",H9*0.2,IF(OR(E9="CTCĐT",E9="BTĐT"),H9*0.1,IF(OR(E9="TLĐTTT",E9="CTCĐK"),H9*0.1,IF(OR(E9="TLĐT",E9="CVHT"),H9*0.15,IF(E9="NCS",H9*0.7,IF(E9="NN",H9*1,0)))))))))</f>
        <v>0</v>
      </c>
      <c r="M9" s="171">
        <f>0</f>
        <v>0</v>
      </c>
      <c r="N9" s="171">
        <f>O9+P9+Q9</f>
        <v>650</v>
      </c>
      <c r="O9" s="171">
        <f>G9-K9</f>
        <v>200</v>
      </c>
      <c r="P9" s="171">
        <f>H9-L9</f>
        <v>295</v>
      </c>
      <c r="Q9" s="171">
        <f>I9-M9</f>
        <v>155</v>
      </c>
      <c r="R9" s="122"/>
    </row>
    <row r="10" spans="1:18" ht="26" x14ac:dyDescent="0.35">
      <c r="A10" s="152">
        <v>2</v>
      </c>
      <c r="B10" s="119" t="s">
        <v>51</v>
      </c>
      <c r="C10" s="170" t="str">
        <f t="shared" si="0"/>
        <v>Nhóm 3</v>
      </c>
      <c r="D10" s="119"/>
      <c r="E10" s="120"/>
      <c r="F10" s="171">
        <f t="shared" ref="F10:F17" si="3">G10+H10+I10</f>
        <v>650</v>
      </c>
      <c r="G10" s="121">
        <v>200</v>
      </c>
      <c r="H10" s="121">
        <v>270</v>
      </c>
      <c r="I10" s="121">
        <v>180</v>
      </c>
      <c r="J10" s="171">
        <f t="shared" ref="J10:J17" si="4">K10+L10+M10</f>
        <v>0</v>
      </c>
      <c r="K10" s="171">
        <f t="shared" si="1"/>
        <v>0</v>
      </c>
      <c r="L10" s="171">
        <f t="shared" si="2"/>
        <v>0</v>
      </c>
      <c r="M10" s="171">
        <f>0</f>
        <v>0</v>
      </c>
      <c r="N10" s="171">
        <f t="shared" ref="N10:N17" si="5">O10+P10+Q10</f>
        <v>650</v>
      </c>
      <c r="O10" s="171">
        <f t="shared" ref="O10:Q17" si="6">G10-K10</f>
        <v>200</v>
      </c>
      <c r="P10" s="171">
        <f t="shared" si="6"/>
        <v>270</v>
      </c>
      <c r="Q10" s="171">
        <f t="shared" si="6"/>
        <v>180</v>
      </c>
      <c r="R10" s="122"/>
    </row>
    <row r="11" spans="1:18" ht="39" x14ac:dyDescent="0.35">
      <c r="A11" s="152">
        <v>3</v>
      </c>
      <c r="B11" s="119" t="s">
        <v>52</v>
      </c>
      <c r="C11" s="170" t="str">
        <f t="shared" si="0"/>
        <v>Nhóm 3</v>
      </c>
      <c r="D11" s="119">
        <v>4.4000000000000004</v>
      </c>
      <c r="E11" s="120" t="s">
        <v>108</v>
      </c>
      <c r="F11" s="171">
        <f t="shared" si="3"/>
        <v>650</v>
      </c>
      <c r="G11" s="180">
        <v>200</v>
      </c>
      <c r="H11" s="180">
        <v>295</v>
      </c>
      <c r="I11" s="180">
        <v>155</v>
      </c>
      <c r="J11" s="171">
        <f t="shared" si="4"/>
        <v>99</v>
      </c>
      <c r="K11" s="171">
        <f t="shared" si="1"/>
        <v>40</v>
      </c>
      <c r="L11" s="171">
        <f t="shared" si="2"/>
        <v>59</v>
      </c>
      <c r="M11" s="171">
        <f>0</f>
        <v>0</v>
      </c>
      <c r="N11" s="171">
        <f t="shared" si="5"/>
        <v>551</v>
      </c>
      <c r="O11" s="171">
        <f t="shared" si="6"/>
        <v>160</v>
      </c>
      <c r="P11" s="171">
        <f t="shared" si="6"/>
        <v>236</v>
      </c>
      <c r="Q11" s="171">
        <f t="shared" si="6"/>
        <v>155</v>
      </c>
      <c r="R11" s="122"/>
    </row>
    <row r="12" spans="1:18" ht="26" x14ac:dyDescent="0.35">
      <c r="A12" s="152">
        <v>4</v>
      </c>
      <c r="B12" s="119" t="s">
        <v>54</v>
      </c>
      <c r="C12" s="170" t="str">
        <f t="shared" si="0"/>
        <v>Nhóm 3</v>
      </c>
      <c r="D12" s="119">
        <v>4.32</v>
      </c>
      <c r="E12" s="120"/>
      <c r="F12" s="171">
        <f t="shared" si="3"/>
        <v>650</v>
      </c>
      <c r="G12" s="121">
        <v>200</v>
      </c>
      <c r="H12" s="121">
        <v>270</v>
      </c>
      <c r="I12" s="121">
        <v>180</v>
      </c>
      <c r="J12" s="171">
        <f t="shared" si="4"/>
        <v>0</v>
      </c>
      <c r="K12" s="171">
        <f t="shared" si="1"/>
        <v>0</v>
      </c>
      <c r="L12" s="171">
        <f t="shared" si="2"/>
        <v>0</v>
      </c>
      <c r="M12" s="171">
        <f>0</f>
        <v>0</v>
      </c>
      <c r="N12" s="171">
        <f t="shared" si="5"/>
        <v>650</v>
      </c>
      <c r="O12" s="171">
        <f t="shared" si="6"/>
        <v>200</v>
      </c>
      <c r="P12" s="171">
        <f t="shared" si="6"/>
        <v>270</v>
      </c>
      <c r="Q12" s="171">
        <f t="shared" si="6"/>
        <v>180</v>
      </c>
      <c r="R12" s="122"/>
    </row>
    <row r="13" spans="1:18" ht="26" x14ac:dyDescent="0.35">
      <c r="A13" s="152">
        <v>5</v>
      </c>
      <c r="B13" s="119" t="s">
        <v>55</v>
      </c>
      <c r="C13" s="170" t="str">
        <f t="shared" si="0"/>
        <v>Nhóm 3</v>
      </c>
      <c r="D13" s="119">
        <v>4.4000000000000004</v>
      </c>
      <c r="E13" s="120" t="s">
        <v>40</v>
      </c>
      <c r="F13" s="171">
        <f t="shared" si="3"/>
        <v>650</v>
      </c>
      <c r="G13" s="121">
        <v>200</v>
      </c>
      <c r="H13" s="121">
        <v>295</v>
      </c>
      <c r="I13" s="121">
        <v>155</v>
      </c>
      <c r="J13" s="171">
        <f t="shared" si="4"/>
        <v>74.25</v>
      </c>
      <c r="K13" s="171">
        <f t="shared" si="1"/>
        <v>30</v>
      </c>
      <c r="L13" s="171">
        <f t="shared" si="2"/>
        <v>44.25</v>
      </c>
      <c r="M13" s="171">
        <f>0</f>
        <v>0</v>
      </c>
      <c r="N13" s="171">
        <f t="shared" si="5"/>
        <v>575.75</v>
      </c>
      <c r="O13" s="171">
        <f t="shared" si="6"/>
        <v>170</v>
      </c>
      <c r="P13" s="171">
        <f t="shared" si="6"/>
        <v>250.75</v>
      </c>
      <c r="Q13" s="171">
        <f t="shared" si="6"/>
        <v>155</v>
      </c>
      <c r="R13" s="122" t="s">
        <v>109</v>
      </c>
    </row>
    <row r="14" spans="1:18" ht="26" x14ac:dyDescent="0.35">
      <c r="A14" s="152">
        <v>6</v>
      </c>
      <c r="B14" s="178" t="s">
        <v>57</v>
      </c>
      <c r="C14" s="170" t="str">
        <f t="shared" si="0"/>
        <v>Nhóm 3</v>
      </c>
      <c r="D14" s="179">
        <v>4.4400000000000004</v>
      </c>
      <c r="E14" s="120" t="s">
        <v>108</v>
      </c>
      <c r="F14" s="171">
        <f t="shared" si="3"/>
        <v>650</v>
      </c>
      <c r="G14" s="121">
        <v>200</v>
      </c>
      <c r="H14" s="121">
        <v>295</v>
      </c>
      <c r="I14" s="121">
        <v>155</v>
      </c>
      <c r="J14" s="171">
        <f t="shared" si="4"/>
        <v>99</v>
      </c>
      <c r="K14" s="171">
        <f t="shared" si="1"/>
        <v>40</v>
      </c>
      <c r="L14" s="171">
        <f t="shared" si="2"/>
        <v>59</v>
      </c>
      <c r="M14" s="171">
        <f>0</f>
        <v>0</v>
      </c>
      <c r="N14" s="171">
        <f t="shared" si="5"/>
        <v>551</v>
      </c>
      <c r="O14" s="171">
        <f t="shared" si="6"/>
        <v>160</v>
      </c>
      <c r="P14" s="171">
        <f t="shared" si="6"/>
        <v>236</v>
      </c>
      <c r="Q14" s="171">
        <f t="shared" si="6"/>
        <v>155</v>
      </c>
      <c r="R14" s="122"/>
    </row>
    <row r="15" spans="1:18" ht="39" x14ac:dyDescent="0.35">
      <c r="A15" s="152">
        <v>7</v>
      </c>
      <c r="B15" s="119" t="s">
        <v>58</v>
      </c>
      <c r="C15" s="170" t="str">
        <f t="shared" si="0"/>
        <v>Nhóm 3</v>
      </c>
      <c r="D15" s="119">
        <v>6.2</v>
      </c>
      <c r="E15" s="120" t="s">
        <v>63</v>
      </c>
      <c r="F15" s="171">
        <f t="shared" si="3"/>
        <v>650</v>
      </c>
      <c r="G15" s="180">
        <v>200</v>
      </c>
      <c r="H15" s="180">
        <v>350</v>
      </c>
      <c r="I15" s="180">
        <v>100</v>
      </c>
      <c r="J15" s="171">
        <f t="shared" si="4"/>
        <v>165</v>
      </c>
      <c r="K15" s="171">
        <f t="shared" si="1"/>
        <v>60</v>
      </c>
      <c r="L15" s="171">
        <f t="shared" si="2"/>
        <v>105</v>
      </c>
      <c r="M15" s="171">
        <f>0</f>
        <v>0</v>
      </c>
      <c r="N15" s="171">
        <f t="shared" si="5"/>
        <v>485</v>
      </c>
      <c r="O15" s="171">
        <f t="shared" si="6"/>
        <v>140</v>
      </c>
      <c r="P15" s="171">
        <f t="shared" si="6"/>
        <v>245</v>
      </c>
      <c r="Q15" s="171">
        <f t="shared" si="6"/>
        <v>100</v>
      </c>
      <c r="R15" s="122" t="s">
        <v>107</v>
      </c>
    </row>
    <row r="16" spans="1:18" ht="39" x14ac:dyDescent="0.35">
      <c r="A16" s="152">
        <v>8</v>
      </c>
      <c r="B16" s="119" t="s">
        <v>61</v>
      </c>
      <c r="C16" s="170" t="str">
        <f t="shared" si="0"/>
        <v>Nhóm 3</v>
      </c>
      <c r="D16" s="119">
        <v>4.4400000000000004</v>
      </c>
      <c r="E16" s="120" t="s">
        <v>111</v>
      </c>
      <c r="F16" s="171">
        <f t="shared" si="3"/>
        <v>650</v>
      </c>
      <c r="G16" s="180">
        <v>200</v>
      </c>
      <c r="H16" s="180">
        <v>295</v>
      </c>
      <c r="I16" s="180">
        <v>155</v>
      </c>
      <c r="J16" s="171">
        <f t="shared" si="4"/>
        <v>49.5</v>
      </c>
      <c r="K16" s="171">
        <f t="shared" si="1"/>
        <v>20</v>
      </c>
      <c r="L16" s="171">
        <f t="shared" si="2"/>
        <v>29.5</v>
      </c>
      <c r="M16" s="171">
        <f>0</f>
        <v>0</v>
      </c>
      <c r="N16" s="171">
        <f t="shared" si="5"/>
        <v>600.5</v>
      </c>
      <c r="O16" s="171">
        <f t="shared" si="6"/>
        <v>180</v>
      </c>
      <c r="P16" s="171">
        <f t="shared" si="6"/>
        <v>265.5</v>
      </c>
      <c r="Q16" s="171">
        <f t="shared" si="6"/>
        <v>155</v>
      </c>
      <c r="R16" s="122"/>
    </row>
    <row r="17" spans="1:18" ht="39" x14ac:dyDescent="0.35">
      <c r="A17" s="152">
        <v>9</v>
      </c>
      <c r="B17" s="119" t="s">
        <v>86</v>
      </c>
      <c r="C17" s="170" t="str">
        <f t="shared" si="0"/>
        <v>Nhóm 3</v>
      </c>
      <c r="D17" s="119">
        <v>4.7</v>
      </c>
      <c r="E17" s="120"/>
      <c r="F17" s="171">
        <f t="shared" si="3"/>
        <v>650</v>
      </c>
      <c r="G17" s="121">
        <v>200</v>
      </c>
      <c r="H17" s="121">
        <v>295</v>
      </c>
      <c r="I17" s="121">
        <v>155</v>
      </c>
      <c r="J17" s="171">
        <f t="shared" si="4"/>
        <v>0</v>
      </c>
      <c r="K17" s="171">
        <f t="shared" si="1"/>
        <v>0</v>
      </c>
      <c r="L17" s="171">
        <f t="shared" si="2"/>
        <v>0</v>
      </c>
      <c r="M17" s="171">
        <f>0</f>
        <v>0</v>
      </c>
      <c r="N17" s="171">
        <f t="shared" si="5"/>
        <v>650</v>
      </c>
      <c r="O17" s="171">
        <f t="shared" si="6"/>
        <v>200</v>
      </c>
      <c r="P17" s="171">
        <f t="shared" si="6"/>
        <v>295</v>
      </c>
      <c r="Q17" s="171">
        <f t="shared" si="6"/>
        <v>155</v>
      </c>
      <c r="R17" s="122"/>
    </row>
  </sheetData>
  <mergeCells count="13">
    <mergeCell ref="R5:R6"/>
    <mergeCell ref="A5:A6"/>
    <mergeCell ref="B5:B6"/>
    <mergeCell ref="E5:E6"/>
    <mergeCell ref="F5:I5"/>
    <mergeCell ref="J5:M5"/>
    <mergeCell ref="N5:Q5"/>
    <mergeCell ref="A1:B1"/>
    <mergeCell ref="F1:Q1"/>
    <mergeCell ref="A2:B2"/>
    <mergeCell ref="F2:Q2"/>
    <mergeCell ref="A3:R3"/>
    <mergeCell ref="I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3E60-254D-43C3-9506-581FB98486FD}">
  <dimension ref="A1:AC15"/>
  <sheetViews>
    <sheetView workbookViewId="0">
      <selection activeCell="M19" sqref="M19"/>
    </sheetView>
  </sheetViews>
  <sheetFormatPr defaultRowHeight="14.5" x14ac:dyDescent="0.35"/>
  <sheetData>
    <row r="1" spans="1:29" ht="15.5" x14ac:dyDescent="0.35">
      <c r="A1" s="181" t="s">
        <v>0</v>
      </c>
      <c r="B1" s="9"/>
      <c r="C1" s="182"/>
      <c r="D1" s="182"/>
      <c r="E1" s="182"/>
      <c r="F1" s="182"/>
      <c r="G1" s="182"/>
      <c r="H1" s="182"/>
      <c r="I1" s="183"/>
      <c r="J1" s="183"/>
      <c r="K1" s="184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85" t="s">
        <v>1</v>
      </c>
      <c r="X1" s="186"/>
      <c r="Y1" s="186"/>
      <c r="Z1" s="5"/>
      <c r="AA1" s="5"/>
      <c r="AB1" s="5"/>
      <c r="AC1" s="5"/>
    </row>
    <row r="2" spans="1:29" ht="15.5" x14ac:dyDescent="0.35">
      <c r="A2" s="187" t="s">
        <v>2</v>
      </c>
      <c r="B2" s="9"/>
      <c r="C2" s="188"/>
      <c r="D2" s="188"/>
      <c r="E2" s="188"/>
      <c r="F2" s="188"/>
      <c r="G2" s="188"/>
      <c r="H2" s="188"/>
      <c r="I2" s="183"/>
      <c r="J2" s="183"/>
      <c r="K2" s="18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90"/>
      <c r="X2" s="186"/>
      <c r="Y2" s="186"/>
      <c r="Z2" s="5"/>
      <c r="AA2" s="5"/>
      <c r="AB2" s="5"/>
      <c r="AC2" s="5"/>
    </row>
    <row r="3" spans="1:29" ht="39" customHeight="1" x14ac:dyDescent="0.35">
      <c r="A3" s="191" t="s">
        <v>112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86"/>
      <c r="Y3" s="186"/>
      <c r="Z3" s="5"/>
      <c r="AA3" s="5"/>
      <c r="AB3" s="5"/>
      <c r="AC3" s="5"/>
    </row>
    <row r="4" spans="1:29" ht="27.75" customHeight="1" x14ac:dyDescent="0.35">
      <c r="A4" s="193" t="s">
        <v>6</v>
      </c>
      <c r="B4" s="193" t="s">
        <v>7</v>
      </c>
      <c r="C4" s="194"/>
      <c r="D4" s="194"/>
      <c r="E4" s="195" t="s">
        <v>113</v>
      </c>
      <c r="F4" s="196"/>
      <c r="G4" s="196"/>
      <c r="H4" s="196"/>
      <c r="I4" s="197"/>
      <c r="J4" s="198"/>
      <c r="K4" s="195" t="s">
        <v>9</v>
      </c>
      <c r="L4" s="196"/>
      <c r="M4" s="196"/>
      <c r="N4" s="197"/>
      <c r="O4" s="195" t="s">
        <v>10</v>
      </c>
      <c r="P4" s="196"/>
      <c r="Q4" s="196"/>
      <c r="R4" s="197"/>
      <c r="S4" s="195" t="s">
        <v>11</v>
      </c>
      <c r="T4" s="196"/>
      <c r="U4" s="196"/>
      <c r="V4" s="197"/>
      <c r="W4" s="193" t="s">
        <v>12</v>
      </c>
      <c r="X4" s="186"/>
      <c r="Y4" s="186"/>
      <c r="Z4" s="5"/>
      <c r="AA4" s="5"/>
      <c r="AB4" s="5"/>
      <c r="AC4" s="5"/>
    </row>
    <row r="5" spans="1:29" ht="79.5" customHeight="1" x14ac:dyDescent="0.35">
      <c r="A5" s="199"/>
      <c r="B5" s="199"/>
      <c r="C5" s="194" t="s">
        <v>114</v>
      </c>
      <c r="D5" s="194" t="s">
        <v>115</v>
      </c>
      <c r="E5" s="194" t="s">
        <v>116</v>
      </c>
      <c r="F5" s="194" t="s">
        <v>117</v>
      </c>
      <c r="G5" s="194" t="s">
        <v>118</v>
      </c>
      <c r="H5" s="194" t="s">
        <v>117</v>
      </c>
      <c r="I5" s="200" t="s">
        <v>119</v>
      </c>
      <c r="J5" s="194" t="s">
        <v>117</v>
      </c>
      <c r="K5" s="194" t="s">
        <v>13</v>
      </c>
      <c r="L5" s="194" t="s">
        <v>14</v>
      </c>
      <c r="M5" s="194" t="s">
        <v>15</v>
      </c>
      <c r="N5" s="194" t="s">
        <v>16</v>
      </c>
      <c r="O5" s="194" t="s">
        <v>13</v>
      </c>
      <c r="P5" s="194" t="s">
        <v>14</v>
      </c>
      <c r="Q5" s="194" t="s">
        <v>15</v>
      </c>
      <c r="R5" s="194" t="s">
        <v>16</v>
      </c>
      <c r="S5" s="194" t="s">
        <v>13</v>
      </c>
      <c r="T5" s="194" t="s">
        <v>14</v>
      </c>
      <c r="U5" s="194" t="s">
        <v>15</v>
      </c>
      <c r="V5" s="194" t="s">
        <v>16</v>
      </c>
      <c r="W5" s="199"/>
      <c r="X5" s="186"/>
      <c r="Y5" s="186"/>
      <c r="Z5" s="5"/>
      <c r="AA5" s="5"/>
      <c r="AB5" s="5"/>
      <c r="AC5" s="5"/>
    </row>
    <row r="6" spans="1:29" ht="26" x14ac:dyDescent="0.35">
      <c r="A6" s="201" t="s">
        <v>39</v>
      </c>
      <c r="B6" s="202" t="s">
        <v>110</v>
      </c>
      <c r="C6" s="203"/>
      <c r="D6" s="204"/>
      <c r="E6" s="205"/>
      <c r="F6" s="206"/>
      <c r="G6" s="202"/>
      <c r="H6" s="202"/>
      <c r="I6" s="201"/>
      <c r="J6" s="201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</row>
    <row r="7" spans="1:29" ht="26" x14ac:dyDescent="0.35">
      <c r="A7" s="206">
        <v>1</v>
      </c>
      <c r="B7" s="208" t="s">
        <v>48</v>
      </c>
      <c r="C7" s="209" t="s">
        <v>120</v>
      </c>
      <c r="D7" s="210">
        <v>4.4400000000000004</v>
      </c>
      <c r="E7" s="211">
        <v>12</v>
      </c>
      <c r="F7" s="206">
        <f t="shared" ref="F7:F14" si="0">IF(E7=1, 0.75, IF(OR(E7=2, E7=14, E7=21), 0.7, IF(OR(E7=3, E7=17), 0.65, IF(E7=4, 0.4, IF(OR(E7=5, E7=6, E7=25), 0.3, IF(OR(E7=7, E7=8, E7=9, E7=26), 0.2, IF(OR(E7=10, E7=15, E7=18), 0.15, IF(OR(E7=11, E7=12, E7=16, E7=19, E7=20), 0.1, IF(E7=24, 0.35, IF(E7=27, 0.5, 0))))))))))</f>
        <v>0.1</v>
      </c>
      <c r="G7" s="206"/>
      <c r="H7" s="206">
        <f t="shared" ref="H7:H14" si="1">IF(G7="A", 1, IF(G7="B", 0.7, IF(G7="C", 0.6, 0)))</f>
        <v>0</v>
      </c>
      <c r="I7" s="206"/>
      <c r="J7" s="206">
        <f t="shared" ref="J7:J14" si="2">IF(I7="D", 1, IF(OR(I7="E", I7="F"), 0.1, 0))</f>
        <v>0</v>
      </c>
      <c r="K7" s="212">
        <f t="shared" ref="K7:K14" si="3">L7+M7+N7</f>
        <v>650</v>
      </c>
      <c r="L7" s="212">
        <f t="shared" ref="L7:L14" si="4">IF(C7="N1", 270, IF(C7="N2", 350, IF(C7="N3", 200, 0)))</f>
        <v>200</v>
      </c>
      <c r="M7" s="212">
        <f t="shared" ref="M7:M14" si="5">IF(AND(C7="N1", D7&gt;=6.2),260, IF(AND(C7="N1",D7&gt;=5.76),240,IF(AND(C7="N1",D7&gt;=4.4),220,IF(AND(C7="N1", D7&gt;=4.32), 200,IF(AND(C7="N1", D7&gt;=3.33),175,IF(AND(C7="N1", D7&gt;=2.34),165, IF(AND(C7="N2",D7&gt;=6.2),200, IF(AND(C7="N2",5.76&lt;=D7),185,IF(AND(C7="N2",4.4&lt;=D7),170,IF(AND(C7="N2",4.32&lt;=D7), 155, IF(AND(C7="N2",3.33&lt;=D7),135,IF(AND(C7="N2",2.34&lt;=D7),125, IF(AND(C7="N3",D7&gt;=6.2),350, IF(AND(C7="N3",5.76&lt;=D7),325,IF(AND(C7="N3",4.4&lt;=D7),295,IF(AND(C7="N3",4.32&lt;=D7),270,IF(AND(C7="N3",3.33&lt;=D7),235,IF(AND(C7="N3",2.34&lt;=D7), 225, "SAI THÔNG TIN"))))))))))))))))))</f>
        <v>295</v>
      </c>
      <c r="N7" s="212">
        <f t="shared" ref="N7:N14" si="6">IF(AND(C7="N1", D7&gt;=6.2),120, IF(AND(C7="N1",D7&gt;=5.76),140,IF(AND(C7="N1",4.4&lt;=D7),160,IF(AND(C7="N1",4.32&lt;=D7), 180,IF(AND(C7="N1",3.33&lt;=D7),205,IF(AND(C7="N1",2.34&lt;=D7),215, IF(AND(C7="N2",D7&gt;=6.2),100, IF(AND(C7="N2",5.76&lt;=D7),115,IF(AND(C7="N2",4.4&lt;=D7),130,IF(AND(C7="N2",4.32&lt;=D7), 145, IF(AND(C7="N2",3.33&lt;=D7),165,IF(AND(C7="N2",2.34&lt;=D7),175, IF(AND(C7="N3",D7&gt;=6.2),100, IF(AND(C7="N3",5.76&lt;=D7),125,IF(AND(C7="N3",4.4&lt;=D7),155,IF(AND(C7="N3",4.32&lt;=D7),180,IF(AND(C7="N3",3.33&lt;=D7),215,IF(AND(C7="N3",2.34&lt;=D7), 225, "SAI THÔNG TIN"))))))))))))))))))</f>
        <v>155</v>
      </c>
      <c r="O7" s="212">
        <f t="shared" ref="O7:O14" si="7">P7+Q7+R7</f>
        <v>49.5</v>
      </c>
      <c r="P7" s="212">
        <f t="shared" ref="P7:P14" si="8">L7-T7</f>
        <v>20</v>
      </c>
      <c r="Q7" s="212">
        <f t="shared" ref="Q7:Q14" si="9">IF(OR(G7="A", I7="D"), M7, IF(G7="C", 0.6*M7, IF(OR(I7="E", I7="F"), 0.1*M7, IF(G7="B", 0, F7*M7))))</f>
        <v>29.5</v>
      </c>
      <c r="R7" s="212">
        <f t="shared" ref="R7:R14" si="10">IF(OR(G7="A", I7="D"), N7, IF(G7="C", 0.6*N7, IF(I7="E", 0.1*N7, IF(G7="B", 0.7*N7, 0))))</f>
        <v>0</v>
      </c>
      <c r="S7" s="212">
        <f t="shared" ref="S7:S14" si="11">T7+U7+V7</f>
        <v>600.5</v>
      </c>
      <c r="T7" s="212">
        <f t="shared" ref="T7:T14" si="12">L7*(1-F7)*(1-H7)*(1-J9)</f>
        <v>180</v>
      </c>
      <c r="U7" s="212">
        <f t="shared" ref="U7:V14" si="13">M7-Q7</f>
        <v>265.5</v>
      </c>
      <c r="V7" s="212">
        <f t="shared" si="13"/>
        <v>155</v>
      </c>
      <c r="W7" s="213"/>
    </row>
    <row r="8" spans="1:29" ht="26" x14ac:dyDescent="0.35">
      <c r="A8" s="206">
        <v>2</v>
      </c>
      <c r="B8" s="214" t="s">
        <v>51</v>
      </c>
      <c r="C8" s="209" t="s">
        <v>120</v>
      </c>
      <c r="D8" s="215">
        <v>4.6500000000000004</v>
      </c>
      <c r="E8" s="211"/>
      <c r="F8" s="206">
        <f t="shared" si="0"/>
        <v>0</v>
      </c>
      <c r="G8" s="206"/>
      <c r="H8" s="206">
        <f t="shared" si="1"/>
        <v>0</v>
      </c>
      <c r="I8" s="206"/>
      <c r="J8" s="206">
        <f t="shared" si="2"/>
        <v>0</v>
      </c>
      <c r="K8" s="212">
        <f t="shared" si="3"/>
        <v>650</v>
      </c>
      <c r="L8" s="212">
        <f t="shared" si="4"/>
        <v>200</v>
      </c>
      <c r="M8" s="212">
        <f t="shared" si="5"/>
        <v>295</v>
      </c>
      <c r="N8" s="212">
        <f t="shared" si="6"/>
        <v>155</v>
      </c>
      <c r="O8" s="212">
        <f t="shared" si="7"/>
        <v>0</v>
      </c>
      <c r="P8" s="212">
        <f t="shared" si="8"/>
        <v>0</v>
      </c>
      <c r="Q8" s="212">
        <f t="shared" si="9"/>
        <v>0</v>
      </c>
      <c r="R8" s="212">
        <f t="shared" si="10"/>
        <v>0</v>
      </c>
      <c r="S8" s="212">
        <f t="shared" si="11"/>
        <v>650</v>
      </c>
      <c r="T8" s="212">
        <f t="shared" si="12"/>
        <v>200</v>
      </c>
      <c r="U8" s="212">
        <f t="shared" si="13"/>
        <v>295</v>
      </c>
      <c r="V8" s="212">
        <f t="shared" si="13"/>
        <v>155</v>
      </c>
      <c r="W8" s="213"/>
    </row>
    <row r="9" spans="1:29" ht="39" x14ac:dyDescent="0.35">
      <c r="A9" s="206">
        <v>3</v>
      </c>
      <c r="B9" s="214" t="s">
        <v>52</v>
      </c>
      <c r="C9" s="209" t="s">
        <v>120</v>
      </c>
      <c r="D9" s="215">
        <v>4.74</v>
      </c>
      <c r="E9" s="211">
        <v>7</v>
      </c>
      <c r="F9" s="206">
        <f t="shared" si="0"/>
        <v>0.2</v>
      </c>
      <c r="G9" s="206"/>
      <c r="H9" s="206">
        <f t="shared" si="1"/>
        <v>0</v>
      </c>
      <c r="I9" s="206"/>
      <c r="J9" s="206">
        <f t="shared" si="2"/>
        <v>0</v>
      </c>
      <c r="K9" s="212">
        <f t="shared" si="3"/>
        <v>650</v>
      </c>
      <c r="L9" s="212">
        <f t="shared" si="4"/>
        <v>200</v>
      </c>
      <c r="M9" s="212">
        <f t="shared" si="5"/>
        <v>295</v>
      </c>
      <c r="N9" s="212">
        <f t="shared" si="6"/>
        <v>155</v>
      </c>
      <c r="O9" s="212">
        <f t="shared" si="7"/>
        <v>99</v>
      </c>
      <c r="P9" s="212">
        <f t="shared" si="8"/>
        <v>40</v>
      </c>
      <c r="Q9" s="212">
        <f t="shared" si="9"/>
        <v>59</v>
      </c>
      <c r="R9" s="212">
        <f t="shared" si="10"/>
        <v>0</v>
      </c>
      <c r="S9" s="212">
        <f t="shared" si="11"/>
        <v>551</v>
      </c>
      <c r="T9" s="212">
        <f t="shared" si="12"/>
        <v>160</v>
      </c>
      <c r="U9" s="212">
        <f t="shared" si="13"/>
        <v>236</v>
      </c>
      <c r="V9" s="212">
        <f t="shared" si="13"/>
        <v>155</v>
      </c>
      <c r="W9" s="213"/>
    </row>
    <row r="10" spans="1:29" ht="26" x14ac:dyDescent="0.35">
      <c r="A10" s="206">
        <v>4</v>
      </c>
      <c r="B10" s="214" t="s">
        <v>54</v>
      </c>
      <c r="C10" s="209" t="s">
        <v>120</v>
      </c>
      <c r="D10" s="215">
        <v>4.6500000000000004</v>
      </c>
      <c r="E10" s="211"/>
      <c r="F10" s="206">
        <f t="shared" si="0"/>
        <v>0</v>
      </c>
      <c r="G10" s="206"/>
      <c r="H10" s="206">
        <f t="shared" si="1"/>
        <v>0</v>
      </c>
      <c r="I10" s="206"/>
      <c r="J10" s="206">
        <f t="shared" si="2"/>
        <v>0</v>
      </c>
      <c r="K10" s="212">
        <f t="shared" si="3"/>
        <v>650</v>
      </c>
      <c r="L10" s="212">
        <f t="shared" si="4"/>
        <v>200</v>
      </c>
      <c r="M10" s="212">
        <f t="shared" si="5"/>
        <v>295</v>
      </c>
      <c r="N10" s="212">
        <f t="shared" si="6"/>
        <v>155</v>
      </c>
      <c r="O10" s="212">
        <f t="shared" si="7"/>
        <v>0</v>
      </c>
      <c r="P10" s="212">
        <f t="shared" si="8"/>
        <v>0</v>
      </c>
      <c r="Q10" s="212">
        <f t="shared" si="9"/>
        <v>0</v>
      </c>
      <c r="R10" s="212">
        <f t="shared" si="10"/>
        <v>0</v>
      </c>
      <c r="S10" s="212">
        <f t="shared" si="11"/>
        <v>650</v>
      </c>
      <c r="T10" s="212">
        <f t="shared" si="12"/>
        <v>200</v>
      </c>
      <c r="U10" s="212">
        <f t="shared" si="13"/>
        <v>295</v>
      </c>
      <c r="V10" s="212">
        <f t="shared" si="13"/>
        <v>155</v>
      </c>
      <c r="W10" s="213"/>
    </row>
    <row r="11" spans="1:29" ht="26" x14ac:dyDescent="0.35">
      <c r="A11" s="206">
        <v>5</v>
      </c>
      <c r="B11" s="214" t="s">
        <v>55</v>
      </c>
      <c r="C11" s="209" t="s">
        <v>120</v>
      </c>
      <c r="D11" s="215">
        <v>4.4400000000000004</v>
      </c>
      <c r="E11" s="211">
        <v>10</v>
      </c>
      <c r="F11" s="206">
        <f t="shared" si="0"/>
        <v>0.15</v>
      </c>
      <c r="G11" s="206"/>
      <c r="H11" s="206">
        <f t="shared" si="1"/>
        <v>0</v>
      </c>
      <c r="I11" s="206"/>
      <c r="J11" s="206">
        <f t="shared" si="2"/>
        <v>0</v>
      </c>
      <c r="K11" s="212">
        <f t="shared" si="3"/>
        <v>650</v>
      </c>
      <c r="L11" s="212">
        <f t="shared" si="4"/>
        <v>200</v>
      </c>
      <c r="M11" s="212">
        <f t="shared" si="5"/>
        <v>295</v>
      </c>
      <c r="N11" s="212">
        <f t="shared" si="6"/>
        <v>155</v>
      </c>
      <c r="O11" s="212">
        <f t="shared" si="7"/>
        <v>74.25</v>
      </c>
      <c r="P11" s="212">
        <f t="shared" si="8"/>
        <v>30</v>
      </c>
      <c r="Q11" s="212">
        <f t="shared" si="9"/>
        <v>44.25</v>
      </c>
      <c r="R11" s="212">
        <f t="shared" si="10"/>
        <v>0</v>
      </c>
      <c r="S11" s="212">
        <f t="shared" si="11"/>
        <v>575.75</v>
      </c>
      <c r="T11" s="212">
        <f t="shared" si="12"/>
        <v>170</v>
      </c>
      <c r="U11" s="212">
        <f t="shared" si="13"/>
        <v>250.75</v>
      </c>
      <c r="V11" s="212">
        <f t="shared" si="13"/>
        <v>155</v>
      </c>
      <c r="W11" s="213"/>
    </row>
    <row r="12" spans="1:29" ht="26" x14ac:dyDescent="0.35">
      <c r="A12" s="206">
        <v>6</v>
      </c>
      <c r="B12" s="208" t="s">
        <v>57</v>
      </c>
      <c r="C12" s="209" t="s">
        <v>120</v>
      </c>
      <c r="D12" s="210">
        <v>4.74</v>
      </c>
      <c r="E12" s="211">
        <v>7</v>
      </c>
      <c r="F12" s="206">
        <f t="shared" si="0"/>
        <v>0.2</v>
      </c>
      <c r="G12" s="206"/>
      <c r="H12" s="206">
        <f t="shared" si="1"/>
        <v>0</v>
      </c>
      <c r="I12" s="206"/>
      <c r="J12" s="206">
        <f t="shared" si="2"/>
        <v>0</v>
      </c>
      <c r="K12" s="212">
        <f t="shared" si="3"/>
        <v>650</v>
      </c>
      <c r="L12" s="212">
        <f t="shared" si="4"/>
        <v>200</v>
      </c>
      <c r="M12" s="212">
        <f t="shared" si="5"/>
        <v>295</v>
      </c>
      <c r="N12" s="212">
        <f t="shared" si="6"/>
        <v>155</v>
      </c>
      <c r="O12" s="212">
        <f t="shared" si="7"/>
        <v>99</v>
      </c>
      <c r="P12" s="212">
        <f t="shared" si="8"/>
        <v>40</v>
      </c>
      <c r="Q12" s="212">
        <f t="shared" si="9"/>
        <v>59</v>
      </c>
      <c r="R12" s="212">
        <f t="shared" si="10"/>
        <v>0</v>
      </c>
      <c r="S12" s="212">
        <f t="shared" si="11"/>
        <v>551</v>
      </c>
      <c r="T12" s="212">
        <f t="shared" si="12"/>
        <v>160</v>
      </c>
      <c r="U12" s="212">
        <f t="shared" si="13"/>
        <v>236</v>
      </c>
      <c r="V12" s="212">
        <f t="shared" si="13"/>
        <v>155</v>
      </c>
      <c r="W12" s="213"/>
    </row>
    <row r="13" spans="1:29" ht="39" x14ac:dyDescent="0.35">
      <c r="A13" s="206">
        <v>7</v>
      </c>
      <c r="B13" s="214" t="s">
        <v>58</v>
      </c>
      <c r="C13" s="209" t="s">
        <v>120</v>
      </c>
      <c r="D13" s="215">
        <v>6.56</v>
      </c>
      <c r="E13" s="211">
        <v>6</v>
      </c>
      <c r="F13" s="206">
        <f t="shared" si="0"/>
        <v>0.3</v>
      </c>
      <c r="G13" s="206"/>
      <c r="H13" s="206">
        <f t="shared" si="1"/>
        <v>0</v>
      </c>
      <c r="I13" s="206"/>
      <c r="J13" s="206">
        <f t="shared" si="2"/>
        <v>0</v>
      </c>
      <c r="K13" s="212">
        <f t="shared" si="3"/>
        <v>650</v>
      </c>
      <c r="L13" s="212">
        <f t="shared" si="4"/>
        <v>200</v>
      </c>
      <c r="M13" s="212">
        <f t="shared" si="5"/>
        <v>350</v>
      </c>
      <c r="N13" s="212">
        <f t="shared" si="6"/>
        <v>100</v>
      </c>
      <c r="O13" s="212">
        <f t="shared" si="7"/>
        <v>165</v>
      </c>
      <c r="P13" s="212">
        <f t="shared" si="8"/>
        <v>60</v>
      </c>
      <c r="Q13" s="212">
        <f t="shared" si="9"/>
        <v>105</v>
      </c>
      <c r="R13" s="212">
        <f t="shared" si="10"/>
        <v>0</v>
      </c>
      <c r="S13" s="212">
        <f t="shared" si="11"/>
        <v>485</v>
      </c>
      <c r="T13" s="212">
        <f t="shared" si="12"/>
        <v>140</v>
      </c>
      <c r="U13" s="212">
        <f t="shared" si="13"/>
        <v>245</v>
      </c>
      <c r="V13" s="212">
        <f t="shared" si="13"/>
        <v>100</v>
      </c>
      <c r="W13" s="213"/>
    </row>
    <row r="14" spans="1:29" ht="39" x14ac:dyDescent="0.35">
      <c r="A14" s="206">
        <v>8</v>
      </c>
      <c r="B14" s="214" t="s">
        <v>61</v>
      </c>
      <c r="C14" s="209" t="s">
        <v>120</v>
      </c>
      <c r="D14" s="215">
        <v>4.74</v>
      </c>
      <c r="E14" s="211">
        <v>26</v>
      </c>
      <c r="F14" s="206">
        <f t="shared" si="0"/>
        <v>0.2</v>
      </c>
      <c r="G14" s="206"/>
      <c r="H14" s="206">
        <f t="shared" si="1"/>
        <v>0</v>
      </c>
      <c r="I14" s="206"/>
      <c r="J14" s="206">
        <f t="shared" si="2"/>
        <v>0</v>
      </c>
      <c r="K14" s="212">
        <f t="shared" si="3"/>
        <v>650</v>
      </c>
      <c r="L14" s="212">
        <f t="shared" si="4"/>
        <v>200</v>
      </c>
      <c r="M14" s="212">
        <f t="shared" si="5"/>
        <v>295</v>
      </c>
      <c r="N14" s="212">
        <f t="shared" si="6"/>
        <v>155</v>
      </c>
      <c r="O14" s="212">
        <f t="shared" si="7"/>
        <v>99</v>
      </c>
      <c r="P14" s="212">
        <f t="shared" si="8"/>
        <v>40</v>
      </c>
      <c r="Q14" s="212">
        <f t="shared" si="9"/>
        <v>59</v>
      </c>
      <c r="R14" s="212">
        <f t="shared" si="10"/>
        <v>0</v>
      </c>
      <c r="S14" s="212">
        <f t="shared" si="11"/>
        <v>551</v>
      </c>
      <c r="T14" s="212">
        <f t="shared" si="12"/>
        <v>160</v>
      </c>
      <c r="U14" s="212">
        <f t="shared" si="13"/>
        <v>236</v>
      </c>
      <c r="V14" s="212">
        <f t="shared" si="13"/>
        <v>155</v>
      </c>
      <c r="W14" s="213"/>
    </row>
    <row r="15" spans="1:29" x14ac:dyDescent="0.35">
      <c r="A15" s="216" t="s">
        <v>64</v>
      </c>
      <c r="B15" s="197"/>
      <c r="C15" s="217"/>
      <c r="D15" s="204"/>
      <c r="E15" s="218"/>
      <c r="F15" s="219"/>
      <c r="G15" s="220"/>
      <c r="H15" s="220"/>
      <c r="I15" s="219"/>
      <c r="J15" s="219"/>
      <c r="K15" s="221">
        <f t="shared" ref="K15:V15" si="14">SUM(K7:K14)</f>
        <v>5200</v>
      </c>
      <c r="L15" s="221">
        <f t="shared" si="14"/>
        <v>1600</v>
      </c>
      <c r="M15" s="221">
        <f t="shared" si="14"/>
        <v>2415</v>
      </c>
      <c r="N15" s="221">
        <f t="shared" si="14"/>
        <v>1185</v>
      </c>
      <c r="O15" s="221">
        <f t="shared" si="14"/>
        <v>585.75</v>
      </c>
      <c r="P15" s="221">
        <f t="shared" si="14"/>
        <v>230</v>
      </c>
      <c r="Q15" s="221">
        <f t="shared" si="14"/>
        <v>355.75</v>
      </c>
      <c r="R15" s="221">
        <f t="shared" si="14"/>
        <v>0</v>
      </c>
      <c r="S15" s="221">
        <f t="shared" si="14"/>
        <v>4614.25</v>
      </c>
      <c r="T15" s="221">
        <f t="shared" si="14"/>
        <v>1370</v>
      </c>
      <c r="U15" s="221">
        <f t="shared" si="14"/>
        <v>2059.25</v>
      </c>
      <c r="V15" s="221">
        <f t="shared" si="14"/>
        <v>1185</v>
      </c>
      <c r="W15" s="222"/>
    </row>
  </sheetData>
  <mergeCells count="13">
    <mergeCell ref="S4:V4"/>
    <mergeCell ref="W4:W5"/>
    <mergeCell ref="A15:B15"/>
    <mergeCell ref="A1:B1"/>
    <mergeCell ref="K1:V1"/>
    <mergeCell ref="A2:B2"/>
    <mergeCell ref="K2:V2"/>
    <mergeCell ref="A3:W3"/>
    <mergeCell ref="A4:A5"/>
    <mergeCell ref="B4:B5"/>
    <mergeCell ref="E4:I4"/>
    <mergeCell ref="K4:N4"/>
    <mergeCell ref="O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57A1-9826-43CA-BF5A-BD3C70DD52C2}">
  <dimension ref="A1:Y834"/>
  <sheetViews>
    <sheetView tabSelected="1" workbookViewId="0">
      <selection activeCell="E27" sqref="E27"/>
    </sheetView>
  </sheetViews>
  <sheetFormatPr defaultColWidth="14.453125" defaultRowHeight="14.5" x14ac:dyDescent="0.35"/>
  <cols>
    <col min="1" max="1" width="5.7265625" customWidth="1"/>
    <col min="2" max="2" width="32.7265625" customWidth="1"/>
    <col min="3" max="3" width="16.453125" customWidth="1"/>
    <col min="4" max="4" width="10.81640625" customWidth="1"/>
    <col min="5" max="5" width="9.54296875" customWidth="1"/>
    <col min="6" max="6" width="9.453125" customWidth="1"/>
    <col min="7" max="7" width="8.08984375" customWidth="1"/>
    <col min="8" max="8" width="7.54296875" customWidth="1"/>
    <col min="9" max="9" width="7.08984375" customWidth="1"/>
    <col min="10" max="10" width="7.54296875" customWidth="1"/>
    <col min="11" max="11" width="8.7265625" customWidth="1"/>
    <col min="12" max="12" width="9.26953125" customWidth="1"/>
    <col min="13" max="14" width="7.453125" customWidth="1"/>
    <col min="15" max="15" width="9.08984375" customWidth="1"/>
    <col min="16" max="16" width="31" customWidth="1"/>
    <col min="17" max="25" width="8.7265625" customWidth="1"/>
  </cols>
  <sheetData>
    <row r="1" spans="1:25" ht="13.5" customHeight="1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1</v>
      </c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x14ac:dyDescent="0.35">
      <c r="A2" s="6" t="s">
        <v>2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0.75" customHeight="1" x14ac:dyDescent="0.35">
      <c r="A3" s="7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5"/>
      <c r="S3" s="5"/>
      <c r="T3" s="5"/>
      <c r="U3" s="5"/>
      <c r="V3" s="5"/>
      <c r="W3" s="5"/>
      <c r="X3" s="5"/>
      <c r="Y3" s="5"/>
    </row>
    <row r="4" spans="1:25" ht="19.5" customHeight="1" x14ac:dyDescent="0.35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5"/>
      <c r="R4" s="5"/>
      <c r="S4" s="5"/>
      <c r="T4" s="5"/>
      <c r="U4" s="5"/>
      <c r="V4" s="5"/>
      <c r="W4" s="5"/>
      <c r="X4" s="5"/>
      <c r="Y4" s="5"/>
    </row>
    <row r="5" spans="1:25" ht="13.5" customHeight="1" thickBot="1" x14ac:dyDescent="0.4">
      <c r="A5" s="10"/>
      <c r="B5" s="10"/>
      <c r="C5" s="10"/>
      <c r="D5" s="10"/>
      <c r="E5" s="10"/>
      <c r="F5" s="10"/>
      <c r="G5" s="11" t="s">
        <v>5</v>
      </c>
      <c r="H5" s="2"/>
      <c r="I5" s="2"/>
      <c r="J5" s="2"/>
      <c r="K5" s="2"/>
      <c r="L5" s="2"/>
      <c r="M5" s="2"/>
      <c r="N5" s="2"/>
      <c r="O5" s="2"/>
      <c r="P5" s="2"/>
      <c r="Q5" s="5"/>
      <c r="R5" s="5"/>
      <c r="S5" s="5"/>
      <c r="T5" s="5"/>
      <c r="U5" s="5"/>
      <c r="V5" s="5"/>
      <c r="W5" s="5"/>
      <c r="X5" s="5"/>
      <c r="Y5" s="5"/>
    </row>
    <row r="6" spans="1:25" ht="29.25" customHeight="1" x14ac:dyDescent="0.35">
      <c r="A6" s="12" t="s">
        <v>6</v>
      </c>
      <c r="B6" s="13" t="s">
        <v>7</v>
      </c>
      <c r="C6" s="13" t="s">
        <v>8</v>
      </c>
      <c r="D6" s="14" t="s">
        <v>9</v>
      </c>
      <c r="E6" s="15"/>
      <c r="F6" s="15"/>
      <c r="G6" s="16"/>
      <c r="H6" s="14" t="s">
        <v>10</v>
      </c>
      <c r="I6" s="15"/>
      <c r="J6" s="15"/>
      <c r="K6" s="16"/>
      <c r="L6" s="14" t="s">
        <v>11</v>
      </c>
      <c r="M6" s="15"/>
      <c r="N6" s="15"/>
      <c r="O6" s="16"/>
      <c r="P6" s="17" t="s">
        <v>12</v>
      </c>
      <c r="Q6" s="5"/>
      <c r="R6" s="5"/>
      <c r="S6" s="5"/>
      <c r="T6" s="5"/>
      <c r="U6" s="5"/>
      <c r="V6" s="5"/>
      <c r="W6" s="5"/>
      <c r="X6" s="5"/>
      <c r="Y6" s="5"/>
    </row>
    <row r="7" spans="1:25" ht="49.5" customHeight="1" x14ac:dyDescent="0.35">
      <c r="A7" s="18"/>
      <c r="B7" s="19"/>
      <c r="C7" s="19"/>
      <c r="D7" s="20" t="s">
        <v>13</v>
      </c>
      <c r="E7" s="20" t="s">
        <v>14</v>
      </c>
      <c r="F7" s="20" t="s">
        <v>15</v>
      </c>
      <c r="G7" s="20" t="s">
        <v>16</v>
      </c>
      <c r="H7" s="20" t="s">
        <v>13</v>
      </c>
      <c r="I7" s="20" t="s">
        <v>14</v>
      </c>
      <c r="J7" s="20" t="s">
        <v>15</v>
      </c>
      <c r="K7" s="20" t="s">
        <v>16</v>
      </c>
      <c r="L7" s="20" t="s">
        <v>13</v>
      </c>
      <c r="M7" s="20" t="s">
        <v>14</v>
      </c>
      <c r="N7" s="20" t="s">
        <v>15</v>
      </c>
      <c r="O7" s="20" t="s">
        <v>16</v>
      </c>
      <c r="P7" s="19"/>
      <c r="Q7" s="5"/>
      <c r="R7" s="5"/>
      <c r="S7" s="5"/>
      <c r="T7" s="5"/>
      <c r="U7" s="5"/>
      <c r="V7" s="5"/>
      <c r="W7" s="5"/>
      <c r="X7" s="5"/>
      <c r="Y7" s="5"/>
    </row>
    <row r="8" spans="1:25" ht="13.5" customHeight="1" x14ac:dyDescent="0.35">
      <c r="A8" s="21" t="s">
        <v>17</v>
      </c>
      <c r="B8" s="22" t="s">
        <v>18</v>
      </c>
      <c r="C8" s="23" t="s">
        <v>19</v>
      </c>
      <c r="D8" s="23" t="s">
        <v>20</v>
      </c>
      <c r="E8" s="23" t="s">
        <v>21</v>
      </c>
      <c r="F8" s="23" t="s">
        <v>22</v>
      </c>
      <c r="G8" s="23" t="s">
        <v>23</v>
      </c>
      <c r="H8" s="23" t="s">
        <v>24</v>
      </c>
      <c r="I8" s="23" t="s">
        <v>25</v>
      </c>
      <c r="J8" s="23" t="s">
        <v>26</v>
      </c>
      <c r="K8" s="22" t="s">
        <v>27</v>
      </c>
      <c r="L8" s="23" t="s">
        <v>28</v>
      </c>
      <c r="M8" s="23" t="s">
        <v>29</v>
      </c>
      <c r="N8" s="23" t="s">
        <v>30</v>
      </c>
      <c r="O8" s="23" t="s">
        <v>31</v>
      </c>
      <c r="P8" s="24" t="s">
        <v>32</v>
      </c>
      <c r="Q8" s="5"/>
      <c r="R8" s="5"/>
      <c r="S8" s="5"/>
      <c r="T8" s="5"/>
      <c r="U8" s="5"/>
      <c r="V8" s="5"/>
      <c r="W8" s="5"/>
      <c r="X8" s="5"/>
      <c r="Y8" s="5"/>
    </row>
    <row r="9" spans="1:25" ht="13.5" customHeight="1" x14ac:dyDescent="0.35">
      <c r="A9" s="25"/>
      <c r="B9" s="26" t="s">
        <v>33</v>
      </c>
      <c r="C9" s="27"/>
      <c r="D9" s="27">
        <v>108230</v>
      </c>
      <c r="E9" s="27">
        <v>34050</v>
      </c>
      <c r="F9" s="27">
        <v>43980</v>
      </c>
      <c r="G9" s="27">
        <v>30415</v>
      </c>
      <c r="H9" s="27">
        <v>14847.494999999999</v>
      </c>
      <c r="I9" s="27">
        <v>6429.75</v>
      </c>
      <c r="J9" s="27">
        <v>6246.6805000000004</v>
      </c>
      <c r="K9" s="27">
        <v>4224.6144999999997</v>
      </c>
      <c r="L9" s="27">
        <v>103079.45499999999</v>
      </c>
      <c r="M9" s="27">
        <v>27620.25</v>
      </c>
      <c r="N9" s="27">
        <v>37733.319499999998</v>
      </c>
      <c r="O9" s="27">
        <v>26190.3855</v>
      </c>
      <c r="P9" s="28"/>
      <c r="Q9" s="29"/>
      <c r="R9" s="29"/>
      <c r="S9" s="29"/>
      <c r="T9" s="29"/>
      <c r="U9" s="29"/>
      <c r="V9" s="29"/>
      <c r="W9" s="29"/>
      <c r="X9" s="29"/>
      <c r="Y9" s="29"/>
    </row>
    <row r="10" spans="1:25" ht="13.5" customHeight="1" x14ac:dyDescent="0.35">
      <c r="A10" s="25"/>
      <c r="B10" s="26" t="s">
        <v>34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5"/>
      <c r="R10" s="5"/>
      <c r="S10" s="5"/>
      <c r="T10" s="5"/>
      <c r="U10" s="5"/>
      <c r="V10" s="5"/>
      <c r="W10" s="5"/>
      <c r="X10" s="5"/>
      <c r="Y10" s="5"/>
    </row>
    <row r="11" spans="1:25" ht="13.5" customHeight="1" x14ac:dyDescent="0.35">
      <c r="A11" s="25"/>
      <c r="B11" s="26" t="s">
        <v>35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5"/>
      <c r="R11" s="5"/>
      <c r="S11" s="5"/>
      <c r="T11" s="5"/>
      <c r="U11" s="5"/>
      <c r="V11" s="5"/>
      <c r="W11" s="5"/>
      <c r="X11" s="5"/>
      <c r="Y11" s="5"/>
    </row>
    <row r="12" spans="1:25" ht="13.5" customHeight="1" x14ac:dyDescent="0.35">
      <c r="A12" s="25"/>
      <c r="B12" s="26" t="s">
        <v>36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  <c r="Q12" s="5"/>
      <c r="R12" s="5"/>
      <c r="S12" s="5"/>
      <c r="T12" s="5"/>
      <c r="U12" s="5"/>
      <c r="V12" s="5"/>
      <c r="W12" s="5"/>
      <c r="X12" s="5"/>
      <c r="Y12" s="5"/>
    </row>
    <row r="13" spans="1:25" ht="13.5" customHeight="1" x14ac:dyDescent="0.35">
      <c r="A13" s="25"/>
      <c r="B13" s="26" t="s">
        <v>37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  <c r="Q13" s="5"/>
      <c r="R13" s="5"/>
      <c r="S13" s="5"/>
      <c r="T13" s="5"/>
      <c r="U13" s="5"/>
      <c r="V13" s="5"/>
      <c r="W13" s="5"/>
      <c r="X13" s="5"/>
      <c r="Y13" s="5"/>
    </row>
    <row r="14" spans="1:25" ht="13.5" customHeight="1" x14ac:dyDescent="0.35">
      <c r="A14" s="25"/>
      <c r="B14" s="26" t="s">
        <v>38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5"/>
      <c r="R14" s="5"/>
      <c r="S14" s="5"/>
      <c r="T14" s="5"/>
      <c r="U14" s="5"/>
      <c r="V14" s="5"/>
      <c r="W14" s="5"/>
      <c r="X14" s="5"/>
      <c r="Y14" s="5"/>
    </row>
    <row r="15" spans="1:25" ht="19.5" customHeight="1" x14ac:dyDescent="0.35">
      <c r="A15" s="34" t="s">
        <v>46</v>
      </c>
      <c r="B15" s="32" t="s">
        <v>47</v>
      </c>
      <c r="C15" s="35"/>
      <c r="D15" s="37">
        <f>SUM(D16:D21)</f>
        <v>3900</v>
      </c>
      <c r="E15" s="37">
        <f>SUM(E16:E21)</f>
        <v>1200</v>
      </c>
      <c r="F15" s="37">
        <f>SUM(F16:F21)</f>
        <v>1825</v>
      </c>
      <c r="G15" s="37">
        <f>SUM(G16:G21)</f>
        <v>875</v>
      </c>
      <c r="H15" s="37">
        <f>SUM(H16:H21)</f>
        <v>952.55</v>
      </c>
      <c r="I15" s="37">
        <f>SUM(I16:I21)</f>
        <v>300</v>
      </c>
      <c r="J15" s="37">
        <f>SUM(J16:J21)</f>
        <v>444.3</v>
      </c>
      <c r="K15" s="37">
        <f>SUM(K16:K21)</f>
        <v>208.3</v>
      </c>
      <c r="L15" s="37">
        <f>SUM(L16:L21)</f>
        <v>2947.4</v>
      </c>
      <c r="M15" s="37">
        <f t="shared" ref="M15:O15" si="0">E15-I15</f>
        <v>900</v>
      </c>
      <c r="N15" s="37">
        <f t="shared" si="0"/>
        <v>1380.7</v>
      </c>
      <c r="O15" s="37">
        <f t="shared" si="0"/>
        <v>666.7</v>
      </c>
      <c r="P15" s="36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9.5" customHeight="1" x14ac:dyDescent="0.35">
      <c r="A16" s="38">
        <v>1</v>
      </c>
      <c r="B16" s="39" t="s">
        <v>48</v>
      </c>
      <c r="C16" s="40" t="s">
        <v>49</v>
      </c>
      <c r="D16" s="41">
        <v>650</v>
      </c>
      <c r="E16" s="41">
        <v>200</v>
      </c>
      <c r="F16" s="41">
        <v>295</v>
      </c>
      <c r="G16" s="41">
        <v>155</v>
      </c>
      <c r="H16" s="41">
        <f>(I16+J16+K16)</f>
        <v>325</v>
      </c>
      <c r="I16" s="41">
        <v>100</v>
      </c>
      <c r="J16" s="41">
        <v>147.5</v>
      </c>
      <c r="K16" s="41">
        <v>77.5</v>
      </c>
      <c r="L16" s="41">
        <f>(D16-H16)</f>
        <v>325</v>
      </c>
      <c r="M16" s="41">
        <v>100</v>
      </c>
      <c r="N16" s="41">
        <v>147.5</v>
      </c>
      <c r="O16" s="41">
        <v>77.5</v>
      </c>
      <c r="P16" s="42" t="s">
        <v>50</v>
      </c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9.5" customHeight="1" x14ac:dyDescent="0.35">
      <c r="A17" s="38">
        <v>3</v>
      </c>
      <c r="B17" s="43" t="s">
        <v>52</v>
      </c>
      <c r="C17" s="44" t="s">
        <v>49</v>
      </c>
      <c r="D17" s="41">
        <v>650</v>
      </c>
      <c r="E17" s="45">
        <v>200</v>
      </c>
      <c r="F17" s="45">
        <v>295</v>
      </c>
      <c r="G17" s="45">
        <v>155</v>
      </c>
      <c r="H17" s="45">
        <v>130</v>
      </c>
      <c r="I17" s="45">
        <v>40</v>
      </c>
      <c r="J17" s="45">
        <v>59</v>
      </c>
      <c r="K17" s="45">
        <v>31</v>
      </c>
      <c r="L17" s="45">
        <v>520</v>
      </c>
      <c r="M17" s="45">
        <v>160</v>
      </c>
      <c r="N17" s="45">
        <v>236</v>
      </c>
      <c r="O17" s="45">
        <v>124</v>
      </c>
      <c r="P17" s="46" t="s">
        <v>53</v>
      </c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19.5" customHeight="1" x14ac:dyDescent="0.35">
      <c r="A18" s="38">
        <v>5</v>
      </c>
      <c r="B18" s="43" t="s">
        <v>55</v>
      </c>
      <c r="C18" s="44" t="s">
        <v>49</v>
      </c>
      <c r="D18" s="41">
        <v>650</v>
      </c>
      <c r="E18" s="45">
        <v>200</v>
      </c>
      <c r="F18" s="45">
        <v>295</v>
      </c>
      <c r="G18" s="45">
        <v>155</v>
      </c>
      <c r="H18" s="45">
        <v>97.55</v>
      </c>
      <c r="I18" s="45">
        <v>30</v>
      </c>
      <c r="J18" s="45">
        <v>44.3</v>
      </c>
      <c r="K18" s="45">
        <v>23.3</v>
      </c>
      <c r="L18" s="45">
        <v>552.4</v>
      </c>
      <c r="M18" s="45">
        <v>170</v>
      </c>
      <c r="N18" s="45">
        <v>250.7</v>
      </c>
      <c r="O18" s="45">
        <v>131.69999999999999</v>
      </c>
      <c r="P18" s="46" t="s">
        <v>56</v>
      </c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9.5" customHeight="1" x14ac:dyDescent="0.35">
      <c r="A19" s="38">
        <v>6</v>
      </c>
      <c r="B19" s="47" t="s">
        <v>57</v>
      </c>
      <c r="C19" s="44" t="s">
        <v>49</v>
      </c>
      <c r="D19" s="41">
        <v>650</v>
      </c>
      <c r="E19" s="45">
        <v>200</v>
      </c>
      <c r="F19" s="45">
        <v>295</v>
      </c>
      <c r="G19" s="45">
        <v>155</v>
      </c>
      <c r="H19" s="45">
        <v>130</v>
      </c>
      <c r="I19" s="45">
        <v>40</v>
      </c>
      <c r="J19" s="45">
        <v>59</v>
      </c>
      <c r="K19" s="45">
        <v>31</v>
      </c>
      <c r="L19" s="45">
        <v>520</v>
      </c>
      <c r="M19" s="45">
        <v>160</v>
      </c>
      <c r="N19" s="45">
        <v>236</v>
      </c>
      <c r="O19" s="45">
        <v>124</v>
      </c>
      <c r="P19" s="46" t="s">
        <v>53</v>
      </c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9.5" customHeight="1" x14ac:dyDescent="0.35">
      <c r="A20" s="38">
        <v>7</v>
      </c>
      <c r="B20" s="43" t="s">
        <v>58</v>
      </c>
      <c r="C20" s="44" t="s">
        <v>59</v>
      </c>
      <c r="D20" s="41">
        <v>650</v>
      </c>
      <c r="E20" s="45">
        <v>200</v>
      </c>
      <c r="F20" s="45">
        <v>350</v>
      </c>
      <c r="G20" s="45">
        <v>100</v>
      </c>
      <c r="H20" s="45">
        <v>205</v>
      </c>
      <c r="I20" s="45">
        <v>70</v>
      </c>
      <c r="J20" s="45">
        <v>105</v>
      </c>
      <c r="K20" s="45">
        <v>30</v>
      </c>
      <c r="L20" s="45">
        <v>445</v>
      </c>
      <c r="M20" s="45">
        <v>140</v>
      </c>
      <c r="N20" s="45">
        <v>206.5</v>
      </c>
      <c r="O20" s="45">
        <v>46.5</v>
      </c>
      <c r="P20" s="46" t="s">
        <v>60</v>
      </c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9.5" customHeight="1" x14ac:dyDescent="0.35">
      <c r="A21" s="38">
        <v>8</v>
      </c>
      <c r="B21" s="43" t="s">
        <v>61</v>
      </c>
      <c r="C21" s="44" t="s">
        <v>49</v>
      </c>
      <c r="D21" s="41">
        <v>650</v>
      </c>
      <c r="E21" s="45">
        <v>200</v>
      </c>
      <c r="F21" s="45">
        <v>295</v>
      </c>
      <c r="G21" s="45">
        <v>155</v>
      </c>
      <c r="H21" s="45">
        <f>(I21+J21+K21)</f>
        <v>65</v>
      </c>
      <c r="I21" s="45">
        <v>20</v>
      </c>
      <c r="J21" s="45">
        <v>29.5</v>
      </c>
      <c r="K21" s="45">
        <v>15.5</v>
      </c>
      <c r="L21" s="45">
        <f>(M21+N21+O21)</f>
        <v>585</v>
      </c>
      <c r="M21" s="45">
        <v>180</v>
      </c>
      <c r="N21" s="45">
        <v>265.5</v>
      </c>
      <c r="O21" s="45">
        <v>139.5</v>
      </c>
      <c r="P21" s="46" t="s">
        <v>62</v>
      </c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38.25" customHeight="1" x14ac:dyDescent="0.35">
      <c r="A22" s="48"/>
      <c r="B22" s="49" t="s">
        <v>64</v>
      </c>
      <c r="C22" s="50"/>
      <c r="D22" s="51" t="e">
        <f>#REF!+#REF!+#REF!+#REF!+D15+#REF!+#REF!+#REF!+#REF!+#REF!+#REF!+#REF!</f>
        <v>#REF!</v>
      </c>
      <c r="E22" s="51" t="e">
        <f>#REF!+#REF!+#REF!+#REF!+E15+#REF!+#REF!+#REF!+#REF!+#REF!+#REF!+#REF!</f>
        <v>#REF!</v>
      </c>
      <c r="F22" s="51" t="e">
        <f>#REF!+#REF!+#REF!+#REF!+F15+#REF!+#REF!+#REF!+#REF!+#REF!+#REF!+#REF!</f>
        <v>#REF!</v>
      </c>
      <c r="G22" s="51" t="e">
        <f>#REF!+#REF!+#REF!+#REF!+G15+#REF!+#REF!+#REF!+#REF!+#REF!+#REF!+#REF!</f>
        <v>#REF!</v>
      </c>
      <c r="H22" s="51" t="e">
        <f>#REF!+#REF!+#REF!+#REF!+H15+#REF!+#REF!+#REF!+#REF!+#REF!+#REF!+#REF!</f>
        <v>#REF!</v>
      </c>
      <c r="I22" s="51" t="e">
        <f>#REF!+#REF!+#REF!+#REF!+I15+#REF!+#REF!+#REF!+#REF!+#REF!+#REF!+#REF!</f>
        <v>#REF!</v>
      </c>
      <c r="J22" s="51" t="e">
        <f>#REF!+#REF!+#REF!+#REF!+J15+#REF!+#REF!+#REF!+#REF!+#REF!+#REF!+#REF!</f>
        <v>#REF!</v>
      </c>
      <c r="K22" s="51" t="e">
        <f>#REF!+#REF!+#REF!+#REF!+K15+#REF!+#REF!+#REF!+#REF!+#REF!+#REF!+#REF!</f>
        <v>#REF!</v>
      </c>
      <c r="L22" s="51" t="e">
        <f>#REF!+#REF!+#REF!+#REF!+L15+#REF!+#REF!+#REF!+#REF!+#REF!+#REF!+#REF!</f>
        <v>#REF!</v>
      </c>
      <c r="M22" s="52" t="e">
        <f t="shared" ref="M22:O22" si="1">E22-I22</f>
        <v>#REF!</v>
      </c>
      <c r="N22" s="52" t="e">
        <f t="shared" si="1"/>
        <v>#REF!</v>
      </c>
      <c r="O22" s="52" t="e">
        <f t="shared" si="1"/>
        <v>#REF!</v>
      </c>
      <c r="P22" s="5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13.5" customHeight="1" x14ac:dyDescent="0.35">
      <c r="A23" s="54"/>
      <c r="B23" s="55"/>
      <c r="C23" s="5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5"/>
      <c r="R23" s="5"/>
      <c r="S23" s="5"/>
      <c r="T23" s="5"/>
      <c r="U23" s="5"/>
      <c r="V23" s="5"/>
      <c r="W23" s="5"/>
      <c r="X23" s="5"/>
      <c r="Y23" s="5"/>
    </row>
    <row r="24" spans="1:25" ht="13.5" customHeight="1" x14ac:dyDescent="0.35">
      <c r="A24" s="54"/>
      <c r="B24" s="56"/>
      <c r="C24" s="55"/>
      <c r="D24" s="5"/>
      <c r="E24" s="57"/>
      <c r="F24" s="57"/>
      <c r="G24" s="57"/>
      <c r="H24" s="57"/>
      <c r="I24" s="57"/>
      <c r="J24" s="57"/>
      <c r="K24" s="57"/>
      <c r="L24" s="57"/>
      <c r="M24" s="58" t="s">
        <v>65</v>
      </c>
      <c r="N24" s="2"/>
      <c r="O24" s="2"/>
      <c r="P24" s="2"/>
      <c r="Q24" s="5"/>
      <c r="R24" s="5"/>
      <c r="S24" s="5"/>
      <c r="T24" s="5"/>
      <c r="U24" s="5"/>
      <c r="V24" s="5"/>
      <c r="W24" s="5"/>
      <c r="X24" s="5"/>
      <c r="Y24" s="5"/>
    </row>
    <row r="25" spans="1:25" ht="13.5" customHeight="1" x14ac:dyDescent="0.35">
      <c r="A25" s="54"/>
      <c r="B25" s="3" t="s">
        <v>66</v>
      </c>
      <c r="C25" s="2"/>
      <c r="D25" s="5"/>
      <c r="E25" s="5"/>
      <c r="F25" s="5"/>
      <c r="G25" s="5"/>
      <c r="H25" s="5"/>
      <c r="I25" s="5"/>
      <c r="J25" s="5"/>
      <c r="K25" s="5"/>
      <c r="L25" s="5"/>
      <c r="M25" s="6" t="s">
        <v>67</v>
      </c>
      <c r="N25" s="2"/>
      <c r="O25" s="2"/>
      <c r="P25" s="2"/>
      <c r="Q25" s="5"/>
      <c r="R25" s="5"/>
      <c r="S25" s="5"/>
      <c r="T25" s="5"/>
      <c r="U25" s="5"/>
      <c r="V25" s="5"/>
      <c r="W25" s="5"/>
      <c r="X25" s="5"/>
      <c r="Y25" s="5"/>
    </row>
    <row r="26" spans="1:25" ht="13.5" customHeight="1" x14ac:dyDescent="0.35">
      <c r="A26" s="54"/>
      <c r="B26" s="59" t="s">
        <v>68</v>
      </c>
      <c r="C26" s="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.5" customHeight="1" x14ac:dyDescent="0.35">
      <c r="A27" s="54"/>
      <c r="B27" s="55"/>
      <c r="C27" s="5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.5" customHeight="1" x14ac:dyDescent="0.35">
      <c r="A28" s="54"/>
      <c r="B28" s="55"/>
      <c r="C28" s="55"/>
      <c r="D28" s="5"/>
      <c r="E28" s="5"/>
      <c r="F28" s="60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.5" customHeight="1" x14ac:dyDescent="0.35">
      <c r="A29" s="54"/>
      <c r="B29" s="55"/>
      <c r="C29" s="5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.5" customHeight="1" x14ac:dyDescent="0.35">
      <c r="A30" s="54"/>
      <c r="B30" s="55"/>
      <c r="C30" s="5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5" customHeight="1" x14ac:dyDescent="0.35">
      <c r="A31" s="54"/>
      <c r="B31" s="55"/>
      <c r="C31" s="55"/>
      <c r="D31" s="5"/>
      <c r="E31" s="5"/>
      <c r="F31" s="5"/>
      <c r="G31" s="5"/>
      <c r="H31" s="5"/>
      <c r="I31" s="5"/>
      <c r="J31" s="5"/>
      <c r="K31" s="5"/>
      <c r="L31" s="5"/>
      <c r="M31" s="6" t="s">
        <v>69</v>
      </c>
      <c r="N31" s="2"/>
      <c r="O31" s="2"/>
      <c r="P31" s="2"/>
      <c r="Q31" s="5"/>
      <c r="R31" s="5"/>
      <c r="S31" s="5"/>
      <c r="T31" s="5"/>
      <c r="U31" s="5"/>
      <c r="V31" s="5"/>
      <c r="W31" s="5"/>
      <c r="X31" s="5"/>
      <c r="Y31" s="5"/>
    </row>
    <row r="32" spans="1:25" ht="13.5" customHeight="1" x14ac:dyDescent="0.35">
      <c r="A32" s="54"/>
      <c r="B32" s="55"/>
      <c r="C32" s="5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.5" customHeight="1" x14ac:dyDescent="0.35">
      <c r="A33" s="54"/>
      <c r="B33" s="55"/>
      <c r="C33" s="5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.5" customHeight="1" x14ac:dyDescent="0.35">
      <c r="A34" s="54"/>
      <c r="B34" s="55"/>
      <c r="C34" s="5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.5" customHeight="1" x14ac:dyDescent="0.35">
      <c r="A35" s="54"/>
      <c r="B35" s="55"/>
      <c r="C35" s="5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.5" customHeight="1" x14ac:dyDescent="0.35">
      <c r="A36" s="54"/>
      <c r="B36" s="55"/>
      <c r="C36" s="5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.5" customHeight="1" x14ac:dyDescent="0.35">
      <c r="A37" s="54"/>
      <c r="B37" s="55"/>
      <c r="C37" s="5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.5" customHeight="1" x14ac:dyDescent="0.35">
      <c r="A38" s="54"/>
      <c r="B38" s="55"/>
      <c r="C38" s="5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.5" customHeight="1" x14ac:dyDescent="0.35">
      <c r="A39" s="54"/>
      <c r="B39" s="55"/>
      <c r="C39" s="5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3.5" customHeight="1" x14ac:dyDescent="0.35">
      <c r="A40" s="54"/>
      <c r="B40" s="55"/>
      <c r="C40" s="5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 x14ac:dyDescent="0.35">
      <c r="A41" s="54"/>
      <c r="B41" s="55"/>
      <c r="C41" s="5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.5" customHeight="1" x14ac:dyDescent="0.35">
      <c r="A42" s="54"/>
      <c r="B42" s="55"/>
      <c r="C42" s="55"/>
      <c r="D42" s="60">
        <v>108230</v>
      </c>
      <c r="E42" s="60">
        <v>34050</v>
      </c>
      <c r="F42" s="60">
        <v>43980</v>
      </c>
      <c r="G42" s="60">
        <v>30415</v>
      </c>
      <c r="H42" s="60">
        <v>14847.494999999999</v>
      </c>
      <c r="I42" s="60">
        <v>6429.75</v>
      </c>
      <c r="J42" s="60">
        <v>6246.6805000000004</v>
      </c>
      <c r="K42" s="60">
        <v>4224.6144999999997</v>
      </c>
      <c r="L42" s="60">
        <v>103079.45499999999</v>
      </c>
      <c r="M42" s="60">
        <v>27620.25</v>
      </c>
      <c r="N42" s="60">
        <v>37733.319499999998</v>
      </c>
      <c r="O42" s="60">
        <v>26190.3855</v>
      </c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.5" customHeight="1" x14ac:dyDescent="0.35">
      <c r="A43" s="54"/>
      <c r="B43" s="55"/>
      <c r="C43" s="5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3.5" customHeight="1" x14ac:dyDescent="0.35">
      <c r="A44" s="54"/>
      <c r="B44" s="55"/>
      <c r="C44" s="5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.5" customHeight="1" x14ac:dyDescent="0.35">
      <c r="A45" s="54"/>
      <c r="B45" s="55"/>
      <c r="C45" s="5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.5" customHeight="1" x14ac:dyDescent="0.35">
      <c r="A46" s="54"/>
      <c r="B46" s="55"/>
      <c r="C46" s="5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 x14ac:dyDescent="0.35">
      <c r="A47" s="54"/>
      <c r="B47" s="55"/>
      <c r="C47" s="5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.5" customHeight="1" x14ac:dyDescent="0.35">
      <c r="A48" s="54"/>
      <c r="B48" s="55"/>
      <c r="C48" s="5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.5" customHeight="1" x14ac:dyDescent="0.35">
      <c r="A49" s="54"/>
      <c r="B49" s="55"/>
      <c r="C49" s="5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.5" customHeight="1" x14ac:dyDescent="0.35">
      <c r="A50" s="54"/>
      <c r="B50" s="55"/>
      <c r="C50" s="5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.5" customHeight="1" x14ac:dyDescent="0.35">
      <c r="A51" s="54"/>
      <c r="B51" s="55"/>
      <c r="C51" s="5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.5" customHeight="1" x14ac:dyDescent="0.35">
      <c r="A52" s="54"/>
      <c r="B52" s="55"/>
      <c r="C52" s="5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.5" customHeight="1" x14ac:dyDescent="0.35">
      <c r="A53" s="54"/>
      <c r="B53" s="55"/>
      <c r="C53" s="5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.5" customHeight="1" x14ac:dyDescent="0.35">
      <c r="A54" s="54"/>
      <c r="B54" s="55"/>
      <c r="C54" s="5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.5" customHeight="1" x14ac:dyDescent="0.35">
      <c r="A55" s="54"/>
      <c r="B55" s="55"/>
      <c r="C55" s="5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.5" customHeight="1" x14ac:dyDescent="0.35">
      <c r="A56" s="54"/>
      <c r="B56" s="55"/>
      <c r="C56" s="5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5" customHeight="1" x14ac:dyDescent="0.35">
      <c r="A57" s="54"/>
      <c r="B57" s="55"/>
      <c r="C57" s="5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 x14ac:dyDescent="0.35">
      <c r="A58" s="54"/>
      <c r="B58" s="55"/>
      <c r="C58" s="5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5" customHeight="1" x14ac:dyDescent="0.35">
      <c r="A59" s="54"/>
      <c r="B59" s="55"/>
      <c r="C59" s="5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5" customHeight="1" x14ac:dyDescent="0.35">
      <c r="A60" s="54"/>
      <c r="B60" s="55"/>
      <c r="C60" s="5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.5" customHeight="1" x14ac:dyDescent="0.35">
      <c r="A61" s="54"/>
      <c r="B61" s="55"/>
      <c r="C61" s="5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customHeight="1" x14ac:dyDescent="0.35">
      <c r="A62" s="54"/>
      <c r="B62" s="55"/>
      <c r="C62" s="5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5" customHeight="1" x14ac:dyDescent="0.35">
      <c r="A63" s="54"/>
      <c r="B63" s="55"/>
      <c r="C63" s="5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5" customHeight="1" x14ac:dyDescent="0.35">
      <c r="A64" s="54"/>
      <c r="B64" s="55"/>
      <c r="C64" s="5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5" customHeight="1" x14ac:dyDescent="0.35">
      <c r="A65" s="54"/>
      <c r="B65" s="55"/>
      <c r="C65" s="5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5" customHeight="1" x14ac:dyDescent="0.35">
      <c r="A66" s="54"/>
      <c r="B66" s="55"/>
      <c r="C66" s="5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5" customHeight="1" x14ac:dyDescent="0.35">
      <c r="A67" s="54"/>
      <c r="B67" s="55"/>
      <c r="C67" s="5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 x14ac:dyDescent="0.35">
      <c r="A68" s="54"/>
      <c r="B68" s="55"/>
      <c r="C68" s="5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 x14ac:dyDescent="0.35">
      <c r="A69" s="54"/>
      <c r="B69" s="55"/>
      <c r="C69" s="5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.5" customHeight="1" x14ac:dyDescent="0.35">
      <c r="A70" s="54"/>
      <c r="B70" s="55"/>
      <c r="C70" s="5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.5" customHeight="1" x14ac:dyDescent="0.35">
      <c r="A71" s="54"/>
      <c r="B71" s="55"/>
      <c r="C71" s="5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.5" customHeight="1" x14ac:dyDescent="0.35">
      <c r="A72" s="54"/>
      <c r="B72" s="55"/>
      <c r="C72" s="5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.5" customHeight="1" x14ac:dyDescent="0.35">
      <c r="A73" s="54"/>
      <c r="B73" s="55"/>
      <c r="C73" s="5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.5" customHeight="1" x14ac:dyDescent="0.35">
      <c r="A74" s="54"/>
      <c r="B74" s="55"/>
      <c r="C74" s="5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.5" customHeight="1" x14ac:dyDescent="0.35">
      <c r="A75" s="54"/>
      <c r="B75" s="55"/>
      <c r="C75" s="5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.5" customHeight="1" x14ac:dyDescent="0.35">
      <c r="A76" s="54"/>
      <c r="B76" s="55"/>
      <c r="C76" s="5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.5" customHeight="1" x14ac:dyDescent="0.35">
      <c r="A77" s="54"/>
      <c r="B77" s="55"/>
      <c r="C77" s="5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.5" customHeight="1" x14ac:dyDescent="0.35">
      <c r="A78" s="54"/>
      <c r="B78" s="55"/>
      <c r="C78" s="5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.5" customHeight="1" x14ac:dyDescent="0.35">
      <c r="A79" s="54"/>
      <c r="B79" s="55"/>
      <c r="C79" s="5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.5" customHeight="1" x14ac:dyDescent="0.35">
      <c r="A80" s="54"/>
      <c r="B80" s="55"/>
      <c r="C80" s="5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.5" customHeight="1" x14ac:dyDescent="0.35">
      <c r="A81" s="54"/>
      <c r="B81" s="55"/>
      <c r="C81" s="5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 x14ac:dyDescent="0.35">
      <c r="A82" s="54"/>
      <c r="B82" s="55"/>
      <c r="C82" s="5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.5" customHeight="1" x14ac:dyDescent="0.35">
      <c r="A83" s="54"/>
      <c r="B83" s="55"/>
      <c r="C83" s="5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customHeight="1" x14ac:dyDescent="0.35">
      <c r="A84" s="54"/>
      <c r="B84" s="55"/>
      <c r="C84" s="5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x14ac:dyDescent="0.35">
      <c r="A85" s="54"/>
      <c r="B85" s="55"/>
      <c r="C85" s="5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 x14ac:dyDescent="0.35">
      <c r="A86" s="54"/>
      <c r="B86" s="55"/>
      <c r="C86" s="5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 x14ac:dyDescent="0.35">
      <c r="A87" s="54"/>
      <c r="B87" s="55"/>
      <c r="C87" s="5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 x14ac:dyDescent="0.35">
      <c r="A88" s="54"/>
      <c r="B88" s="55"/>
      <c r="C88" s="5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 x14ac:dyDescent="0.35">
      <c r="A89" s="54"/>
      <c r="B89" s="55"/>
      <c r="C89" s="5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.5" customHeight="1" x14ac:dyDescent="0.35">
      <c r="A90" s="54"/>
      <c r="B90" s="55"/>
      <c r="C90" s="5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x14ac:dyDescent="0.35">
      <c r="A91" s="54"/>
      <c r="B91" s="55"/>
      <c r="C91" s="5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.5" customHeight="1" x14ac:dyDescent="0.35">
      <c r="A92" s="54"/>
      <c r="B92" s="55"/>
      <c r="C92" s="5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.5" customHeight="1" x14ac:dyDescent="0.35">
      <c r="A93" s="54"/>
      <c r="B93" s="55"/>
      <c r="C93" s="5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.5" customHeight="1" x14ac:dyDescent="0.35">
      <c r="A94" s="54"/>
      <c r="B94" s="55"/>
      <c r="C94" s="5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 x14ac:dyDescent="0.35">
      <c r="A95" s="54"/>
      <c r="B95" s="55"/>
      <c r="C95" s="5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.5" customHeight="1" x14ac:dyDescent="0.35">
      <c r="A96" s="54"/>
      <c r="B96" s="55"/>
      <c r="C96" s="5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.5" customHeight="1" x14ac:dyDescent="0.35">
      <c r="A97" s="54"/>
      <c r="B97" s="55"/>
      <c r="C97" s="5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.5" customHeight="1" x14ac:dyDescent="0.35">
      <c r="A98" s="54"/>
      <c r="B98" s="55"/>
      <c r="C98" s="5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.5" customHeight="1" x14ac:dyDescent="0.35">
      <c r="A99" s="54"/>
      <c r="B99" s="55"/>
      <c r="C99" s="5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.5" customHeight="1" x14ac:dyDescent="0.35">
      <c r="A100" s="54"/>
      <c r="B100" s="55"/>
      <c r="C100" s="5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.5" customHeight="1" x14ac:dyDescent="0.35">
      <c r="A101" s="54"/>
      <c r="B101" s="55"/>
      <c r="C101" s="5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 x14ac:dyDescent="0.35">
      <c r="A102" s="54"/>
      <c r="B102" s="55"/>
      <c r="C102" s="5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 x14ac:dyDescent="0.35">
      <c r="A103" s="54"/>
      <c r="B103" s="55"/>
      <c r="C103" s="5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.5" customHeight="1" x14ac:dyDescent="0.35">
      <c r="A104" s="54"/>
      <c r="B104" s="55"/>
      <c r="C104" s="5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.5" customHeight="1" x14ac:dyDescent="0.35">
      <c r="A105" s="54"/>
      <c r="B105" s="55"/>
      <c r="C105" s="5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.5" customHeight="1" x14ac:dyDescent="0.35">
      <c r="A106" s="54"/>
      <c r="B106" s="55"/>
      <c r="C106" s="5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.5" customHeight="1" x14ac:dyDescent="0.35">
      <c r="A107" s="54"/>
      <c r="B107" s="55"/>
      <c r="C107" s="5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.5" customHeight="1" x14ac:dyDescent="0.35">
      <c r="A108" s="54"/>
      <c r="B108" s="55"/>
      <c r="C108" s="5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.5" customHeight="1" x14ac:dyDescent="0.35">
      <c r="A109" s="54"/>
      <c r="B109" s="55"/>
      <c r="C109" s="5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.5" customHeight="1" x14ac:dyDescent="0.35">
      <c r="A110" s="54"/>
      <c r="B110" s="55"/>
      <c r="C110" s="5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.5" customHeight="1" x14ac:dyDescent="0.35">
      <c r="A111" s="54"/>
      <c r="B111" s="55"/>
      <c r="C111" s="5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.5" customHeight="1" x14ac:dyDescent="0.35">
      <c r="A112" s="54"/>
      <c r="B112" s="55"/>
      <c r="C112" s="5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.5" customHeight="1" x14ac:dyDescent="0.35">
      <c r="A113" s="54"/>
      <c r="B113" s="55"/>
      <c r="C113" s="5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.5" customHeight="1" x14ac:dyDescent="0.35">
      <c r="A114" s="54"/>
      <c r="B114" s="55"/>
      <c r="C114" s="5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.5" customHeight="1" x14ac:dyDescent="0.35">
      <c r="A115" s="54"/>
      <c r="B115" s="55"/>
      <c r="C115" s="5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.5" customHeight="1" x14ac:dyDescent="0.35">
      <c r="A116" s="54"/>
      <c r="B116" s="55"/>
      <c r="C116" s="5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.5" customHeight="1" x14ac:dyDescent="0.35">
      <c r="A117" s="54"/>
      <c r="B117" s="55"/>
      <c r="C117" s="5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.5" customHeight="1" x14ac:dyDescent="0.35">
      <c r="A118" s="54"/>
      <c r="B118" s="55"/>
      <c r="C118" s="5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.5" customHeight="1" x14ac:dyDescent="0.35">
      <c r="A119" s="54"/>
      <c r="B119" s="55"/>
      <c r="C119" s="5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.5" customHeight="1" x14ac:dyDescent="0.35">
      <c r="A120" s="54"/>
      <c r="B120" s="55"/>
      <c r="C120" s="5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.5" customHeight="1" x14ac:dyDescent="0.35">
      <c r="A121" s="54"/>
      <c r="B121" s="55"/>
      <c r="C121" s="5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 x14ac:dyDescent="0.35">
      <c r="A122" s="54"/>
      <c r="B122" s="55"/>
      <c r="C122" s="5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x14ac:dyDescent="0.35">
      <c r="A123" s="54"/>
      <c r="B123" s="55"/>
      <c r="C123" s="5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 x14ac:dyDescent="0.35">
      <c r="A124" s="54"/>
      <c r="B124" s="55"/>
      <c r="C124" s="5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 x14ac:dyDescent="0.35">
      <c r="A125" s="54"/>
      <c r="B125" s="55"/>
      <c r="C125" s="5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 x14ac:dyDescent="0.35">
      <c r="A126" s="54"/>
      <c r="B126" s="55"/>
      <c r="C126" s="5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.5" customHeight="1" x14ac:dyDescent="0.35">
      <c r="A127" s="54"/>
      <c r="B127" s="55"/>
      <c r="C127" s="5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 x14ac:dyDescent="0.35">
      <c r="A128" s="54"/>
      <c r="B128" s="55"/>
      <c r="C128" s="5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x14ac:dyDescent="0.35">
      <c r="A129" s="54"/>
      <c r="B129" s="55"/>
      <c r="C129" s="5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.5" customHeight="1" x14ac:dyDescent="0.35">
      <c r="A130" s="54"/>
      <c r="B130" s="55"/>
      <c r="C130" s="5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.5" customHeight="1" x14ac:dyDescent="0.35">
      <c r="A131" s="54"/>
      <c r="B131" s="55"/>
      <c r="C131" s="5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.5" customHeight="1" x14ac:dyDescent="0.35">
      <c r="A132" s="54"/>
      <c r="B132" s="55"/>
      <c r="C132" s="5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.5" customHeight="1" x14ac:dyDescent="0.35">
      <c r="A133" s="54"/>
      <c r="B133" s="55"/>
      <c r="C133" s="5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.5" customHeight="1" x14ac:dyDescent="0.35">
      <c r="A134" s="54"/>
      <c r="B134" s="55"/>
      <c r="C134" s="5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.5" customHeight="1" x14ac:dyDescent="0.35">
      <c r="A135" s="54"/>
      <c r="B135" s="55"/>
      <c r="C135" s="5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.5" customHeight="1" x14ac:dyDescent="0.35">
      <c r="A136" s="54"/>
      <c r="B136" s="55"/>
      <c r="C136" s="5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35">
      <c r="A137" s="54"/>
      <c r="B137" s="55"/>
      <c r="C137" s="5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.5" customHeight="1" x14ac:dyDescent="0.35">
      <c r="A138" s="54"/>
      <c r="B138" s="55"/>
      <c r="C138" s="5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.5" customHeight="1" x14ac:dyDescent="0.35">
      <c r="A139" s="54"/>
      <c r="B139" s="55"/>
      <c r="C139" s="5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.5" customHeight="1" x14ac:dyDescent="0.35">
      <c r="A140" s="54"/>
      <c r="B140" s="55"/>
      <c r="C140" s="5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.5" customHeight="1" x14ac:dyDescent="0.35">
      <c r="A141" s="54"/>
      <c r="B141" s="55"/>
      <c r="C141" s="5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.5" customHeight="1" x14ac:dyDescent="0.35">
      <c r="A142" s="54"/>
      <c r="B142" s="55"/>
      <c r="C142" s="5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.5" customHeight="1" x14ac:dyDescent="0.35">
      <c r="A143" s="54"/>
      <c r="B143" s="55"/>
      <c r="C143" s="5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.5" customHeight="1" x14ac:dyDescent="0.35">
      <c r="A144" s="54"/>
      <c r="B144" s="55"/>
      <c r="C144" s="5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.5" customHeight="1" x14ac:dyDescent="0.35">
      <c r="A145" s="54"/>
      <c r="B145" s="55"/>
      <c r="C145" s="5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.5" customHeight="1" x14ac:dyDescent="0.35">
      <c r="A146" s="54"/>
      <c r="B146" s="55"/>
      <c r="C146" s="5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 x14ac:dyDescent="0.35">
      <c r="A147" s="54"/>
      <c r="B147" s="55"/>
      <c r="C147" s="5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 x14ac:dyDescent="0.35">
      <c r="A148" s="54"/>
      <c r="B148" s="55"/>
      <c r="C148" s="5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.5" customHeight="1" x14ac:dyDescent="0.35">
      <c r="A149" s="54"/>
      <c r="B149" s="55"/>
      <c r="C149" s="5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 x14ac:dyDescent="0.35">
      <c r="A150" s="54"/>
      <c r="B150" s="55"/>
      <c r="C150" s="5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 x14ac:dyDescent="0.35">
      <c r="A151" s="54"/>
      <c r="B151" s="55"/>
      <c r="C151" s="5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.5" customHeight="1" x14ac:dyDescent="0.35">
      <c r="A152" s="54"/>
      <c r="B152" s="55"/>
      <c r="C152" s="5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.5" customHeight="1" x14ac:dyDescent="0.35">
      <c r="A153" s="54"/>
      <c r="B153" s="55"/>
      <c r="C153" s="5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.5" customHeight="1" x14ac:dyDescent="0.35">
      <c r="A154" s="54"/>
      <c r="B154" s="55"/>
      <c r="C154" s="5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 x14ac:dyDescent="0.35">
      <c r="A155" s="54"/>
      <c r="B155" s="55"/>
      <c r="C155" s="5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.5" customHeight="1" x14ac:dyDescent="0.35">
      <c r="A156" s="54"/>
      <c r="B156" s="55"/>
      <c r="C156" s="5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.5" customHeight="1" x14ac:dyDescent="0.35">
      <c r="A157" s="54"/>
      <c r="B157" s="55"/>
      <c r="C157" s="5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.5" customHeight="1" x14ac:dyDescent="0.35">
      <c r="A158" s="54"/>
      <c r="B158" s="55"/>
      <c r="C158" s="5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.5" customHeight="1" x14ac:dyDescent="0.35">
      <c r="A159" s="54"/>
      <c r="B159" s="55"/>
      <c r="C159" s="5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.5" customHeight="1" x14ac:dyDescent="0.35">
      <c r="A160" s="54"/>
      <c r="B160" s="55"/>
      <c r="C160" s="5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.5" customHeight="1" x14ac:dyDescent="0.35">
      <c r="A161" s="54"/>
      <c r="B161" s="55"/>
      <c r="C161" s="5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.5" customHeight="1" x14ac:dyDescent="0.35">
      <c r="A162" s="54"/>
      <c r="B162" s="55"/>
      <c r="C162" s="5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.5" customHeight="1" x14ac:dyDescent="0.35">
      <c r="A163" s="54"/>
      <c r="B163" s="55"/>
      <c r="C163" s="5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.5" customHeight="1" x14ac:dyDescent="0.35">
      <c r="A164" s="54"/>
      <c r="B164" s="55"/>
      <c r="C164" s="5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.5" customHeight="1" x14ac:dyDescent="0.35">
      <c r="A165" s="54"/>
      <c r="B165" s="55"/>
      <c r="C165" s="5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.5" customHeight="1" x14ac:dyDescent="0.35">
      <c r="A166" s="54"/>
      <c r="B166" s="55"/>
      <c r="C166" s="5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.5" customHeight="1" x14ac:dyDescent="0.35">
      <c r="A167" s="54"/>
      <c r="B167" s="55"/>
      <c r="C167" s="5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.5" customHeight="1" x14ac:dyDescent="0.35">
      <c r="A168" s="54"/>
      <c r="B168" s="55"/>
      <c r="C168" s="5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.5" customHeight="1" x14ac:dyDescent="0.35">
      <c r="A169" s="54"/>
      <c r="B169" s="55"/>
      <c r="C169" s="5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.5" customHeight="1" x14ac:dyDescent="0.35">
      <c r="A170" s="54"/>
      <c r="B170" s="55"/>
      <c r="C170" s="5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.5" customHeight="1" x14ac:dyDescent="0.35">
      <c r="A171" s="54"/>
      <c r="B171" s="55"/>
      <c r="C171" s="5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.5" customHeight="1" x14ac:dyDescent="0.35">
      <c r="A172" s="54"/>
      <c r="B172" s="55"/>
      <c r="C172" s="5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.5" customHeight="1" x14ac:dyDescent="0.35">
      <c r="A173" s="54"/>
      <c r="B173" s="55"/>
      <c r="C173" s="5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.5" customHeight="1" x14ac:dyDescent="0.35">
      <c r="A174" s="54"/>
      <c r="B174" s="55"/>
      <c r="C174" s="5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.5" customHeight="1" x14ac:dyDescent="0.35">
      <c r="A175" s="54"/>
      <c r="B175" s="55"/>
      <c r="C175" s="5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.5" customHeight="1" x14ac:dyDescent="0.35">
      <c r="A176" s="54"/>
      <c r="B176" s="55"/>
      <c r="C176" s="5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.5" customHeight="1" x14ac:dyDescent="0.35">
      <c r="A177" s="54"/>
      <c r="B177" s="55"/>
      <c r="C177" s="5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.5" customHeight="1" x14ac:dyDescent="0.35">
      <c r="A178" s="54"/>
      <c r="B178" s="55"/>
      <c r="C178" s="5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.5" customHeight="1" x14ac:dyDescent="0.35">
      <c r="A179" s="54"/>
      <c r="B179" s="55"/>
      <c r="C179" s="5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.5" customHeight="1" x14ac:dyDescent="0.35">
      <c r="A180" s="54"/>
      <c r="B180" s="55"/>
      <c r="C180" s="5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.5" customHeight="1" x14ac:dyDescent="0.35">
      <c r="A181" s="54"/>
      <c r="B181" s="55"/>
      <c r="C181" s="5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.5" customHeight="1" x14ac:dyDescent="0.35">
      <c r="A182" s="54"/>
      <c r="B182" s="55"/>
      <c r="C182" s="5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.5" customHeight="1" x14ac:dyDescent="0.35">
      <c r="A183" s="54"/>
      <c r="B183" s="55"/>
      <c r="C183" s="5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.5" customHeight="1" x14ac:dyDescent="0.35">
      <c r="A184" s="54"/>
      <c r="B184" s="55"/>
      <c r="C184" s="5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.5" customHeight="1" x14ac:dyDescent="0.35">
      <c r="A185" s="54"/>
      <c r="B185" s="55"/>
      <c r="C185" s="5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.5" customHeight="1" x14ac:dyDescent="0.35">
      <c r="A186" s="54"/>
      <c r="B186" s="55"/>
      <c r="C186" s="5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.5" customHeight="1" x14ac:dyDescent="0.35">
      <c r="A187" s="54"/>
      <c r="B187" s="55"/>
      <c r="C187" s="5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.5" customHeight="1" x14ac:dyDescent="0.35">
      <c r="A188" s="54"/>
      <c r="B188" s="55"/>
      <c r="C188" s="5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.5" customHeight="1" x14ac:dyDescent="0.35">
      <c r="A189" s="54"/>
      <c r="B189" s="55"/>
      <c r="C189" s="5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.5" customHeight="1" x14ac:dyDescent="0.35">
      <c r="A190" s="54"/>
      <c r="B190" s="55"/>
      <c r="C190" s="5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.5" customHeight="1" x14ac:dyDescent="0.35">
      <c r="A191" s="54"/>
      <c r="B191" s="55"/>
      <c r="C191" s="5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.5" customHeight="1" x14ac:dyDescent="0.35">
      <c r="A192" s="54"/>
      <c r="B192" s="55"/>
      <c r="C192" s="5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.5" customHeight="1" x14ac:dyDescent="0.35">
      <c r="A193" s="54"/>
      <c r="B193" s="55"/>
      <c r="C193" s="5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.5" customHeight="1" x14ac:dyDescent="0.35">
      <c r="A194" s="54"/>
      <c r="B194" s="55"/>
      <c r="C194" s="5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.5" customHeight="1" x14ac:dyDescent="0.35">
      <c r="A195" s="54"/>
      <c r="B195" s="55"/>
      <c r="C195" s="5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.5" customHeight="1" x14ac:dyDescent="0.35">
      <c r="A196" s="54"/>
      <c r="B196" s="55"/>
      <c r="C196" s="5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.5" customHeight="1" x14ac:dyDescent="0.35">
      <c r="A197" s="54"/>
      <c r="B197" s="55"/>
      <c r="C197" s="5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.5" customHeight="1" x14ac:dyDescent="0.35">
      <c r="A198" s="54"/>
      <c r="B198" s="55"/>
      <c r="C198" s="5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.5" customHeight="1" x14ac:dyDescent="0.35">
      <c r="A199" s="54"/>
      <c r="B199" s="55"/>
      <c r="C199" s="5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.5" customHeight="1" x14ac:dyDescent="0.35">
      <c r="A200" s="54"/>
      <c r="B200" s="55"/>
      <c r="C200" s="5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.5" customHeight="1" x14ac:dyDescent="0.35">
      <c r="A201" s="54"/>
      <c r="B201" s="55"/>
      <c r="C201" s="5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.5" customHeight="1" x14ac:dyDescent="0.35">
      <c r="A202" s="54"/>
      <c r="B202" s="55"/>
      <c r="C202" s="5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.5" customHeight="1" x14ac:dyDescent="0.35">
      <c r="A203" s="54"/>
      <c r="B203" s="55"/>
      <c r="C203" s="5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.5" customHeight="1" x14ac:dyDescent="0.35">
      <c r="A204" s="54"/>
      <c r="B204" s="55"/>
      <c r="C204" s="5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.5" customHeight="1" x14ac:dyDescent="0.35">
      <c r="A205" s="54"/>
      <c r="B205" s="55"/>
      <c r="C205" s="5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.5" customHeight="1" x14ac:dyDescent="0.35">
      <c r="A206" s="54"/>
      <c r="B206" s="55"/>
      <c r="C206" s="5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.5" customHeight="1" x14ac:dyDescent="0.35">
      <c r="A207" s="54"/>
      <c r="B207" s="55"/>
      <c r="C207" s="5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.5" customHeight="1" x14ac:dyDescent="0.35">
      <c r="A208" s="54"/>
      <c r="B208" s="55"/>
      <c r="C208" s="5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.5" customHeight="1" x14ac:dyDescent="0.35">
      <c r="A209" s="54"/>
      <c r="B209" s="55"/>
      <c r="C209" s="5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.5" customHeight="1" x14ac:dyDescent="0.35">
      <c r="A210" s="54"/>
      <c r="B210" s="55"/>
      <c r="C210" s="5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.5" customHeight="1" x14ac:dyDescent="0.35">
      <c r="A211" s="54"/>
      <c r="B211" s="55"/>
      <c r="C211" s="5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.5" customHeight="1" x14ac:dyDescent="0.35">
      <c r="A212" s="54"/>
      <c r="B212" s="55"/>
      <c r="C212" s="5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.5" customHeight="1" x14ac:dyDescent="0.35">
      <c r="A213" s="54"/>
      <c r="B213" s="55"/>
      <c r="C213" s="5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.5" customHeight="1" x14ac:dyDescent="0.35">
      <c r="A214" s="54"/>
      <c r="B214" s="55"/>
      <c r="C214" s="5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.5" customHeight="1" x14ac:dyDescent="0.35">
      <c r="A215" s="54"/>
      <c r="B215" s="55"/>
      <c r="C215" s="5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.5" customHeight="1" x14ac:dyDescent="0.35">
      <c r="A216" s="54"/>
      <c r="B216" s="55"/>
      <c r="C216" s="5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.5" customHeight="1" x14ac:dyDescent="0.35">
      <c r="A217" s="54"/>
      <c r="B217" s="55"/>
      <c r="C217" s="5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.5" customHeight="1" x14ac:dyDescent="0.35">
      <c r="A218" s="54"/>
      <c r="B218" s="55"/>
      <c r="C218" s="5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.5" customHeight="1" x14ac:dyDescent="0.35">
      <c r="A219" s="54"/>
      <c r="B219" s="55"/>
      <c r="C219" s="5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.5" customHeight="1" x14ac:dyDescent="0.35">
      <c r="A220" s="54"/>
      <c r="B220" s="55"/>
      <c r="C220" s="5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.5" customHeight="1" x14ac:dyDescent="0.35">
      <c r="A221" s="54"/>
      <c r="B221" s="55"/>
      <c r="C221" s="5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.5" customHeight="1" x14ac:dyDescent="0.35">
      <c r="A222" s="54"/>
      <c r="B222" s="55"/>
      <c r="C222" s="5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.5" customHeight="1" x14ac:dyDescent="0.35">
      <c r="A223" s="54"/>
      <c r="B223" s="55"/>
      <c r="C223" s="5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.5" customHeight="1" x14ac:dyDescent="0.35">
      <c r="A224" s="54"/>
      <c r="B224" s="55"/>
      <c r="C224" s="5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.5" customHeight="1" x14ac:dyDescent="0.35">
      <c r="A225" s="54"/>
      <c r="B225" s="55"/>
      <c r="C225" s="5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.5" customHeight="1" x14ac:dyDescent="0.35">
      <c r="A226" s="54"/>
      <c r="B226" s="55"/>
      <c r="C226" s="5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.5" customHeight="1" x14ac:dyDescent="0.35">
      <c r="A227" s="54"/>
      <c r="B227" s="55"/>
      <c r="C227" s="5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.5" customHeight="1" x14ac:dyDescent="0.35">
      <c r="A228" s="54"/>
      <c r="B228" s="55"/>
      <c r="C228" s="5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.5" customHeight="1" x14ac:dyDescent="0.35">
      <c r="A229" s="54"/>
      <c r="B229" s="55"/>
      <c r="C229" s="5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.5" customHeight="1" x14ac:dyDescent="0.35">
      <c r="A230" s="54"/>
      <c r="B230" s="55"/>
      <c r="C230" s="5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.5" customHeight="1" x14ac:dyDescent="0.35">
      <c r="A231" s="54"/>
      <c r="B231" s="55"/>
      <c r="C231" s="5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5"/>
    <row r="233" spans="1:25" ht="15.75" customHeight="1" x14ac:dyDescent="0.35"/>
    <row r="234" spans="1:25" ht="15.75" customHeight="1" x14ac:dyDescent="0.35"/>
    <row r="235" spans="1:25" ht="15.75" customHeight="1" x14ac:dyDescent="0.35"/>
    <row r="236" spans="1:25" ht="15.75" customHeight="1" x14ac:dyDescent="0.35"/>
    <row r="237" spans="1:25" ht="15.75" customHeight="1" x14ac:dyDescent="0.35"/>
    <row r="238" spans="1:25" ht="15.75" customHeight="1" x14ac:dyDescent="0.35"/>
    <row r="239" spans="1:25" ht="15.75" customHeight="1" x14ac:dyDescent="0.35"/>
    <row r="240" spans="1:25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</sheetData>
  <mergeCells count="19">
    <mergeCell ref="M24:P24"/>
    <mergeCell ref="B25:C25"/>
    <mergeCell ref="M25:P25"/>
    <mergeCell ref="B26:C26"/>
    <mergeCell ref="M31:P31"/>
    <mergeCell ref="G5:P5"/>
    <mergeCell ref="A6:A7"/>
    <mergeCell ref="B6:B7"/>
    <mergeCell ref="C6:C7"/>
    <mergeCell ref="D6:G6"/>
    <mergeCell ref="H6:K6"/>
    <mergeCell ref="L6:O6"/>
    <mergeCell ref="P6:P7"/>
    <mergeCell ref="A1:C1"/>
    <mergeCell ref="D1:O1"/>
    <mergeCell ref="A2:C2"/>
    <mergeCell ref="D2:O2"/>
    <mergeCell ref="A3:P3"/>
    <mergeCell ref="A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88CF-B66B-422C-836E-DA1DC9B6AE37}">
  <dimension ref="A1:Z19"/>
  <sheetViews>
    <sheetView topLeftCell="A7" workbookViewId="0">
      <selection activeCell="R22" sqref="R22"/>
    </sheetView>
  </sheetViews>
  <sheetFormatPr defaultRowHeight="14.5" x14ac:dyDescent="0.35"/>
  <cols>
    <col min="2" max="2" width="22.81640625" customWidth="1"/>
    <col min="16" max="16" width="18.81640625" customWidth="1"/>
  </cols>
  <sheetData>
    <row r="1" spans="1:26" ht="41" customHeight="1" x14ac:dyDescent="0.35">
      <c r="A1" s="61" t="s">
        <v>0</v>
      </c>
      <c r="B1" s="2"/>
      <c r="C1" s="2"/>
      <c r="D1" s="6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3" t="s">
        <v>1</v>
      </c>
      <c r="Q1" s="64"/>
      <c r="R1" s="65"/>
      <c r="S1" s="65"/>
      <c r="T1" s="65"/>
      <c r="U1" s="65"/>
      <c r="V1" s="65"/>
      <c r="W1" s="65"/>
      <c r="X1" s="65"/>
      <c r="Y1" s="65"/>
      <c r="Z1" s="65"/>
    </row>
    <row r="2" spans="1:26" ht="41" customHeight="1" x14ac:dyDescent="0.35">
      <c r="A2" s="66" t="s">
        <v>2</v>
      </c>
      <c r="B2" s="67"/>
      <c r="C2" s="67"/>
      <c r="D2" s="6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8"/>
      <c r="Q2" s="64"/>
      <c r="R2" s="65"/>
      <c r="S2" s="65"/>
      <c r="T2" s="65"/>
      <c r="U2" s="65"/>
      <c r="V2" s="65"/>
      <c r="W2" s="65"/>
      <c r="X2" s="65"/>
      <c r="Y2" s="65"/>
      <c r="Z2" s="65"/>
    </row>
    <row r="3" spans="1:26" ht="41" customHeight="1" x14ac:dyDescent="0.35">
      <c r="A3" s="69" t="s">
        <v>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4"/>
      <c r="R3" s="65"/>
      <c r="S3" s="65"/>
      <c r="T3" s="65"/>
      <c r="U3" s="65"/>
      <c r="V3" s="65"/>
      <c r="W3" s="65"/>
      <c r="X3" s="65"/>
      <c r="Y3" s="65"/>
      <c r="Z3" s="65"/>
    </row>
    <row r="4" spans="1:26" ht="41" customHeight="1" x14ac:dyDescent="0.35">
      <c r="A4" s="70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4"/>
      <c r="R4" s="65"/>
      <c r="S4" s="65"/>
      <c r="T4" s="65"/>
      <c r="U4" s="65"/>
      <c r="V4" s="65"/>
      <c r="W4" s="65"/>
      <c r="X4" s="65"/>
      <c r="Y4" s="65"/>
      <c r="Z4" s="65"/>
    </row>
    <row r="5" spans="1:26" ht="41" customHeight="1" x14ac:dyDescent="0.35">
      <c r="A5" s="71"/>
      <c r="B5" s="71"/>
      <c r="C5" s="71"/>
      <c r="D5" s="71"/>
      <c r="E5" s="71"/>
      <c r="F5" s="71"/>
      <c r="G5" s="72" t="s">
        <v>5</v>
      </c>
      <c r="H5" s="2"/>
      <c r="I5" s="2"/>
      <c r="J5" s="2"/>
      <c r="K5" s="2"/>
      <c r="L5" s="2"/>
      <c r="M5" s="2"/>
      <c r="N5" s="2"/>
      <c r="O5" s="2"/>
      <c r="P5" s="2"/>
      <c r="Q5" s="64"/>
      <c r="R5" s="65"/>
      <c r="S5" s="65"/>
      <c r="T5" s="65"/>
      <c r="U5" s="65"/>
      <c r="V5" s="65"/>
      <c r="W5" s="65"/>
      <c r="X5" s="65"/>
      <c r="Y5" s="65"/>
      <c r="Z5" s="65"/>
    </row>
    <row r="6" spans="1:26" ht="41" customHeight="1" x14ac:dyDescent="0.35">
      <c r="A6" s="73" t="s">
        <v>6</v>
      </c>
      <c r="B6" s="73" t="s">
        <v>7</v>
      </c>
      <c r="C6" s="73" t="s">
        <v>71</v>
      </c>
      <c r="D6" s="74" t="s">
        <v>9</v>
      </c>
      <c r="E6" s="75"/>
      <c r="F6" s="75"/>
      <c r="G6" s="76"/>
      <c r="H6" s="74" t="s">
        <v>10</v>
      </c>
      <c r="I6" s="75"/>
      <c r="J6" s="75"/>
      <c r="K6" s="76"/>
      <c r="L6" s="74" t="s">
        <v>11</v>
      </c>
      <c r="M6" s="75"/>
      <c r="N6" s="75"/>
      <c r="O6" s="76"/>
      <c r="P6" s="73" t="s">
        <v>12</v>
      </c>
      <c r="Q6" s="64"/>
      <c r="R6" s="65"/>
      <c r="S6" s="65"/>
      <c r="T6" s="65"/>
      <c r="U6" s="65"/>
      <c r="V6" s="65"/>
      <c r="W6" s="65"/>
      <c r="X6" s="65"/>
      <c r="Y6" s="65"/>
      <c r="Z6" s="65"/>
    </row>
    <row r="7" spans="1:26" ht="41" customHeight="1" x14ac:dyDescent="0.35">
      <c r="A7" s="77"/>
      <c r="B7" s="77"/>
      <c r="C7" s="77"/>
      <c r="D7" s="78" t="s">
        <v>13</v>
      </c>
      <c r="E7" s="78" t="s">
        <v>14</v>
      </c>
      <c r="F7" s="78" t="s">
        <v>15</v>
      </c>
      <c r="G7" s="78" t="s">
        <v>16</v>
      </c>
      <c r="H7" s="78" t="s">
        <v>13</v>
      </c>
      <c r="I7" s="78" t="s">
        <v>14</v>
      </c>
      <c r="J7" s="78" t="s">
        <v>15</v>
      </c>
      <c r="K7" s="78" t="s">
        <v>16</v>
      </c>
      <c r="L7" s="78" t="s">
        <v>13</v>
      </c>
      <c r="M7" s="78" t="s">
        <v>14</v>
      </c>
      <c r="N7" s="78" t="s">
        <v>15</v>
      </c>
      <c r="O7" s="78" t="s">
        <v>16</v>
      </c>
      <c r="P7" s="79"/>
      <c r="Q7" s="64" t="s">
        <v>72</v>
      </c>
      <c r="R7" s="65"/>
      <c r="S7" s="65"/>
      <c r="T7" s="65"/>
      <c r="U7" s="65"/>
      <c r="V7" s="65"/>
      <c r="W7" s="65"/>
      <c r="X7" s="65"/>
      <c r="Y7" s="65"/>
      <c r="Z7" s="65"/>
    </row>
    <row r="8" spans="1:26" ht="41" customHeight="1" x14ac:dyDescent="0.35">
      <c r="A8" s="80" t="s">
        <v>17</v>
      </c>
      <c r="B8" s="80" t="s">
        <v>18</v>
      </c>
      <c r="C8" s="81" t="s">
        <v>19</v>
      </c>
      <c r="D8" s="81" t="s">
        <v>20</v>
      </c>
      <c r="E8" s="81" t="s">
        <v>21</v>
      </c>
      <c r="F8" s="81" t="s">
        <v>22</v>
      </c>
      <c r="G8" s="81" t="s">
        <v>23</v>
      </c>
      <c r="H8" s="81" t="s">
        <v>24</v>
      </c>
      <c r="I8" s="81" t="s">
        <v>25</v>
      </c>
      <c r="J8" s="81" t="s">
        <v>26</v>
      </c>
      <c r="K8" s="80" t="s">
        <v>27</v>
      </c>
      <c r="L8" s="81" t="s">
        <v>28</v>
      </c>
      <c r="M8" s="81" t="s">
        <v>29</v>
      </c>
      <c r="N8" s="81" t="s">
        <v>30</v>
      </c>
      <c r="O8" s="81" t="s">
        <v>31</v>
      </c>
      <c r="P8" s="81" t="s">
        <v>32</v>
      </c>
      <c r="Q8" s="64"/>
      <c r="R8" s="65"/>
      <c r="S8" s="65"/>
      <c r="T8" s="65"/>
      <c r="U8" s="65"/>
      <c r="V8" s="65"/>
      <c r="W8" s="65"/>
      <c r="X8" s="65"/>
      <c r="Y8" s="65"/>
      <c r="Z8" s="65"/>
    </row>
    <row r="9" spans="1:26" x14ac:dyDescent="0.35">
      <c r="A9" s="82" t="s">
        <v>46</v>
      </c>
      <c r="B9" s="83" t="s">
        <v>73</v>
      </c>
      <c r="C9" s="84">
        <v>10</v>
      </c>
      <c r="D9" s="85">
        <f t="shared" ref="D9:O9" si="0">SUM(D10:D19)</f>
        <v>5845</v>
      </c>
      <c r="E9" s="85">
        <f t="shared" si="0"/>
        <v>2070</v>
      </c>
      <c r="F9" s="85">
        <f t="shared" si="0"/>
        <v>2930</v>
      </c>
      <c r="G9" s="85">
        <f t="shared" si="0"/>
        <v>1495</v>
      </c>
      <c r="H9" s="85">
        <f t="shared" si="0"/>
        <v>1039</v>
      </c>
      <c r="I9" s="85">
        <f t="shared" si="0"/>
        <v>320</v>
      </c>
      <c r="J9" s="85">
        <f t="shared" si="0"/>
        <v>341</v>
      </c>
      <c r="K9" s="85">
        <f t="shared" si="0"/>
        <v>153</v>
      </c>
      <c r="L9" s="85">
        <f t="shared" si="0"/>
        <v>5451</v>
      </c>
      <c r="M9" s="85">
        <f t="shared" si="0"/>
        <v>1750</v>
      </c>
      <c r="N9" s="85">
        <f t="shared" si="0"/>
        <v>2294</v>
      </c>
      <c r="O9" s="85">
        <f t="shared" si="0"/>
        <v>1187</v>
      </c>
      <c r="P9" s="83"/>
    </row>
    <row r="10" spans="1:26" ht="15.5" x14ac:dyDescent="0.35">
      <c r="A10" s="86">
        <v>1</v>
      </c>
      <c r="B10" s="87" t="s">
        <v>58</v>
      </c>
      <c r="C10" s="88" t="s">
        <v>74</v>
      </c>
      <c r="D10" s="89">
        <f t="shared" ref="D10:D18" si="1">SUM(E10:G10)</f>
        <v>650</v>
      </c>
      <c r="E10" s="90">
        <v>200</v>
      </c>
      <c r="F10" s="90">
        <v>350</v>
      </c>
      <c r="G10" s="90">
        <v>100</v>
      </c>
      <c r="H10" s="90">
        <v>195</v>
      </c>
      <c r="I10" s="90">
        <v>60</v>
      </c>
      <c r="J10" s="90">
        <v>105</v>
      </c>
      <c r="K10" s="90">
        <v>30</v>
      </c>
      <c r="L10" s="90">
        <v>445</v>
      </c>
      <c r="M10" s="90">
        <v>140</v>
      </c>
      <c r="N10" s="90">
        <v>245</v>
      </c>
      <c r="O10" s="90">
        <v>70</v>
      </c>
      <c r="P10" s="87" t="s">
        <v>75</v>
      </c>
    </row>
    <row r="11" spans="1:26" ht="15.5" x14ac:dyDescent="0.35">
      <c r="A11" s="86">
        <v>2</v>
      </c>
      <c r="B11" s="87" t="s">
        <v>52</v>
      </c>
      <c r="C11" s="88" t="s">
        <v>76</v>
      </c>
      <c r="D11" s="89">
        <f t="shared" si="1"/>
        <v>650</v>
      </c>
      <c r="E11" s="90">
        <v>200</v>
      </c>
      <c r="F11" s="90">
        <v>295</v>
      </c>
      <c r="G11" s="90">
        <v>155</v>
      </c>
      <c r="H11" s="90">
        <v>130</v>
      </c>
      <c r="I11" s="90">
        <v>40</v>
      </c>
      <c r="J11" s="90">
        <v>59</v>
      </c>
      <c r="K11" s="90">
        <v>31</v>
      </c>
      <c r="L11" s="90">
        <v>520</v>
      </c>
      <c r="M11" s="90">
        <v>160</v>
      </c>
      <c r="N11" s="90">
        <v>236</v>
      </c>
      <c r="O11" s="90">
        <v>124</v>
      </c>
      <c r="P11" s="87" t="s">
        <v>77</v>
      </c>
    </row>
    <row r="12" spans="1:26" ht="15.5" x14ac:dyDescent="0.35">
      <c r="A12" s="86">
        <v>3</v>
      </c>
      <c r="B12" s="87" t="s">
        <v>57</v>
      </c>
      <c r="C12" s="88" t="s">
        <v>76</v>
      </c>
      <c r="D12" s="89">
        <f t="shared" si="1"/>
        <v>650</v>
      </c>
      <c r="E12" s="90">
        <v>200</v>
      </c>
      <c r="F12" s="90">
        <v>295</v>
      </c>
      <c r="G12" s="90">
        <v>155</v>
      </c>
      <c r="H12" s="90">
        <v>130</v>
      </c>
      <c r="I12" s="90">
        <v>40</v>
      </c>
      <c r="J12" s="90">
        <v>59</v>
      </c>
      <c r="K12" s="90">
        <v>31</v>
      </c>
      <c r="L12" s="90">
        <v>520</v>
      </c>
      <c r="M12" s="90">
        <v>160</v>
      </c>
      <c r="N12" s="90">
        <v>236</v>
      </c>
      <c r="O12" s="90">
        <v>124</v>
      </c>
      <c r="P12" s="87" t="s">
        <v>77</v>
      </c>
    </row>
    <row r="13" spans="1:26" ht="15.5" x14ac:dyDescent="0.35">
      <c r="A13" s="86">
        <v>4</v>
      </c>
      <c r="B13" s="87" t="s">
        <v>48</v>
      </c>
      <c r="C13" s="88" t="s">
        <v>76</v>
      </c>
      <c r="D13" s="89">
        <f t="shared" si="1"/>
        <v>650</v>
      </c>
      <c r="E13" s="91">
        <v>200</v>
      </c>
      <c r="F13" s="90">
        <v>295</v>
      </c>
      <c r="G13" s="90">
        <v>155</v>
      </c>
      <c r="H13" s="90">
        <v>325</v>
      </c>
      <c r="I13" s="90">
        <v>100</v>
      </c>
      <c r="J13" s="90" t="s">
        <v>78</v>
      </c>
      <c r="K13" s="90" t="s">
        <v>79</v>
      </c>
      <c r="L13" s="90">
        <v>325</v>
      </c>
      <c r="M13" s="90">
        <v>100</v>
      </c>
      <c r="N13" s="90" t="s">
        <v>78</v>
      </c>
      <c r="O13" s="90" t="s">
        <v>79</v>
      </c>
      <c r="P13" s="87" t="s">
        <v>80</v>
      </c>
    </row>
    <row r="14" spans="1:26" ht="15.5" x14ac:dyDescent="0.35">
      <c r="A14" s="86">
        <v>5</v>
      </c>
      <c r="B14" s="87" t="s">
        <v>55</v>
      </c>
      <c r="C14" s="88" t="s">
        <v>76</v>
      </c>
      <c r="D14" s="89">
        <f t="shared" si="1"/>
        <v>650</v>
      </c>
      <c r="E14" s="90">
        <v>200</v>
      </c>
      <c r="F14" s="90">
        <v>295</v>
      </c>
      <c r="G14" s="90">
        <v>155</v>
      </c>
      <c r="H14" s="90">
        <v>97</v>
      </c>
      <c r="I14" s="90">
        <v>30</v>
      </c>
      <c r="J14" s="90">
        <v>44</v>
      </c>
      <c r="K14" s="90">
        <v>23</v>
      </c>
      <c r="L14" s="90">
        <v>553</v>
      </c>
      <c r="M14" s="90">
        <v>170</v>
      </c>
      <c r="N14" s="90">
        <v>251</v>
      </c>
      <c r="O14" s="90">
        <v>132</v>
      </c>
      <c r="P14" s="87" t="s">
        <v>81</v>
      </c>
    </row>
    <row r="15" spans="1:26" ht="15.5" x14ac:dyDescent="0.35">
      <c r="A15" s="86">
        <v>6</v>
      </c>
      <c r="B15" s="87" t="s">
        <v>82</v>
      </c>
      <c r="C15" s="88" t="s">
        <v>74</v>
      </c>
      <c r="D15" s="89">
        <f t="shared" si="1"/>
        <v>650</v>
      </c>
      <c r="E15" s="90">
        <v>200</v>
      </c>
      <c r="F15" s="90">
        <v>295</v>
      </c>
      <c r="G15" s="90">
        <v>155</v>
      </c>
      <c r="H15" s="90">
        <v>0</v>
      </c>
      <c r="I15" s="90">
        <v>0</v>
      </c>
      <c r="J15" s="90">
        <v>0</v>
      </c>
      <c r="K15" s="90">
        <v>0</v>
      </c>
      <c r="L15" s="90">
        <v>650</v>
      </c>
      <c r="M15" s="90">
        <v>200</v>
      </c>
      <c r="N15" s="90">
        <v>295</v>
      </c>
      <c r="O15" s="90">
        <v>155</v>
      </c>
      <c r="P15" s="87" t="s">
        <v>83</v>
      </c>
    </row>
    <row r="16" spans="1:26" ht="15.5" x14ac:dyDescent="0.35">
      <c r="A16" s="86">
        <v>7</v>
      </c>
      <c r="B16" s="87" t="s">
        <v>61</v>
      </c>
      <c r="C16" s="88" t="s">
        <v>76</v>
      </c>
      <c r="D16" s="89">
        <f t="shared" si="1"/>
        <v>650</v>
      </c>
      <c r="E16" s="90">
        <v>200</v>
      </c>
      <c r="F16" s="90">
        <v>295</v>
      </c>
      <c r="G16" s="90">
        <v>155</v>
      </c>
      <c r="H16" s="90">
        <v>65</v>
      </c>
      <c r="I16" s="90">
        <v>20</v>
      </c>
      <c r="J16" s="90">
        <v>30</v>
      </c>
      <c r="K16" s="90">
        <v>15</v>
      </c>
      <c r="L16" s="90">
        <v>585</v>
      </c>
      <c r="M16" s="90">
        <v>180</v>
      </c>
      <c r="N16" s="90">
        <v>265</v>
      </c>
      <c r="O16" s="90">
        <v>140</v>
      </c>
      <c r="P16" s="87" t="s">
        <v>84</v>
      </c>
    </row>
    <row r="17" spans="1:16" ht="15.5" x14ac:dyDescent="0.35">
      <c r="A17" s="86">
        <v>8</v>
      </c>
      <c r="B17" s="87" t="s">
        <v>54</v>
      </c>
      <c r="C17" s="88" t="s">
        <v>41</v>
      </c>
      <c r="D17" s="89">
        <f t="shared" si="1"/>
        <v>650</v>
      </c>
      <c r="E17" s="90">
        <v>200</v>
      </c>
      <c r="F17" s="90">
        <v>295</v>
      </c>
      <c r="G17" s="90">
        <v>155</v>
      </c>
      <c r="H17" s="90">
        <v>97</v>
      </c>
      <c r="I17" s="90">
        <v>30</v>
      </c>
      <c r="J17" s="90">
        <v>44</v>
      </c>
      <c r="K17" s="90">
        <v>23</v>
      </c>
      <c r="L17" s="90">
        <v>553</v>
      </c>
      <c r="M17" s="90">
        <v>170</v>
      </c>
      <c r="N17" s="90">
        <v>251</v>
      </c>
      <c r="O17" s="90">
        <v>132</v>
      </c>
      <c r="P17" s="87" t="s">
        <v>85</v>
      </c>
    </row>
    <row r="18" spans="1:16" ht="15.5" x14ac:dyDescent="0.35">
      <c r="A18" s="86">
        <v>9</v>
      </c>
      <c r="B18" s="87" t="s">
        <v>51</v>
      </c>
      <c r="C18" s="88" t="s">
        <v>41</v>
      </c>
      <c r="D18" s="89">
        <f t="shared" si="1"/>
        <v>645</v>
      </c>
      <c r="E18" s="90">
        <v>270</v>
      </c>
      <c r="F18" s="90">
        <v>220</v>
      </c>
      <c r="G18" s="90">
        <v>155</v>
      </c>
      <c r="H18" s="90">
        <v>0</v>
      </c>
      <c r="I18" s="90">
        <v>0</v>
      </c>
      <c r="J18" s="90">
        <v>0</v>
      </c>
      <c r="K18" s="90">
        <v>0</v>
      </c>
      <c r="L18" s="90">
        <v>650</v>
      </c>
      <c r="M18" s="90">
        <v>270</v>
      </c>
      <c r="N18" s="90">
        <v>220</v>
      </c>
      <c r="O18" s="90">
        <v>155</v>
      </c>
      <c r="P18" s="87" t="s">
        <v>83</v>
      </c>
    </row>
    <row r="19" spans="1:16" ht="15.5" x14ac:dyDescent="0.35">
      <c r="A19" s="86">
        <v>10</v>
      </c>
      <c r="B19" s="87" t="s">
        <v>86</v>
      </c>
      <c r="C19" s="88" t="s">
        <v>74</v>
      </c>
      <c r="D19" s="89"/>
      <c r="E19" s="90">
        <v>200</v>
      </c>
      <c r="F19" s="90">
        <v>295</v>
      </c>
      <c r="G19" s="90">
        <v>155</v>
      </c>
      <c r="H19" s="90">
        <v>0</v>
      </c>
      <c r="I19" s="90">
        <v>0</v>
      </c>
      <c r="J19" s="90">
        <v>0</v>
      </c>
      <c r="K19" s="90">
        <v>0</v>
      </c>
      <c r="L19" s="90">
        <v>650</v>
      </c>
      <c r="M19" s="90">
        <v>200</v>
      </c>
      <c r="N19" s="90">
        <v>295</v>
      </c>
      <c r="O19" s="90">
        <v>155</v>
      </c>
      <c r="P19" s="87" t="s">
        <v>83</v>
      </c>
    </row>
  </sheetData>
  <mergeCells count="14">
    <mergeCell ref="G5:P5"/>
    <mergeCell ref="A6:A7"/>
    <mergeCell ref="B6:B7"/>
    <mergeCell ref="C6:C7"/>
    <mergeCell ref="D6:G6"/>
    <mergeCell ref="H6:K6"/>
    <mergeCell ref="L6:O6"/>
    <mergeCell ref="P6:P7"/>
    <mergeCell ref="A1:C1"/>
    <mergeCell ref="D1:O1"/>
    <mergeCell ref="A2:C2"/>
    <mergeCell ref="D2:O2"/>
    <mergeCell ref="A3:P3"/>
    <mergeCell ref="A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Đình Du</dc:creator>
  <cp:lastModifiedBy>Trần Đình Du</cp:lastModifiedBy>
  <dcterms:created xsi:type="dcterms:W3CDTF">2025-10-01T00:24:29Z</dcterms:created>
  <dcterms:modified xsi:type="dcterms:W3CDTF">2025-10-01T00:41:17Z</dcterms:modified>
</cp:coreProperties>
</file>