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D:\an\dam bao chat luong\Tự đánh giá CTĐT các ngành\Tự đánh giá các ngành 2021-2025\8 ngành thạc sĩ\"/>
    </mc:Choice>
  </mc:AlternateContent>
  <bookViews>
    <workbookView xWindow="0" yWindow="0" windowWidth="21600" windowHeight="9630" activeTab="1"/>
  </bookViews>
  <sheets>
    <sheet name="CO CAU CHI" sheetId="1" r:id="rId1"/>
    <sheet name="CO CAU THU" sheetId="3" r:id="rId2"/>
  </sheets>
  <definedNames>
    <definedName name="_xlnm.Print_Area" localSheetId="0">'CO CAU CHI'!$A$45:$R$48</definedName>
    <definedName name="_xlnm.Print_Titles" localSheetId="0">'CO CAU CHI'!$5:$6</definedName>
    <definedName name="_xlnm.Print_Titles" localSheetId="1">'CO CAU THU'!$1:$6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M14" i="1"/>
  <c r="M13" i="1"/>
  <c r="E11" i="1"/>
  <c r="K11" i="1"/>
  <c r="I11" i="1"/>
  <c r="G11" i="1"/>
  <c r="C11" i="1"/>
  <c r="E19" i="3"/>
  <c r="E13" i="3"/>
  <c r="K19" i="3"/>
  <c r="I19" i="3"/>
  <c r="C19" i="3"/>
  <c r="G19" i="3"/>
  <c r="G17" i="3"/>
  <c r="K18" i="3"/>
  <c r="G13" i="3"/>
  <c r="C9" i="3"/>
  <c r="C7" i="3"/>
  <c r="D10" i="3"/>
  <c r="K7" i="3"/>
  <c r="L11" i="3"/>
  <c r="C13" i="3"/>
  <c r="L10" i="3"/>
  <c r="D9" i="3"/>
  <c r="L8" i="3"/>
  <c r="D8" i="3"/>
  <c r="L9" i="3"/>
  <c r="K34" i="1"/>
  <c r="I34" i="1"/>
  <c r="G34" i="1"/>
  <c r="E34" i="1"/>
  <c r="C34" i="1"/>
  <c r="L7" i="3"/>
  <c r="D7" i="3"/>
  <c r="K12" i="3"/>
  <c r="K40" i="3"/>
  <c r="I12" i="3"/>
  <c r="G12" i="3"/>
  <c r="G7" i="3"/>
  <c r="G40" i="3"/>
  <c r="E12" i="3"/>
  <c r="C12" i="3"/>
  <c r="C40" i="3"/>
  <c r="E7" i="3"/>
  <c r="I7" i="3"/>
  <c r="K23" i="1"/>
  <c r="I23" i="1"/>
  <c r="G23" i="1"/>
  <c r="E23" i="1"/>
  <c r="C23" i="1"/>
  <c r="F11" i="3"/>
  <c r="F10" i="3"/>
  <c r="F8" i="3"/>
  <c r="F9" i="3"/>
  <c r="J16" i="3"/>
  <c r="J13" i="3"/>
  <c r="J17" i="3"/>
  <c r="I40" i="3"/>
  <c r="J15" i="3"/>
  <c r="J18" i="3"/>
  <c r="J19" i="3"/>
  <c r="F17" i="3"/>
  <c r="F18" i="3"/>
  <c r="F13" i="3"/>
  <c r="F16" i="3"/>
  <c r="E40" i="3"/>
  <c r="F15" i="3"/>
  <c r="F19" i="3"/>
  <c r="K27" i="3"/>
  <c r="L15" i="3"/>
  <c r="L14" i="3"/>
  <c r="L19" i="3"/>
  <c r="L13" i="3"/>
  <c r="L18" i="3"/>
  <c r="L17" i="3"/>
  <c r="L16" i="3"/>
  <c r="E27" i="3"/>
  <c r="H13" i="3"/>
  <c r="H19" i="3"/>
  <c r="H18" i="3"/>
  <c r="H17" i="3"/>
  <c r="H16" i="3"/>
  <c r="H15" i="3"/>
  <c r="H10" i="3"/>
  <c r="H9" i="3"/>
  <c r="H8" i="3"/>
  <c r="H11" i="3"/>
  <c r="G27" i="3"/>
  <c r="J8" i="3"/>
  <c r="J10" i="3"/>
  <c r="J9" i="3"/>
  <c r="J11" i="3"/>
  <c r="C27" i="3"/>
  <c r="D15" i="3"/>
  <c r="D18" i="3"/>
  <c r="D16" i="3"/>
  <c r="D19" i="3"/>
  <c r="D13" i="3"/>
  <c r="D17" i="3"/>
  <c r="I27" i="3"/>
  <c r="M44" i="1"/>
  <c r="M43" i="1"/>
  <c r="M42" i="1"/>
  <c r="M41" i="1"/>
  <c r="M40" i="1"/>
  <c r="K38" i="1"/>
  <c r="I38" i="1"/>
  <c r="G38" i="1"/>
  <c r="E38" i="1"/>
  <c r="C38" i="1"/>
  <c r="C37" i="1"/>
  <c r="K29" i="1"/>
  <c r="I29" i="1"/>
  <c r="G29" i="1"/>
  <c r="E29" i="1"/>
  <c r="C29" i="1"/>
  <c r="K26" i="1"/>
  <c r="I26" i="1"/>
  <c r="G26" i="1"/>
  <c r="E26" i="1"/>
  <c r="C26" i="1"/>
  <c r="K18" i="1"/>
  <c r="I18" i="1"/>
  <c r="G18" i="1"/>
  <c r="E18" i="1"/>
  <c r="C18" i="1"/>
  <c r="H7" i="3"/>
  <c r="J7" i="3"/>
  <c r="F7" i="3"/>
  <c r="F12" i="3"/>
  <c r="J12" i="3"/>
  <c r="L12" i="3"/>
  <c r="H12" i="3"/>
  <c r="D12" i="3"/>
  <c r="M38" i="1"/>
  <c r="K37" i="1"/>
  <c r="I37" i="1"/>
  <c r="G37" i="1"/>
  <c r="E37" i="1"/>
  <c r="K7" i="1"/>
  <c r="K50" i="1"/>
  <c r="I7" i="1"/>
  <c r="I50" i="1"/>
  <c r="G7" i="1"/>
  <c r="G50" i="1"/>
  <c r="E7" i="1"/>
  <c r="E50" i="1"/>
  <c r="C7" i="1"/>
  <c r="C50" i="1"/>
  <c r="M8" i="1"/>
  <c r="L9" i="1"/>
  <c r="L10" i="1"/>
  <c r="L8" i="1"/>
  <c r="J8" i="1"/>
  <c r="J7" i="1"/>
  <c r="J10" i="1"/>
  <c r="J9" i="1"/>
  <c r="H10" i="1"/>
  <c r="H8" i="1"/>
  <c r="H9" i="1"/>
  <c r="H7" i="1"/>
  <c r="F8" i="1"/>
  <c r="F7" i="1"/>
  <c r="F10" i="1"/>
  <c r="F9" i="1"/>
  <c r="D26" i="1"/>
  <c r="D11" i="1"/>
  <c r="D34" i="1"/>
  <c r="D10" i="1"/>
  <c r="D8" i="1"/>
  <c r="D37" i="1"/>
  <c r="D29" i="1"/>
  <c r="D9" i="1"/>
  <c r="D23" i="1"/>
  <c r="D18" i="1"/>
  <c r="D7" i="1"/>
  <c r="L23" i="1"/>
  <c r="L49" i="1"/>
  <c r="L11" i="1"/>
  <c r="L34" i="1"/>
  <c r="L7" i="1"/>
  <c r="L29" i="1"/>
  <c r="L26" i="1"/>
  <c r="L37" i="1"/>
  <c r="L18" i="1"/>
  <c r="M9" i="1"/>
  <c r="M10" i="1"/>
  <c r="M12" i="1"/>
  <c r="M16" i="1"/>
  <c r="M18" i="1"/>
  <c r="M19" i="1"/>
  <c r="M21" i="1"/>
  <c r="M23" i="1"/>
  <c r="M24" i="1"/>
  <c r="M25" i="1"/>
  <c r="M26" i="1"/>
  <c r="M27" i="1"/>
  <c r="M28" i="1"/>
  <c r="M29" i="1"/>
  <c r="M30" i="1"/>
  <c r="M31" i="1"/>
  <c r="M34" i="1"/>
  <c r="M35" i="1"/>
  <c r="M36" i="1"/>
  <c r="M45" i="1"/>
  <c r="M37" i="1"/>
  <c r="M48" i="1"/>
  <c r="M49" i="1"/>
  <c r="M9" i="3"/>
  <c r="M10" i="3"/>
  <c r="M11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8" i="3"/>
  <c r="M11" i="1"/>
  <c r="M7" i="3"/>
  <c r="M12" i="3"/>
  <c r="M40" i="3"/>
  <c r="M7" i="1"/>
  <c r="M50" i="1"/>
  <c r="N8" i="1"/>
  <c r="M27" i="3"/>
  <c r="N12" i="3"/>
  <c r="N34" i="1"/>
  <c r="N12" i="1"/>
  <c r="N26" i="1"/>
  <c r="N46" i="1"/>
  <c r="N37" i="1"/>
  <c r="N47" i="1"/>
  <c r="N48" i="1"/>
  <c r="N45" i="1"/>
  <c r="N16" i="1"/>
  <c r="N38" i="1"/>
  <c r="N10" i="1"/>
  <c r="N29" i="1"/>
  <c r="N11" i="1"/>
  <c r="N49" i="1"/>
  <c r="N23" i="1"/>
  <c r="N7" i="1"/>
  <c r="N18" i="1"/>
  <c r="N9" i="1"/>
  <c r="N13" i="3"/>
  <c r="N24" i="3"/>
  <c r="N20" i="3"/>
  <c r="N23" i="3"/>
  <c r="N7" i="3"/>
  <c r="N19" i="3"/>
  <c r="N8" i="3"/>
  <c r="N18" i="3"/>
  <c r="N9" i="3"/>
  <c r="N11" i="3"/>
  <c r="N25" i="3"/>
  <c r="N17" i="3"/>
  <c r="N22" i="3"/>
  <c r="N16" i="3"/>
  <c r="N15" i="3"/>
  <c r="N26" i="3"/>
  <c r="N14" i="3"/>
  <c r="N21" i="3"/>
  <c r="N10" i="3"/>
</calcChain>
</file>

<file path=xl/comments1.xml><?xml version="1.0" encoding="utf-8"?>
<comments xmlns="http://schemas.openxmlformats.org/spreadsheetml/2006/main">
  <authors>
    <author>Admin</author>
  </authors>
  <commentList>
    <comment ref="D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Tính tỉ lệ % trên tổng số chi của cả năm 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Tính tỉ lệ % mục I trên tổng số 5 năm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Tính tỉ lệ % trên tổng của cả năm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Tính tỉ lệ % trên tổng số 5 năm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Tính tỉ lệ % của mục II trên tổng 5 năm</t>
        </r>
      </text>
    </comment>
    <comment ref="N1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Tính tỉ lệ % trên tổng số của 5 năm</t>
        </r>
      </text>
    </comment>
    <comment ref="D2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Tính tỉ lệ % trên tổng số chi của cả năm 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Tính tỉ lệ % trên tổng số chi của cả năm </t>
        </r>
      </text>
    </comment>
    <comment ref="D2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Tính tỉ lệ % trên tổng số chi của cả năm </t>
        </r>
      </text>
    </comment>
    <comment ref="D3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Tính tỉ lệ % trên tổng số chi của cả năm </t>
        </r>
      </text>
    </comment>
    <comment ref="D3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Tính tỉ lệ % trên tổng số chi của cả năm 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Tính tỉ lệ % trên tổng số thu của cả năm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Tính tỉ lệ % trên tổng số thu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Tính tỉ lệ % trên tổng số thu</t>
        </r>
      </text>
    </comment>
  </commentList>
</comments>
</file>

<file path=xl/sharedStrings.xml><?xml version="1.0" encoding="utf-8"?>
<sst xmlns="http://schemas.openxmlformats.org/spreadsheetml/2006/main" count="125" uniqueCount="85">
  <si>
    <t>TT</t>
  </si>
  <si>
    <t>Số tiền</t>
  </si>
  <si>
    <t>Tỉ lệ (%)</t>
  </si>
  <si>
    <t>Tổng 5 năm</t>
  </si>
  <si>
    <t>Chi cho lương và các khoản phụ cấp theo lương</t>
  </si>
  <si>
    <t>I</t>
  </si>
  <si>
    <t>CHI CHO CON NGƯỜI</t>
  </si>
  <si>
    <t>Chi cho thu nhập tăng thêm</t>
  </si>
  <si>
    <t>BẢNG TỔNG HỢP CƠ CẤU CHI</t>
  </si>
  <si>
    <t>II</t>
  </si>
  <si>
    <t>CHI CHO NCKH</t>
  </si>
  <si>
    <t>Chi cho NCKH của Giảng viên</t>
  </si>
  <si>
    <t>Chi cho NCKH của người học</t>
  </si>
  <si>
    <t>III</t>
  </si>
  <si>
    <t>CHI CHO NGƯỜI HỌC</t>
  </si>
  <si>
    <t>IV</t>
  </si>
  <si>
    <t>CHI CHO ĐÀO TẠO BỒI DƯỠNG ĐỘI NGŨ</t>
  </si>
  <si>
    <t xml:space="preserve">Chi cho Đào tạo dài hạn </t>
  </si>
  <si>
    <t>Chi cho bồi dưỡng ngắn hạn</t>
  </si>
  <si>
    <t>CHI CHO MUA TÀI LIỆU, GIÁO TRÌNH</t>
  </si>
  <si>
    <t>Chi mua tài liệu, giáo trình của thư viện trường</t>
  </si>
  <si>
    <t>Chi mua tài liệu của các khoa, bộ môn</t>
  </si>
  <si>
    <t>VI</t>
  </si>
  <si>
    <t>CHI CHO MUA SẮM TRANG THIẾT BỊ, XDCB</t>
  </si>
  <si>
    <t>Chi XDCB</t>
  </si>
  <si>
    <t>VII</t>
  </si>
  <si>
    <t>CHI CHO HOẠT ĐỘNG HTQT</t>
  </si>
  <si>
    <t>Chi cho đoàn ra, đoàn vào</t>
  </si>
  <si>
    <t>Đơn vị: triệu đồng</t>
  </si>
  <si>
    <t>Chi thanh toán vượt giờ</t>
  </si>
  <si>
    <t>KHOẢN MỤC CHI</t>
  </si>
  <si>
    <t>Chi cho tổ chức hội nghị, hội thảo quốc tế</t>
  </si>
  <si>
    <t>TỔNG CHI TOÀN TRƯỜNG</t>
  </si>
  <si>
    <t>Ngày        tháng     năm 201</t>
  </si>
  <si>
    <t>Người lập biểu</t>
  </si>
  <si>
    <t>Xác nhận của lãnh đạo nhà trường</t>
  </si>
  <si>
    <t>(Họ tên, chữ ký, đóng dấu)</t>
  </si>
  <si>
    <t>BẢNG TỔNG HỢP CƠ CẤU THU</t>
  </si>
  <si>
    <t>NGUỒN THU</t>
  </si>
  <si>
    <t xml:space="preserve">NSNN  cấp kinh phí chi thường xuyên </t>
  </si>
  <si>
    <t>NSNN cấp kinh phí chi không thường xuyên</t>
  </si>
  <si>
    <t>NSNN cấp cho XDCB</t>
  </si>
  <si>
    <t>NSNN cấp khác</t>
  </si>
  <si>
    <t>Thu từ học phí</t>
  </si>
  <si>
    <t>Thu lệ phí</t>
  </si>
  <si>
    <t>Thu từ hoạt động SX-KD-DV</t>
  </si>
  <si>
    <t>Thu từ HTQT</t>
  </si>
  <si>
    <t>Thu từ NCKH và CGCN</t>
  </si>
  <si>
    <t>NSNN CẤP</t>
  </si>
  <si>
    <t>THU CỦA TRƯỜNG</t>
  </si>
  <si>
    <t>CHO CHO HOẠT ĐỘNG ĐOÀN THỂ</t>
  </si>
  <si>
    <t>Chi cho hoạt động đoàn thể của sinh viên</t>
  </si>
  <si>
    <t>Chi cho hoạt động đoàn thể của CBGV</t>
  </si>
  <si>
    <t>v</t>
  </si>
  <si>
    <t>6.1.</t>
  </si>
  <si>
    <t>VIII</t>
  </si>
  <si>
    <t>8.1.</t>
  </si>
  <si>
    <t>IX</t>
  </si>
  <si>
    <t>CHI KHÁC (nêu chi tiết)</t>
  </si>
  <si>
    <t>TỔNG SỐ (I+II)</t>
  </si>
  <si>
    <t>Trong đó học phí  hệ đại học chính quy</t>
  </si>
  <si>
    <t>Lưu ý: cột tỉ lệ % được tính trên TỔNG SỐ của từng năm (đối với từng năm) và TỔNG SỐ của cả 5 năm (đối với cả giai đoạn đánh giá)</t>
  </si>
  <si>
    <t>Chi cho CNTT</t>
  </si>
  <si>
    <t>Chi tiết các hạng mục</t>
  </si>
  <si>
    <t>Chi cho MMTTB thí nghiệm, thực hành v.v</t>
  </si>
  <si>
    <t>……….</t>
  </si>
  <si>
    <t>……</t>
  </si>
  <si>
    <t>CTĐT</t>
  </si>
  <si>
    <t>TRƯỜNG ĐẠi HỌC:                                                                      CTĐT:</t>
  </si>
  <si>
    <t>Chi mua sắm, sửa chữa trang thiết bị (nếu có thể chi tiết cho từng CTĐT được ĐGN)</t>
  </si>
  <si>
    <t>(Nếu có số chi cho từng CTĐT được ĐGN thì ghi cụ thể từng CTĐT, mỗi CTĐT 1 dòng)</t>
  </si>
  <si>
    <t>Chi cho học bổng khuyến khích học tập (chi cho toàn trường)</t>
  </si>
  <si>
    <t>Chi cho khen thưởng SV (chi cho toàn trường)</t>
  </si>
  <si>
    <t>Năm 2019</t>
  </si>
  <si>
    <t>Năm 2018</t>
  </si>
  <si>
    <t>Năm 2017</t>
  </si>
  <si>
    <t>Năm 2016</t>
  </si>
  <si>
    <t>Năm 2015</t>
  </si>
  <si>
    <t>TRƯỜNG ĐẠI HỌC:  VINH                                                              CTĐT</t>
  </si>
  <si>
    <t>Việt Anh</t>
  </si>
  <si>
    <t>Thu khác</t>
  </si>
  <si>
    <t>Kinh tế</t>
  </si>
  <si>
    <t>Luật</t>
  </si>
  <si>
    <t>Giáo dục</t>
  </si>
  <si>
    <t>Ngày        tháng    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</si>
</sst>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10" fontId="2" fillId="0" borderId="16" xfId="0" applyNumberFormat="1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10" fontId="1" fillId="0" borderId="16" xfId="0" applyNumberFormat="1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43" fontId="1" fillId="0" borderId="0" xfId="1" applyFont="1" applyAlignment="1">
      <alignment vertical="center"/>
    </xf>
    <xf numFmtId="43" fontId="1" fillId="0" borderId="0" xfId="0" applyNumberFormat="1" applyFont="1" applyAlignment="1">
      <alignment vertical="center"/>
    </xf>
    <xf numFmtId="43" fontId="1" fillId="0" borderId="8" xfId="1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9" fontId="2" fillId="0" borderId="12" xfId="2" applyFont="1" applyBorder="1" applyAlignment="1">
      <alignment vertical="center"/>
    </xf>
    <xf numFmtId="9" fontId="1" fillId="0" borderId="12" xfId="2" applyFont="1" applyBorder="1" applyAlignment="1">
      <alignment vertical="center"/>
    </xf>
    <xf numFmtId="9" fontId="7" fillId="0" borderId="12" xfId="2" applyFont="1" applyBorder="1" applyAlignment="1">
      <alignment vertical="center"/>
    </xf>
    <xf numFmtId="10" fontId="1" fillId="0" borderId="12" xfId="2" applyNumberFormat="1" applyFont="1" applyBorder="1" applyAlignment="1">
      <alignment vertical="center"/>
    </xf>
    <xf numFmtId="9" fontId="1" fillId="0" borderId="6" xfId="2" applyFont="1" applyBorder="1" applyAlignment="1">
      <alignment vertical="center"/>
    </xf>
    <xf numFmtId="9" fontId="7" fillId="0" borderId="6" xfId="2" applyFont="1" applyBorder="1" applyAlignment="1">
      <alignment vertical="center"/>
    </xf>
    <xf numFmtId="9" fontId="2" fillId="0" borderId="5" xfId="2" applyFont="1" applyBorder="1" applyAlignment="1">
      <alignment vertical="center" wrapText="1"/>
    </xf>
    <xf numFmtId="43" fontId="2" fillId="0" borderId="17" xfId="1" applyFont="1" applyBorder="1" applyAlignment="1">
      <alignment vertical="center" wrapText="1"/>
    </xf>
    <xf numFmtId="43" fontId="1" fillId="0" borderId="11" xfId="1" applyFont="1" applyBorder="1" applyAlignment="1">
      <alignment vertical="center"/>
    </xf>
    <xf numFmtId="43" fontId="2" fillId="0" borderId="11" xfId="1" applyFont="1" applyBorder="1" applyAlignment="1">
      <alignment vertical="center"/>
    </xf>
    <xf numFmtId="43" fontId="7" fillId="0" borderId="11" xfId="1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2" applyFont="1" applyFill="1" applyBorder="1" applyAlignment="1">
      <alignment vertical="center"/>
    </xf>
    <xf numFmtId="10" fontId="2" fillId="0" borderId="1" xfId="0" applyNumberFormat="1" applyFont="1" applyFill="1" applyBorder="1" applyAlignment="1">
      <alignment vertical="center"/>
    </xf>
    <xf numFmtId="9" fontId="1" fillId="0" borderId="1" xfId="2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9" fontId="7" fillId="0" borderId="1" xfId="2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58"/>
  <sheetViews>
    <sheetView zoomScale="106" zoomScaleNormal="106" workbookViewId="0">
      <pane xSplit="1" ySplit="6" topLeftCell="B16" activePane="bottomRight" state="frozen"/>
      <selection pane="topRight" activeCell="B1" sqref="B1"/>
      <selection pane="bottomLeft" activeCell="A7" sqref="A7"/>
      <selection pane="bottomRight" activeCell="K9" sqref="K9:K10"/>
    </sheetView>
  </sheetViews>
  <sheetFormatPr defaultColWidth="9.125" defaultRowHeight="15.75" x14ac:dyDescent="0.25"/>
  <cols>
    <col min="1" max="1" width="5" style="55" customWidth="1"/>
    <col min="2" max="2" width="50.25" style="56" customWidth="1"/>
    <col min="3" max="3" width="10.375" style="55" customWidth="1"/>
    <col min="4" max="4" width="9.875" style="55" customWidth="1"/>
    <col min="5" max="5" width="9.625" style="55" customWidth="1"/>
    <col min="6" max="6" width="7.375" style="55" customWidth="1"/>
    <col min="7" max="7" width="12.75" style="55" customWidth="1"/>
    <col min="8" max="8" width="7.375" style="55" customWidth="1"/>
    <col min="9" max="9" width="12.375" style="55" customWidth="1"/>
    <col min="10" max="10" width="6.375" style="55" customWidth="1"/>
    <col min="11" max="11" width="14.375" style="55" customWidth="1"/>
    <col min="12" max="12" width="6.625" style="55" customWidth="1"/>
    <col min="13" max="13" width="13.25" style="55" bestFit="1" customWidth="1"/>
    <col min="14" max="14" width="12.375" style="55" bestFit="1" customWidth="1"/>
    <col min="15" max="17" width="9.125" style="55"/>
    <col min="18" max="18" width="32.75" style="55" customWidth="1"/>
    <col min="19" max="16384" width="9.125" style="55"/>
  </cols>
  <sheetData>
    <row r="1" spans="1:18" x14ac:dyDescent="0.25">
      <c r="E1" s="57" t="s">
        <v>8</v>
      </c>
    </row>
    <row r="2" spans="1:18" x14ac:dyDescent="0.25">
      <c r="E2" s="57" t="s">
        <v>68</v>
      </c>
      <c r="K2" s="55" t="s">
        <v>67</v>
      </c>
    </row>
    <row r="3" spans="1:18" x14ac:dyDescent="0.25">
      <c r="K3" s="57"/>
      <c r="L3" s="55" t="s">
        <v>28</v>
      </c>
    </row>
    <row r="4" spans="1:18" ht="16.5" thickBot="1" x14ac:dyDescent="0.3"/>
    <row r="5" spans="1:18" ht="16.5" thickBot="1" x14ac:dyDescent="0.3">
      <c r="A5" s="58" t="s">
        <v>0</v>
      </c>
      <c r="B5" s="59"/>
      <c r="C5" s="80" t="s">
        <v>77</v>
      </c>
      <c r="D5" s="79"/>
      <c r="E5" s="78" t="s">
        <v>76</v>
      </c>
      <c r="F5" s="79"/>
      <c r="G5" s="78" t="s">
        <v>75</v>
      </c>
      <c r="H5" s="79"/>
      <c r="I5" s="78" t="s">
        <v>74</v>
      </c>
      <c r="J5" s="79"/>
      <c r="K5" s="78" t="s">
        <v>73</v>
      </c>
      <c r="L5" s="79"/>
      <c r="M5" s="78" t="s">
        <v>3</v>
      </c>
      <c r="N5" s="79"/>
    </row>
    <row r="6" spans="1:18" ht="31.5" x14ac:dyDescent="0.25">
      <c r="A6" s="63"/>
      <c r="B6" s="64" t="s">
        <v>30</v>
      </c>
      <c r="C6" s="65" t="s">
        <v>1</v>
      </c>
      <c r="D6" s="66" t="s">
        <v>2</v>
      </c>
      <c r="E6" s="67" t="s">
        <v>1</v>
      </c>
      <c r="F6" s="68" t="s">
        <v>2</v>
      </c>
      <c r="G6" s="69" t="s">
        <v>1</v>
      </c>
      <c r="H6" s="66" t="s">
        <v>2</v>
      </c>
      <c r="I6" s="67" t="s">
        <v>1</v>
      </c>
      <c r="J6" s="68" t="s">
        <v>2</v>
      </c>
      <c r="K6" s="69" t="s">
        <v>1</v>
      </c>
      <c r="L6" s="66" t="s">
        <v>2</v>
      </c>
      <c r="M6" s="69" t="s">
        <v>1</v>
      </c>
      <c r="N6" s="66" t="s">
        <v>2</v>
      </c>
    </row>
    <row r="7" spans="1:18" x14ac:dyDescent="0.25">
      <c r="A7" s="42" t="s">
        <v>5</v>
      </c>
      <c r="B7" s="70" t="s">
        <v>6</v>
      </c>
      <c r="C7" s="42">
        <f>SUM(C8:C10)</f>
        <v>158153.85000000003</v>
      </c>
      <c r="D7" s="71">
        <f>+C7/$C$50</f>
        <v>0.32894271192905267</v>
      </c>
      <c r="E7" s="42">
        <f>SUM(E8:E10)</f>
        <v>194135.62</v>
      </c>
      <c r="F7" s="71">
        <f>+E7/$E$50</f>
        <v>0.34319723849217643</v>
      </c>
      <c r="G7" s="42">
        <f>SUM(G8:G10)</f>
        <v>147827.71</v>
      </c>
      <c r="H7" s="71">
        <f>+G7/$G$50</f>
        <v>0.33773735995551296</v>
      </c>
      <c r="I7" s="42">
        <f>SUM(I8:I10)</f>
        <v>193435.15000000002</v>
      </c>
      <c r="J7" s="71">
        <f>+I7/$I$50</f>
        <v>0.38483168493558861</v>
      </c>
      <c r="K7" s="42">
        <f>SUM(K8:K10)</f>
        <v>202544.55</v>
      </c>
      <c r="L7" s="71">
        <f>+K7/$K$50</f>
        <v>0.36549800519878284</v>
      </c>
      <c r="M7" s="42">
        <f>SUM(M8:M10)</f>
        <v>896096.88</v>
      </c>
      <c r="N7" s="72">
        <f t="shared" ref="N7:N12" si="0">M7/$M$50</f>
        <v>0.35265913707468</v>
      </c>
    </row>
    <row r="8" spans="1:18" ht="51.75" customHeight="1" x14ac:dyDescent="0.25">
      <c r="A8" s="43">
        <v>1.1000000000000001</v>
      </c>
      <c r="B8" s="62" t="s">
        <v>4</v>
      </c>
      <c r="C8" s="43">
        <v>121839.36000000002</v>
      </c>
      <c r="D8" s="73">
        <f>+C8/$C$50</f>
        <v>0.25341254416569775</v>
      </c>
      <c r="E8" s="43">
        <v>150901.68</v>
      </c>
      <c r="F8" s="73">
        <f>+E8/$E$50</f>
        <v>0.26676732409966852</v>
      </c>
      <c r="G8" s="43">
        <v>105519.8</v>
      </c>
      <c r="H8" s="73">
        <f>+G8/$G$50</f>
        <v>0.24107779708576788</v>
      </c>
      <c r="I8" s="43">
        <v>152665.23000000001</v>
      </c>
      <c r="J8" s="73">
        <f>+I8/$I$50</f>
        <v>0.30372151954791654</v>
      </c>
      <c r="K8" s="43">
        <v>160873.84999999998</v>
      </c>
      <c r="L8" s="73">
        <f>+K8/$K$50</f>
        <v>0.29030191759614465</v>
      </c>
      <c r="M8" s="42">
        <f t="shared" ref="M8:M49" si="1">C8+E8+G8+I8+K8</f>
        <v>691799.92</v>
      </c>
      <c r="N8" s="72">
        <f t="shared" si="0"/>
        <v>0.27225802060100096</v>
      </c>
    </row>
    <row r="9" spans="1:18" ht="36.75" customHeight="1" x14ac:dyDescent="0.25">
      <c r="A9" s="43">
        <v>1.2</v>
      </c>
      <c r="B9" s="62" t="s">
        <v>7</v>
      </c>
      <c r="C9" s="43">
        <v>13927.1</v>
      </c>
      <c r="D9" s="73">
        <f t="shared" ref="D9:D10" si="2">+C9/$C$50</f>
        <v>2.8966844900121677E-2</v>
      </c>
      <c r="E9" s="43">
        <v>17821.87</v>
      </c>
      <c r="F9" s="73">
        <f t="shared" ref="F9:F10" si="3">+E9/$E$50</f>
        <v>3.1505895562939784E-2</v>
      </c>
      <c r="G9" s="43">
        <v>16589.86</v>
      </c>
      <c r="H9" s="73">
        <f t="shared" ref="H9:H10" si="4">+G9/$G$50</f>
        <v>3.7902335891096241E-2</v>
      </c>
      <c r="I9" s="43">
        <v>17492.84</v>
      </c>
      <c r="J9" s="73">
        <f t="shared" ref="J9:J10" si="5">+I9/$I$50</f>
        <v>3.4801322776696279E-2</v>
      </c>
      <c r="K9" s="43">
        <v>17615.7</v>
      </c>
      <c r="L9" s="73">
        <f t="shared" ref="L9:L10" si="6">+K9/$K$50</f>
        <v>3.1788084202612213E-2</v>
      </c>
      <c r="M9" s="42">
        <f t="shared" si="1"/>
        <v>83447.37</v>
      </c>
      <c r="N9" s="72">
        <f t="shared" si="0"/>
        <v>3.284073201477003E-2</v>
      </c>
    </row>
    <row r="10" spans="1:18" ht="33" customHeight="1" x14ac:dyDescent="0.25">
      <c r="A10" s="43">
        <v>1.3</v>
      </c>
      <c r="B10" s="62" t="s">
        <v>29</v>
      </c>
      <c r="C10" s="43">
        <v>22387.39</v>
      </c>
      <c r="D10" s="73">
        <f t="shared" si="2"/>
        <v>4.6563322863233191E-2</v>
      </c>
      <c r="E10" s="43">
        <v>25412.07</v>
      </c>
      <c r="F10" s="73">
        <f t="shared" si="3"/>
        <v>4.4924018829568126E-2</v>
      </c>
      <c r="G10" s="43">
        <v>25718.05</v>
      </c>
      <c r="H10" s="73">
        <f t="shared" si="4"/>
        <v>5.8757226978648859E-2</v>
      </c>
      <c r="I10" s="43">
        <v>23277.08</v>
      </c>
      <c r="J10" s="73">
        <f t="shared" si="5"/>
        <v>4.6308842610975773E-2</v>
      </c>
      <c r="K10" s="43">
        <v>24055</v>
      </c>
      <c r="L10" s="73">
        <f t="shared" si="6"/>
        <v>4.340800340002593E-2</v>
      </c>
      <c r="M10" s="42">
        <f t="shared" si="1"/>
        <v>120849.59</v>
      </c>
      <c r="N10" s="72">
        <f t="shared" si="0"/>
        <v>4.756038445890904E-2</v>
      </c>
    </row>
    <row r="11" spans="1:18" ht="28.5" customHeight="1" x14ac:dyDescent="0.25">
      <c r="A11" s="42" t="s">
        <v>9</v>
      </c>
      <c r="B11" s="70" t="s">
        <v>10</v>
      </c>
      <c r="C11" s="42">
        <f>+C12+C16</f>
        <v>16653</v>
      </c>
      <c r="D11" s="71">
        <f>+C11/$C$50</f>
        <v>3.4636418789390916E-2</v>
      </c>
      <c r="E11" s="42">
        <f>+E12+E16</f>
        <v>17067</v>
      </c>
      <c r="F11" s="71"/>
      <c r="G11" s="42">
        <f>+G12+G16</f>
        <v>12560</v>
      </c>
      <c r="H11" s="71"/>
      <c r="I11" s="42">
        <f>+I12+I16</f>
        <v>15328</v>
      </c>
      <c r="J11" s="71"/>
      <c r="K11" s="42">
        <f>+K12+K16</f>
        <v>18203</v>
      </c>
      <c r="L11" s="71">
        <f>+K11/$K$50</f>
        <v>3.2847885507822576E-2</v>
      </c>
      <c r="M11" s="42">
        <f>+M12+M16</f>
        <v>79811</v>
      </c>
      <c r="N11" s="72">
        <f t="shared" si="0"/>
        <v>3.1409637749288094E-2</v>
      </c>
      <c r="R11" s="60"/>
    </row>
    <row r="12" spans="1:18" ht="39.75" customHeight="1" x14ac:dyDescent="0.25">
      <c r="A12" s="43">
        <v>2.1</v>
      </c>
      <c r="B12" s="62" t="s">
        <v>11</v>
      </c>
      <c r="C12" s="43">
        <v>15683</v>
      </c>
      <c r="D12" s="73"/>
      <c r="E12" s="43">
        <v>16818</v>
      </c>
      <c r="F12" s="73"/>
      <c r="G12" s="43">
        <v>12311</v>
      </c>
      <c r="H12" s="73"/>
      <c r="I12" s="43">
        <v>15328</v>
      </c>
      <c r="J12" s="73"/>
      <c r="K12" s="43">
        <v>17987</v>
      </c>
      <c r="L12" s="73"/>
      <c r="M12" s="42">
        <f t="shared" si="1"/>
        <v>78127</v>
      </c>
      <c r="N12" s="72">
        <f t="shared" si="0"/>
        <v>3.0746899154735954E-2</v>
      </c>
      <c r="R12" s="60"/>
    </row>
    <row r="13" spans="1:18" ht="20.100000000000001" customHeight="1" x14ac:dyDescent="0.25">
      <c r="A13" s="61"/>
      <c r="B13" s="74" t="s">
        <v>81</v>
      </c>
      <c r="C13" s="61">
        <v>1668.2</v>
      </c>
      <c r="D13" s="75"/>
      <c r="E13" s="61">
        <v>1308</v>
      </c>
      <c r="F13" s="75"/>
      <c r="G13" s="61">
        <v>1259</v>
      </c>
      <c r="H13" s="75"/>
      <c r="I13" s="61">
        <v>1688</v>
      </c>
      <c r="J13" s="75"/>
      <c r="K13" s="61">
        <v>1784</v>
      </c>
      <c r="L13" s="75"/>
      <c r="M13" s="61">
        <f t="shared" si="1"/>
        <v>7707.2</v>
      </c>
      <c r="N13" s="72"/>
    </row>
    <row r="14" spans="1:18" ht="20.100000000000001" customHeight="1" x14ac:dyDescent="0.25">
      <c r="A14" s="61"/>
      <c r="B14" s="74" t="s">
        <v>82</v>
      </c>
      <c r="C14" s="61">
        <v>1164.8</v>
      </c>
      <c r="D14" s="75"/>
      <c r="E14" s="61">
        <v>1189</v>
      </c>
      <c r="F14" s="75"/>
      <c r="G14" s="61">
        <v>1318.4</v>
      </c>
      <c r="H14" s="75"/>
      <c r="I14" s="61">
        <v>198</v>
      </c>
      <c r="J14" s="75"/>
      <c r="K14" s="61">
        <v>146</v>
      </c>
      <c r="L14" s="75"/>
      <c r="M14" s="61">
        <f t="shared" si="1"/>
        <v>4016.2000000000003</v>
      </c>
      <c r="N14" s="72"/>
    </row>
    <row r="15" spans="1:18" ht="20.100000000000001" customHeight="1" x14ac:dyDescent="0.25">
      <c r="A15" s="61"/>
      <c r="B15" s="74" t="s">
        <v>83</v>
      </c>
      <c r="C15" s="61">
        <v>2164.5</v>
      </c>
      <c r="D15" s="75"/>
      <c r="E15" s="61">
        <v>1482</v>
      </c>
      <c r="F15" s="75"/>
      <c r="G15" s="61">
        <v>1419.8</v>
      </c>
      <c r="H15" s="75"/>
      <c r="I15" s="61">
        <v>1903</v>
      </c>
      <c r="J15" s="75"/>
      <c r="K15" s="61">
        <v>987</v>
      </c>
      <c r="L15" s="75"/>
      <c r="M15" s="61">
        <f t="shared" si="1"/>
        <v>7956.3</v>
      </c>
      <c r="N15" s="72"/>
    </row>
    <row r="16" spans="1:18" x14ac:dyDescent="0.25">
      <c r="A16" s="43">
        <v>2.2000000000000002</v>
      </c>
      <c r="B16" s="62" t="s">
        <v>12</v>
      </c>
      <c r="C16" s="43">
        <v>970</v>
      </c>
      <c r="D16" s="73"/>
      <c r="E16" s="43">
        <v>249</v>
      </c>
      <c r="F16" s="73"/>
      <c r="G16" s="43">
        <v>249</v>
      </c>
      <c r="H16" s="73"/>
      <c r="I16" s="43"/>
      <c r="J16" s="73"/>
      <c r="K16" s="43">
        <v>216</v>
      </c>
      <c r="L16" s="73"/>
      <c r="M16" s="42">
        <f t="shared" si="1"/>
        <v>1684</v>
      </c>
      <c r="N16" s="72">
        <f>M16/$M$50</f>
        <v>6.6273859455214391E-4</v>
      </c>
      <c r="R16" s="60"/>
    </row>
    <row r="17" spans="1:18" ht="87" hidden="1" customHeight="1" x14ac:dyDescent="0.25">
      <c r="A17" s="43"/>
      <c r="B17" s="62" t="s">
        <v>70</v>
      </c>
      <c r="C17" s="43"/>
      <c r="D17" s="73"/>
      <c r="E17" s="43"/>
      <c r="F17" s="73"/>
      <c r="G17" s="43"/>
      <c r="H17" s="73"/>
      <c r="I17" s="43"/>
      <c r="J17" s="73"/>
      <c r="K17" s="43"/>
      <c r="L17" s="73"/>
      <c r="M17" s="42"/>
      <c r="N17" s="72"/>
      <c r="R17" s="60"/>
    </row>
    <row r="18" spans="1:18" x14ac:dyDescent="0.25">
      <c r="A18" s="42" t="s">
        <v>13</v>
      </c>
      <c r="B18" s="70" t="s">
        <v>14</v>
      </c>
      <c r="C18" s="42">
        <f>SUM(C19:C22)</f>
        <v>10113.42</v>
      </c>
      <c r="D18" s="71">
        <f>+C18/$C$50</f>
        <v>2.1034807572989967E-2</v>
      </c>
      <c r="E18" s="42">
        <f>SUM(E19:E22)</f>
        <v>9638.61</v>
      </c>
      <c r="F18" s="73"/>
      <c r="G18" s="42">
        <f>SUM(G19:G22)</f>
        <v>9544.49</v>
      </c>
      <c r="H18" s="73"/>
      <c r="I18" s="42">
        <f>SUM(I19:I22)</f>
        <v>11179.480000000001</v>
      </c>
      <c r="J18" s="73"/>
      <c r="K18" s="42">
        <f>SUM(K19:K22)</f>
        <v>11827.72</v>
      </c>
      <c r="L18" s="71">
        <f>+K18/$K$50</f>
        <v>2.1343492412161907E-2</v>
      </c>
      <c r="M18" s="42">
        <f t="shared" si="1"/>
        <v>52303.72</v>
      </c>
      <c r="N18" s="72">
        <f>M18/$M$50</f>
        <v>2.0584141260480322E-2</v>
      </c>
    </row>
    <row r="19" spans="1:18" ht="66.75" customHeight="1" x14ac:dyDescent="0.25">
      <c r="A19" s="43">
        <v>3.1</v>
      </c>
      <c r="B19" s="62" t="s">
        <v>71</v>
      </c>
      <c r="C19" s="43">
        <v>10024.700000000001</v>
      </c>
      <c r="D19" s="73"/>
      <c r="E19" s="43">
        <v>9540.51</v>
      </c>
      <c r="F19" s="73"/>
      <c r="G19" s="43">
        <v>9339.82</v>
      </c>
      <c r="H19" s="73"/>
      <c r="I19" s="43">
        <v>10489.2</v>
      </c>
      <c r="J19" s="73"/>
      <c r="K19" s="43">
        <v>11071.21</v>
      </c>
      <c r="L19" s="73"/>
      <c r="M19" s="42">
        <f t="shared" si="1"/>
        <v>50465.439999999995</v>
      </c>
      <c r="N19" s="72"/>
    </row>
    <row r="20" spans="1:18" ht="81" hidden="1" customHeight="1" x14ac:dyDescent="0.25">
      <c r="A20" s="43"/>
      <c r="B20" s="62" t="s">
        <v>70</v>
      </c>
      <c r="C20" s="43"/>
      <c r="D20" s="73"/>
      <c r="E20" s="43"/>
      <c r="F20" s="73"/>
      <c r="G20" s="43"/>
      <c r="H20" s="73"/>
      <c r="I20" s="43"/>
      <c r="J20" s="73"/>
      <c r="K20" s="43"/>
      <c r="L20" s="73"/>
      <c r="M20" s="42"/>
      <c r="N20" s="72"/>
    </row>
    <row r="21" spans="1:18" ht="50.25" customHeight="1" x14ac:dyDescent="0.25">
      <c r="A21" s="43">
        <v>3.2</v>
      </c>
      <c r="B21" s="62" t="s">
        <v>72</v>
      </c>
      <c r="C21" s="43">
        <v>88.72</v>
      </c>
      <c r="D21" s="73"/>
      <c r="E21" s="43">
        <v>98.1</v>
      </c>
      <c r="F21" s="73"/>
      <c r="G21" s="43">
        <v>204.67</v>
      </c>
      <c r="H21" s="73"/>
      <c r="I21" s="43">
        <v>690.28</v>
      </c>
      <c r="J21" s="73"/>
      <c r="K21" s="43">
        <v>756.51</v>
      </c>
      <c r="L21" s="73"/>
      <c r="M21" s="42">
        <f t="shared" si="1"/>
        <v>1838.28</v>
      </c>
      <c r="N21" s="72"/>
    </row>
    <row r="22" spans="1:18" ht="75" customHeight="1" x14ac:dyDescent="0.25">
      <c r="A22" s="43"/>
      <c r="B22" s="62" t="s">
        <v>70</v>
      </c>
      <c r="C22" s="43"/>
      <c r="D22" s="73"/>
      <c r="E22" s="43"/>
      <c r="F22" s="73"/>
      <c r="G22" s="43"/>
      <c r="H22" s="73"/>
      <c r="I22" s="43"/>
      <c r="J22" s="73"/>
      <c r="K22" s="43"/>
      <c r="L22" s="73"/>
      <c r="M22" s="42"/>
      <c r="N22" s="72"/>
    </row>
    <row r="23" spans="1:18" ht="33.75" customHeight="1" x14ac:dyDescent="0.25">
      <c r="A23" s="42" t="s">
        <v>15</v>
      </c>
      <c r="B23" s="70" t="s">
        <v>50</v>
      </c>
      <c r="C23" s="42">
        <f>SUM(C24:C25)</f>
        <v>1850.33</v>
      </c>
      <c r="D23" s="71">
        <f>+C23/$C$50</f>
        <v>3.8484840436301985E-3</v>
      </c>
      <c r="E23" s="42">
        <f>SUM(E24:E25)</f>
        <v>1196.33</v>
      </c>
      <c r="F23" s="73"/>
      <c r="G23" s="42">
        <f>SUM(G24:G25)</f>
        <v>1506.35</v>
      </c>
      <c r="H23" s="73"/>
      <c r="I23" s="42">
        <f>SUM(I24:I25)</f>
        <v>951</v>
      </c>
      <c r="J23" s="73"/>
      <c r="K23" s="42">
        <f>SUM(K24:K25)</f>
        <v>1111.43</v>
      </c>
      <c r="L23" s="71">
        <f>+K23/$K$50</f>
        <v>2.0056103603779182E-3</v>
      </c>
      <c r="M23" s="42">
        <f t="shared" si="1"/>
        <v>6615.4400000000005</v>
      </c>
      <c r="N23" s="72">
        <f>M23/$M$50</f>
        <v>2.6035079619620163E-3</v>
      </c>
      <c r="R23" s="76"/>
    </row>
    <row r="24" spans="1:18" ht="33.75" customHeight="1" x14ac:dyDescent="0.25">
      <c r="A24" s="43">
        <v>4.0999999999999996</v>
      </c>
      <c r="B24" s="62" t="s">
        <v>51</v>
      </c>
      <c r="C24" s="43">
        <v>943.37</v>
      </c>
      <c r="D24" s="73"/>
      <c r="E24" s="43">
        <v>857.96</v>
      </c>
      <c r="F24" s="73"/>
      <c r="G24" s="43">
        <v>1089.28</v>
      </c>
      <c r="H24" s="73"/>
      <c r="I24" s="43">
        <v>792.24</v>
      </c>
      <c r="J24" s="73"/>
      <c r="K24" s="43">
        <v>816.64</v>
      </c>
      <c r="L24" s="73"/>
      <c r="M24" s="42">
        <f t="shared" si="1"/>
        <v>4499.49</v>
      </c>
      <c r="N24" s="72"/>
      <c r="R24" s="77"/>
    </row>
    <row r="25" spans="1:18" ht="33.75" customHeight="1" x14ac:dyDescent="0.25">
      <c r="A25" s="43">
        <v>4.2</v>
      </c>
      <c r="B25" s="62" t="s">
        <v>52</v>
      </c>
      <c r="C25" s="43">
        <v>906.96</v>
      </c>
      <c r="D25" s="73"/>
      <c r="E25" s="43">
        <v>338.37</v>
      </c>
      <c r="F25" s="73"/>
      <c r="G25" s="43">
        <v>417.07</v>
      </c>
      <c r="H25" s="73"/>
      <c r="I25" s="43">
        <v>158.76</v>
      </c>
      <c r="J25" s="73"/>
      <c r="K25" s="43">
        <v>294.79000000000002</v>
      </c>
      <c r="L25" s="73"/>
      <c r="M25" s="42">
        <f t="shared" si="1"/>
        <v>2115.9499999999998</v>
      </c>
      <c r="N25" s="72"/>
      <c r="R25" s="77"/>
    </row>
    <row r="26" spans="1:18" x14ac:dyDescent="0.25">
      <c r="A26" s="43" t="s">
        <v>53</v>
      </c>
      <c r="B26" s="70" t="s">
        <v>16</v>
      </c>
      <c r="C26" s="42">
        <f>SUM(C27:C28)</f>
        <v>2581.2600000000002</v>
      </c>
      <c r="D26" s="71">
        <f>+C26/$C$50</f>
        <v>5.3687385074342887E-3</v>
      </c>
      <c r="E26" s="42">
        <f>SUM(E27:E28)</f>
        <v>2427.8000000000002</v>
      </c>
      <c r="F26" s="73"/>
      <c r="G26" s="42">
        <f>SUM(G27:G28)</f>
        <v>2880.54</v>
      </c>
      <c r="H26" s="73"/>
      <c r="I26" s="42">
        <f>SUM(I27:I28)</f>
        <v>2438.4</v>
      </c>
      <c r="J26" s="73"/>
      <c r="K26" s="42">
        <f>SUM(K27:K28)</f>
        <v>2039.38</v>
      </c>
      <c r="L26" s="71">
        <f>+K26/$K$50</f>
        <v>3.6801252951130692E-3</v>
      </c>
      <c r="M26" s="42">
        <f t="shared" si="1"/>
        <v>12367.380000000001</v>
      </c>
      <c r="N26" s="72">
        <f>M26/$M$50</f>
        <v>4.8671852966106263E-3</v>
      </c>
    </row>
    <row r="27" spans="1:18" ht="39.75" customHeight="1" x14ac:dyDescent="0.25">
      <c r="A27" s="43">
        <v>5.0999999999999996</v>
      </c>
      <c r="B27" s="62" t="s">
        <v>17</v>
      </c>
      <c r="C27" s="43">
        <v>2581.2600000000002</v>
      </c>
      <c r="D27" s="73"/>
      <c r="E27" s="43">
        <v>2427.8000000000002</v>
      </c>
      <c r="F27" s="73"/>
      <c r="G27" s="43">
        <v>2880.54</v>
      </c>
      <c r="H27" s="73"/>
      <c r="I27" s="43">
        <v>2438.4</v>
      </c>
      <c r="J27" s="73"/>
      <c r="K27" s="43">
        <v>2039.38</v>
      </c>
      <c r="L27" s="73"/>
      <c r="M27" s="42">
        <f t="shared" si="1"/>
        <v>12367.380000000001</v>
      </c>
      <c r="N27" s="72"/>
    </row>
    <row r="28" spans="1:18" ht="39" customHeight="1" x14ac:dyDescent="0.25">
      <c r="A28" s="43">
        <v>5.2</v>
      </c>
      <c r="B28" s="62" t="s">
        <v>18</v>
      </c>
      <c r="C28" s="43"/>
      <c r="D28" s="73"/>
      <c r="E28" s="43"/>
      <c r="F28" s="73"/>
      <c r="G28" s="43"/>
      <c r="H28" s="73"/>
      <c r="I28" s="43"/>
      <c r="J28" s="73"/>
      <c r="K28" s="43"/>
      <c r="L28" s="73"/>
      <c r="M28" s="42">
        <f t="shared" si="1"/>
        <v>0</v>
      </c>
      <c r="N28" s="72"/>
    </row>
    <row r="29" spans="1:18" ht="39" customHeight="1" x14ac:dyDescent="0.25">
      <c r="A29" s="43" t="s">
        <v>22</v>
      </c>
      <c r="B29" s="70" t="s">
        <v>19</v>
      </c>
      <c r="C29" s="42">
        <f>SUM(C30:C33)</f>
        <v>1854.37</v>
      </c>
      <c r="D29" s="71">
        <f>+C29/$C$50</f>
        <v>3.8568868018064514E-3</v>
      </c>
      <c r="E29" s="42">
        <f>SUM(E30:E33)</f>
        <v>1545.69</v>
      </c>
      <c r="F29" s="73"/>
      <c r="G29" s="42">
        <f>SUM(G30:G33)</f>
        <v>502.7</v>
      </c>
      <c r="H29" s="73"/>
      <c r="I29" s="42">
        <f>SUM(I30:I33)</f>
        <v>1006.3</v>
      </c>
      <c r="J29" s="73"/>
      <c r="K29" s="42">
        <f>SUM(K30:K33)</f>
        <v>2220.42</v>
      </c>
      <c r="L29" s="71">
        <f>+K29/$K$50</f>
        <v>4.0068176640817117E-3</v>
      </c>
      <c r="M29" s="42">
        <f t="shared" si="1"/>
        <v>7129.48</v>
      </c>
      <c r="N29" s="72">
        <f>M29/$M$50</f>
        <v>2.8058085243988233E-3</v>
      </c>
    </row>
    <row r="30" spans="1:18" ht="46.5" customHeight="1" x14ac:dyDescent="0.25">
      <c r="A30" s="43" t="s">
        <v>54</v>
      </c>
      <c r="B30" s="62" t="s">
        <v>20</v>
      </c>
      <c r="C30" s="43">
        <v>1854.37</v>
      </c>
      <c r="D30" s="73"/>
      <c r="E30" s="43">
        <v>1545.69</v>
      </c>
      <c r="F30" s="73"/>
      <c r="G30" s="43">
        <v>502.7</v>
      </c>
      <c r="H30" s="73"/>
      <c r="I30" s="43">
        <v>1006.3</v>
      </c>
      <c r="J30" s="73"/>
      <c r="K30" s="43">
        <v>2220.42</v>
      </c>
      <c r="L30" s="73"/>
      <c r="M30" s="42">
        <f t="shared" si="1"/>
        <v>7129.48</v>
      </c>
      <c r="N30" s="72"/>
    </row>
    <row r="31" spans="1:18" ht="37.5" customHeight="1" x14ac:dyDescent="0.25">
      <c r="A31" s="43">
        <v>6.2</v>
      </c>
      <c r="B31" s="62" t="s">
        <v>21</v>
      </c>
      <c r="C31" s="43"/>
      <c r="D31" s="73"/>
      <c r="E31" s="43"/>
      <c r="F31" s="73"/>
      <c r="G31" s="43"/>
      <c r="H31" s="73"/>
      <c r="I31" s="43"/>
      <c r="J31" s="73"/>
      <c r="K31" s="43"/>
      <c r="L31" s="73"/>
      <c r="M31" s="42">
        <f t="shared" si="1"/>
        <v>0</v>
      </c>
      <c r="N31" s="72"/>
    </row>
    <row r="32" spans="1:18" ht="78" hidden="1" customHeight="1" x14ac:dyDescent="0.25">
      <c r="A32" s="43"/>
      <c r="B32" s="62" t="s">
        <v>70</v>
      </c>
      <c r="C32" s="43"/>
      <c r="D32" s="73"/>
      <c r="E32" s="43"/>
      <c r="F32" s="73"/>
      <c r="G32" s="43"/>
      <c r="H32" s="73"/>
      <c r="I32" s="43"/>
      <c r="J32" s="73"/>
      <c r="K32" s="43"/>
      <c r="L32" s="73"/>
      <c r="M32" s="42"/>
      <c r="N32" s="72"/>
    </row>
    <row r="33" spans="1:18" ht="37.5" hidden="1" customHeight="1" x14ac:dyDescent="0.25">
      <c r="A33" s="43"/>
      <c r="B33" s="62"/>
      <c r="C33" s="43"/>
      <c r="D33" s="73"/>
      <c r="E33" s="43"/>
      <c r="F33" s="73"/>
      <c r="G33" s="43"/>
      <c r="H33" s="73"/>
      <c r="I33" s="43"/>
      <c r="J33" s="73"/>
      <c r="K33" s="43"/>
      <c r="L33" s="73"/>
      <c r="M33" s="42"/>
      <c r="N33" s="72"/>
    </row>
    <row r="34" spans="1:18" x14ac:dyDescent="0.25">
      <c r="A34" s="42" t="s">
        <v>25</v>
      </c>
      <c r="B34" s="70" t="s">
        <v>26</v>
      </c>
      <c r="C34" s="42">
        <f>SUM(C35:C36)</f>
        <v>0</v>
      </c>
      <c r="D34" s="71">
        <f>+C34/$C$50</f>
        <v>0</v>
      </c>
      <c r="E34" s="42">
        <f>SUM(E35:E36)</f>
        <v>0</v>
      </c>
      <c r="F34" s="73"/>
      <c r="G34" s="42">
        <f>SUM(G35:G36)</f>
        <v>1631.51</v>
      </c>
      <c r="H34" s="73"/>
      <c r="I34" s="42">
        <f>SUM(I35:I36)</f>
        <v>3222.41</v>
      </c>
      <c r="J34" s="73"/>
      <c r="K34" s="42">
        <f>SUM(K35:K36)</f>
        <v>4890.33</v>
      </c>
      <c r="L34" s="71">
        <f>+K34/$K$50</f>
        <v>8.8247541578569452E-3</v>
      </c>
      <c r="M34" s="42">
        <f t="shared" si="1"/>
        <v>9744.25</v>
      </c>
      <c r="N34" s="72">
        <f>M34/$M$50</f>
        <v>3.8348518705253729E-3</v>
      </c>
      <c r="R34" s="77"/>
    </row>
    <row r="35" spans="1:18" ht="42" customHeight="1" x14ac:dyDescent="0.25">
      <c r="A35" s="43">
        <v>7.1</v>
      </c>
      <c r="B35" s="62" t="s">
        <v>27</v>
      </c>
      <c r="C35" s="43"/>
      <c r="D35" s="73"/>
      <c r="E35" s="43"/>
      <c r="F35" s="73"/>
      <c r="G35" s="43">
        <v>388.99</v>
      </c>
      <c r="H35" s="73"/>
      <c r="I35" s="43">
        <v>176.97</v>
      </c>
      <c r="J35" s="73"/>
      <c r="K35" s="43">
        <v>212.37</v>
      </c>
      <c r="L35" s="73"/>
      <c r="M35" s="42">
        <f t="shared" si="1"/>
        <v>778.33</v>
      </c>
      <c r="N35" s="72"/>
      <c r="R35" s="77"/>
    </row>
    <row r="36" spans="1:18" ht="32.25" customHeight="1" x14ac:dyDescent="0.25">
      <c r="A36" s="43">
        <v>7.2</v>
      </c>
      <c r="B36" s="62" t="s">
        <v>31</v>
      </c>
      <c r="C36" s="43"/>
      <c r="D36" s="73"/>
      <c r="E36" s="43"/>
      <c r="F36" s="73"/>
      <c r="G36" s="43">
        <v>1242.52</v>
      </c>
      <c r="H36" s="73"/>
      <c r="I36" s="43">
        <v>3045.44</v>
      </c>
      <c r="J36" s="73"/>
      <c r="K36" s="43">
        <v>4677.96</v>
      </c>
      <c r="L36" s="73"/>
      <c r="M36" s="42">
        <f t="shared" si="1"/>
        <v>8965.92</v>
      </c>
      <c r="N36" s="72"/>
      <c r="R36" s="77"/>
    </row>
    <row r="37" spans="1:18" ht="50.25" customHeight="1" x14ac:dyDescent="0.25">
      <c r="A37" s="42" t="s">
        <v>55</v>
      </c>
      <c r="B37" s="70" t="s">
        <v>23</v>
      </c>
      <c r="C37" s="42">
        <f>+C38+C45</f>
        <v>115992.86</v>
      </c>
      <c r="D37" s="71">
        <f>+C37/$C$50</f>
        <v>0.24125246355246444</v>
      </c>
      <c r="E37" s="42">
        <f>+E38+E45</f>
        <v>77314.23000000001</v>
      </c>
      <c r="F37" s="73"/>
      <c r="G37" s="42">
        <f>+G38+G45</f>
        <v>154017.56</v>
      </c>
      <c r="H37" s="73"/>
      <c r="I37" s="42">
        <f>+I38+I45</f>
        <v>115865.12</v>
      </c>
      <c r="J37" s="73"/>
      <c r="K37" s="42">
        <f>+K38+K45</f>
        <v>92090.37000000001</v>
      </c>
      <c r="L37" s="71">
        <f>+K37/$K$50</f>
        <v>0.16617996649634781</v>
      </c>
      <c r="M37" s="42">
        <f>+M38+M45</f>
        <v>555280.14</v>
      </c>
      <c r="N37" s="72">
        <f>M37/$M$50</f>
        <v>0.21853062919615066</v>
      </c>
    </row>
    <row r="38" spans="1:18" ht="73.5" customHeight="1" x14ac:dyDescent="0.25">
      <c r="A38" s="42" t="s">
        <v>56</v>
      </c>
      <c r="B38" s="70" t="s">
        <v>69</v>
      </c>
      <c r="C38" s="42">
        <f>SUM(C39:C44)</f>
        <v>19732.189999999999</v>
      </c>
      <c r="D38" s="73"/>
      <c r="E38" s="42">
        <f>SUM(E39:E44)</f>
        <v>17237.77</v>
      </c>
      <c r="F38" s="73"/>
      <c r="G38" s="42">
        <f>SUM(G39:G44)</f>
        <v>21807.040000000001</v>
      </c>
      <c r="H38" s="73"/>
      <c r="I38" s="42">
        <f>SUM(I39:I44)</f>
        <v>15479.15</v>
      </c>
      <c r="J38" s="73"/>
      <c r="K38" s="42">
        <f>SUM(K39:K44)</f>
        <v>10938.6</v>
      </c>
      <c r="L38" s="73"/>
      <c r="M38" s="42">
        <f>C38+E38+G38+I38+K38</f>
        <v>85194.75</v>
      </c>
      <c r="N38" s="72">
        <f>M38/$M$50</f>
        <v>3.3528413823171767E-2</v>
      </c>
    </row>
    <row r="39" spans="1:18" ht="62.25" hidden="1" customHeight="1" x14ac:dyDescent="0.25">
      <c r="A39" s="43"/>
      <c r="B39" s="62"/>
      <c r="C39" s="43"/>
      <c r="D39" s="73"/>
      <c r="E39" s="43"/>
      <c r="F39" s="73"/>
      <c r="G39" s="43"/>
      <c r="H39" s="73"/>
      <c r="I39" s="43"/>
      <c r="J39" s="73"/>
      <c r="K39" s="43"/>
      <c r="L39" s="73"/>
      <c r="M39" s="42"/>
      <c r="N39" s="72"/>
    </row>
    <row r="40" spans="1:18" ht="63" customHeight="1" x14ac:dyDescent="0.25">
      <c r="A40" s="43"/>
      <c r="B40" s="62" t="s">
        <v>62</v>
      </c>
      <c r="C40" s="43">
        <v>18101</v>
      </c>
      <c r="D40" s="73"/>
      <c r="E40" s="43">
        <v>16457</v>
      </c>
      <c r="F40" s="73"/>
      <c r="G40" s="43">
        <v>19641</v>
      </c>
      <c r="H40" s="73"/>
      <c r="I40" s="43">
        <v>15127</v>
      </c>
      <c r="J40" s="73"/>
      <c r="K40" s="43">
        <v>9851</v>
      </c>
      <c r="L40" s="73"/>
      <c r="M40" s="42">
        <f t="shared" ref="M40:M44" si="7">C40+E40+G40+I40+K40</f>
        <v>79177</v>
      </c>
      <c r="N40" s="72"/>
    </row>
    <row r="41" spans="1:18" ht="36" customHeight="1" x14ac:dyDescent="0.25">
      <c r="A41" s="43"/>
      <c r="B41" s="62" t="s">
        <v>64</v>
      </c>
      <c r="C41" s="43">
        <v>1631.19</v>
      </c>
      <c r="D41" s="73"/>
      <c r="E41" s="43">
        <v>780.77</v>
      </c>
      <c r="F41" s="73"/>
      <c r="G41" s="43">
        <v>2166.04</v>
      </c>
      <c r="H41" s="73"/>
      <c r="I41" s="43">
        <v>352.15</v>
      </c>
      <c r="J41" s="73"/>
      <c r="K41" s="43">
        <v>1087.5999999999999</v>
      </c>
      <c r="L41" s="73"/>
      <c r="M41" s="42">
        <f t="shared" si="7"/>
        <v>6017.75</v>
      </c>
      <c r="N41" s="72"/>
    </row>
    <row r="42" spans="1:18" ht="36" customHeight="1" x14ac:dyDescent="0.25">
      <c r="A42" s="43"/>
      <c r="B42" s="62"/>
      <c r="C42" s="43"/>
      <c r="D42" s="73"/>
      <c r="E42" s="43"/>
      <c r="F42" s="73"/>
      <c r="G42" s="43"/>
      <c r="H42" s="73"/>
      <c r="I42" s="43"/>
      <c r="J42" s="73"/>
      <c r="K42" s="43"/>
      <c r="L42" s="73"/>
      <c r="M42" s="42">
        <f t="shared" si="7"/>
        <v>0</v>
      </c>
      <c r="N42" s="72"/>
    </row>
    <row r="43" spans="1:18" ht="36" customHeight="1" x14ac:dyDescent="0.25">
      <c r="A43" s="43"/>
      <c r="B43" s="43" t="s">
        <v>65</v>
      </c>
      <c r="C43" s="43"/>
      <c r="D43" s="73"/>
      <c r="E43" s="43"/>
      <c r="F43" s="73"/>
      <c r="G43" s="43"/>
      <c r="H43" s="73"/>
      <c r="I43" s="43"/>
      <c r="J43" s="73"/>
      <c r="K43" s="43"/>
      <c r="L43" s="73"/>
      <c r="M43" s="42">
        <f t="shared" si="7"/>
        <v>0</v>
      </c>
      <c r="N43" s="72"/>
    </row>
    <row r="44" spans="1:18" ht="36" hidden="1" customHeight="1" x14ac:dyDescent="0.25">
      <c r="A44" s="43"/>
      <c r="B44" s="43" t="s">
        <v>63</v>
      </c>
      <c r="C44" s="43"/>
      <c r="D44" s="73"/>
      <c r="E44" s="43"/>
      <c r="F44" s="73"/>
      <c r="G44" s="43"/>
      <c r="H44" s="73"/>
      <c r="I44" s="43"/>
      <c r="J44" s="73"/>
      <c r="K44" s="43"/>
      <c r="L44" s="73"/>
      <c r="M44" s="42">
        <f t="shared" si="7"/>
        <v>0</v>
      </c>
      <c r="N44" s="72"/>
    </row>
    <row r="45" spans="1:18" ht="23.25" customHeight="1" x14ac:dyDescent="0.25">
      <c r="A45" s="43">
        <v>8.1999999999999993</v>
      </c>
      <c r="B45" s="62" t="s">
        <v>24</v>
      </c>
      <c r="C45" s="43">
        <v>96260.67</v>
      </c>
      <c r="D45" s="73"/>
      <c r="E45" s="43">
        <v>60076.460000000006</v>
      </c>
      <c r="F45" s="73"/>
      <c r="G45" s="43">
        <v>132210.51999999999</v>
      </c>
      <c r="H45" s="73"/>
      <c r="I45" s="43">
        <v>100385.97</v>
      </c>
      <c r="J45" s="73"/>
      <c r="K45" s="43">
        <v>81151.77</v>
      </c>
      <c r="L45" s="73"/>
      <c r="M45" s="42">
        <f t="shared" si="1"/>
        <v>470085.39</v>
      </c>
      <c r="N45" s="72">
        <f>M45/$M$50</f>
        <v>0.1850022153729789</v>
      </c>
      <c r="R45" s="77" t="s">
        <v>79</v>
      </c>
    </row>
    <row r="46" spans="1:18" ht="23.25" hidden="1" customHeight="1" x14ac:dyDescent="0.25">
      <c r="A46" s="43"/>
      <c r="B46" s="62" t="s">
        <v>63</v>
      </c>
      <c r="C46" s="43"/>
      <c r="D46" s="73"/>
      <c r="E46" s="43"/>
      <c r="F46" s="73"/>
      <c r="G46" s="43"/>
      <c r="H46" s="73"/>
      <c r="I46" s="43"/>
      <c r="J46" s="73"/>
      <c r="K46" s="43"/>
      <c r="L46" s="73"/>
      <c r="M46" s="42"/>
      <c r="N46" s="72">
        <f>M46/$M$50</f>
        <v>0</v>
      </c>
      <c r="R46" s="77"/>
    </row>
    <row r="47" spans="1:18" ht="23.25" hidden="1" customHeight="1" x14ac:dyDescent="0.25">
      <c r="A47" s="43"/>
      <c r="B47" s="62" t="s">
        <v>66</v>
      </c>
      <c r="C47" s="43"/>
      <c r="D47" s="73"/>
      <c r="E47" s="43"/>
      <c r="F47" s="73"/>
      <c r="G47" s="43"/>
      <c r="H47" s="73"/>
      <c r="I47" s="43"/>
      <c r="J47" s="73"/>
      <c r="K47" s="43"/>
      <c r="L47" s="73"/>
      <c r="M47" s="42"/>
      <c r="N47" s="72">
        <f>M47/$M$50</f>
        <v>0</v>
      </c>
      <c r="R47" s="77"/>
    </row>
    <row r="48" spans="1:18" ht="23.25" hidden="1" customHeight="1" x14ac:dyDescent="0.25">
      <c r="A48" s="43"/>
      <c r="B48" s="62"/>
      <c r="C48" s="43"/>
      <c r="D48" s="73"/>
      <c r="E48" s="43"/>
      <c r="F48" s="73"/>
      <c r="G48" s="43"/>
      <c r="H48" s="73"/>
      <c r="I48" s="43"/>
      <c r="J48" s="73"/>
      <c r="K48" s="43"/>
      <c r="L48" s="73"/>
      <c r="M48" s="42">
        <f t="shared" si="1"/>
        <v>0</v>
      </c>
      <c r="N48" s="72">
        <f>M48/$M$50</f>
        <v>0</v>
      </c>
      <c r="R48" s="77"/>
    </row>
    <row r="49" spans="1:14" ht="29.25" customHeight="1" x14ac:dyDescent="0.25">
      <c r="A49" s="42" t="s">
        <v>57</v>
      </c>
      <c r="B49" s="70" t="s">
        <v>58</v>
      </c>
      <c r="C49" s="43">
        <v>173595.42</v>
      </c>
      <c r="D49" s="73"/>
      <c r="E49" s="43">
        <v>262342.5</v>
      </c>
      <c r="F49" s="73"/>
      <c r="G49" s="43">
        <v>107229.34</v>
      </c>
      <c r="H49" s="73"/>
      <c r="I49" s="43">
        <v>159222.85</v>
      </c>
      <c r="J49" s="73"/>
      <c r="K49" s="43">
        <v>219233.28000000003</v>
      </c>
      <c r="L49" s="71">
        <f>+K49/$K$50</f>
        <v>0.39561334290745531</v>
      </c>
      <c r="M49" s="42">
        <f t="shared" si="1"/>
        <v>921623.39</v>
      </c>
      <c r="N49" s="72">
        <f>M49/$M$50</f>
        <v>0.36270510106590403</v>
      </c>
    </row>
    <row r="50" spans="1:14" s="57" customFormat="1" x14ac:dyDescent="0.25">
      <c r="A50" s="42"/>
      <c r="B50" s="70" t="s">
        <v>32</v>
      </c>
      <c r="C50" s="42">
        <f>+C7+C11+C18+C23+C26+C34+C29+C37+C49</f>
        <v>480794.51</v>
      </c>
      <c r="D50" s="71"/>
      <c r="E50" s="42">
        <f>+E7+E11+E18+E23+E26+E34+E29+E37+E49</f>
        <v>565667.78</v>
      </c>
      <c r="F50" s="71"/>
      <c r="G50" s="42">
        <f>+G7+G11+G18+G23+G26+G34+G29+G37+G49</f>
        <v>437700.19999999995</v>
      </c>
      <c r="H50" s="71"/>
      <c r="I50" s="42">
        <f>+I7+I11+I18+I23+I26+I34+I29+I37+I49</f>
        <v>502648.70999999996</v>
      </c>
      <c r="J50" s="71"/>
      <c r="K50" s="42">
        <f>+K7+K11+K18+K23+K26+K34+K29+K37+K49</f>
        <v>554160.48</v>
      </c>
      <c r="L50" s="71"/>
      <c r="M50" s="42">
        <f>+M7+M11+M18+M23+M26+M34+M29+M37+M49</f>
        <v>2540971.6800000002</v>
      </c>
      <c r="N50" s="72"/>
    </row>
    <row r="53" spans="1:14" x14ac:dyDescent="0.25">
      <c r="C53" s="60" t="s">
        <v>35</v>
      </c>
      <c r="I53" s="60" t="s">
        <v>84</v>
      </c>
    </row>
    <row r="54" spans="1:14" x14ac:dyDescent="0.25">
      <c r="C54" s="60" t="s">
        <v>36</v>
      </c>
      <c r="I54" s="60" t="s">
        <v>34</v>
      </c>
    </row>
    <row r="58" spans="1:14" ht="31.5" customHeight="1" x14ac:dyDescent="0.25">
      <c r="B58" s="57" t="s">
        <v>61</v>
      </c>
    </row>
  </sheetData>
  <mergeCells count="9">
    <mergeCell ref="R23:R25"/>
    <mergeCell ref="R45:R48"/>
    <mergeCell ref="M5:N5"/>
    <mergeCell ref="C5:D5"/>
    <mergeCell ref="E5:F5"/>
    <mergeCell ref="G5:H5"/>
    <mergeCell ref="I5:J5"/>
    <mergeCell ref="K5:L5"/>
    <mergeCell ref="R34:R36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Footer>&amp;C&amp;P/&amp;N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S40"/>
  <sheetViews>
    <sheetView tabSelected="1" topLeftCell="A4" zoomScaleNormal="100" workbookViewId="0">
      <pane xSplit="2" ySplit="4" topLeftCell="C8" activePane="bottomRight" state="frozen"/>
      <selection activeCell="A4" sqref="A4"/>
      <selection pane="topRight" activeCell="C4" sqref="C4"/>
      <selection pane="bottomLeft" activeCell="A8" sqref="A8"/>
      <selection pane="bottomRight" activeCell="L8" sqref="L8"/>
    </sheetView>
  </sheetViews>
  <sheetFormatPr defaultColWidth="9.125" defaultRowHeight="15.75" x14ac:dyDescent="0.25"/>
  <cols>
    <col min="1" max="1" width="5" style="11" customWidth="1"/>
    <col min="2" max="2" width="22" style="1" customWidth="1"/>
    <col min="3" max="3" width="12.375" style="10" customWidth="1"/>
    <col min="4" max="4" width="7.25" style="10" customWidth="1"/>
    <col min="5" max="5" width="9.625" style="10" customWidth="1"/>
    <col min="6" max="6" width="7.375" style="10" customWidth="1"/>
    <col min="7" max="7" width="13.75" style="10" bestFit="1" customWidth="1"/>
    <col min="8" max="8" width="7.375" style="10" customWidth="1"/>
    <col min="9" max="9" width="13.125" style="10" customWidth="1"/>
    <col min="10" max="10" width="8.375" style="10" customWidth="1"/>
    <col min="11" max="11" width="12.375" style="10" customWidth="1"/>
    <col min="12" max="12" width="7.75" style="10" customWidth="1"/>
    <col min="13" max="13" width="15.625" style="10" customWidth="1"/>
    <col min="14" max="14" width="16.875" style="10" customWidth="1"/>
    <col min="15" max="18" width="9.125" style="10"/>
    <col min="19" max="19" width="38.375" style="10" customWidth="1"/>
    <col min="20" max="16384" width="9.125" style="10"/>
  </cols>
  <sheetData>
    <row r="1" spans="1:19" ht="23.25" customHeight="1" x14ac:dyDescent="0.25">
      <c r="E1" s="8" t="s">
        <v>37</v>
      </c>
    </row>
    <row r="2" spans="1:19" ht="30" customHeight="1" x14ac:dyDescent="0.25">
      <c r="E2" s="8" t="s">
        <v>78</v>
      </c>
    </row>
    <row r="3" spans="1:19" x14ac:dyDescent="0.25">
      <c r="L3" s="10" t="s">
        <v>28</v>
      </c>
    </row>
    <row r="4" spans="1:19" ht="16.5" thickBot="1" x14ac:dyDescent="0.3"/>
    <row r="5" spans="1:19" s="11" customFormat="1" ht="24.75" customHeight="1" thickBot="1" x14ac:dyDescent="0.3">
      <c r="A5" s="12" t="s">
        <v>0</v>
      </c>
      <c r="B5" s="13"/>
      <c r="C5" s="83" t="s">
        <v>77</v>
      </c>
      <c r="D5" s="82"/>
      <c r="E5" s="81" t="s">
        <v>76</v>
      </c>
      <c r="F5" s="82"/>
      <c r="G5" s="81" t="s">
        <v>75</v>
      </c>
      <c r="H5" s="82"/>
      <c r="I5" s="81" t="s">
        <v>74</v>
      </c>
      <c r="J5" s="82"/>
      <c r="K5" s="81" t="s">
        <v>73</v>
      </c>
      <c r="L5" s="82"/>
      <c r="M5" s="81" t="s">
        <v>3</v>
      </c>
      <c r="N5" s="82"/>
    </row>
    <row r="6" spans="1:19" s="11" customFormat="1" ht="40.5" customHeight="1" thickBot="1" x14ac:dyDescent="0.3">
      <c r="A6" s="14"/>
      <c r="B6" s="15" t="s">
        <v>38</v>
      </c>
      <c r="C6" s="16" t="s">
        <v>1</v>
      </c>
      <c r="D6" s="17" t="s">
        <v>2</v>
      </c>
      <c r="E6" s="18" t="s">
        <v>1</v>
      </c>
      <c r="F6" s="19" t="s">
        <v>2</v>
      </c>
      <c r="G6" s="20" t="s">
        <v>1</v>
      </c>
      <c r="H6" s="17" t="s">
        <v>2</v>
      </c>
      <c r="I6" s="18" t="s">
        <v>1</v>
      </c>
      <c r="J6" s="19" t="s">
        <v>2</v>
      </c>
      <c r="K6" s="20" t="s">
        <v>1</v>
      </c>
      <c r="L6" s="17" t="s">
        <v>2</v>
      </c>
      <c r="M6" s="20" t="s">
        <v>1</v>
      </c>
      <c r="N6" s="17" t="s">
        <v>2</v>
      </c>
    </row>
    <row r="7" spans="1:19" s="8" customFormat="1" x14ac:dyDescent="0.25">
      <c r="A7" s="21" t="s">
        <v>5</v>
      </c>
      <c r="B7" s="22" t="s">
        <v>48</v>
      </c>
      <c r="C7" s="24">
        <f t="shared" ref="C7:M7" si="0">SUM(C8:C11)</f>
        <v>151382.01</v>
      </c>
      <c r="D7" s="50">
        <f t="shared" si="0"/>
        <v>0.99999999999999989</v>
      </c>
      <c r="E7" s="24">
        <f t="shared" si="0"/>
        <v>148959.88999999998</v>
      </c>
      <c r="F7" s="50">
        <f t="shared" si="0"/>
        <v>1</v>
      </c>
      <c r="G7" s="51">
        <f t="shared" si="0"/>
        <v>155314.78000000003</v>
      </c>
      <c r="H7" s="50">
        <f t="shared" si="0"/>
        <v>0.99999999999999989</v>
      </c>
      <c r="I7" s="24">
        <f t="shared" si="0"/>
        <v>195671.16</v>
      </c>
      <c r="J7" s="50">
        <f t="shared" si="0"/>
        <v>1</v>
      </c>
      <c r="K7" s="24">
        <f t="shared" si="0"/>
        <v>176099.8</v>
      </c>
      <c r="L7" s="50">
        <f t="shared" si="0"/>
        <v>1</v>
      </c>
      <c r="M7" s="24">
        <f t="shared" si="0"/>
        <v>827427.64</v>
      </c>
      <c r="N7" s="25">
        <f>M7/$M$27</f>
        <v>0.35182146074851989</v>
      </c>
    </row>
    <row r="8" spans="1:19" ht="37.5" customHeight="1" x14ac:dyDescent="0.25">
      <c r="A8" s="26">
        <v>1</v>
      </c>
      <c r="B8" s="27" t="s">
        <v>39</v>
      </c>
      <c r="C8" s="5">
        <v>133191.84</v>
      </c>
      <c r="D8" s="45">
        <f>+C8/C7</f>
        <v>0.87983928869751427</v>
      </c>
      <c r="E8" s="3">
        <v>127992.7</v>
      </c>
      <c r="F8" s="48">
        <f>+E8/$E$7</f>
        <v>0.85924271292090781</v>
      </c>
      <c r="G8" s="52">
        <v>138972.67000000001</v>
      </c>
      <c r="H8" s="45">
        <f>+G8/$G$7</f>
        <v>0.89478071565371942</v>
      </c>
      <c r="I8" s="3">
        <v>151208.26</v>
      </c>
      <c r="J8" s="48">
        <f>+I8/$I$7</f>
        <v>0.77276722844592938</v>
      </c>
      <c r="K8" s="5">
        <v>131487.84</v>
      </c>
      <c r="L8" s="45">
        <f>+K8/$K$7</f>
        <v>0.74666660609495306</v>
      </c>
      <c r="M8" s="4">
        <f>C8+E8+G8+I8+K8</f>
        <v>682853.30999999994</v>
      </c>
      <c r="N8" s="28">
        <f>M8/$M$27</f>
        <v>0.29034859048358819</v>
      </c>
    </row>
    <row r="9" spans="1:19" ht="51.75" customHeight="1" x14ac:dyDescent="0.25">
      <c r="A9" s="29">
        <v>2</v>
      </c>
      <c r="B9" s="30" t="s">
        <v>40</v>
      </c>
      <c r="C9" s="5">
        <f>17910.25</f>
        <v>17910.25</v>
      </c>
      <c r="D9" s="45">
        <f>+C9/C7</f>
        <v>0.11831161443820173</v>
      </c>
      <c r="E9" s="3">
        <v>20967.189999999999</v>
      </c>
      <c r="F9" s="48">
        <f t="shared" ref="F9:F11" si="1">+E9/$E$7</f>
        <v>0.14075728707909224</v>
      </c>
      <c r="G9" s="52">
        <v>16342.11</v>
      </c>
      <c r="H9" s="45">
        <f t="shared" ref="H9:H11" si="2">+G9/$G$7</f>
        <v>0.10521928434628049</v>
      </c>
      <c r="I9" s="3">
        <v>14900.34</v>
      </c>
      <c r="J9" s="48">
        <f t="shared" ref="J9:J11" si="3">+I9/$I$7</f>
        <v>7.6149903746673756E-2</v>
      </c>
      <c r="K9" s="5">
        <v>20046.27</v>
      </c>
      <c r="L9" s="45">
        <f t="shared" ref="L9:L11" si="4">+K9/$K$7</f>
        <v>0.11383471190767963</v>
      </c>
      <c r="M9" s="4">
        <f t="shared" ref="M9:M26" si="5">C9+E9+G9+I9+K9</f>
        <v>90166.16</v>
      </c>
      <c r="N9" s="28">
        <f t="shared" ref="N9:N26" si="6">M9/$M$27</f>
        <v>3.8338567129912127E-2</v>
      </c>
    </row>
    <row r="10" spans="1:19" ht="36.75" customHeight="1" x14ac:dyDescent="0.25">
      <c r="A10" s="29">
        <v>3</v>
      </c>
      <c r="B10" s="30" t="s">
        <v>41</v>
      </c>
      <c r="C10" s="5">
        <v>279.92</v>
      </c>
      <c r="D10" s="45">
        <f>+C10/C7</f>
        <v>1.8490968642839397E-3</v>
      </c>
      <c r="E10" s="3"/>
      <c r="F10" s="48">
        <f t="shared" si="1"/>
        <v>0</v>
      </c>
      <c r="G10" s="52"/>
      <c r="H10" s="45">
        <f t="shared" si="2"/>
        <v>0</v>
      </c>
      <c r="I10" s="41">
        <v>17730</v>
      </c>
      <c r="J10" s="48">
        <f t="shared" si="3"/>
        <v>9.0611207088464138E-2</v>
      </c>
      <c r="K10" s="5">
        <v>12978.33</v>
      </c>
      <c r="L10" s="45">
        <f t="shared" si="4"/>
        <v>7.3698720838978812E-2</v>
      </c>
      <c r="M10" s="4">
        <f t="shared" si="5"/>
        <v>30988.25</v>
      </c>
      <c r="N10" s="28">
        <f t="shared" si="6"/>
        <v>1.317617499584655E-2</v>
      </c>
    </row>
    <row r="11" spans="1:19" ht="33" customHeight="1" x14ac:dyDescent="0.25">
      <c r="A11" s="29">
        <v>4</v>
      </c>
      <c r="B11" s="30" t="s">
        <v>42</v>
      </c>
      <c r="C11" s="5"/>
      <c r="D11" s="45"/>
      <c r="E11" s="3"/>
      <c r="F11" s="48">
        <f t="shared" si="1"/>
        <v>0</v>
      </c>
      <c r="G11" s="52"/>
      <c r="H11" s="45">
        <f t="shared" si="2"/>
        <v>0</v>
      </c>
      <c r="I11" s="3">
        <v>11832.56</v>
      </c>
      <c r="J11" s="48">
        <f t="shared" si="3"/>
        <v>6.0471660718932722E-2</v>
      </c>
      <c r="K11" s="5">
        <v>11587.36</v>
      </c>
      <c r="L11" s="45">
        <f t="shared" si="4"/>
        <v>6.5799961158388598E-2</v>
      </c>
      <c r="M11" s="4">
        <f t="shared" si="5"/>
        <v>23419.919999999998</v>
      </c>
      <c r="N11" s="28">
        <f t="shared" si="6"/>
        <v>9.9581281391729615E-3</v>
      </c>
    </row>
    <row r="12" spans="1:19" ht="28.5" customHeight="1" x14ac:dyDescent="0.25">
      <c r="A12" s="26" t="s">
        <v>9</v>
      </c>
      <c r="B12" s="31" t="s">
        <v>49</v>
      </c>
      <c r="C12" s="4">
        <f>+C13+SUM(C15:C26)</f>
        <v>310763.73</v>
      </c>
      <c r="D12" s="44">
        <f>+D13+SUM(D15:D19)</f>
        <v>1</v>
      </c>
      <c r="E12" s="4">
        <f>+E13+SUM(E15:E26)</f>
        <v>309128.77000000008</v>
      </c>
      <c r="F12" s="44">
        <f>+F13+SUM(F15:F19)</f>
        <v>1</v>
      </c>
      <c r="G12" s="53">
        <f>+G13+SUM(G15:G26)</f>
        <v>303808.27</v>
      </c>
      <c r="H12" s="44">
        <f>+H13+SUM(H15:H19)</f>
        <v>0.99999999999999989</v>
      </c>
      <c r="I12" s="4">
        <f>+I13+SUM(I15:I26)</f>
        <v>287520.17</v>
      </c>
      <c r="J12" s="44">
        <f>+J13+SUM(J15:J19)</f>
        <v>1</v>
      </c>
      <c r="K12" s="4">
        <f>+K13+SUM(K15:K26)</f>
        <v>313191.01</v>
      </c>
      <c r="L12" s="44">
        <f>+L13+SUM(L15:L19)</f>
        <v>1</v>
      </c>
      <c r="M12" s="4">
        <f>+M13+SUM(M15:M26)</f>
        <v>1524411.95</v>
      </c>
      <c r="N12" s="28">
        <f t="shared" si="6"/>
        <v>0.64817853925148017</v>
      </c>
      <c r="P12" s="39"/>
      <c r="S12" s="39"/>
    </row>
    <row r="13" spans="1:19" ht="39.75" customHeight="1" x14ac:dyDescent="0.25">
      <c r="A13" s="29">
        <v>5</v>
      </c>
      <c r="B13" s="30" t="s">
        <v>43</v>
      </c>
      <c r="C13" s="5">
        <f>134105.19+10650.41+3433.93+3805.65+408.4+144.3+924.3+99751.54+13403.46+11489.86</f>
        <v>278117.03999999998</v>
      </c>
      <c r="D13" s="45">
        <f>+C13/C12</f>
        <v>0.89494691031028617</v>
      </c>
      <c r="E13" s="3">
        <f>170480.42+120848.38-5871.41-30000</f>
        <v>255457.39000000007</v>
      </c>
      <c r="F13" s="48">
        <f>+E13/$E$12</f>
        <v>0.82637856709357727</v>
      </c>
      <c r="G13" s="52">
        <f>105969.54+144823.06</f>
        <v>250792.59999999998</v>
      </c>
      <c r="H13" s="45">
        <f>+G13/$G$12</f>
        <v>0.8254962908020903</v>
      </c>
      <c r="I13" s="3">
        <v>239102.23</v>
      </c>
      <c r="J13" s="48">
        <f>+I13/$I$12</f>
        <v>0.83160158815988461</v>
      </c>
      <c r="K13" s="5">
        <v>235894.43</v>
      </c>
      <c r="L13" s="45">
        <f>+K13/$K$12</f>
        <v>0.75319668339139101</v>
      </c>
      <c r="M13" s="4">
        <f>C13+E13+G13+I13+K13</f>
        <v>1259363.69</v>
      </c>
      <c r="N13" s="28">
        <f t="shared" si="6"/>
        <v>0.53548026632207513</v>
      </c>
      <c r="S13" s="40"/>
    </row>
    <row r="14" spans="1:19" ht="39.75" customHeight="1" x14ac:dyDescent="0.25">
      <c r="A14" s="35"/>
      <c r="B14" s="36" t="s">
        <v>60</v>
      </c>
      <c r="C14" s="37">
        <v>134105.19</v>
      </c>
      <c r="D14" s="46"/>
      <c r="E14" s="38">
        <v>112480.42</v>
      </c>
      <c r="F14" s="49"/>
      <c r="G14" s="54">
        <v>105969.54</v>
      </c>
      <c r="H14" s="46"/>
      <c r="I14" s="38">
        <v>92133.36</v>
      </c>
      <c r="J14" s="49"/>
      <c r="K14" s="37">
        <v>88863.26</v>
      </c>
      <c r="L14" s="45">
        <f t="shared" ref="L14:L19" si="7">+K14/$K$12</f>
        <v>0.28373502802650685</v>
      </c>
      <c r="M14" s="4">
        <f t="shared" si="5"/>
        <v>533551.7699999999</v>
      </c>
      <c r="N14" s="28">
        <f t="shared" si="6"/>
        <v>0.22686571493594082</v>
      </c>
    </row>
    <row r="15" spans="1:19" ht="28.5" customHeight="1" x14ac:dyDescent="0.25">
      <c r="A15" s="29">
        <v>6</v>
      </c>
      <c r="B15" s="30" t="s">
        <v>44</v>
      </c>
      <c r="C15" s="5">
        <v>9929.51</v>
      </c>
      <c r="D15" s="45">
        <f>+C15/C12</f>
        <v>3.195195912985084E-2</v>
      </c>
      <c r="E15" s="3">
        <v>6503.39</v>
      </c>
      <c r="F15" s="48">
        <f t="shared" ref="F15:F19" si="8">+E15/$E$12</f>
        <v>2.1037802466590212E-2</v>
      </c>
      <c r="G15" s="52">
        <v>1712.43</v>
      </c>
      <c r="H15" s="45">
        <f t="shared" ref="H15:H19" si="9">+G15/$G$12</f>
        <v>5.636548340175203E-3</v>
      </c>
      <c r="I15" s="3">
        <v>1489.79</v>
      </c>
      <c r="J15" s="48">
        <f t="shared" ref="J15:J19" si="10">+I15/$I$12</f>
        <v>5.1815147438177989E-3</v>
      </c>
      <c r="K15" s="5">
        <v>1123.24</v>
      </c>
      <c r="L15" s="45">
        <f t="shared" si="7"/>
        <v>3.5864375545134582E-3</v>
      </c>
      <c r="M15" s="4">
        <f t="shared" si="5"/>
        <v>20758.360000000004</v>
      </c>
      <c r="N15" s="28">
        <f t="shared" si="6"/>
        <v>8.8264353097313088E-3</v>
      </c>
    </row>
    <row r="16" spans="1:19" ht="42" customHeight="1" x14ac:dyDescent="0.25">
      <c r="A16" s="29">
        <v>7</v>
      </c>
      <c r="B16" s="30" t="s">
        <v>45</v>
      </c>
      <c r="C16" s="5">
        <v>10613.01</v>
      </c>
      <c r="D16" s="45">
        <f>+C16/C12</f>
        <v>3.4151379248794578E-2</v>
      </c>
      <c r="E16" s="3">
        <v>9524.57</v>
      </c>
      <c r="F16" s="48">
        <f t="shared" si="8"/>
        <v>3.0811011217105406E-2</v>
      </c>
      <c r="G16" s="52">
        <v>10383.26</v>
      </c>
      <c r="H16" s="45">
        <f t="shared" si="9"/>
        <v>3.4177015655301284E-2</v>
      </c>
      <c r="I16" s="3">
        <v>10431.219999999999</v>
      </c>
      <c r="J16" s="48">
        <f t="shared" si="10"/>
        <v>3.6279959072088752E-2</v>
      </c>
      <c r="K16" s="5">
        <v>12820</v>
      </c>
      <c r="L16" s="45">
        <f t="shared" si="7"/>
        <v>4.0933486564636704E-2</v>
      </c>
      <c r="M16" s="4">
        <f t="shared" si="5"/>
        <v>53772.060000000005</v>
      </c>
      <c r="N16" s="28">
        <f t="shared" si="6"/>
        <v>2.2863829756348309E-2</v>
      </c>
    </row>
    <row r="17" spans="1:14" ht="33.75" customHeight="1" x14ac:dyDescent="0.25">
      <c r="A17" s="29">
        <v>8</v>
      </c>
      <c r="B17" s="30" t="s">
        <v>46</v>
      </c>
      <c r="C17" s="5">
        <v>4913.3599999999997</v>
      </c>
      <c r="D17" s="45">
        <f>+C17/C12</f>
        <v>1.5810596687071559E-2</v>
      </c>
      <c r="E17" s="3">
        <v>5871.41</v>
      </c>
      <c r="F17" s="48">
        <f t="shared" si="8"/>
        <v>1.899341170994857E-2</v>
      </c>
      <c r="G17" s="52">
        <f>486.85+4135.68</f>
        <v>4622.5300000000007</v>
      </c>
      <c r="H17" s="45">
        <f t="shared" si="9"/>
        <v>1.521528693080014E-2</v>
      </c>
      <c r="I17" s="3">
        <v>5422.31</v>
      </c>
      <c r="J17" s="48">
        <f t="shared" si="10"/>
        <v>1.8858885621833073E-2</v>
      </c>
      <c r="K17" s="5">
        <v>4741.82</v>
      </c>
      <c r="L17" s="45">
        <f t="shared" si="7"/>
        <v>1.5140345184237567E-2</v>
      </c>
      <c r="M17" s="4">
        <f t="shared" si="5"/>
        <v>25571.43</v>
      </c>
      <c r="N17" s="28">
        <f t="shared" si="6"/>
        <v>1.0872948184361504E-2</v>
      </c>
    </row>
    <row r="18" spans="1:14" ht="27" customHeight="1" x14ac:dyDescent="0.25">
      <c r="A18" s="29">
        <v>9</v>
      </c>
      <c r="B18" s="30" t="s">
        <v>47</v>
      </c>
      <c r="C18" s="5">
        <v>604.87</v>
      </c>
      <c r="D18" s="47">
        <f>+C18/C12</f>
        <v>1.9463983135998529E-3</v>
      </c>
      <c r="E18" s="3">
        <v>849.99</v>
      </c>
      <c r="F18" s="48">
        <f t="shared" si="8"/>
        <v>2.7496308415421826E-3</v>
      </c>
      <c r="G18" s="52">
        <v>1152.5</v>
      </c>
      <c r="H18" s="45">
        <f t="shared" si="9"/>
        <v>3.7935109534707528E-3</v>
      </c>
      <c r="I18" s="3">
        <v>1238.03</v>
      </c>
      <c r="J18" s="48">
        <f t="shared" si="10"/>
        <v>4.305889218137288E-3</v>
      </c>
      <c r="K18" s="5">
        <f>493.76+7996.65</f>
        <v>8490.41</v>
      </c>
      <c r="L18" s="45">
        <f t="shared" si="7"/>
        <v>2.7109366900410072E-2</v>
      </c>
      <c r="M18" s="4">
        <f t="shared" si="5"/>
        <v>12335.8</v>
      </c>
      <c r="N18" s="28">
        <f t="shared" si="6"/>
        <v>5.2451706538369823E-3</v>
      </c>
    </row>
    <row r="19" spans="1:14" x14ac:dyDescent="0.25">
      <c r="A19" s="29">
        <v>10</v>
      </c>
      <c r="B19" s="30" t="s">
        <v>80</v>
      </c>
      <c r="C19" s="5">
        <f>320763.73-304177.79-10000</f>
        <v>6585.9400000000023</v>
      </c>
      <c r="D19" s="45">
        <f>+C19/C12</f>
        <v>2.1192756310396979E-2</v>
      </c>
      <c r="E19" s="3">
        <f>459128.77-308206.75-150000+30000</f>
        <v>30922.020000000019</v>
      </c>
      <c r="F19" s="48">
        <f t="shared" si="8"/>
        <v>0.10002957667123642</v>
      </c>
      <c r="G19" s="52">
        <f>453808.27-264527.64-4135.68-150000</f>
        <v>35144.950000000012</v>
      </c>
      <c r="H19" s="45">
        <f t="shared" si="9"/>
        <v>0.11568134731816224</v>
      </c>
      <c r="I19" s="3">
        <f>179836.59-150000</f>
        <v>29836.589999999997</v>
      </c>
      <c r="J19" s="48">
        <f t="shared" si="10"/>
        <v>0.10377216318423851</v>
      </c>
      <c r="K19" s="5">
        <f>208118-0.24-7996.65-150000</f>
        <v>50121.110000000015</v>
      </c>
      <c r="L19" s="45">
        <f t="shared" si="7"/>
        <v>0.16003368040481114</v>
      </c>
      <c r="M19" s="4">
        <f t="shared" si="5"/>
        <v>152610.61000000004</v>
      </c>
      <c r="N19" s="28">
        <f t="shared" si="6"/>
        <v>6.4889889025126948E-2</v>
      </c>
    </row>
    <row r="20" spans="1:14" ht="21.75" customHeight="1" x14ac:dyDescent="0.25">
      <c r="A20" s="29">
        <v>11</v>
      </c>
      <c r="B20" s="32"/>
      <c r="C20" s="3"/>
      <c r="D20" s="45"/>
      <c r="E20" s="3"/>
      <c r="F20" s="48"/>
      <c r="G20" s="52"/>
      <c r="H20" s="45"/>
      <c r="I20" s="3"/>
      <c r="J20" s="48"/>
      <c r="K20" s="5"/>
      <c r="L20" s="45"/>
      <c r="M20" s="4">
        <f t="shared" si="5"/>
        <v>0</v>
      </c>
      <c r="N20" s="28">
        <f t="shared" si="6"/>
        <v>0</v>
      </c>
    </row>
    <row r="21" spans="1:14" ht="21.75" customHeight="1" x14ac:dyDescent="0.25">
      <c r="A21" s="29">
        <v>12</v>
      </c>
      <c r="B21" s="32"/>
      <c r="C21" s="3"/>
      <c r="D21" s="45"/>
      <c r="E21" s="3"/>
      <c r="F21" s="48"/>
      <c r="G21" s="52"/>
      <c r="H21" s="45"/>
      <c r="I21" s="3"/>
      <c r="J21" s="48"/>
      <c r="K21" s="5"/>
      <c r="L21" s="6"/>
      <c r="M21" s="4">
        <f t="shared" si="5"/>
        <v>0</v>
      </c>
      <c r="N21" s="28">
        <f t="shared" si="6"/>
        <v>0</v>
      </c>
    </row>
    <row r="22" spans="1:14" ht="21.75" customHeight="1" x14ac:dyDescent="0.25">
      <c r="A22" s="33">
        <v>13</v>
      </c>
      <c r="B22" s="32"/>
      <c r="C22" s="3"/>
      <c r="D22" s="45"/>
      <c r="E22" s="3"/>
      <c r="F22" s="48"/>
      <c r="G22" s="5"/>
      <c r="H22" s="6"/>
      <c r="I22" s="3"/>
      <c r="J22" s="48"/>
      <c r="K22" s="5"/>
      <c r="L22" s="6"/>
      <c r="M22" s="4">
        <f t="shared" si="5"/>
        <v>0</v>
      </c>
      <c r="N22" s="28">
        <f t="shared" si="6"/>
        <v>0</v>
      </c>
    </row>
    <row r="23" spans="1:14" ht="21.75" customHeight="1" x14ac:dyDescent="0.25">
      <c r="A23" s="33">
        <v>14</v>
      </c>
      <c r="B23" s="32"/>
      <c r="C23" s="3"/>
      <c r="D23" s="6"/>
      <c r="E23" s="3"/>
      <c r="F23" s="48"/>
      <c r="G23" s="5"/>
      <c r="H23" s="6"/>
      <c r="I23" s="3"/>
      <c r="J23" s="48"/>
      <c r="K23" s="5"/>
      <c r="L23" s="6"/>
      <c r="M23" s="4">
        <f t="shared" si="5"/>
        <v>0</v>
      </c>
      <c r="N23" s="28">
        <f t="shared" si="6"/>
        <v>0</v>
      </c>
    </row>
    <row r="24" spans="1:14" ht="21.75" customHeight="1" x14ac:dyDescent="0.25">
      <c r="A24" s="33"/>
      <c r="B24" s="32"/>
      <c r="C24" s="3"/>
      <c r="D24" s="6"/>
      <c r="E24" s="3"/>
      <c r="F24" s="48"/>
      <c r="G24" s="5"/>
      <c r="H24" s="6"/>
      <c r="I24" s="3"/>
      <c r="J24" s="7"/>
      <c r="K24" s="5"/>
      <c r="L24" s="6"/>
      <c r="M24" s="4">
        <f t="shared" si="5"/>
        <v>0</v>
      </c>
      <c r="N24" s="28">
        <f t="shared" si="6"/>
        <v>0</v>
      </c>
    </row>
    <row r="25" spans="1:14" ht="21.75" customHeight="1" x14ac:dyDescent="0.25">
      <c r="A25" s="33"/>
      <c r="B25" s="32"/>
      <c r="C25" s="3"/>
      <c r="D25" s="6"/>
      <c r="E25" s="3"/>
      <c r="F25" s="7"/>
      <c r="G25" s="5"/>
      <c r="H25" s="6"/>
      <c r="I25" s="3"/>
      <c r="J25" s="7"/>
      <c r="K25" s="5"/>
      <c r="L25" s="6"/>
      <c r="M25" s="4">
        <f t="shared" si="5"/>
        <v>0</v>
      </c>
      <c r="N25" s="28">
        <f t="shared" si="6"/>
        <v>0</v>
      </c>
    </row>
    <row r="26" spans="1:14" ht="21.75" customHeight="1" x14ac:dyDescent="0.25">
      <c r="A26" s="2"/>
      <c r="B26" s="2"/>
      <c r="C26" s="3"/>
      <c r="D26" s="6"/>
      <c r="E26" s="3"/>
      <c r="F26" s="7"/>
      <c r="G26" s="5"/>
      <c r="H26" s="6"/>
      <c r="I26" s="3"/>
      <c r="J26" s="7"/>
      <c r="K26" s="5"/>
      <c r="L26" s="6"/>
      <c r="M26" s="4">
        <f t="shared" si="5"/>
        <v>0</v>
      </c>
      <c r="N26" s="28">
        <f t="shared" si="6"/>
        <v>0</v>
      </c>
    </row>
    <row r="27" spans="1:14" ht="39.75" customHeight="1" thickBot="1" x14ac:dyDescent="0.3">
      <c r="A27" s="34"/>
      <c r="B27" s="31" t="s">
        <v>59</v>
      </c>
      <c r="C27" s="9">
        <f>+C7+C12</f>
        <v>462145.74</v>
      </c>
      <c r="D27" s="6"/>
      <c r="E27" s="9">
        <f>+E7+E12</f>
        <v>458088.66000000003</v>
      </c>
      <c r="F27" s="7"/>
      <c r="G27" s="9">
        <f>+G7+G12</f>
        <v>459123.05000000005</v>
      </c>
      <c r="H27" s="6"/>
      <c r="I27" s="9">
        <f>+I7+I12</f>
        <v>483191.32999999996</v>
      </c>
      <c r="J27" s="7"/>
      <c r="K27" s="9">
        <f>+K7+K12</f>
        <v>489290.81</v>
      </c>
      <c r="L27" s="6"/>
      <c r="M27" s="9">
        <f>+M7+M12</f>
        <v>2351839.59</v>
      </c>
      <c r="N27" s="23"/>
    </row>
    <row r="30" spans="1:14" x14ac:dyDescent="0.25">
      <c r="C30" s="11" t="s">
        <v>35</v>
      </c>
      <c r="I30" s="11" t="s">
        <v>33</v>
      </c>
    </row>
    <row r="31" spans="1:14" x14ac:dyDescent="0.25">
      <c r="C31" s="11" t="s">
        <v>36</v>
      </c>
      <c r="I31" s="11" t="s">
        <v>34</v>
      </c>
    </row>
    <row r="35" spans="2:13" x14ac:dyDescent="0.25">
      <c r="B35" s="8" t="s">
        <v>61</v>
      </c>
    </row>
    <row r="40" spans="2:13" x14ac:dyDescent="0.25">
      <c r="C40" s="39">
        <f>+C12/C7</f>
        <v>2.0528445222784395</v>
      </c>
      <c r="E40" s="39">
        <f>+E12/E7</f>
        <v>2.0752483772645114</v>
      </c>
      <c r="G40" s="39">
        <f>+G12/G7</f>
        <v>1.9560808700884742</v>
      </c>
      <c r="I40" s="39">
        <f>+I12/I7</f>
        <v>1.4694049444997412</v>
      </c>
      <c r="K40" s="39">
        <f>+K12/K7</f>
        <v>1.7784858926585949</v>
      </c>
      <c r="M40" s="39">
        <f>+M12/M7</f>
        <v>1.8423507703948589</v>
      </c>
    </row>
  </sheetData>
  <mergeCells count="6">
    <mergeCell ref="M5:N5"/>
    <mergeCell ref="C5:D5"/>
    <mergeCell ref="E5:F5"/>
    <mergeCell ref="G5:H5"/>
    <mergeCell ref="I5:J5"/>
    <mergeCell ref="K5:L5"/>
  </mergeCells>
  <pageMargins left="0.7" right="0.7" top="0.75" bottom="0.75" header="0.3" footer="0.3"/>
  <pageSetup orientation="landscape" r:id="rId1"/>
  <headerFooter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 CAU CHI</vt:lpstr>
      <vt:lpstr>CO CAU THU</vt:lpstr>
      <vt:lpstr>'CO CAU CHI'!Print_Area</vt:lpstr>
      <vt:lpstr>'CO CAU CHI'!Print_Titles</vt:lpstr>
      <vt:lpstr>'CO CAU THU'!Print_Titles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2020-11-23T06:49:48Z</cp:lastPrinted>
  <dcterms:created xsi:type="dcterms:W3CDTF">2017-12-01T14:51:24Z</dcterms:created>
  <dcterms:modified xsi:type="dcterms:W3CDTF">2024-03-11T08:41:29Z</dcterms:modified>
</cp:coreProperties>
</file>