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vinhunieduvn0-my.sharepoint.com/personal/giapdx_vinhuni_edu_vn/Documents/Xây dựng kế hoạch năm học/"/>
    </mc:Choice>
  </mc:AlternateContent>
  <xr:revisionPtr revIDLastSave="3" documentId="13_ncr:1_{FC538E92-827E-4043-8502-F08265EC6C26}" xr6:coauthVersionLast="47" xr6:coauthVersionMax="47" xr10:uidLastSave="{01FC239F-C91E-41CB-BE61-B887294CA24C}"/>
  <bookViews>
    <workbookView xWindow="-110" yWindow="-110" windowWidth="19420" windowHeight="10420" firstSheet="12" activeTab="14" xr2:uid="{00000000-000D-0000-FFFF-FFFF00000000}"/>
  </bookViews>
  <sheets>
    <sheet name="Danh muc bieu" sheetId="1" r:id="rId1"/>
    <sheet name="Bieu 1a DH Chinh quy" sheetId="2" r:id="rId2"/>
    <sheet name="Bieu 1b Sau dai hoc" sheetId="3" r:id="rId3"/>
    <sheet name="Bieu 1e THSP" sheetId="4" r:id="rId4"/>
    <sheet name="Bieu 1c VLVH - TX" sheetId="5" r:id="rId5"/>
    <sheet name="Bieu 3a-Tong gio chuan chi tiet" sheetId="6" r:id="rId6"/>
    <sheet name="Bieu 1d THPT" sheetId="7" r:id="rId7"/>
    <sheet name="Bieu 2a DH va tren DH" sheetId="8" r:id="rId8"/>
    <sheet name="Bieu 3b tong hop Truong" sheetId="9" r:id="rId9"/>
    <sheet name="Bieu 2b DT THPT THSP" sheetId="10" r:id="rId10"/>
    <sheet name="Bieu 6 P.TCCB update new" sheetId="11" r:id="rId11"/>
    <sheet name="Bieu 4-KP thuc hanh thi nghiem" sheetId="12" r:id="rId12"/>
    <sheet name="Bieu5-Nhu cau mua sam sua chua" sheetId="13" r:id="rId13"/>
    <sheet name="Bieu7-ke hoach NCKH" sheetId="14" r:id="rId14"/>
    <sheet name="Bieu 7b-xuat ban" sheetId="15" r:id="rId15"/>
    <sheet name="Bieu8-Dao tao ngan han" sheetId="16" r:id="rId16"/>
    <sheet name="Bieu 9a-Tong thu don vi dao tao" sheetId="17" r:id="rId17"/>
    <sheet name="9a Tong thu DH va SDH" sheetId="18" r:id="rId18"/>
    <sheet name="9b Tong thu THPT THSP LHS" sheetId="19" r:id="rId19"/>
    <sheet name="Bieu 9b Tong thu dvi hanh chinh" sheetId="20" r:id="rId20"/>
    <sheet name="Bieu 10-Tong chi" sheetId="21" r:id="rId21"/>
    <sheet name="Bieu 11 Chenh lech thu chi" sheetId="22" r:id="rId22"/>
    <sheet name="Bieu so 12 Chi phi con nguoi" sheetId="23" r:id="rId23"/>
  </sheets>
  <externalReferences>
    <externalReference r:id="rId2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8" roundtripDataSignature="AMtx7mihaxhLzxq9CDbsvZCJU44RYBpQWw=="/>
    </ext>
  </extLst>
</workbook>
</file>

<file path=xl/calcChain.xml><?xml version="1.0" encoding="utf-8"?>
<calcChain xmlns="http://schemas.openxmlformats.org/spreadsheetml/2006/main">
  <c r="D121" i="8" l="1"/>
  <c r="E121" i="8"/>
  <c r="F121" i="8"/>
  <c r="G121" i="8"/>
  <c r="H121" i="8"/>
  <c r="C121" i="8"/>
  <c r="I133" i="8"/>
  <c r="J133" i="8"/>
  <c r="D122" i="8"/>
  <c r="E122" i="8"/>
  <c r="F122" i="8"/>
  <c r="G122" i="8"/>
  <c r="H122" i="8"/>
  <c r="C122" i="8"/>
  <c r="H132" i="8"/>
  <c r="I132" i="8"/>
  <c r="J132" i="8"/>
  <c r="D123" i="8"/>
  <c r="E123" i="8"/>
  <c r="F123" i="8"/>
  <c r="G123" i="8"/>
  <c r="H123" i="8"/>
  <c r="I123" i="8"/>
  <c r="J123" i="8"/>
  <c r="C123" i="8"/>
  <c r="C80" i="8"/>
  <c r="C81" i="8"/>
  <c r="C88" i="8"/>
  <c r="C82" i="8"/>
  <c r="H13" i="8"/>
  <c r="G13" i="8"/>
  <c r="F13" i="8"/>
  <c r="E13" i="8"/>
  <c r="D13" i="8"/>
  <c r="C13" i="8"/>
  <c r="C39" i="8"/>
  <c r="C14" i="8"/>
  <c r="M74" i="23"/>
  <c r="L74" i="23"/>
  <c r="K74" i="23"/>
  <c r="F74" i="23"/>
  <c r="E74" i="23"/>
  <c r="D74" i="23"/>
  <c r="C74" i="23"/>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74" i="23" s="1"/>
  <c r="N45" i="23"/>
  <c r="N44" i="23"/>
  <c r="N43" i="23"/>
  <c r="N42" i="23"/>
  <c r="N41" i="23"/>
  <c r="N40" i="23"/>
  <c r="N39" i="23"/>
  <c r="N38" i="23"/>
  <c r="M38" i="23"/>
  <c r="L38" i="23"/>
  <c r="K38" i="23"/>
  <c r="N37" i="23"/>
  <c r="M37" i="23"/>
  <c r="L37" i="23"/>
  <c r="K37" i="23"/>
  <c r="N36" i="23"/>
  <c r="M36" i="23"/>
  <c r="L36" i="23"/>
  <c r="K36" i="23"/>
  <c r="N35" i="23"/>
  <c r="M35" i="23"/>
  <c r="L35" i="23"/>
  <c r="K35" i="23"/>
  <c r="N34" i="23"/>
  <c r="M34" i="23"/>
  <c r="L34" i="23"/>
  <c r="K34" i="23"/>
  <c r="N32" i="23"/>
  <c r="M32" i="23"/>
  <c r="L32" i="23"/>
  <c r="K32" i="23"/>
  <c r="N31" i="23"/>
  <c r="M31" i="23"/>
  <c r="L31" i="23"/>
  <c r="K31" i="23"/>
  <c r="N30" i="23"/>
  <c r="M30" i="23"/>
  <c r="L30" i="23"/>
  <c r="K30" i="23"/>
  <c r="N29" i="23"/>
  <c r="M29" i="23"/>
  <c r="L29" i="23"/>
  <c r="K29" i="23"/>
  <c r="N28" i="23"/>
  <c r="M28" i="23"/>
  <c r="L28" i="23"/>
  <c r="K28" i="23"/>
  <c r="N26" i="23"/>
  <c r="M26" i="23"/>
  <c r="L26" i="23"/>
  <c r="K26" i="23"/>
  <c r="N25" i="23"/>
  <c r="M25" i="23"/>
  <c r="L25" i="23"/>
  <c r="K25" i="23"/>
  <c r="N24" i="23"/>
  <c r="M24" i="23"/>
  <c r="L24" i="23"/>
  <c r="K24" i="23"/>
  <c r="N23" i="23"/>
  <c r="M23" i="23"/>
  <c r="L23" i="23"/>
  <c r="K23" i="23"/>
  <c r="N22" i="23"/>
  <c r="M22" i="23"/>
  <c r="L22" i="23"/>
  <c r="K22" i="23"/>
  <c r="N20" i="23"/>
  <c r="M20" i="23"/>
  <c r="L20" i="23"/>
  <c r="K20" i="23"/>
  <c r="N19" i="23"/>
  <c r="M19" i="23"/>
  <c r="L19" i="23"/>
  <c r="K19" i="23"/>
  <c r="N18" i="23"/>
  <c r="M18" i="23"/>
  <c r="L18" i="23"/>
  <c r="K18" i="23"/>
  <c r="N17" i="23"/>
  <c r="M17" i="23"/>
  <c r="L17" i="23"/>
  <c r="K17" i="23"/>
  <c r="N16" i="23"/>
  <c r="M16" i="23"/>
  <c r="L16" i="23"/>
  <c r="K16" i="23"/>
  <c r="N15" i="23"/>
  <c r="M15" i="23"/>
  <c r="L15" i="23"/>
  <c r="K15" i="23"/>
  <c r="N14" i="23"/>
  <c r="M14" i="23"/>
  <c r="L14" i="23"/>
  <c r="K14" i="23"/>
  <c r="N13" i="23"/>
  <c r="M13" i="23"/>
  <c r="L13" i="23"/>
  <c r="K13" i="23"/>
  <c r="N12" i="23"/>
  <c r="M12" i="23"/>
  <c r="L12" i="23"/>
  <c r="K12" i="23"/>
  <c r="N11" i="23"/>
  <c r="M11" i="23"/>
  <c r="L11" i="23"/>
  <c r="K11" i="23"/>
  <c r="N10" i="23"/>
  <c r="M10" i="23"/>
  <c r="L10" i="23"/>
  <c r="K10" i="23"/>
  <c r="N9" i="23"/>
  <c r="M9" i="23"/>
  <c r="L9" i="23"/>
  <c r="K9" i="23"/>
  <c r="N8" i="23"/>
  <c r="M8" i="23"/>
  <c r="L8" i="23"/>
  <c r="K8" i="23"/>
  <c r="N7" i="23"/>
  <c r="M7" i="23"/>
  <c r="L7" i="23"/>
  <c r="K7" i="23"/>
  <c r="C16" i="22"/>
  <c r="C15" i="22"/>
  <c r="C14" i="22"/>
  <c r="C13" i="22"/>
  <c r="C12" i="22" s="1"/>
  <c r="C10" i="22"/>
  <c r="C9" i="22"/>
  <c r="C8" i="22"/>
  <c r="C7" i="22" s="1"/>
  <c r="C37" i="21"/>
  <c r="C35" i="21"/>
  <c r="C34" i="21"/>
  <c r="C33" i="21" s="1"/>
  <c r="C24" i="21"/>
  <c r="C19" i="21" s="1"/>
  <c r="C10" i="21"/>
  <c r="C8" i="21" s="1"/>
  <c r="D10" i="20"/>
  <c r="D9" i="20"/>
  <c r="C20" i="19"/>
  <c r="C19" i="19"/>
  <c r="C18" i="19"/>
  <c r="C17" i="19"/>
  <c r="C16" i="19" s="1"/>
  <c r="C15" i="19"/>
  <c r="C14" i="19"/>
  <c r="C13" i="19"/>
  <c r="J12" i="19"/>
  <c r="F12" i="19"/>
  <c r="C12" i="19" s="1"/>
  <c r="J11" i="19"/>
  <c r="F11" i="19"/>
  <c r="C11" i="19"/>
  <c r="J10" i="19"/>
  <c r="F10" i="19"/>
  <c r="C10" i="19" s="1"/>
  <c r="C17" i="18"/>
  <c r="O16" i="18"/>
  <c r="M16" i="18"/>
  <c r="K16" i="18"/>
  <c r="I16" i="18"/>
  <c r="G16" i="18"/>
  <c r="E16" i="18"/>
  <c r="C16" i="18" s="1"/>
  <c r="O15" i="18"/>
  <c r="M15" i="18"/>
  <c r="K15" i="18"/>
  <c r="I15" i="18"/>
  <c r="G15" i="18"/>
  <c r="E15" i="18"/>
  <c r="C15" i="18"/>
  <c r="O14" i="18"/>
  <c r="M14" i="18"/>
  <c r="K14" i="18"/>
  <c r="I14" i="18"/>
  <c r="G14" i="18"/>
  <c r="E14" i="18"/>
  <c r="C14" i="18" s="1"/>
  <c r="O13" i="18"/>
  <c r="M13" i="18"/>
  <c r="K13" i="18"/>
  <c r="C13" i="18" s="1"/>
  <c r="I13" i="18"/>
  <c r="G13" i="18"/>
  <c r="E13" i="18"/>
  <c r="C12" i="18"/>
  <c r="E105" i="17"/>
  <c r="E104" i="17" s="1"/>
  <c r="E7" i="17" s="1"/>
  <c r="E103" i="17"/>
  <c r="D103" i="17"/>
  <c r="E102" i="17"/>
  <c r="D102" i="17"/>
  <c r="E101" i="17"/>
  <c r="D101" i="17"/>
  <c r="E100" i="17"/>
  <c r="D100" i="17"/>
  <c r="E98" i="17"/>
  <c r="D98" i="17"/>
  <c r="E97" i="17"/>
  <c r="D97" i="17"/>
  <c r="E96" i="17"/>
  <c r="D96" i="17"/>
  <c r="E95" i="17"/>
  <c r="D95" i="17"/>
  <c r="E93" i="17"/>
  <c r="D93" i="17"/>
  <c r="E92" i="17"/>
  <c r="D92" i="17"/>
  <c r="E91" i="17"/>
  <c r="D91" i="17"/>
  <c r="E90" i="17"/>
  <c r="D90" i="17"/>
  <c r="E89" i="17"/>
  <c r="D89" i="17"/>
  <c r="D87" i="17"/>
  <c r="E87" i="17" s="1"/>
  <c r="E86" i="17"/>
  <c r="D86" i="17"/>
  <c r="E85" i="17"/>
  <c r="D85" i="17"/>
  <c r="E83" i="17"/>
  <c r="D83" i="17"/>
  <c r="D82" i="17"/>
  <c r="E82" i="17" s="1"/>
  <c r="E81" i="17"/>
  <c r="D81" i="17"/>
  <c r="E80" i="17"/>
  <c r="D79" i="17"/>
  <c r="E79" i="17" s="1"/>
  <c r="D78" i="17"/>
  <c r="E78" i="17" s="1"/>
  <c r="D77" i="17"/>
  <c r="E76" i="17"/>
  <c r="D76" i="17"/>
  <c r="E75" i="17"/>
  <c r="D75" i="17"/>
  <c r="E74" i="17"/>
  <c r="D74" i="17"/>
  <c r="E73" i="17"/>
  <c r="D72" i="17"/>
  <c r="E72" i="17" s="1"/>
  <c r="D71" i="17"/>
  <c r="E71" i="17" s="1"/>
  <c r="E69" i="17"/>
  <c r="E68" i="17"/>
  <c r="E67" i="17"/>
  <c r="E66" i="17"/>
  <c r="E65" i="17"/>
  <c r="E64" i="17"/>
  <c r="D57" i="17"/>
  <c r="E57" i="17" s="1"/>
  <c r="D56" i="17"/>
  <c r="E56" i="17" s="1"/>
  <c r="D55" i="17"/>
  <c r="E55" i="17" s="1"/>
  <c r="D54" i="17"/>
  <c r="E54" i="17" s="1"/>
  <c r="D52" i="17"/>
  <c r="E52" i="17" s="1"/>
  <c r="D51" i="17"/>
  <c r="E51" i="17" s="1"/>
  <c r="D49" i="17"/>
  <c r="E49" i="17" s="1"/>
  <c r="D48" i="17"/>
  <c r="E48" i="17" s="1"/>
  <c r="D47" i="17"/>
  <c r="E47" i="17" s="1"/>
  <c r="D45" i="17"/>
  <c r="E45" i="17" s="1"/>
  <c r="D44" i="17"/>
  <c r="E44" i="17" s="1"/>
  <c r="D43" i="17"/>
  <c r="E43" i="17" s="1"/>
  <c r="D42" i="17"/>
  <c r="E42" i="17" s="1"/>
  <c r="D41" i="17"/>
  <c r="E41" i="17" s="1"/>
  <c r="D40" i="17"/>
  <c r="E40" i="17" s="1"/>
  <c r="D38" i="17"/>
  <c r="E38" i="17" s="1"/>
  <c r="D37" i="17"/>
  <c r="E37" i="17" s="1"/>
  <c r="D36" i="17"/>
  <c r="E36" i="17" s="1"/>
  <c r="D35" i="17"/>
  <c r="E35" i="17" s="1"/>
  <c r="D34" i="17"/>
  <c r="E34" i="17" s="1"/>
  <c r="D33" i="17"/>
  <c r="E33" i="17" s="1"/>
  <c r="D31" i="17"/>
  <c r="E31" i="17" s="1"/>
  <c r="D30" i="17"/>
  <c r="E30" i="17" s="1"/>
  <c r="D29" i="17"/>
  <c r="E29" i="17" s="1"/>
  <c r="D28" i="17"/>
  <c r="E28" i="17" s="1"/>
  <c r="D27" i="17"/>
  <c r="E27" i="17" s="1"/>
  <c r="D26" i="17"/>
  <c r="E26" i="17" s="1"/>
  <c r="D24" i="17"/>
  <c r="E24" i="17" s="1"/>
  <c r="D23" i="17"/>
  <c r="E23" i="17" s="1"/>
  <c r="D22" i="17"/>
  <c r="E22" i="17" s="1"/>
  <c r="D21" i="17"/>
  <c r="E21" i="17" s="1"/>
  <c r="D20" i="17"/>
  <c r="E20" i="17" s="1"/>
  <c r="D19" i="17"/>
  <c r="E19" i="17" s="1"/>
  <c r="E17" i="17"/>
  <c r="E16" i="17"/>
  <c r="E15" i="17"/>
  <c r="E14" i="17"/>
  <c r="E13" i="17"/>
  <c r="E12" i="17"/>
  <c r="F27" i="16"/>
  <c r="G228" i="10"/>
  <c r="J216" i="10"/>
  <c r="K216" i="10" s="1"/>
  <c r="K215" i="10"/>
  <c r="J215" i="10"/>
  <c r="K214" i="10"/>
  <c r="J214" i="10"/>
  <c r="K213" i="10"/>
  <c r="J213" i="10"/>
  <c r="J212" i="10"/>
  <c r="J204" i="10" s="1"/>
  <c r="K211" i="10"/>
  <c r="J211" i="10"/>
  <c r="K210" i="10"/>
  <c r="J210" i="10"/>
  <c r="K209" i="10"/>
  <c r="J209" i="10"/>
  <c r="J208" i="10"/>
  <c r="K208" i="10" s="1"/>
  <c r="K207" i="10"/>
  <c r="J207" i="10"/>
  <c r="K206" i="10"/>
  <c r="J206" i="10"/>
  <c r="K205" i="10"/>
  <c r="J205" i="10"/>
  <c r="M204" i="10"/>
  <c r="L204" i="10"/>
  <c r="G204" i="10"/>
  <c r="G176" i="10" s="1"/>
  <c r="G175" i="10" s="1"/>
  <c r="K186" i="10"/>
  <c r="K178" i="10"/>
  <c r="J178" i="10"/>
  <c r="M175" i="10"/>
  <c r="L175" i="10"/>
  <c r="K175" i="10"/>
  <c r="J175" i="10"/>
  <c r="I175" i="10"/>
  <c r="H175" i="10"/>
  <c r="K164" i="10"/>
  <c r="K163" i="10"/>
  <c r="K162" i="10"/>
  <c r="J162" i="10"/>
  <c r="J161" i="10" s="1"/>
  <c r="M161" i="10"/>
  <c r="L161" i="10"/>
  <c r="K161" i="10"/>
  <c r="I161" i="10"/>
  <c r="H161" i="10"/>
  <c r="G161" i="10"/>
  <c r="J152" i="10"/>
  <c r="K152" i="10" s="1"/>
  <c r="K147" i="10"/>
  <c r="J147" i="10"/>
  <c r="K139" i="10"/>
  <c r="J139" i="10"/>
  <c r="K130" i="10"/>
  <c r="J130" i="10"/>
  <c r="J123" i="10"/>
  <c r="K123" i="10" s="1"/>
  <c r="K122" i="10" s="1"/>
  <c r="K121" i="10" s="1"/>
  <c r="M122" i="10"/>
  <c r="L122" i="10"/>
  <c r="L121" i="10" s="1"/>
  <c r="I122" i="10"/>
  <c r="I121" i="10" s="1"/>
  <c r="H122" i="10"/>
  <c r="H121" i="10" s="1"/>
  <c r="G122" i="10"/>
  <c r="M121" i="10"/>
  <c r="G121" i="10"/>
  <c r="G118" i="10"/>
  <c r="K108" i="10"/>
  <c r="K107" i="10" s="1"/>
  <c r="J108" i="10"/>
  <c r="J107" i="10" s="1"/>
  <c r="M107" i="10"/>
  <c r="L107" i="10"/>
  <c r="I107" i="10"/>
  <c r="H107" i="10"/>
  <c r="G107" i="10"/>
  <c r="J101" i="10"/>
  <c r="K101" i="10" s="1"/>
  <c r="J93" i="10"/>
  <c r="K93" i="10" s="1"/>
  <c r="J86" i="10"/>
  <c r="K86" i="10" s="1"/>
  <c r="J83" i="10"/>
  <c r="K83" i="10" s="1"/>
  <c r="I83" i="10"/>
  <c r="I74" i="10"/>
  <c r="J74" i="10" s="1"/>
  <c r="K74" i="10" s="1"/>
  <c r="J70" i="10"/>
  <c r="K70" i="10" s="1"/>
  <c r="J62" i="10"/>
  <c r="K62" i="10" s="1"/>
  <c r="K61" i="10" s="1"/>
  <c r="K60" i="10" s="1"/>
  <c r="I62" i="10"/>
  <c r="M61" i="10"/>
  <c r="M60" i="10" s="1"/>
  <c r="L61" i="10"/>
  <c r="I61" i="10"/>
  <c r="I60" i="10" s="1"/>
  <c r="H61" i="10"/>
  <c r="G61" i="10"/>
  <c r="G60" i="10" s="1"/>
  <c r="L60" i="10"/>
  <c r="H60" i="10"/>
  <c r="G58" i="10"/>
  <c r="J49" i="10"/>
  <c r="J48" i="10" s="1"/>
  <c r="M48" i="10"/>
  <c r="L48" i="10"/>
  <c r="I48" i="10"/>
  <c r="H48" i="10"/>
  <c r="H8" i="10" s="1"/>
  <c r="G48" i="10"/>
  <c r="G231" i="10" s="1"/>
  <c r="K46" i="10"/>
  <c r="J46" i="10"/>
  <c r="I41" i="10"/>
  <c r="J41" i="10" s="1"/>
  <c r="K41" i="10" s="1"/>
  <c r="J37" i="10"/>
  <c r="K37" i="10" s="1"/>
  <c r="J32" i="10"/>
  <c r="K32" i="10" s="1"/>
  <c r="J28" i="10"/>
  <c r="K28" i="10" s="1"/>
  <c r="J24" i="10"/>
  <c r="K24" i="10" s="1"/>
  <c r="J21" i="10"/>
  <c r="K21" i="10" s="1"/>
  <c r="J17" i="10"/>
  <c r="K17" i="10" s="1"/>
  <c r="I10" i="10"/>
  <c r="J10" i="10" s="1"/>
  <c r="M9" i="10"/>
  <c r="M8" i="10" s="1"/>
  <c r="L9" i="10"/>
  <c r="I9" i="10"/>
  <c r="I8" i="10" s="1"/>
  <c r="H9" i="10"/>
  <c r="G9" i="10"/>
  <c r="G227" i="10" s="1"/>
  <c r="L8" i="10"/>
  <c r="L53" i="9"/>
  <c r="K53" i="9"/>
  <c r="J53" i="9"/>
  <c r="I53" i="9"/>
  <c r="H53" i="9"/>
  <c r="G53" i="9"/>
  <c r="F53" i="9"/>
  <c r="E53" i="9"/>
  <c r="D53" i="9"/>
  <c r="J151" i="8"/>
  <c r="H145" i="8"/>
  <c r="G145" i="8"/>
  <c r="F145" i="8"/>
  <c r="E145" i="8"/>
  <c r="D145" i="8"/>
  <c r="C145" i="8"/>
  <c r="I131" i="8"/>
  <c r="J131" i="8" s="1"/>
  <c r="H131" i="8"/>
  <c r="I130" i="8"/>
  <c r="J130" i="8" s="1"/>
  <c r="H130" i="8"/>
  <c r="I129" i="8"/>
  <c r="J129" i="8" s="1"/>
  <c r="H129" i="8"/>
  <c r="J128" i="8"/>
  <c r="I128" i="8"/>
  <c r="H128" i="8"/>
  <c r="I127" i="8"/>
  <c r="J127" i="8" s="1"/>
  <c r="H127" i="8"/>
  <c r="J126" i="8"/>
  <c r="I126" i="8"/>
  <c r="H126" i="8"/>
  <c r="I125" i="8"/>
  <c r="J125" i="8" s="1"/>
  <c r="H125" i="8"/>
  <c r="J124" i="8"/>
  <c r="J122" i="8" s="1"/>
  <c r="I124" i="8"/>
  <c r="H124" i="8"/>
  <c r="L117" i="8"/>
  <c r="K117" i="8"/>
  <c r="J117" i="8"/>
  <c r="I117" i="8"/>
  <c r="L113" i="8"/>
  <c r="K113" i="8"/>
  <c r="J113" i="8"/>
  <c r="J112" i="8" s="1"/>
  <c r="I113" i="8"/>
  <c r="L112" i="8"/>
  <c r="K112" i="8"/>
  <c r="K104" i="8" s="1"/>
  <c r="I112" i="8"/>
  <c r="J109" i="8"/>
  <c r="I109" i="8"/>
  <c r="J105" i="8"/>
  <c r="J104" i="8" s="1"/>
  <c r="J148" i="8" s="1"/>
  <c r="I105" i="8"/>
  <c r="L104" i="8"/>
  <c r="I104" i="8"/>
  <c r="L102" i="8"/>
  <c r="J102" i="8"/>
  <c r="I102" i="8"/>
  <c r="K101" i="8"/>
  <c r="J101" i="8"/>
  <c r="L101" i="8" s="1"/>
  <c r="I101" i="8"/>
  <c r="L100" i="8"/>
  <c r="J100" i="8"/>
  <c r="I100" i="8"/>
  <c r="I99" i="8"/>
  <c r="J99" i="8" s="1"/>
  <c r="J98" i="8" s="1"/>
  <c r="J97" i="8" s="1"/>
  <c r="K98" i="8"/>
  <c r="K97" i="8" s="1"/>
  <c r="I98" i="8"/>
  <c r="I97" i="8" s="1"/>
  <c r="H98" i="8"/>
  <c r="G98" i="8"/>
  <c r="F98" i="8"/>
  <c r="E98" i="8"/>
  <c r="E97" i="8" s="1"/>
  <c r="D98" i="8"/>
  <c r="H97" i="8"/>
  <c r="G97" i="8"/>
  <c r="F97" i="8"/>
  <c r="D97" i="8"/>
  <c r="I96" i="8"/>
  <c r="J96" i="8" s="1"/>
  <c r="H96" i="8"/>
  <c r="I95" i="8"/>
  <c r="J95" i="8" s="1"/>
  <c r="H95" i="8"/>
  <c r="I94" i="8"/>
  <c r="J94" i="8" s="1"/>
  <c r="H94" i="8"/>
  <c r="L93" i="8"/>
  <c r="I93" i="8"/>
  <c r="H93" i="8"/>
  <c r="I92" i="8"/>
  <c r="J92" i="8" s="1"/>
  <c r="I91" i="8"/>
  <c r="J91" i="8" s="1"/>
  <c r="H91" i="8"/>
  <c r="J90" i="8"/>
  <c r="I90" i="8"/>
  <c r="H90" i="8"/>
  <c r="I89" i="8"/>
  <c r="I88" i="8" s="1"/>
  <c r="H89" i="8"/>
  <c r="L88" i="8"/>
  <c r="K88" i="8"/>
  <c r="G88" i="8"/>
  <c r="F88" i="8"/>
  <c r="E88" i="8"/>
  <c r="D88" i="8"/>
  <c r="I87" i="8"/>
  <c r="J87" i="8" s="1"/>
  <c r="H87" i="8"/>
  <c r="K86" i="8"/>
  <c r="K82" i="8" s="1"/>
  <c r="K81" i="8" s="1"/>
  <c r="K80" i="8" s="1"/>
  <c r="I86" i="8"/>
  <c r="H86" i="8"/>
  <c r="I85" i="8"/>
  <c r="J85" i="8" s="1"/>
  <c r="H85" i="8"/>
  <c r="J84" i="8"/>
  <c r="I84" i="8"/>
  <c r="H84" i="8"/>
  <c r="I83" i="8"/>
  <c r="I82" i="8" s="1"/>
  <c r="H83" i="8"/>
  <c r="L82" i="8"/>
  <c r="L81" i="8" s="1"/>
  <c r="H82" i="8"/>
  <c r="G82" i="8"/>
  <c r="F82" i="8"/>
  <c r="F81" i="8" s="1"/>
  <c r="E82" i="8"/>
  <c r="D82" i="8"/>
  <c r="D81" i="8" s="1"/>
  <c r="G81" i="8"/>
  <c r="G80" i="8" s="1"/>
  <c r="E81" i="8"/>
  <c r="E80" i="8" s="1"/>
  <c r="F80" i="8"/>
  <c r="J74" i="8"/>
  <c r="I74" i="8"/>
  <c r="H74" i="8"/>
  <c r="G74" i="8"/>
  <c r="F74" i="8"/>
  <c r="E74" i="8"/>
  <c r="D74" i="8"/>
  <c r="J73" i="8"/>
  <c r="I73" i="8"/>
  <c r="H73" i="8"/>
  <c r="I72" i="8"/>
  <c r="J72" i="8" s="1"/>
  <c r="H72" i="8"/>
  <c r="J71" i="8"/>
  <c r="I71" i="8"/>
  <c r="H71" i="8"/>
  <c r="I70" i="8"/>
  <c r="J70" i="8" s="1"/>
  <c r="H70" i="8"/>
  <c r="J69" i="8"/>
  <c r="I69" i="8"/>
  <c r="H69" i="8"/>
  <c r="I68" i="8"/>
  <c r="J68" i="8" s="1"/>
  <c r="H68" i="8"/>
  <c r="J67" i="8"/>
  <c r="I67" i="8"/>
  <c r="H67" i="8"/>
  <c r="I66" i="8"/>
  <c r="J66" i="8" s="1"/>
  <c r="H66" i="8"/>
  <c r="J65" i="8"/>
  <c r="I65" i="8"/>
  <c r="H65" i="8"/>
  <c r="I64" i="8"/>
  <c r="J64" i="8" s="1"/>
  <c r="H64" i="8"/>
  <c r="J63" i="8"/>
  <c r="I63" i="8"/>
  <c r="H63" i="8"/>
  <c r="I62" i="8"/>
  <c r="J62" i="8" s="1"/>
  <c r="H62" i="8"/>
  <c r="J61" i="8"/>
  <c r="I61" i="8"/>
  <c r="H61" i="8"/>
  <c r="I60" i="8"/>
  <c r="J60" i="8" s="1"/>
  <c r="H60" i="8"/>
  <c r="J59" i="8"/>
  <c r="I59" i="8"/>
  <c r="H59" i="8"/>
  <c r="I58" i="8"/>
  <c r="J58" i="8" s="1"/>
  <c r="H58" i="8"/>
  <c r="J57" i="8"/>
  <c r="I57" i="8"/>
  <c r="H57" i="8"/>
  <c r="I56" i="8"/>
  <c r="J56" i="8" s="1"/>
  <c r="H56" i="8"/>
  <c r="J55" i="8"/>
  <c r="I55" i="8"/>
  <c r="H55" i="8"/>
  <c r="I54" i="8"/>
  <c r="J54" i="8" s="1"/>
  <c r="H54" i="8"/>
  <c r="J53" i="8"/>
  <c r="I53" i="8"/>
  <c r="H53" i="8"/>
  <c r="I52" i="8"/>
  <c r="J52" i="8" s="1"/>
  <c r="H52" i="8"/>
  <c r="J51" i="8"/>
  <c r="I51" i="8"/>
  <c r="H51" i="8"/>
  <c r="I50" i="8"/>
  <c r="J50" i="8" s="1"/>
  <c r="H50" i="8"/>
  <c r="J49" i="8"/>
  <c r="I49" i="8"/>
  <c r="H49" i="8"/>
  <c r="I48" i="8"/>
  <c r="J48" i="8" s="1"/>
  <c r="H48" i="8"/>
  <c r="J47" i="8"/>
  <c r="I47" i="8"/>
  <c r="H47" i="8"/>
  <c r="I46" i="8"/>
  <c r="J46" i="8" s="1"/>
  <c r="H46" i="8"/>
  <c r="J45" i="8"/>
  <c r="I45" i="8"/>
  <c r="H45" i="8"/>
  <c r="I44" i="8"/>
  <c r="J44" i="8" s="1"/>
  <c r="H44" i="8"/>
  <c r="J43" i="8"/>
  <c r="I43" i="8"/>
  <c r="H43" i="8"/>
  <c r="I42" i="8"/>
  <c r="J42" i="8" s="1"/>
  <c r="H42" i="8"/>
  <c r="J41" i="8"/>
  <c r="I41" i="8"/>
  <c r="H41" i="8"/>
  <c r="I40" i="8"/>
  <c r="H40" i="8"/>
  <c r="G39" i="8"/>
  <c r="F39" i="8"/>
  <c r="E39" i="8"/>
  <c r="D39" i="8"/>
  <c r="I38" i="8"/>
  <c r="J38" i="8" s="1"/>
  <c r="H38" i="8"/>
  <c r="J37" i="8"/>
  <c r="I37" i="8"/>
  <c r="H37" i="8"/>
  <c r="I36" i="8"/>
  <c r="J36" i="8" s="1"/>
  <c r="H36" i="8"/>
  <c r="J35" i="8"/>
  <c r="I35" i="8"/>
  <c r="H35" i="8"/>
  <c r="I34" i="8"/>
  <c r="J34" i="8" s="1"/>
  <c r="H34" i="8"/>
  <c r="J33" i="8"/>
  <c r="I33" i="8"/>
  <c r="H33" i="8"/>
  <c r="I32" i="8"/>
  <c r="J32" i="8" s="1"/>
  <c r="H32" i="8"/>
  <c r="J31" i="8"/>
  <c r="I31" i="8"/>
  <c r="H31" i="8"/>
  <c r="I30" i="8"/>
  <c r="J30" i="8" s="1"/>
  <c r="H30" i="8"/>
  <c r="J29" i="8"/>
  <c r="I29" i="8"/>
  <c r="H29" i="8"/>
  <c r="I28" i="8"/>
  <c r="J28" i="8" s="1"/>
  <c r="H28" i="8"/>
  <c r="J27" i="8"/>
  <c r="I27" i="8"/>
  <c r="H27" i="8"/>
  <c r="I26" i="8"/>
  <c r="J26" i="8" s="1"/>
  <c r="H26" i="8"/>
  <c r="J25" i="8"/>
  <c r="I25" i="8"/>
  <c r="H25" i="8"/>
  <c r="I24" i="8"/>
  <c r="J24" i="8" s="1"/>
  <c r="H24" i="8"/>
  <c r="J23" i="8"/>
  <c r="I23" i="8"/>
  <c r="H23" i="8"/>
  <c r="I22" i="8"/>
  <c r="J22" i="8" s="1"/>
  <c r="H22" i="8"/>
  <c r="J21" i="8"/>
  <c r="I21" i="8"/>
  <c r="H21" i="8"/>
  <c r="I20" i="8"/>
  <c r="J20" i="8" s="1"/>
  <c r="H20" i="8"/>
  <c r="J19" i="8"/>
  <c r="I19" i="8"/>
  <c r="H19" i="8"/>
  <c r="I18" i="8"/>
  <c r="I14" i="8" s="1"/>
  <c r="H18" i="8"/>
  <c r="J17" i="8"/>
  <c r="I17" i="8"/>
  <c r="H17" i="8"/>
  <c r="I16" i="8"/>
  <c r="J16" i="8" s="1"/>
  <c r="H16" i="8"/>
  <c r="J15" i="8"/>
  <c r="I15" i="8"/>
  <c r="H15" i="8"/>
  <c r="L14" i="8"/>
  <c r="K14" i="8"/>
  <c r="G14" i="8"/>
  <c r="F14" i="8"/>
  <c r="E14" i="8"/>
  <c r="D14" i="8"/>
  <c r="L13" i="8"/>
  <c r="L12" i="8" s="1"/>
  <c r="K13" i="8"/>
  <c r="K12" i="8"/>
  <c r="J35" i="7"/>
  <c r="I35" i="7"/>
  <c r="H35" i="7"/>
  <c r="G35" i="7"/>
  <c r="F35" i="7"/>
  <c r="E35" i="7"/>
  <c r="D35" i="7"/>
  <c r="K35" i="7" s="1"/>
  <c r="J34" i="7"/>
  <c r="I34" i="7"/>
  <c r="H34" i="7"/>
  <c r="G34" i="7"/>
  <c r="F34" i="7"/>
  <c r="E34" i="7"/>
  <c r="D34" i="7"/>
  <c r="K34" i="7" s="1"/>
  <c r="J33" i="7"/>
  <c r="I33" i="7"/>
  <c r="H33" i="7"/>
  <c r="G33" i="7"/>
  <c r="F33" i="7"/>
  <c r="E33" i="7"/>
  <c r="D33" i="7"/>
  <c r="K33" i="7" s="1"/>
  <c r="J32" i="7"/>
  <c r="I32" i="7"/>
  <c r="H32" i="7"/>
  <c r="G32" i="7"/>
  <c r="F32" i="7"/>
  <c r="E32" i="7"/>
  <c r="D32" i="7"/>
  <c r="K31" i="7"/>
  <c r="K30" i="7"/>
  <c r="K29" i="7"/>
  <c r="K28" i="7"/>
  <c r="K27" i="7"/>
  <c r="J26" i="7"/>
  <c r="I26" i="7"/>
  <c r="H26" i="7"/>
  <c r="G26" i="7"/>
  <c r="F26" i="7"/>
  <c r="E26" i="7"/>
  <c r="K26" i="7" s="1"/>
  <c r="D26" i="7"/>
  <c r="K25" i="7"/>
  <c r="K24" i="7"/>
  <c r="K23" i="7"/>
  <c r="J22" i="7"/>
  <c r="I22" i="7"/>
  <c r="H22" i="7"/>
  <c r="G22" i="7"/>
  <c r="F22" i="7"/>
  <c r="E22" i="7"/>
  <c r="D22" i="7"/>
  <c r="J20" i="7"/>
  <c r="I20" i="7"/>
  <c r="H20" i="7"/>
  <c r="G20" i="7"/>
  <c r="F20" i="7"/>
  <c r="E20" i="7"/>
  <c r="D20" i="7"/>
  <c r="J19" i="7"/>
  <c r="I19" i="7"/>
  <c r="H19" i="7"/>
  <c r="H17" i="7" s="1"/>
  <c r="G19" i="7"/>
  <c r="F19" i="7"/>
  <c r="E19" i="7"/>
  <c r="D19" i="7"/>
  <c r="J18" i="7"/>
  <c r="I18" i="7"/>
  <c r="H18" i="7"/>
  <c r="G18" i="7"/>
  <c r="F18" i="7"/>
  <c r="E18" i="7"/>
  <c r="D18" i="7"/>
  <c r="K18" i="7" s="1"/>
  <c r="J17" i="7"/>
  <c r="I17" i="7"/>
  <c r="G17" i="7"/>
  <c r="F17" i="7"/>
  <c r="E17" i="7"/>
  <c r="D17" i="7"/>
  <c r="K16" i="7"/>
  <c r="K15" i="7"/>
  <c r="K14" i="7"/>
  <c r="K13" i="7"/>
  <c r="K12" i="7"/>
  <c r="J11" i="7"/>
  <c r="I11" i="7"/>
  <c r="H11" i="7"/>
  <c r="G11" i="7"/>
  <c r="F11" i="7"/>
  <c r="E11" i="7"/>
  <c r="K11" i="7" s="1"/>
  <c r="D11" i="7"/>
  <c r="K10" i="7"/>
  <c r="K9" i="7"/>
  <c r="K8" i="7"/>
  <c r="J7" i="7"/>
  <c r="I7" i="7"/>
  <c r="H7" i="7"/>
  <c r="G7" i="7"/>
  <c r="F7" i="7"/>
  <c r="E7" i="7"/>
  <c r="D7" i="7"/>
  <c r="K7" i="7" s="1"/>
  <c r="R41" i="6"/>
  <c r="Q41" i="6"/>
  <c r="P41" i="6"/>
  <c r="O41" i="6"/>
  <c r="R40" i="6"/>
  <c r="Q40" i="6"/>
  <c r="P40" i="6"/>
  <c r="R39" i="6"/>
  <c r="Q39" i="6"/>
  <c r="P39" i="6"/>
  <c r="O39" i="6"/>
  <c r="K39" i="6"/>
  <c r="R38" i="6"/>
  <c r="Q38" i="6"/>
  <c r="P38" i="6"/>
  <c r="R37" i="6"/>
  <c r="Q37" i="6"/>
  <c r="P37" i="6"/>
  <c r="K37" i="6"/>
  <c r="G37" i="6"/>
  <c r="R36" i="6"/>
  <c r="Q36" i="6"/>
  <c r="P36" i="6"/>
  <c r="K36" i="6"/>
  <c r="G36" i="6"/>
  <c r="R35" i="6"/>
  <c r="Q35" i="6"/>
  <c r="P35" i="6"/>
  <c r="O35" i="6" s="1"/>
  <c r="K35" i="6"/>
  <c r="G35" i="6"/>
  <c r="R34" i="6"/>
  <c r="Q34" i="6"/>
  <c r="P34" i="6"/>
  <c r="K34" i="6"/>
  <c r="G34" i="6"/>
  <c r="R33" i="6"/>
  <c r="P33" i="6"/>
  <c r="O33" i="6" s="1"/>
  <c r="M33" i="6"/>
  <c r="Q33" i="6" s="1"/>
  <c r="L33" i="6"/>
  <c r="G33" i="6"/>
  <c r="R32" i="6"/>
  <c r="M32" i="6"/>
  <c r="Q32" i="6" s="1"/>
  <c r="L32" i="6"/>
  <c r="K32" i="6" s="1"/>
  <c r="G32" i="6"/>
  <c r="R31" i="6"/>
  <c r="Q31" i="6"/>
  <c r="P31" i="6"/>
  <c r="K31" i="6"/>
  <c r="G31" i="6"/>
  <c r="R30" i="6"/>
  <c r="P30" i="6"/>
  <c r="M30" i="6"/>
  <c r="L30" i="6"/>
  <c r="G30" i="6"/>
  <c r="R29" i="6"/>
  <c r="Q29" i="6"/>
  <c r="P29" i="6"/>
  <c r="K29" i="6"/>
  <c r="G29" i="6"/>
  <c r="R28" i="6"/>
  <c r="Q28" i="6"/>
  <c r="P28" i="6"/>
  <c r="K28" i="6"/>
  <c r="G28" i="6"/>
  <c r="R27" i="6"/>
  <c r="Q27" i="6"/>
  <c r="P27" i="6"/>
  <c r="K27" i="6"/>
  <c r="G27" i="6"/>
  <c r="R26" i="6"/>
  <c r="Q26" i="6"/>
  <c r="P26" i="6"/>
  <c r="O26" i="6" s="1"/>
  <c r="K26" i="6"/>
  <c r="G26" i="6"/>
  <c r="R25" i="6"/>
  <c r="Q25" i="6"/>
  <c r="P25" i="6"/>
  <c r="K25" i="6"/>
  <c r="G25" i="6"/>
  <c r="R24" i="6"/>
  <c r="Q24" i="6"/>
  <c r="P24" i="6"/>
  <c r="O24" i="6" s="1"/>
  <c r="K24" i="6"/>
  <c r="G24" i="6"/>
  <c r="R23" i="6"/>
  <c r="Q23" i="6"/>
  <c r="P23" i="6"/>
  <c r="K23" i="6"/>
  <c r="G23" i="6"/>
  <c r="R22" i="6"/>
  <c r="P22" i="6"/>
  <c r="M22" i="6"/>
  <c r="Q22" i="6" s="1"/>
  <c r="L22" i="6"/>
  <c r="K22" i="6" s="1"/>
  <c r="G22" i="6"/>
  <c r="R21" i="6"/>
  <c r="Q21" i="6"/>
  <c r="P21" i="6"/>
  <c r="O21" i="6" s="1"/>
  <c r="K21" i="6"/>
  <c r="G21" i="6"/>
  <c r="R20" i="6"/>
  <c r="Q20" i="6"/>
  <c r="P20" i="6"/>
  <c r="K20" i="6"/>
  <c r="G20" i="6"/>
  <c r="R19" i="6"/>
  <c r="Q19" i="6"/>
  <c r="P19" i="6"/>
  <c r="K19" i="6"/>
  <c r="G19" i="6"/>
  <c r="R18" i="6"/>
  <c r="Q18" i="6"/>
  <c r="P18" i="6"/>
  <c r="K18" i="6"/>
  <c r="G18" i="6"/>
  <c r="R17" i="6"/>
  <c r="Q17" i="6"/>
  <c r="P17" i="6"/>
  <c r="K17" i="6"/>
  <c r="G17" i="6"/>
  <c r="R16" i="6"/>
  <c r="Q16" i="6"/>
  <c r="P16" i="6"/>
  <c r="K16" i="6"/>
  <c r="G16" i="6"/>
  <c r="R15" i="6"/>
  <c r="M15" i="6"/>
  <c r="Q15" i="6" s="1"/>
  <c r="L15" i="6"/>
  <c r="L14" i="6" s="1"/>
  <c r="L42" i="6" s="1"/>
  <c r="K15" i="6"/>
  <c r="G15" i="6"/>
  <c r="N14" i="6"/>
  <c r="N42" i="6" s="1"/>
  <c r="J14" i="6"/>
  <c r="J42" i="6" s="1"/>
  <c r="I14" i="6"/>
  <c r="I42" i="6" s="1"/>
  <c r="H14" i="6"/>
  <c r="H42" i="6" s="1"/>
  <c r="J73" i="5"/>
  <c r="I73" i="5"/>
  <c r="H73" i="5"/>
  <c r="G73" i="5"/>
  <c r="F73" i="5"/>
  <c r="E73" i="5"/>
  <c r="K73" i="5" s="1"/>
  <c r="D73" i="5"/>
  <c r="J72" i="5"/>
  <c r="I72" i="5"/>
  <c r="H72" i="5"/>
  <c r="G72" i="5"/>
  <c r="F72" i="5"/>
  <c r="E72" i="5"/>
  <c r="K72" i="5" s="1"/>
  <c r="D72" i="5"/>
  <c r="J71" i="5"/>
  <c r="I71" i="5"/>
  <c r="H71" i="5"/>
  <c r="G71" i="5"/>
  <c r="F71" i="5"/>
  <c r="E71" i="5"/>
  <c r="K71" i="5" s="1"/>
  <c r="D71" i="5"/>
  <c r="J70" i="5"/>
  <c r="I70" i="5"/>
  <c r="H70" i="5"/>
  <c r="G70" i="5"/>
  <c r="F70" i="5"/>
  <c r="E70" i="5"/>
  <c r="K70" i="5" s="1"/>
  <c r="D70" i="5"/>
  <c r="J69" i="5"/>
  <c r="I69" i="5"/>
  <c r="H69" i="5"/>
  <c r="G69" i="5"/>
  <c r="F69" i="5"/>
  <c r="E69" i="5"/>
  <c r="K69" i="5" s="1"/>
  <c r="D69" i="5"/>
  <c r="J68" i="5"/>
  <c r="I68" i="5"/>
  <c r="I67" i="5" s="1"/>
  <c r="H68" i="5"/>
  <c r="G68" i="5"/>
  <c r="F68" i="5"/>
  <c r="E68" i="5"/>
  <c r="K68" i="5" s="1"/>
  <c r="D68" i="5"/>
  <c r="J67" i="5"/>
  <c r="H67" i="5"/>
  <c r="G67" i="5"/>
  <c r="F67" i="5"/>
  <c r="D67" i="5"/>
  <c r="K66" i="5"/>
  <c r="K65" i="5"/>
  <c r="K64" i="5"/>
  <c r="K63" i="5"/>
  <c r="K62" i="5"/>
  <c r="K61" i="5"/>
  <c r="K60" i="5"/>
  <c r="J59" i="5"/>
  <c r="I59" i="5"/>
  <c r="H59" i="5"/>
  <c r="G59" i="5"/>
  <c r="F59" i="5"/>
  <c r="E59" i="5"/>
  <c r="D59" i="5"/>
  <c r="K59" i="5" s="1"/>
  <c r="K58" i="5"/>
  <c r="K57" i="5"/>
  <c r="K56" i="5"/>
  <c r="K55" i="5"/>
  <c r="K54" i="5"/>
  <c r="J53" i="5"/>
  <c r="I53" i="5"/>
  <c r="H53" i="5"/>
  <c r="G53" i="5"/>
  <c r="F53" i="5"/>
  <c r="E53" i="5"/>
  <c r="D53" i="5"/>
  <c r="J51" i="5"/>
  <c r="I51" i="5"/>
  <c r="H51" i="5"/>
  <c r="G51" i="5"/>
  <c r="F51" i="5"/>
  <c r="E51" i="5"/>
  <c r="K51" i="5" s="1"/>
  <c r="D51" i="5"/>
  <c r="J50" i="5"/>
  <c r="I50" i="5"/>
  <c r="H50" i="5"/>
  <c r="G50" i="5"/>
  <c r="F50" i="5"/>
  <c r="E50" i="5"/>
  <c r="K50" i="5" s="1"/>
  <c r="D50" i="5"/>
  <c r="J49" i="5"/>
  <c r="I49" i="5"/>
  <c r="H49" i="5"/>
  <c r="G49" i="5"/>
  <c r="F49" i="5"/>
  <c r="E49" i="5"/>
  <c r="D49" i="5"/>
  <c r="J48" i="5"/>
  <c r="I48" i="5"/>
  <c r="H48" i="5"/>
  <c r="G48" i="5"/>
  <c r="F48" i="5"/>
  <c r="E48" i="5"/>
  <c r="K48" i="5" s="1"/>
  <c r="D48" i="5"/>
  <c r="J47" i="5"/>
  <c r="I47" i="5"/>
  <c r="I45" i="5" s="1"/>
  <c r="H47" i="5"/>
  <c r="G47" i="5"/>
  <c r="F47" i="5"/>
  <c r="E47" i="5"/>
  <c r="D47" i="5"/>
  <c r="J46" i="5"/>
  <c r="I46" i="5"/>
  <c r="H46" i="5"/>
  <c r="G46" i="5"/>
  <c r="F46" i="5"/>
  <c r="E46" i="5"/>
  <c r="D46" i="5"/>
  <c r="J45" i="5"/>
  <c r="H45" i="5"/>
  <c r="G45" i="5"/>
  <c r="F45" i="5"/>
  <c r="D45" i="5"/>
  <c r="K44" i="5"/>
  <c r="K43" i="5"/>
  <c r="K42" i="5"/>
  <c r="K41" i="5"/>
  <c r="K40" i="5"/>
  <c r="K39" i="5"/>
  <c r="K38" i="5"/>
  <c r="J37" i="5"/>
  <c r="I37" i="5"/>
  <c r="H37" i="5"/>
  <c r="G37" i="5"/>
  <c r="F37" i="5"/>
  <c r="E37" i="5"/>
  <c r="D37" i="5"/>
  <c r="K37" i="5" s="1"/>
  <c r="K36" i="5"/>
  <c r="K35" i="5"/>
  <c r="K34" i="5"/>
  <c r="K33" i="5"/>
  <c r="K32" i="5"/>
  <c r="J31" i="5"/>
  <c r="I31" i="5"/>
  <c r="H31" i="5"/>
  <c r="G31" i="5"/>
  <c r="F31" i="5"/>
  <c r="E31" i="5"/>
  <c r="K31" i="5" s="1"/>
  <c r="D31" i="5"/>
  <c r="J29" i="5"/>
  <c r="I29" i="5"/>
  <c r="H29" i="5"/>
  <c r="G29" i="5"/>
  <c r="F29" i="5"/>
  <c r="E29" i="5"/>
  <c r="K29" i="5" s="1"/>
  <c r="D29" i="5"/>
  <c r="J28" i="5"/>
  <c r="I28" i="5"/>
  <c r="H28" i="5"/>
  <c r="G28" i="5"/>
  <c r="F28" i="5"/>
  <c r="E28" i="5"/>
  <c r="K28" i="5" s="1"/>
  <c r="D28" i="5"/>
  <c r="J27" i="5"/>
  <c r="I27" i="5"/>
  <c r="H27" i="5"/>
  <c r="G27" i="5"/>
  <c r="F27" i="5"/>
  <c r="E27" i="5"/>
  <c r="K27" i="5" s="1"/>
  <c r="D27" i="5"/>
  <c r="J26" i="5"/>
  <c r="I26" i="5"/>
  <c r="H26" i="5"/>
  <c r="G26" i="5"/>
  <c r="F26" i="5"/>
  <c r="E26" i="5"/>
  <c r="K26" i="5" s="1"/>
  <c r="D26" i="5"/>
  <c r="J25" i="5"/>
  <c r="I25" i="5"/>
  <c r="H25" i="5"/>
  <c r="G25" i="5"/>
  <c r="F25" i="5"/>
  <c r="E25" i="5"/>
  <c r="K25" i="5" s="1"/>
  <c r="D25" i="5"/>
  <c r="J24" i="5"/>
  <c r="I24" i="5"/>
  <c r="I23" i="5" s="1"/>
  <c r="H24" i="5"/>
  <c r="G24" i="5"/>
  <c r="F24" i="5"/>
  <c r="E24" i="5"/>
  <c r="K24" i="5" s="1"/>
  <c r="D24" i="5"/>
  <c r="J23" i="5"/>
  <c r="H23" i="5"/>
  <c r="G23" i="5"/>
  <c r="F23" i="5"/>
  <c r="D23" i="5"/>
  <c r="K22" i="5"/>
  <c r="K21" i="5"/>
  <c r="K20" i="5"/>
  <c r="K19" i="5"/>
  <c r="K18" i="5"/>
  <c r="K17" i="5"/>
  <c r="K16" i="5"/>
  <c r="J15" i="5"/>
  <c r="I15" i="5"/>
  <c r="H15" i="5"/>
  <c r="G15" i="5"/>
  <c r="F15" i="5"/>
  <c r="E15" i="5"/>
  <c r="D15" i="5"/>
  <c r="K15" i="5" s="1"/>
  <c r="K14" i="5"/>
  <c r="K13" i="5"/>
  <c r="K12" i="5"/>
  <c r="K11" i="5"/>
  <c r="K10" i="5"/>
  <c r="K9" i="5"/>
  <c r="J8" i="5"/>
  <c r="I8" i="5"/>
  <c r="H8" i="5"/>
  <c r="G8" i="5"/>
  <c r="F8" i="5"/>
  <c r="E8" i="5"/>
  <c r="D8" i="5"/>
  <c r="K62" i="4"/>
  <c r="K60" i="4"/>
  <c r="K59" i="4"/>
  <c r="J58" i="4"/>
  <c r="I58" i="4"/>
  <c r="H58" i="4"/>
  <c r="G58" i="4"/>
  <c r="F58" i="4"/>
  <c r="E58" i="4"/>
  <c r="K58" i="4" s="1"/>
  <c r="D58" i="4"/>
  <c r="K57" i="4"/>
  <c r="K56" i="4"/>
  <c r="K53" i="4"/>
  <c r="K52" i="4"/>
  <c r="J51" i="4"/>
  <c r="I51" i="4"/>
  <c r="H51" i="4"/>
  <c r="G51" i="4"/>
  <c r="F51" i="4"/>
  <c r="E51" i="4"/>
  <c r="D51" i="4"/>
  <c r="K51" i="4" s="1"/>
  <c r="K48" i="4"/>
  <c r="K47" i="4"/>
  <c r="K46" i="4"/>
  <c r="J46" i="4"/>
  <c r="I46" i="4"/>
  <c r="H46" i="4"/>
  <c r="G46" i="4"/>
  <c r="F46" i="4"/>
  <c r="E46" i="4"/>
  <c r="D46" i="4"/>
  <c r="K42" i="4"/>
  <c r="K41" i="4"/>
  <c r="K40" i="4"/>
  <c r="J39" i="4"/>
  <c r="I39" i="4"/>
  <c r="H39" i="4"/>
  <c r="G39" i="4"/>
  <c r="F39" i="4"/>
  <c r="E39" i="4"/>
  <c r="D39" i="4"/>
  <c r="K39" i="4" s="1"/>
  <c r="K38" i="4"/>
  <c r="K37" i="4"/>
  <c r="K34" i="4"/>
  <c r="K33" i="4"/>
  <c r="K32" i="4"/>
  <c r="K31" i="4"/>
  <c r="J31" i="4"/>
  <c r="I31" i="4"/>
  <c r="H31" i="4"/>
  <c r="G31" i="4"/>
  <c r="F31" i="4"/>
  <c r="E31" i="4"/>
  <c r="D31" i="4"/>
  <c r="K28" i="4"/>
  <c r="K27" i="4"/>
  <c r="K26" i="4"/>
  <c r="J25" i="4"/>
  <c r="I25" i="4"/>
  <c r="H25" i="4"/>
  <c r="G25" i="4"/>
  <c r="F25" i="4"/>
  <c r="E25" i="4"/>
  <c r="D25" i="4"/>
  <c r="K25" i="4" s="1"/>
  <c r="K23" i="4"/>
  <c r="K22" i="4"/>
  <c r="K21" i="4"/>
  <c r="K20" i="4"/>
  <c r="J19" i="4"/>
  <c r="I19" i="4"/>
  <c r="H19" i="4"/>
  <c r="G19" i="4"/>
  <c r="F19" i="4"/>
  <c r="E19" i="4"/>
  <c r="D19" i="4"/>
  <c r="K18" i="4"/>
  <c r="K17" i="4"/>
  <c r="K15" i="4"/>
  <c r="K14" i="4"/>
  <c r="K13" i="4"/>
  <c r="J12" i="4"/>
  <c r="I12" i="4"/>
  <c r="H12" i="4"/>
  <c r="G12" i="4"/>
  <c r="K12" i="4" s="1"/>
  <c r="F12" i="4"/>
  <c r="E12" i="4"/>
  <c r="D12" i="4"/>
  <c r="K10" i="4"/>
  <c r="K9" i="4"/>
  <c r="K8" i="4"/>
  <c r="J7" i="4"/>
  <c r="I7" i="4"/>
  <c r="H7" i="4"/>
  <c r="G7" i="4"/>
  <c r="F7" i="4"/>
  <c r="E7" i="4"/>
  <c r="D7" i="4"/>
  <c r="K7" i="4" s="1"/>
  <c r="K86" i="3"/>
  <c r="K85" i="3"/>
  <c r="K84" i="3"/>
  <c r="K83" i="3"/>
  <c r="J82" i="3"/>
  <c r="I82" i="3"/>
  <c r="H82" i="3"/>
  <c r="G82" i="3"/>
  <c r="F82" i="3"/>
  <c r="E82" i="3"/>
  <c r="D82" i="3"/>
  <c r="J80" i="3"/>
  <c r="K77" i="3"/>
  <c r="K76" i="3"/>
  <c r="K75" i="3"/>
  <c r="K74" i="3"/>
  <c r="K73" i="3" s="1"/>
  <c r="J73" i="3"/>
  <c r="I73" i="3"/>
  <c r="H73" i="3"/>
  <c r="G73" i="3"/>
  <c r="F73" i="3"/>
  <c r="E73" i="3"/>
  <c r="D73" i="3"/>
  <c r="K70" i="3"/>
  <c r="K69" i="3"/>
  <c r="K68" i="3"/>
  <c r="K67" i="3"/>
  <c r="J66" i="3"/>
  <c r="D66" i="3"/>
  <c r="K61" i="3"/>
  <c r="K60" i="3"/>
  <c r="K59" i="3"/>
  <c r="K58" i="3"/>
  <c r="J57" i="3"/>
  <c r="I57" i="3"/>
  <c r="H57" i="3"/>
  <c r="G57" i="3"/>
  <c r="F57" i="3"/>
  <c r="E57" i="3"/>
  <c r="D57" i="3"/>
  <c r="K57" i="3" s="1"/>
  <c r="K52" i="3"/>
  <c r="K48" i="3" s="1"/>
  <c r="K51" i="3"/>
  <c r="K50" i="3"/>
  <c r="K49" i="3"/>
  <c r="J48" i="3"/>
  <c r="I48" i="3"/>
  <c r="H48" i="3"/>
  <c r="G48" i="3"/>
  <c r="F48" i="3"/>
  <c r="E48" i="3"/>
  <c r="D48" i="3"/>
  <c r="K45" i="3"/>
  <c r="K44" i="3"/>
  <c r="K43" i="3"/>
  <c r="K42" i="3"/>
  <c r="K41" i="3"/>
  <c r="J41" i="3"/>
  <c r="J55" i="3" s="1"/>
  <c r="D41" i="3"/>
  <c r="D55" i="3" s="1"/>
  <c r="K55" i="3" s="1"/>
  <c r="D38" i="3"/>
  <c r="K37" i="3"/>
  <c r="D37" i="3"/>
  <c r="D36" i="3"/>
  <c r="D35" i="3"/>
  <c r="K35" i="3" s="1"/>
  <c r="J34" i="3"/>
  <c r="I34" i="3"/>
  <c r="H34" i="3"/>
  <c r="G34" i="3"/>
  <c r="F34" i="3"/>
  <c r="E34" i="3"/>
  <c r="K32" i="3"/>
  <c r="K31" i="3"/>
  <c r="K29" i="3"/>
  <c r="J28" i="3"/>
  <c r="I28" i="3"/>
  <c r="H28" i="3"/>
  <c r="G28" i="3"/>
  <c r="K28" i="3" s="1"/>
  <c r="F28" i="3"/>
  <c r="E28" i="3"/>
  <c r="D28" i="3"/>
  <c r="K27" i="3"/>
  <c r="K25" i="3"/>
  <c r="J24" i="3"/>
  <c r="I24" i="3"/>
  <c r="H24" i="3"/>
  <c r="G24" i="3"/>
  <c r="F24" i="3"/>
  <c r="E24" i="3"/>
  <c r="D24" i="3"/>
  <c r="J22" i="3"/>
  <c r="I22" i="3"/>
  <c r="I18" i="3" s="1"/>
  <c r="H22" i="3"/>
  <c r="H18" i="3" s="1"/>
  <c r="G22" i="3"/>
  <c r="G18" i="3" s="1"/>
  <c r="F22" i="3"/>
  <c r="E22" i="3"/>
  <c r="K22" i="3" s="1"/>
  <c r="D21" i="3"/>
  <c r="K21" i="3" s="1"/>
  <c r="J18" i="3"/>
  <c r="F18" i="3"/>
  <c r="D18" i="3"/>
  <c r="K16" i="3"/>
  <c r="K15" i="3"/>
  <c r="K13" i="3"/>
  <c r="J12" i="3"/>
  <c r="I12" i="3"/>
  <c r="H12" i="3"/>
  <c r="G12" i="3"/>
  <c r="F12" i="3"/>
  <c r="E12" i="3"/>
  <c r="D12" i="3"/>
  <c r="K11" i="3"/>
  <c r="K10" i="3"/>
  <c r="K9" i="3"/>
  <c r="J8" i="3"/>
  <c r="I8" i="3"/>
  <c r="H8" i="3"/>
  <c r="G8" i="3"/>
  <c r="F8" i="3"/>
  <c r="E8" i="3"/>
  <c r="D8" i="3"/>
  <c r="K8" i="3" s="1"/>
  <c r="J107" i="2"/>
  <c r="I107" i="2"/>
  <c r="H107" i="2"/>
  <c r="G107" i="2"/>
  <c r="F107" i="2"/>
  <c r="E107" i="2"/>
  <c r="D107" i="2"/>
  <c r="K107" i="2" s="1"/>
  <c r="J106" i="2"/>
  <c r="I106" i="2"/>
  <c r="H106" i="2"/>
  <c r="G106" i="2"/>
  <c r="F106" i="2"/>
  <c r="E106" i="2"/>
  <c r="D106" i="2"/>
  <c r="K106" i="2" s="1"/>
  <c r="J105" i="2"/>
  <c r="I105" i="2"/>
  <c r="H105" i="2"/>
  <c r="H101" i="2" s="1"/>
  <c r="G105" i="2"/>
  <c r="F105" i="2"/>
  <c r="E105" i="2"/>
  <c r="D105" i="2"/>
  <c r="J104" i="2"/>
  <c r="I104" i="2"/>
  <c r="H104" i="2"/>
  <c r="G104" i="2"/>
  <c r="F104" i="2"/>
  <c r="E104" i="2"/>
  <c r="D104" i="2"/>
  <c r="J103" i="2"/>
  <c r="I103" i="2"/>
  <c r="H103" i="2"/>
  <c r="G103" i="2"/>
  <c r="F103" i="2"/>
  <c r="E103" i="2"/>
  <c r="D103" i="2"/>
  <c r="J102" i="2"/>
  <c r="I102" i="2"/>
  <c r="H102" i="2"/>
  <c r="G102" i="2"/>
  <c r="F102" i="2"/>
  <c r="E102" i="2"/>
  <c r="D102" i="2"/>
  <c r="D101" i="2" s="1"/>
  <c r="J101" i="2"/>
  <c r="I101" i="2"/>
  <c r="G101" i="2"/>
  <c r="F101" i="2"/>
  <c r="E101" i="2"/>
  <c r="K100" i="2"/>
  <c r="K99" i="2"/>
  <c r="K97" i="2"/>
  <c r="K96" i="2"/>
  <c r="K95" i="2"/>
  <c r="K94" i="2"/>
  <c r="J93" i="2"/>
  <c r="I93" i="2"/>
  <c r="H93" i="2"/>
  <c r="G93" i="2"/>
  <c r="F93" i="2"/>
  <c r="E93" i="2"/>
  <c r="D93" i="2"/>
  <c r="K93" i="2" s="1"/>
  <c r="K91" i="2"/>
  <c r="K90" i="2"/>
  <c r="K89" i="2"/>
  <c r="K88" i="2"/>
  <c r="J87" i="2"/>
  <c r="I87" i="2"/>
  <c r="H87" i="2"/>
  <c r="G87" i="2"/>
  <c r="F87" i="2"/>
  <c r="E87" i="2"/>
  <c r="D87" i="2"/>
  <c r="K87" i="2" s="1"/>
  <c r="J85" i="2"/>
  <c r="J81" i="2" s="1"/>
  <c r="I85" i="2"/>
  <c r="I81" i="2" s="1"/>
  <c r="H85" i="2"/>
  <c r="G85" i="2"/>
  <c r="F85" i="2"/>
  <c r="F81" i="2" s="1"/>
  <c r="E85" i="2"/>
  <c r="E81" i="2" s="1"/>
  <c r="D85" i="2"/>
  <c r="K83" i="2"/>
  <c r="K82" i="2"/>
  <c r="H81" i="2"/>
  <c r="G81" i="2"/>
  <c r="D81" i="2"/>
  <c r="K80" i="2"/>
  <c r="K79" i="2"/>
  <c r="K77" i="2"/>
  <c r="K76" i="2"/>
  <c r="K75" i="2"/>
  <c r="J74" i="2"/>
  <c r="I74" i="2"/>
  <c r="H74" i="2"/>
  <c r="G74" i="2"/>
  <c r="F74" i="2"/>
  <c r="E74" i="2"/>
  <c r="D74" i="2"/>
  <c r="K74" i="2" s="1"/>
  <c r="K72" i="2"/>
  <c r="K71" i="2"/>
  <c r="K70" i="2"/>
  <c r="J69" i="2"/>
  <c r="I69" i="2"/>
  <c r="H69" i="2"/>
  <c r="G69" i="2"/>
  <c r="F69" i="2"/>
  <c r="E69" i="2"/>
  <c r="D69" i="2"/>
  <c r="K69" i="2" s="1"/>
  <c r="J67" i="2"/>
  <c r="I67" i="2"/>
  <c r="H67" i="2"/>
  <c r="H63" i="2" s="1"/>
  <c r="G67" i="2"/>
  <c r="F67" i="2"/>
  <c r="E67" i="2"/>
  <c r="D67" i="2"/>
  <c r="D63" i="2" s="1"/>
  <c r="K65" i="2"/>
  <c r="K64" i="2"/>
  <c r="J63" i="2"/>
  <c r="I63" i="2"/>
  <c r="G63" i="2"/>
  <c r="F63" i="2"/>
  <c r="E63" i="2"/>
  <c r="K62" i="2"/>
  <c r="K61" i="2"/>
  <c r="K59" i="2"/>
  <c r="K58" i="2"/>
  <c r="K57" i="2"/>
  <c r="J56" i="2"/>
  <c r="K56" i="2" s="1"/>
  <c r="I56" i="2"/>
  <c r="H56" i="2"/>
  <c r="G56" i="2"/>
  <c r="F56" i="2"/>
  <c r="E56" i="2"/>
  <c r="D56" i="2"/>
  <c r="K54" i="2"/>
  <c r="K53" i="2"/>
  <c r="K52" i="2"/>
  <c r="J51" i="2"/>
  <c r="I51" i="2"/>
  <c r="H51" i="2"/>
  <c r="G51" i="2"/>
  <c r="F51" i="2"/>
  <c r="E51" i="2"/>
  <c r="D51" i="2"/>
  <c r="K51" i="2" s="1"/>
  <c r="J49" i="2"/>
  <c r="I49" i="2"/>
  <c r="H49" i="2"/>
  <c r="G49" i="2"/>
  <c r="F49" i="2"/>
  <c r="E49" i="2"/>
  <c r="D49" i="2"/>
  <c r="K49" i="2" s="1"/>
  <c r="J48" i="2"/>
  <c r="I48" i="2"/>
  <c r="H48" i="2"/>
  <c r="G48" i="2"/>
  <c r="F48" i="2"/>
  <c r="E48" i="2"/>
  <c r="D48" i="2"/>
  <c r="J47" i="2"/>
  <c r="I47" i="2"/>
  <c r="H47" i="2"/>
  <c r="G47" i="2"/>
  <c r="F47" i="2"/>
  <c r="E47" i="2"/>
  <c r="E45" i="2" s="1"/>
  <c r="D47" i="2"/>
  <c r="J46" i="2"/>
  <c r="J45" i="2" s="1"/>
  <c r="I46" i="2"/>
  <c r="H46" i="2"/>
  <c r="G46" i="2"/>
  <c r="F46" i="2"/>
  <c r="F45" i="2" s="1"/>
  <c r="E46" i="2"/>
  <c r="D46" i="2"/>
  <c r="K46" i="2" s="1"/>
  <c r="I45" i="2"/>
  <c r="H45" i="2"/>
  <c r="G45" i="2"/>
  <c r="D45" i="2"/>
  <c r="K44" i="2"/>
  <c r="K43" i="2"/>
  <c r="K42" i="2"/>
  <c r="K41" i="2"/>
  <c r="K40" i="2"/>
  <c r="K39" i="2"/>
  <c r="K38" i="2"/>
  <c r="J38" i="2"/>
  <c r="I38" i="2"/>
  <c r="H38" i="2"/>
  <c r="G38" i="2"/>
  <c r="F38" i="2"/>
  <c r="E38" i="2"/>
  <c r="D38" i="2"/>
  <c r="K37" i="2"/>
  <c r="K36" i="2"/>
  <c r="K35" i="2"/>
  <c r="K34" i="2"/>
  <c r="J33" i="2"/>
  <c r="I33" i="2"/>
  <c r="H33" i="2"/>
  <c r="G33" i="2"/>
  <c r="F33" i="2"/>
  <c r="E33" i="2"/>
  <c r="D33" i="2"/>
  <c r="J31" i="2"/>
  <c r="I31" i="2"/>
  <c r="H31" i="2"/>
  <c r="G31" i="2"/>
  <c r="F31" i="2"/>
  <c r="E31" i="2"/>
  <c r="D31" i="2"/>
  <c r="J30" i="2"/>
  <c r="I30" i="2"/>
  <c r="H30" i="2"/>
  <c r="G30" i="2"/>
  <c r="F30" i="2"/>
  <c r="E30" i="2"/>
  <c r="D30" i="2"/>
  <c r="J29" i="2"/>
  <c r="I29" i="2"/>
  <c r="H29" i="2"/>
  <c r="G29" i="2"/>
  <c r="F29" i="2"/>
  <c r="E29" i="2"/>
  <c r="D29" i="2"/>
  <c r="K29" i="2" s="1"/>
  <c r="J28" i="2"/>
  <c r="I28" i="2"/>
  <c r="H28" i="2"/>
  <c r="G28" i="2"/>
  <c r="F28" i="2"/>
  <c r="E28" i="2"/>
  <c r="D28" i="2"/>
  <c r="K28" i="2" s="1"/>
  <c r="J27" i="2"/>
  <c r="I27" i="2"/>
  <c r="H27" i="2"/>
  <c r="G27" i="2"/>
  <c r="F27" i="2"/>
  <c r="E27" i="2"/>
  <c r="D27" i="2"/>
  <c r="J26" i="2"/>
  <c r="I26" i="2"/>
  <c r="H26" i="2"/>
  <c r="G26" i="2"/>
  <c r="F26" i="2"/>
  <c r="E26" i="2"/>
  <c r="D26" i="2"/>
  <c r="J25" i="2"/>
  <c r="I25" i="2"/>
  <c r="H25" i="2"/>
  <c r="G25" i="2"/>
  <c r="G24" i="2" s="1"/>
  <c r="F25" i="2"/>
  <c r="E25" i="2"/>
  <c r="D25" i="2"/>
  <c r="J24" i="2"/>
  <c r="I24" i="2"/>
  <c r="H24" i="2"/>
  <c r="F24" i="2"/>
  <c r="E24" i="2"/>
  <c r="K23" i="2"/>
  <c r="K22" i="2"/>
  <c r="K20" i="2"/>
  <c r="K19" i="2"/>
  <c r="K18" i="2"/>
  <c r="K17" i="2"/>
  <c r="K16" i="2"/>
  <c r="J15" i="2"/>
  <c r="I15" i="2"/>
  <c r="H15" i="2"/>
  <c r="G15" i="2"/>
  <c r="K15" i="2" s="1"/>
  <c r="F15" i="2"/>
  <c r="E15" i="2"/>
  <c r="D15" i="2"/>
  <c r="K13" i="2"/>
  <c r="K12" i="2"/>
  <c r="K11" i="2"/>
  <c r="K10" i="2"/>
  <c r="K9" i="2"/>
  <c r="J8" i="2"/>
  <c r="I8" i="2"/>
  <c r="H8" i="2"/>
  <c r="G8" i="2"/>
  <c r="F8" i="2"/>
  <c r="E8" i="2"/>
  <c r="D8" i="2"/>
  <c r="K8" i="2" s="1"/>
  <c r="P15" i="6" l="1"/>
  <c r="O15" i="6" s="1"/>
  <c r="O20" i="6"/>
  <c r="O23" i="6"/>
  <c r="O31" i="6"/>
  <c r="O37" i="6"/>
  <c r="P32" i="6"/>
  <c r="O32" i="6" s="1"/>
  <c r="O17" i="6"/>
  <c r="O28" i="6"/>
  <c r="O34" i="6"/>
  <c r="K33" i="6"/>
  <c r="K30" i="6"/>
  <c r="K14" i="6" s="1"/>
  <c r="K42" i="6" s="1"/>
  <c r="G14" i="6"/>
  <c r="G42" i="6" s="1"/>
  <c r="O16" i="6"/>
  <c r="O27" i="6"/>
  <c r="O40" i="6"/>
  <c r="J121" i="8"/>
  <c r="J150" i="8" s="1"/>
  <c r="H88" i="8"/>
  <c r="H81" i="8"/>
  <c r="H80" i="8" s="1"/>
  <c r="O19" i="6"/>
  <c r="O18" i="6"/>
  <c r="M10" i="8"/>
  <c r="M145" i="8" s="1"/>
  <c r="O38" i="6"/>
  <c r="K33" i="2"/>
  <c r="K19" i="7"/>
  <c r="K31" i="2"/>
  <c r="K45" i="2"/>
  <c r="K67" i="2"/>
  <c r="K81" i="2"/>
  <c r="K104" i="2"/>
  <c r="K82" i="3"/>
  <c r="E23" i="5"/>
  <c r="K23" i="5" s="1"/>
  <c r="K46" i="5"/>
  <c r="O25" i="6"/>
  <c r="K30" i="2"/>
  <c r="K63" i="2"/>
  <c r="K103" i="2"/>
  <c r="K19" i="4"/>
  <c r="P14" i="6"/>
  <c r="O36" i="6"/>
  <c r="K17" i="7"/>
  <c r="K11" i="8"/>
  <c r="K10" i="8" s="1"/>
  <c r="K145" i="8" s="1"/>
  <c r="I81" i="8"/>
  <c r="I80" i="8" s="1"/>
  <c r="L98" i="8"/>
  <c r="L97" i="8" s="1"/>
  <c r="C9" i="19"/>
  <c r="K9" i="19" s="1"/>
  <c r="C7" i="21"/>
  <c r="D24" i="2"/>
  <c r="K24" i="2" s="1"/>
  <c r="K105" i="2"/>
  <c r="K47" i="5"/>
  <c r="K101" i="2"/>
  <c r="K24" i="3"/>
  <c r="K53" i="5"/>
  <c r="O22" i="6"/>
  <c r="O30" i="6"/>
  <c r="H14" i="8"/>
  <c r="D80" i="8"/>
  <c r="J9" i="10"/>
  <c r="J8" i="10" s="1"/>
  <c r="K10" i="10"/>
  <c r="K9" i="10" s="1"/>
  <c r="K8" i="10" s="1"/>
  <c r="K32" i="7"/>
  <c r="J120" i="8"/>
  <c r="K8" i="5"/>
  <c r="E67" i="5"/>
  <c r="K67" i="5" s="1"/>
  <c r="R14" i="6"/>
  <c r="O29" i="6"/>
  <c r="I39" i="8"/>
  <c r="I13" i="8" s="1"/>
  <c r="I12" i="8" s="1"/>
  <c r="I11" i="8" s="1"/>
  <c r="K26" i="2"/>
  <c r="K48" i="2"/>
  <c r="K85" i="2"/>
  <c r="D34" i="3"/>
  <c r="K34" i="3" s="1"/>
  <c r="K49" i="5"/>
  <c r="Q14" i="6"/>
  <c r="K22" i="7"/>
  <c r="H39" i="8"/>
  <c r="K27" i="2"/>
  <c r="K25" i="2"/>
  <c r="K47" i="2"/>
  <c r="K12" i="3"/>
  <c r="K66" i="3"/>
  <c r="D80" i="3"/>
  <c r="K80" i="3" s="1"/>
  <c r="K20" i="7"/>
  <c r="C17" i="22"/>
  <c r="L80" i="8"/>
  <c r="L11" i="8" s="1"/>
  <c r="L10" i="8" s="1"/>
  <c r="L145" i="8" s="1"/>
  <c r="K102" i="2"/>
  <c r="E18" i="3"/>
  <c r="K18" i="3" s="1"/>
  <c r="J40" i="8"/>
  <c r="J39" i="8" s="1"/>
  <c r="J83" i="8"/>
  <c r="J82" i="8" s="1"/>
  <c r="J81" i="8" s="1"/>
  <c r="J89" i="8"/>
  <c r="J88" i="8" s="1"/>
  <c r="J61" i="10"/>
  <c r="J60" i="10" s="1"/>
  <c r="E45" i="5"/>
  <c r="K45" i="5" s="1"/>
  <c r="J122" i="10"/>
  <c r="J121" i="10" s="1"/>
  <c r="K212" i="10"/>
  <c r="K204" i="10" s="1"/>
  <c r="M14" i="6"/>
  <c r="M42" i="6" s="1"/>
  <c r="J18" i="8"/>
  <c r="J14" i="8" s="1"/>
  <c r="J13" i="8" s="1"/>
  <c r="J12" i="8" s="1"/>
  <c r="G8" i="10"/>
  <c r="I122" i="8"/>
  <c r="I121" i="8" s="1"/>
  <c r="I120" i="8" s="1"/>
  <c r="Q30" i="6"/>
  <c r="K49" i="10"/>
  <c r="K48" i="10" s="1"/>
  <c r="I10" i="8" l="1"/>
  <c r="I145" i="8" s="1"/>
  <c r="O14" i="6"/>
  <c r="O42" i="6" s="1"/>
  <c r="J11" i="8"/>
  <c r="N10" i="8"/>
  <c r="N145" i="8" s="1"/>
  <c r="P42" i="6"/>
  <c r="Q10" i="8"/>
  <c r="Q145" i="8" s="1"/>
  <c r="R42" i="6"/>
  <c r="J80" i="8"/>
  <c r="J147" i="8"/>
  <c r="Q42" i="6"/>
  <c r="P10" i="8"/>
  <c r="P145" i="8" s="1"/>
  <c r="J146" i="8" l="1"/>
  <c r="J10" i="8"/>
  <c r="O10" i="8" l="1"/>
  <c r="O145" i="8" s="1"/>
  <c r="J14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9" authorId="0" shapeId="0" xr:uid="{00000000-0006-0000-0700-000001000000}">
      <text>
        <r>
          <rPr>
            <sz val="11"/>
            <color theme="1"/>
            <rFont val="Arial"/>
          </rPr>
          <t>======
ID#AAAAQTMYqb4
HOANG NGUYEN    (2021-11-04 17:56:45)
Các chỉ tiêu từ 12 - 16 lấy từ biểu số 3</t>
        </r>
      </text>
    </comment>
  </commentList>
  <extLst>
    <ext xmlns:r="http://schemas.openxmlformats.org/officeDocument/2006/relationships" uri="GoogleSheetsCustomDataVersion1">
      <go:sheetsCustomData xmlns:go="http://customooxmlschemas.google.com/" r:id="rId1" roundtripDataSignature="AMtx7mibxvtn6MUa64LZEHmyXFebR/k9Rw=="/>
    </ext>
  </extLst>
</comments>
</file>

<file path=xl/sharedStrings.xml><?xml version="1.0" encoding="utf-8"?>
<sst xmlns="http://schemas.openxmlformats.org/spreadsheetml/2006/main" count="3236" uniqueCount="1390">
  <si>
    <t>BỘ GIÁO DỤC VÀ ĐÀO TẠO</t>
  </si>
  <si>
    <t>TRƯỜNG ĐAI HỌC VINH</t>
  </si>
  <si>
    <t>DANH MỤC CÁC MẪU BIỂU VÀ ĐƠN VỊ ÁP DỤNG DÀNH CHO XÂY DỰNG KẾ HOẠCH TÀI CHÍNH NĂM 2022</t>
  </si>
  <si>
    <t>TT</t>
  </si>
  <si>
    <t>Biểu</t>
  </si>
  <si>
    <t>Tên biểu</t>
  </si>
  <si>
    <t>Đơn vị áp dụng</t>
  </si>
  <si>
    <t>Ghi chú</t>
  </si>
  <si>
    <t>Biểu 1a DH Chính quy</t>
  </si>
  <si>
    <t>QUY MÔ ĐÀO TẠO SINH VIÊN CHÍNH QUY NĂM 2022</t>
  </si>
  <si>
    <t>Dành cho các đơn vị có đào tạo sinh viên đại học chính quy, liên thông, văn bằng 2</t>
  </si>
  <si>
    <t>Biểu 1b Sau đại học</t>
  </si>
  <si>
    <t>QUY MÔ ĐÀO TẠO SAU ĐẠI HỌC NĂM 2022</t>
  </si>
  <si>
    <t>Dành cho các đơn vị có đào tạo bậc sau đại học</t>
  </si>
  <si>
    <t>Biểu 1c VLVH - TX</t>
  </si>
  <si>
    <t>QUY MÔ ĐÀO TẠO VỪA LÀM VỪA HỌC - ĐÀO TẠO TỪ XA NĂM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</si>
  <si>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</si>
  <si>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</si>
  <si>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</si>
  <si>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</si>
  <si>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</si>
  <si>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</si>
  <si>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</si>
  <si>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</si>
  <si>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</si>
  <si>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</si>
  <si>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</si>
  <si>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</si>
  <si>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</si>
  <si>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</si>
  <si>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</si>
  <si>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</si>
  <si>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</si>
  <si>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</si>
  <si>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</si>
  <si>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</si>
  <si>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</si>
  <si>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</si>
  <si>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</si>
  <si>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</si>
  <si>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</si>
  <si>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</si>
  <si>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</si>
  <si>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</si>
  <si>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</si>
  <si>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</si>
  <si>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</si>
  <si>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</si>
  <si>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</si>
  <si>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</si>
  <si>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</si>
  <si>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</si>
  <si>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</si>
  <si>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</si>
  <si>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</si>
  <si>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</si>
  <si>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</si>
  <si>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</si>
  <si>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</si>
  <si>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</si>
  <si>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</si>
  <si>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</si>
  <si>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</si>
  <si>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</si>
  <si>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định dạng trang / tiêu đề / repeat tiêu đề trên các trang sau</t>
  </si>
  <si>
    <t>TRƯỜNG ĐẠI HỌC VINH</t>
  </si>
  <si>
    <t>Biểu số 1</t>
  </si>
  <si>
    <t>Tên đơn vị: Khoa Toán</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</si>
  <si>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</si>
  <si>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</si>
  <si>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</si>
  <si>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</si>
  <si>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</si>
  <si>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</si>
  <si>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</si>
  <si>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</si>
  <si>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</si>
  <si>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</si>
  <si>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</si>
  <si>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</si>
  <si>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</si>
  <si>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</si>
  <si>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</si>
  <si>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</si>
  <si>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</si>
  <si>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</si>
  <si>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</si>
  <si>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</si>
  <si>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</si>
  <si>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</si>
  <si>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</si>
  <si>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</si>
  <si>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</si>
  <si>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</si>
  <si>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</si>
  <si>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</si>
  <si>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</si>
  <si>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</si>
  <si>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</si>
  <si>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</si>
  <si>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</si>
  <si>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</si>
  <si>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</si>
  <si>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</si>
  <si>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</si>
  <si>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</si>
  <si>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</si>
  <si>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2-3 năm (cử nhân 2 năm, kỹ sư 3 năm)</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</si>
  <si>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</si>
  <si>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</si>
  <si>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</si>
  <si>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</si>
  <si>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</si>
  <si>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</si>
  <si>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</si>
  <si>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</si>
  <si>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</si>
  <si>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</si>
  <si>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</si>
  <si>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</si>
  <si>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</si>
  <si>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</si>
  <si>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</si>
  <si>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</si>
  <si>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</si>
  <si>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</si>
  <si>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</si>
  <si>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</si>
  <si>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</si>
  <si>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</si>
  <si>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</si>
  <si>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</si>
  <si>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</si>
  <si>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</si>
  <si>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</si>
  <si>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</si>
  <si>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</si>
  <si>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</si>
  <si>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</si>
  <si>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</si>
  <si>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</si>
  <si>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</si>
  <si>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</si>
  <si>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</si>
  <si>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</si>
  <si>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</si>
  <si>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</si>
  <si>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</si>
  <si>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</si>
  <si>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</si>
  <si>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</si>
  <si>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</si>
  <si>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</si>
  <si>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</si>
  <si>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</si>
  <si>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</si>
  <si>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Tên đơn vị:………..………</t>
  </si>
  <si>
    <t>Số lượng</t>
  </si>
  <si>
    <t>BẬC MẦM NON</t>
  </si>
  <si>
    <t>Số học sinh có mặt ngày 01/01/2022, gồm:
(Tổng số học sinh mục này chính là quy mô có mặt học kỳ II năm học 2021-2022 từ tháng 1-6/2022)</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</si>
  <si>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</si>
  <si>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</si>
  <si>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</si>
  <si>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</si>
  <si>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</si>
  <si>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</si>
  <si>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</si>
  <si>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</si>
  <si>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</si>
  <si>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</si>
  <si>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</si>
  <si>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</si>
  <si>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</si>
  <si>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HS</t>
  </si>
  <si>
    <t>Số học sinh có mặt ngày 01/01/2022 , gồm:
(Tổng số học sinh mục này chính là quy mô có mặt học kỳ II năm học 2021-2022 từ tháng 1-6/2022)</t>
  </si>
  <si>
    <t>Học sinh</t>
  </si>
  <si>
    <t>.- Lớp 5 (Tuyển sinh năm 2017)</t>
  </si>
  <si>
    <t>.- Lớp 4 (Tuyển sinh năm 2018)</t>
  </si>
  <si>
    <t>.- Lớp 3 (Tuyển sinh năm 2019)</t>
  </si>
  <si>
    <t>.- Lớp 2 (Tuyển sinh năm 2020)</t>
  </si>
  <si>
    <t xml:space="preserve"> _ Lớp 1 (Tuyển sinh năm 2021)</t>
  </si>
  <si>
    <t>Học sinh chuyển trường nếu có trong năm 2022 
(Tính dự kiến  trong cả năm 2022)</t>
  </si>
  <si>
    <t>Học sinh tuyển mới năm 2022 theo khối ngành
(Tính dự kiến tổng số tuyển mới trong năm 2022)</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</si>
  <si>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</si>
  <si>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</si>
  <si>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</si>
  <si>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</si>
  <si>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</si>
  <si>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</si>
  <si>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</si>
  <si>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</si>
  <si>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</si>
  <si>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</si>
  <si>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</si>
  <si>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</si>
  <si>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</si>
  <si>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</si>
  <si>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</si>
  <si>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ĐÀO TẠO VỪA LÀM VỪA HỌC</t>
  </si>
  <si>
    <t>- Khóa 62</t>
  </si>
  <si>
    <t>NÂNG CHUẨN LIÊN THÔNG HỆ SƯ PHẠM</t>
  </si>
  <si>
    <t>ĐÀO TẠO TỪ XA</t>
  </si>
  <si>
    <t>Biểu số 3</t>
  </si>
  <si>
    <t>Tên đơn vị:……………...…</t>
  </si>
  <si>
    <t>TỔNG HỢP SỐ GIỜ QUY CHUẨN ĐƠN VỊ PHẢI ĐẢM NHẬN GIẢNG DẠY NĂM TÀI CHÍNH 2022</t>
  </si>
  <si>
    <t>Đơn vị tính: Tiết chuẩn</t>
  </si>
  <si>
    <t>Tổ bộ môn và họ tên giảng viên</t>
  </si>
  <si>
    <t>Hệ số lương</t>
  </si>
  <si>
    <t>Chức danh</t>
  </si>
  <si>
    <t>Số giờ chuẩn theo định mức</t>
  </si>
  <si>
    <t>Số giờ chuẩn được miễn giảm</t>
  </si>
  <si>
    <t>Số giờ chuẩn còn phải đảm nhận</t>
  </si>
  <si>
    <t>Cộng</t>
  </si>
  <si>
    <t>Giờ giảng dạy</t>
  </si>
  <si>
    <t>Giờ NCKH</t>
  </si>
  <si>
    <t>Giờ HĐCM khác</t>
  </si>
  <si>
    <t>(1)</t>
  </si>
  <si>
    <t>(2)</t>
  </si>
  <si>
    <t>(3)</t>
  </si>
  <si>
    <t>(4)</t>
  </si>
  <si>
    <t>(5)</t>
  </si>
  <si>
    <t>(6)</t>
  </si>
  <si>
    <t>(7)</t>
  </si>
  <si>
    <t>(8)</t>
  </si>
  <si>
    <t>(9)</t>
  </si>
  <si>
    <t>(10)</t>
  </si>
  <si>
    <t>(11)</t>
  </si>
  <si>
    <t>(12)</t>
  </si>
  <si>
    <t>(13)</t>
  </si>
  <si>
    <t>(14)</t>
  </si>
  <si>
    <t>(15)</t>
  </si>
  <si>
    <t>(16)</t>
  </si>
  <si>
    <t>Tổng số cán bộ của đơn vị: 27, trong đó:</t>
  </si>
  <si>
    <t>Cán bộ hành chính 0</t>
  </si>
  <si>
    <t>Cán bộ giảng dạy: 27, gồm:</t>
  </si>
  <si>
    <t>CBGD đảm nhận ĐM giờ tập sự (thử việc): 0</t>
  </si>
  <si>
    <t>CBGD đảm nhận ĐM giờ giảng viên trở lên: 27</t>
  </si>
  <si>
    <t>CBGD đảm nhận ĐM giờ giáo viên: 0</t>
  </si>
  <si>
    <t>Đơn vị cấp 3: Khoa Toán học</t>
  </si>
  <si>
    <t>Họ và tên : Nguyễn Thị Hồng Loan</t>
  </si>
  <si>
    <t>TK</t>
  </si>
  <si>
    <t>Trưởng Khoa (-20%)</t>
  </si>
  <si>
    <t>Họ và tên : Nguyễn Thị Ngọc Diệp</t>
  </si>
  <si>
    <t>Họ và tên : Đào Thị Thanh Hà</t>
  </si>
  <si>
    <t>Họ và tên : Nguyễn Thành Quang</t>
  </si>
  <si>
    <t>Họ và tên : Nguyễn Quốc Thơ</t>
  </si>
  <si>
    <t>Họ và tên : Nguyễn Duy Bình</t>
  </si>
  <si>
    <t>Họ và tên : Nguyễn Ngọc Bích</t>
  </si>
  <si>
    <t>Họ và tên : Nguyễn Hữu Quang</t>
  </si>
  <si>
    <t>TLĐTTT</t>
  </si>
  <si>
    <t>Trợ lý ĐTTT (-15%)</t>
  </si>
  <si>
    <t>Họ và tên : Đinh Thanh Giang</t>
  </si>
  <si>
    <t>Nghỉ không lương</t>
  </si>
  <si>
    <t>Họ và tên : Nguyễn Văn Đức</t>
  </si>
  <si>
    <t>Họ và tên : Nguyễn Huy Chiêu</t>
  </si>
  <si>
    <t>Họ và tên : Đinh Huy Hoàng</t>
  </si>
  <si>
    <t>Họ và tên : Vũ Thị Hồng Thanh</t>
  </si>
  <si>
    <t>Họ và tên : Nguyễn Thị Quỳnh Trang</t>
  </si>
  <si>
    <t>Họ và tên : Đậu Hồng Quân</t>
  </si>
  <si>
    <t>NCS ở nước ngoài</t>
  </si>
  <si>
    <t>Họ và tên : Nguyễn Thị Thế</t>
  </si>
  <si>
    <t>Họ và tên : Nguyễn Thanh Diệu</t>
  </si>
  <si>
    <t>CTCĐK</t>
  </si>
  <si>
    <t>Họ và tên : Dương Xuân Giáp</t>
  </si>
  <si>
    <t>TLĐT</t>
  </si>
  <si>
    <t>Trợ lý đào tạo (-15%)</t>
  </si>
  <si>
    <t>Họ và tên : Trần Anh Nghĩa</t>
  </si>
  <si>
    <t>CVHT</t>
  </si>
  <si>
    <t>Cố vấn học tập (-15%)</t>
  </si>
  <si>
    <t>Họ và tên : Nguyễn Văn Quảng</t>
  </si>
  <si>
    <t>Họ và tên : Lê Văn Thành</t>
  </si>
  <si>
    <t>Họ và tên : Võ Thị Hồng Vân</t>
  </si>
  <si>
    <t>Họ và tên : Nguyễn Trần Thuận</t>
  </si>
  <si>
    <t>Làm Postdoc ở nước ngoài</t>
  </si>
  <si>
    <t>Họ và tên : Trương Thị Dung</t>
  </si>
  <si>
    <t>Họ và tên : Nguyễn Chiến Thắng</t>
  </si>
  <si>
    <t>Họ và tên : Nguyễn Thị Mỹ Hằng</t>
  </si>
  <si>
    <t>Họ và tên : Thái Thị Hồng Lam</t>
  </si>
  <si>
    <t>Tổng cộng toàn đơn vị:</t>
  </si>
  <si>
    <t>số liệu dòng này của mỗi đơn vị nhập vào biểu 3b</t>
  </si>
  <si>
    <t>Nghệ An, ngày ….. tháng ….. năm 2021</t>
  </si>
  <si>
    <t xml:space="preserve">        TRƯỞNG ĐƠN VỊ</t>
  </si>
  <si>
    <r>
      <rPr>
        <b/>
        <sz val="15"/>
        <color rgb="FF000000"/>
        <rFont val="Times New Roman"/>
      </rPr>
      <t>Ghi chú:</t>
    </r>
    <r>
      <rPr>
        <sz val="15"/>
        <color rgb="FF000000"/>
        <rFont val="Times New Roman"/>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</si>
  <si>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THPT CHUYÊN</t>
  </si>
  <si>
    <t>.- Lớp 12 (Tuyển sinh năm 2019)</t>
  </si>
  <si>
    <t>.- Lớp 11 (Tuyển sinh năm 2020)</t>
  </si>
  <si>
    <t>.- Lớp 10 (Tuyển mới năm 2021)</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</si>
  <si>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</si>
  <si>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</si>
  <si>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</si>
  <si>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</si>
  <si>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</si>
  <si>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</si>
  <si>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</si>
  <si>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Số học sinh có mặt ngày 01/01/2022 theo khối ngành, gồm:
(Tổng số học sinh mục này chính là quy mô có mặt học kỳ II năm học 2021-2022 từ tháng 1-6/2022)</t>
  </si>
  <si>
    <t>Biểu số 2</t>
  </si>
  <si>
    <t>Tên đơn vị : Khoa Toán học</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</si>
  <si>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</si>
  <si>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</si>
  <si>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(Mẫu dành cho các đơn vị đào tạo từ bậc đại học trở lên)</t>
  </si>
  <si>
    <t xml:space="preserve">Đơn vị tính: </t>
  </si>
  <si>
    <t xml:space="preserve">Tên học phần hoặc chuyên đề; 
hướng dẫn luận văn, đồ án, luận án </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</si>
  <si>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</si>
  <si>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</si>
  <si>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</si>
  <si>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</si>
  <si>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</si>
  <si>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</si>
  <si>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</si>
  <si>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</si>
  <si>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</si>
  <si>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</si>
  <si>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</si>
  <si>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</si>
  <si>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</si>
  <si>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</si>
  <si>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</si>
  <si>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</si>
  <si>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(8)=(3)x(4)x(7)</t>
  </si>
  <si>
    <t>(9)=(3)x(5)x(6)</t>
  </si>
  <si>
    <t>(17)</t>
  </si>
  <si>
    <t>(18)</t>
  </si>
  <si>
    <t>Khoa Toán học</t>
  </si>
  <si>
    <t>Đào tạo chinh quy (gồm cả trong và ngoài Trường)</t>
  </si>
  <si>
    <t>Đại học chính quy</t>
  </si>
  <si>
    <t>a</t>
  </si>
  <si>
    <t xml:space="preserve">Giảng dạy ĐH chính quy </t>
  </si>
  <si>
    <t>Học kì 2 + học kì hè năm học 2021-2022:</t>
  </si>
  <si>
    <t>a.1</t>
  </si>
  <si>
    <t>Học phần: Xác suất, Thống kê và xử lý số liệu</t>
  </si>
  <si>
    <t>Khóa 62, SP Toán+SP Toán CLC+Tin, HK2 2021-2022</t>
  </si>
  <si>
    <t>a.2</t>
  </si>
  <si>
    <t>Học phần: Giải tích 2</t>
  </si>
  <si>
    <t>Khóa 62, SP Toán+SP Toán CLC, HK2 2021-2022</t>
  </si>
  <si>
    <t>a.3</t>
  </si>
  <si>
    <t>Học phần: Xác suất, Thống kê và Toán kinh tế</t>
  </si>
  <si>
    <t>Khóa 62, Nhóm ngành Kinh tế, HK2 2021-2022</t>
  </si>
  <si>
    <t>a.4</t>
  </si>
  <si>
    <t>Học phần: Giải tích (nhóm ngành KT&amp;CN)</t>
  </si>
  <si>
    <t>Khóa 62, Nhóm ngành KT&amp;CN, HK2 2021-2022</t>
  </si>
  <si>
    <t>a.5</t>
  </si>
  <si>
    <t>Học phần: Đại số tuyến tính nâng cao</t>
  </si>
  <si>
    <t>Khóa 62, Ngành KHDL&amp;TK, HK2 2021-2022</t>
  </si>
  <si>
    <t>a.6</t>
  </si>
  <si>
    <t>Khóa 61, SP Toán, HK2 2021-2022</t>
  </si>
  <si>
    <t>a.7</t>
  </si>
  <si>
    <t>Học phần: Đại số đại cương</t>
  </si>
  <si>
    <t>Khóa 61, SP Toán+SP Toán CLC, HK2 2021-2022</t>
  </si>
  <si>
    <t>a.8</t>
  </si>
  <si>
    <t>Học phần: Độ đo và tích phân</t>
  </si>
  <si>
    <t>a.9</t>
  </si>
  <si>
    <t>Khóa 61, SP Toán CLC, HK2 2021-2022</t>
  </si>
  <si>
    <t>a.10</t>
  </si>
  <si>
    <t>Học phần: Hàm biến phức</t>
  </si>
  <si>
    <t>a.11</t>
  </si>
  <si>
    <t>Học phần: Hình học tuyến tính</t>
  </si>
  <si>
    <t>a.12</t>
  </si>
  <si>
    <t>Học phần: Toán kỹ thuật</t>
  </si>
  <si>
    <t>Khóa 61, KTCN, HK2 2021-2022</t>
  </si>
  <si>
    <t>a.13</t>
  </si>
  <si>
    <t>Học phần: Xác suất và Thống kê</t>
  </si>
  <si>
    <t>a.14</t>
  </si>
  <si>
    <t>Học phần: Thống kê xã hội học</t>
  </si>
  <si>
    <t>Khóa 61, Quản lý giáo dục, HK2 2021-2022</t>
  </si>
  <si>
    <t>a.15</t>
  </si>
  <si>
    <t>Học phần: Hình học vi phân</t>
  </si>
  <si>
    <t>Khóa 60, SP Toán, HK2 2021-2022</t>
  </si>
  <si>
    <t>a.16</t>
  </si>
  <si>
    <t>a.17</t>
  </si>
  <si>
    <t>Học phần: Lý luận và Phương pháp dạy học môn Toán</t>
  </si>
  <si>
    <t>Khóa 60, SP Toán+SP Toán CLC, HK2 2021-2022</t>
  </si>
  <si>
    <t>a.18</t>
  </si>
  <si>
    <t>Học phần: Phát triển chương trình môn Toán</t>
  </si>
  <si>
    <t>a.19</t>
  </si>
  <si>
    <t>Học phần: Số học</t>
  </si>
  <si>
    <t>a.20</t>
  </si>
  <si>
    <t>a.21</t>
  </si>
  <si>
    <t>Học phần: Giải tích hàm</t>
  </si>
  <si>
    <t>Khóa 60, SP Toán CLC, HK2 2021-2022</t>
  </si>
  <si>
    <t>a.22</t>
  </si>
  <si>
    <t>a.23</t>
  </si>
  <si>
    <t>a.24</t>
  </si>
  <si>
    <t>Học phần: Tự chọn 3 (Nhập môn đại số giao hoán)</t>
  </si>
  <si>
    <t>Học kì 1 năm học 2022-2023:</t>
  </si>
  <si>
    <t>a.25</t>
  </si>
  <si>
    <t>Học phần: Đại số tuyến tính</t>
  </si>
  <si>
    <t>Khóa 63, SP Toán+SP Toán CLC+Tin HK1 2022-2023</t>
  </si>
  <si>
    <t>a.26</t>
  </si>
  <si>
    <t>Học phần: Toán cao cấp</t>
  </si>
  <si>
    <t>Khóa 63, SP Lý+Hóa+Sinh HK1 2022-2023</t>
  </si>
  <si>
    <t>a.27</t>
  </si>
  <si>
    <t>Học phần: Giải tích 1</t>
  </si>
  <si>
    <t>a.28</t>
  </si>
  <si>
    <t>Học phần: Nhập môn ngành Sư phạm</t>
  </si>
  <si>
    <t>Khóa 63, SP Toán+SP Toán CLC HK1 2022-2023</t>
  </si>
  <si>
    <t>a.29</t>
  </si>
  <si>
    <t>Học phần: Xác suất và Thống kê (nhóm ngành NLN&amp;QLTN)</t>
  </si>
  <si>
    <t>Khóa 63, Khối ngành NLN&amp;QLTN HK1 2022-2023</t>
  </si>
  <si>
    <t>a.30</t>
  </si>
  <si>
    <t>Khóa 63, Nhóm ngành Kinh tế, HK1 2022-2023</t>
  </si>
  <si>
    <t>a.31</t>
  </si>
  <si>
    <t>Học phần: Đại số tuyến tính (nhóm ngành KT&amp;CN)</t>
  </si>
  <si>
    <t>Khóa 63, Nhóm ngành KT&amp;CN, HK1 2022-2023</t>
  </si>
  <si>
    <t>a.32</t>
  </si>
  <si>
    <t>Khóa 63, CNTT CLC, HK1 2022-2023</t>
  </si>
  <si>
    <t>a.33</t>
  </si>
  <si>
    <t>Học phần: Xác suất và Thống kê (nhóm ngành CN HS&amp;MT)</t>
  </si>
  <si>
    <t>Khóa 63, Viện HS&amp;MT, HK1 2022-2023</t>
  </si>
  <si>
    <t>a.34</t>
  </si>
  <si>
    <t>Học phần: Giải tích (nhóm ngành xây dựng)</t>
  </si>
  <si>
    <t>Khóa 63, Khoa xây dựng, HK1 2022-2023</t>
  </si>
  <si>
    <t>a.35</t>
  </si>
  <si>
    <t>Học phần: Thống kê trong thể dục thể thao</t>
  </si>
  <si>
    <t>Khóa 63, Khoa GDTC, HK1 2022-2023</t>
  </si>
  <si>
    <t>a.36</t>
  </si>
  <si>
    <t>Khóa 62, SP Toán+SP Toán CLC, HK1 2022-2023</t>
  </si>
  <si>
    <t>a.37</t>
  </si>
  <si>
    <t>Học phần: Tiếng Anh chuyên ngành</t>
  </si>
  <si>
    <t>Khóa 62, SP Toán, HK1 2022-2023</t>
  </si>
  <si>
    <t>a.38</t>
  </si>
  <si>
    <t>Khóa 62, Nhóm ngành KT&amp;CN, HK1 2022-2023</t>
  </si>
  <si>
    <t>a.39</t>
  </si>
  <si>
    <t>Học phần: Đại số tuyến tính (nhóm ngành xây dựng)</t>
  </si>
  <si>
    <t>Khóa 62, Khoa Xây dựng, HK1 2022-2023</t>
  </si>
  <si>
    <t>a.40</t>
  </si>
  <si>
    <t>Học phần: Lập trình Python</t>
  </si>
  <si>
    <t>Khóa 62, KHDL&amp;TK, HK1 2022-2023</t>
  </si>
  <si>
    <t>a.41</t>
  </si>
  <si>
    <t>a.42</t>
  </si>
  <si>
    <t>Khóa 61, SP Toán, HK1 2022-2023</t>
  </si>
  <si>
    <t>a.43</t>
  </si>
  <si>
    <t>Học phần: Cơ sở lý thuyết xác suất và thống kê</t>
  </si>
  <si>
    <t>a.44</t>
  </si>
  <si>
    <t>Học phần: Toán sơ cấp</t>
  </si>
  <si>
    <t>a.45</t>
  </si>
  <si>
    <t>Khóa 61, SP Toán CLC, HK1 2022-2023</t>
  </si>
  <si>
    <t>a.46</t>
  </si>
  <si>
    <t>Học phần: Lý thuyết xác suất và thống kê hiện đại</t>
  </si>
  <si>
    <t>a.47</t>
  </si>
  <si>
    <t>Học phần: Tự chọn 1 (Tôpô đại cương)</t>
  </si>
  <si>
    <t>a.48</t>
  </si>
  <si>
    <t>Học phần: Tự chọn 2 (Nhập môn phương pháp xác suất)</t>
  </si>
  <si>
    <t>a.49</t>
  </si>
  <si>
    <t>Học phần: Tự chọn 3 (Khóa 60 SP Toán: (1) Nhập môn quá trình ngẫu nhiên, (2) Hình học phi Ơclit, (3) Tiếp cận dạy học Toán ở trường phổ thông bằng tiếng Anh, (4) Phép tính vi phân trong không gian Banach.</t>
  </si>
  <si>
    <t>Khóa 60, SP Toán, HK1 2022-2023</t>
  </si>
  <si>
    <t>a.50</t>
  </si>
  <si>
    <t>Học phần: Cơ sở đại số hiện đại</t>
  </si>
  <si>
    <t>a.51</t>
  </si>
  <si>
    <t>a.52</t>
  </si>
  <si>
    <t>Học phần: Giải tích số</t>
  </si>
  <si>
    <t>a.53</t>
  </si>
  <si>
    <t>Khóa 60, SP Toán CLC, HK1 2022-2023</t>
  </si>
  <si>
    <t>a.54</t>
  </si>
  <si>
    <t>Học phần: Thực hành dạy học môn Toán</t>
  </si>
  <si>
    <t>Khóa 60, SP Toán+SP Toán CLC, HK1 2022-2023</t>
  </si>
  <si>
    <t>a.55</t>
  </si>
  <si>
    <t>Học phần: Thực hành NCKH trong giáo dục Toán học</t>
  </si>
  <si>
    <t>a.56</t>
  </si>
  <si>
    <t>a.57</t>
  </si>
  <si>
    <t>Học phần: Tự  chọn 4 (Dạy học toán ở trường phổ thông bằng tiếng Anh)</t>
  </si>
  <si>
    <t>a.58</t>
  </si>
  <si>
    <t>Học phần: Tự chọn 5 (Hình học Fractal)</t>
  </si>
  <si>
    <t>b</t>
  </si>
  <si>
    <t>Hướng dẫn thực tế, thực tập; luận văn và đồ án TN</t>
  </si>
  <si>
    <t>b.1</t>
  </si>
  <si>
    <t>Tổ BM Hướng dẫn luận văn TN</t>
  </si>
  <si>
    <t>b.2</t>
  </si>
  <si>
    <t>Tổ BM hướng dẫn đồ án TN</t>
  </si>
  <si>
    <t>b.3</t>
  </si>
  <si>
    <t>Tổ BM hướng dẫn khóa luận TN</t>
  </si>
  <si>
    <t>b.4</t>
  </si>
  <si>
    <t>Tổ BM hướng dẫn thực tập</t>
  </si>
  <si>
    <t>b.5</t>
  </si>
  <si>
    <t>Tổ BM hướng dẫn đi thực tế</t>
  </si>
  <si>
    <t>Đào tạo Cao học</t>
  </si>
  <si>
    <t>Giảng dạy Thạc sĩ</t>
  </si>
  <si>
    <t>Học phần: Đại số hiện đại</t>
  </si>
  <si>
    <t>Học phần: Cơ sở hình học hiện đại</t>
  </si>
  <si>
    <t>Học phần: Một số vấn đề hiện đại cuả LLDH môn Toán</t>
  </si>
  <si>
    <t>Học phần: Cơ sở xác suất hiện đại</t>
  </si>
  <si>
    <r>
      <rPr>
        <i/>
        <sz val="10"/>
        <color theme="1"/>
        <rFont val="Times New Roman"/>
      </rPr>
      <t>Chọn 3 trong số 7 học phần sau đây:</t>
    </r>
    <r>
      <rPr>
        <sz val="10"/>
        <color theme="1"/>
        <rFont val="Times New Roman"/>
      </rPr>
      <t xml:space="preserve">
(1) Số học hiện đại
(2) Lý thuyết Tôpô
(3) Cơ sở lý thuyết thống kê và ứng dụng
(4) Lí luận về phát triển chương trình môn Toán
(5) Lý thuyết độ đo
(6) Đại số tuyến tính nâng cao
(7) Hình học của nhóm các phép biến đổi.</t>
    </r>
  </si>
  <si>
    <t>Phát triển lí luận dạy học môn Toán</t>
  </si>
  <si>
    <t>Đánh giá kết quả học tập của học sinh trong dạy học 
môn toán ở trường phổ thông</t>
  </si>
  <si>
    <t>Phát triển tư duy cho học sinh trong dạy học toán 
ở trường phổ thông</t>
  </si>
  <si>
    <t>Vận dụng các phương pháp dạy học không truyền 
thống vào dạy học Toán</t>
  </si>
  <si>
    <t>Dạy học môn toán thông qua phát hiện và sửa chữa 
sai lầm của học sinh</t>
  </si>
  <si>
    <t>Hướng dẫn luận văn tốt nghiệp</t>
  </si>
  <si>
    <t>Hướng dẫn luận văn cao học Thạc sĩ khóa 28 chuyên ngành: Lý thuyết xác suất và Thống kê toán học</t>
  </si>
  <si>
    <t xml:space="preserve">Hướng dẫn luận văn cao học Thạc sĩ khóa 28 chuyên ngành: Đại số và lý thuyết số </t>
  </si>
  <si>
    <t>Hướng dẫn luận văn cao học Thạc sĩ khóa 28 chuyên ngành: LL và PPDH Toán</t>
  </si>
  <si>
    <t>Hướng dẫn luận văn cao học Thạc sĩ khóa 28 chuyên ngành: Giải tích Toán học</t>
  </si>
  <si>
    <t>Đào tạo Nghiên cứu sinh</t>
  </si>
  <si>
    <t>Giảng dạy Nghiên cứu sinh</t>
  </si>
  <si>
    <t>Học phần ……</t>
  </si>
  <si>
    <t>Hướng dẫn chuyên đề</t>
  </si>
  <si>
    <t>Hướng dẫn chuyên đề …...............................</t>
  </si>
  <si>
    <t>c</t>
  </si>
  <si>
    <t>Hướng dẫn Luận án</t>
  </si>
  <si>
    <t>c.1</t>
  </si>
  <si>
    <t>Hướng dẫn luận án tiến sĩ NCS Bùi Nguyên Trâm Ngọc, chuyên ngành Lý thuyết xác suất và Thống kê Toán học (bảo vệ cấp Trường)</t>
  </si>
  <si>
    <t>c.2</t>
  </si>
  <si>
    <t>Hướng dẫn luận án tiến sĩ NCS Hoàng Lê Minh, chuyên ngành Lý luận và PPDH bộ môn Toán (bảo vệ cấp Cơ sở và cấp Trường)</t>
  </si>
  <si>
    <t>c.3</t>
  </si>
  <si>
    <t>Hướng dẫn luận án tiến sĩ NCS Hà Anh Tuấn, chuyên ngành Toán giải tích</t>
  </si>
  <si>
    <t>c.4</t>
  </si>
  <si>
    <t>Hướng dẫn NCS Nguyễn Hữu Học, chuyên ngành Toán giải tích</t>
  </si>
  <si>
    <t>c.5</t>
  </si>
  <si>
    <t>Hướng dẫn NCS Nguyễn Thị Thu, chuyên ngành Toán giải tích</t>
  </si>
  <si>
    <t>Đào tạo không chính quy (gồm cả trong, ngoài Trường)</t>
  </si>
  <si>
    <t>Đào tạo ĐH vừa làm vừa học</t>
  </si>
  <si>
    <t>Giảng dạy ĐH vừa làm vừa học</t>
  </si>
  <si>
    <t>K62 SP Toán tại TT GDTX Bình Định</t>
  </si>
  <si>
    <t>Học phần: Lý luận và phương pháp dạy học bộ môn Toán theo tiếp cận năng lực</t>
  </si>
  <si>
    <t>Học phần: Phát triển chương trình  môn Toán</t>
  </si>
  <si>
    <t>Học kì 1 năm học 2021-2022:</t>
  </si>
  <si>
    <t>Các hoạt động khác (nếu có)</t>
  </si>
  <si>
    <t>Đại học Giáo dục từ xa</t>
  </si>
  <si>
    <t>Giảng dạy ĐH ĐTTX</t>
  </si>
  <si>
    <t>Z</t>
  </si>
  <si>
    <t>Tổng hợp toàn khoa, Viện</t>
  </si>
  <si>
    <t>Đại học chính quy (gồm cả trong và ngoài Trường)</t>
  </si>
  <si>
    <t>x</t>
  </si>
  <si>
    <t>Đào tạo Thạc sĩ (gồm cả trong và ngoài Trường)</t>
  </si>
  <si>
    <t>Đại học VLVH (gồm cả trong và ngoài Trường)</t>
  </si>
  <si>
    <t>Đại học ĐTTX (gồm cả trong và ngoài Trường)</t>
  </si>
  <si>
    <t>Đào tạo THPT Chuyên</t>
  </si>
  <si>
    <t>Đào tạo THPT Chất lượng cao</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</si>
  <si>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</si>
  <si>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 Không tổng hợp số giờ giảng dạy khác (đào tạo ngắn hạn cấp chứng chỉ, đào tạo khác) vào số giờ giảng dạy của Tổ bộ môn, Khoa</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</si>
  <si>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</si>
  <si>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</si>
  <si>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(13) -(16) thì lấy từ biểu 3</t>
  </si>
  <si>
    <t xml:space="preserve"> - Việc tổng hợp toàn khoa, viện phải được tổng hợp cả theo từng loại hình đào tạo; các chi tiêu (6),(8),(9),(10),(11),(12),(13),(14),(15),(16) cần được tổng hợp theo khoa.</t>
  </si>
  <si>
    <t>Tổng số cán bộ của đơn vị: …….., trong đó:</t>
  </si>
  <si>
    <t>Cán bộ hành chính ……………………….</t>
  </si>
  <si>
    <t>Cán bộ giảng dạy: ……………….., gồm:</t>
  </si>
  <si>
    <t>CBGD đảm nhận ĐM giờ tập sự (thử việc): …</t>
  </si>
  <si>
    <t>CBGD đảm nhận ĐM giờ giảng viên trở lên: …….</t>
  </si>
  <si>
    <t>CBGD đảm nhận ĐM giờ giáo viên: ….</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</si>
  <si>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</si>
  <si>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</si>
  <si>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</si>
  <si>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</si>
  <si>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</si>
  <si>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</si>
  <si>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</si>
  <si>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</si>
  <si>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</si>
  <si>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</si>
  <si>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</si>
  <si>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</si>
  <si>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</si>
  <si>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</si>
  <si>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</si>
  <si>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</si>
  <si>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</si>
  <si>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</si>
  <si>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</si>
  <si>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</si>
  <si>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</si>
  <si>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</si>
  <si>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</si>
  <si>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</si>
  <si>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</si>
  <si>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</si>
  <si>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</si>
  <si>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</si>
  <si>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</si>
  <si>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</si>
  <si>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</si>
  <si>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</si>
  <si>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</si>
  <si>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</si>
  <si>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</si>
  <si>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</si>
  <si>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</si>
  <si>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r>
      <rPr>
        <b/>
        <sz val="15"/>
        <color rgb="FF000000"/>
        <rFont val="Times New Roman"/>
      </rPr>
      <t>Ghi chú:</t>
    </r>
    <r>
      <rPr>
        <sz val="15"/>
        <color rgb="FF000000"/>
        <rFont val="Times New Roman"/>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</si>
  <si>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Biểu số 2B</t>
  </si>
  <si>
    <t>KẾ HOẠCH GIẢNG DẠY CỦA ĐƠN VỊ ĐÀO TẠO Ở TẤT CẢ CÁC BẬC HỌC THEO NĂM TÀI CHÍNH 2022</t>
  </si>
  <si>
    <t>(Bảng này dùng để thống kê chi tiết giảng dạy học kỳ II năm học 2021-2022 và học kỳ I năm học 2022-2023)</t>
  </si>
  <si>
    <t>Họ và tên</t>
  </si>
  <si>
    <t>Tên học phần đảm nhận</t>
  </si>
  <si>
    <t>Số tín chỉ</t>
  </si>
  <si>
    <t>Các lớp đảm nhận</t>
  </si>
  <si>
    <t>Số giờ miễn</t>
  </si>
  <si>
    <t>(9)=(7)-(8)</t>
  </si>
  <si>
    <t>(10)=(6)-(9)</t>
  </si>
  <si>
    <t>Tổ bộ môn (1) Đại số - Hình học</t>
  </si>
  <si>
    <t>(i)</t>
  </si>
  <si>
    <t>Giáo viên tại đơn vị</t>
  </si>
  <si>
    <t>GVCC</t>
  </si>
  <si>
    <t>Đại số đại cương</t>
  </si>
  <si>
    <t>K61SPToán CLC (HK4) = 198 tiết</t>
  </si>
  <si>
    <t>A basic step in Commutative Algebra</t>
  </si>
  <si>
    <t>K60 SP Toán CLC (HK6) = 66 tiết</t>
  </si>
  <si>
    <t>Cơ sở Đại số hiện đại</t>
  </si>
  <si>
    <t>K60 SP Toán  (HK7) = 49,5 tiết</t>
  </si>
  <si>
    <t>Foundation of Modern Algebra</t>
  </si>
  <si>
    <t>K60 SP Toán CLC (HK7) = 132 tiết</t>
  </si>
  <si>
    <t>K62 SP Toán + CLC (HK3) = 132 tiết</t>
  </si>
  <si>
    <t>Đại số hiện đại</t>
  </si>
  <si>
    <t>CH30 Toán = 52,125 tiết</t>
  </si>
  <si>
    <t xml:space="preserve">Hướng dẫn luận văn </t>
  </si>
  <si>
    <t>3 LV</t>
  </si>
  <si>
    <t xml:space="preserve">CH28 Vũng Tàu + Đồng Nai =105 tiết </t>
  </si>
  <si>
    <t>GV</t>
  </si>
  <si>
    <t>Arithmetics</t>
  </si>
  <si>
    <t>K60 SP Toán CLC (HK6) = 99 tiết</t>
  </si>
  <si>
    <t>Đại số tuyến tính</t>
  </si>
  <si>
    <t>K63 SP Toán - Tin (HK1) = 198 tiết</t>
  </si>
  <si>
    <t>Số học</t>
  </si>
  <si>
    <t>K62 VLVH Bình Định = 49,5 tiết</t>
  </si>
  <si>
    <t>CH28 Vũng Tàu + Đồng Nai = 105 tiết</t>
  </si>
  <si>
    <t>Toán cao cấp (phần ĐS)</t>
  </si>
  <si>
    <t>K63 Kinh tế (HK1) =264 tiết</t>
  </si>
  <si>
    <t>ĐSTT (Xây dựng)</t>
  </si>
  <si>
    <t>K62 Xây dựng (HK3) = 49,5 tiết</t>
  </si>
  <si>
    <t>2 LV</t>
  </si>
  <si>
    <t>CH28 Vũng Tàu + Đồng Nai = 70 tiết</t>
  </si>
  <si>
    <t>K60 SP Toán  (HK6) = 49,5 tiết</t>
  </si>
  <si>
    <t>K62 SP Toán (HK3) = 264 tiết</t>
  </si>
  <si>
    <t>Số học hiện đại</t>
  </si>
  <si>
    <t>ĐSTT (KT và CN)</t>
  </si>
  <si>
    <t>K63 Kỹ thuật và Công nghệ =396 tiết</t>
  </si>
  <si>
    <t>K62 VLVH Bình Định = 82,5 tiết</t>
  </si>
  <si>
    <t>Co sở Đại số hiện đại</t>
  </si>
  <si>
    <t>K62 VLVH Bình Định = 19,8 tiết</t>
  </si>
  <si>
    <t>GVC</t>
  </si>
  <si>
    <t>Hình học tuyến tính</t>
  </si>
  <si>
    <t>K61 SP Toán CLC (HK4) = 82,5 tiết</t>
  </si>
  <si>
    <t>Hình học vi phân</t>
  </si>
  <si>
    <t>K60 SP Toán (HK6) = 49,5 tiết</t>
  </si>
  <si>
    <t>Hình học phi Euclid (tự chọn)</t>
  </si>
  <si>
    <t>K60 SP Toán (HK7) = 49,5 tiết</t>
  </si>
  <si>
    <t>K63 Kinh tế (HK1) = 99 tiết</t>
  </si>
  <si>
    <t>Cơ sở Hình học hiện đại</t>
  </si>
  <si>
    <t>Tôpô đại cương (tự chọn)</t>
  </si>
  <si>
    <t>K61 SP Toán (HK5) = 165 tiết</t>
  </si>
  <si>
    <t>K63 Kinh tế (HK1) = 132 tiết</t>
  </si>
  <si>
    <t>CH28 LL và PPGD = 105 tiết</t>
  </si>
  <si>
    <t>ĐSTT nâng cao</t>
  </si>
  <si>
    <t>K62 KHDL (HK2) = 39,6 tiết</t>
  </si>
  <si>
    <t>Differential Geometry</t>
  </si>
  <si>
    <t>Tiếng Anh CN</t>
  </si>
  <si>
    <t>K62 SP Toán (HK3) = 66 tiết</t>
  </si>
  <si>
    <t>General topology</t>
  </si>
  <si>
    <t>K61 SP Toán  CLC (HK5) = 99 tiết</t>
  </si>
  <si>
    <t>…........................</t>
  </si>
  <si>
    <t>B</t>
  </si>
  <si>
    <t>Thỉnh giảng</t>
  </si>
  <si>
    <t>Họ và tên : Thiều Đình Phong</t>
  </si>
  <si>
    <t>CH28 Vũng Tàu + Đồng Nai</t>
  </si>
  <si>
    <t>Họ và tên: Đinh Đức Tài</t>
  </si>
  <si>
    <t>Tổng hợp Tổ (1) Đại số-Hình học</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</si>
  <si>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</si>
  <si>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</si>
  <si>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</si>
  <si>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</si>
  <si>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</si>
  <si>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</si>
  <si>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</si>
  <si>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</si>
  <si>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 Xác suất, Thống kê và Toán ứng dụng</t>
  </si>
  <si>
    <t>(ii)</t>
  </si>
  <si>
    <t>Xác suất, Thống kê và xử lý số liệu</t>
  </si>
  <si>
    <t>Khóa 62, SP Toán+SP Toán CLC+Tin, 
HK2 2021-2022 (2 lớp): 132 giờ chuẩn</t>
  </si>
  <si>
    <t>Xác suất và thống kê</t>
  </si>
  <si>
    <t>Khóa 61, KTCN, HK2 2021-2022 (2 lớp): 
99 giờ chuẩn</t>
  </si>
  <si>
    <t>Toán cao cấp</t>
  </si>
  <si>
    <t>Khóa 63, SP Lý+Hóa+Sinh 
HK1 2022-2023 (1 lớp): 49.5 giờ chuẩn</t>
  </si>
  <si>
    <t>2TC Giải tích 
+ 3TC XSTK</t>
  </si>
  <si>
    <t>Xác suất và Thống kê (nhóm ngành CN HS&amp;MT)</t>
  </si>
  <si>
    <t>Khóa 63, Viện HS&amp;MT, 
HK1 2022-2023 (1 lớp): 49.5 giờ chuẩn</t>
  </si>
  <si>
    <t>Xác suất và Thống kê</t>
  </si>
  <si>
    <t>Khóa 62, Nhóm ngành KT&amp;CN, HK1 2022-2023 (3 lớp): 193.05 giờ chuẩn</t>
  </si>
  <si>
    <t>Nhập môn quá trình ngẫu nhiên (tự chọn)</t>
  </si>
  <si>
    <t>Khóa 60, SP Toán, HK1 2022-2023 (1 lớp): 
49.5 giờ chuẩn</t>
  </si>
  <si>
    <t>Hướng dẫn luận văn</t>
  </si>
  <si>
    <t>1 LV</t>
  </si>
  <si>
    <t>Cao học 28 Vinh: 35 giờ chuẩn</t>
  </si>
  <si>
    <t>Xác suất, Thống kê và Toán kinh tế</t>
  </si>
  <si>
    <t>Khóa 62, Nhóm ngành Kinh tế, 
HK2 2021-2022 (5 lớp): 429 giờ chuẩn</t>
  </si>
  <si>
    <t>Giải tích số</t>
  </si>
  <si>
    <t>Khóa 60, SP Toán+SP Toán CLC+K62 VLVH, HK1 2022-2023 (3 lớp): 198 giờ chuẩn</t>
  </si>
  <si>
    <t>Khóa 62, Nhóm ngành Kinh tế, 
HK2 2021-2022 (4 lớp): 343.2 giờ chuẩn</t>
  </si>
  <si>
    <t>Nhập môn phương pháp xác suất (tự chọn)</t>
  </si>
  <si>
    <t>Khóa 60, SP Toán, HK2 2021-2022 (1 lớp): 49.5 giờ chuẩn</t>
  </si>
  <si>
    <t>Khóa 63, CNTT CLC, HK1 2022-2023 (1 lớp): 49.5 giờ chuẩn</t>
  </si>
  <si>
    <t>Thống kê trong thể dục thể thao</t>
  </si>
  <si>
    <t>Khóa 63, Khoa GDTC, HK1 2022-2023 (1 lớp): 33 giờ chuẩn</t>
  </si>
  <si>
    <t>Khóa 62, Nhóm ngành KT&amp;CN, HK1 2022-2023 (1 lớp): 64.35 giờ chuẩn</t>
  </si>
  <si>
    <t>Nhập môn phương pháp xác suất</t>
  </si>
  <si>
    <t>Khóa 61, SP Toán CLC, HK1 2022-2023 
(1 lớp): 99 giờ chuẩn</t>
  </si>
  <si>
    <t>Hướng dẫn luận án</t>
  </si>
  <si>
    <t>1 HV</t>
  </si>
  <si>
    <t>Hướng dẫn phụ NCS Bùi Nguyên Trâm Ngọc bảo vệ luận án tiến sĩ cấp Trường (40%): 20 giờ chuẩn</t>
  </si>
  <si>
    <t>Khóa 62, Nhóm ngành KT&amp;CN, HK1 2022-2023 (5 lớp): 321.75 giờ chuẩn</t>
  </si>
  <si>
    <t>Cơ sở lý thuyết xác suất và thống kê</t>
  </si>
  <si>
    <t>Khóa 61, SP Toán, HK1 2022-2023 (2 lớp): 165 giờ chuẩn</t>
  </si>
  <si>
    <t>Cơ sở xác suất hiện đại</t>
  </si>
  <si>
    <t>Cao học K30: 52.125 giờ chuẩn</t>
  </si>
  <si>
    <t>Hướng dẫn luận án 
(1 chính XS+ 1 phụ PP)</t>
  </si>
  <si>
    <t>2 HV</t>
  </si>
  <si>
    <t>HD chính (60%): 30 giờ chuẩn; 
HD phụ (40%): 20 giờ chuẩn</t>
  </si>
  <si>
    <t>Khóa 61, KTCN, HK2 2021-2022 (3 lớp): 
148.5 giờ chuẩn</t>
  </si>
  <si>
    <t>Lý thuyết xác suất và thống kê hiện đại</t>
  </si>
  <si>
    <t>Khóa 61, SP Toán CLC, HK1 2022-2023 
(1 lớp): 165 giờ chuẩn</t>
  </si>
  <si>
    <t>Cơ sở lý thuyết thống kê và ứng dụng</t>
  </si>
  <si>
    <t>Tiếng Anh chuyên ngành</t>
  </si>
  <si>
    <t>Khoá 62 SP Toán (1 lớp): 66 giờ chuẩn</t>
  </si>
  <si>
    <t>Cao học 28 Vinh: 70 giờ chuẩn</t>
  </si>
  <si>
    <t>Xác suất và Thống kê (nhóm ngành NLN&amp;QLTN)</t>
  </si>
  <si>
    <t>Khóa 63, Viện HS&amp;MT, HK1 2022-2023 
(1 lớp): 49.5 giờ chuẩn</t>
  </si>
  <si>
    <t>Khóa 62, Nhóm ngành KT&amp;CN, HK1 2022-2023 (2 lớp): 128.7 giờ chuẩn</t>
  </si>
  <si>
    <t>Postdoc ở nước ngoài</t>
  </si>
  <si>
    <t>HỌ và tên : ….......................</t>
  </si>
  <si>
    <t>Tổng hợp Tổ (2) Xác suất, Thống kê và Toán ứng dụng</t>
  </si>
  <si>
    <t>Tổ bộ môn (3)  Giải tích</t>
  </si>
  <si>
    <t>(iii)</t>
  </si>
  <si>
    <t>HỌ và tên : Nguyễn Văn Đức</t>
  </si>
  <si>
    <t>Giải tích 2</t>
  </si>
  <si>
    <t>Khóa 62 Sư phạm Toán: 4 lớp</t>
  </si>
  <si>
    <t>Giải tích hàm</t>
  </si>
  <si>
    <t>Khóa 60 Sư phạm Toán: 1 lớp</t>
  </si>
  <si>
    <t>Giải tích</t>
  </si>
  <si>
    <t>Khóa 62: 3 lớp</t>
  </si>
  <si>
    <t>Hàm biến phức</t>
  </si>
  <si>
    <t>5 LV</t>
  </si>
  <si>
    <t>CH28 Tây Ninh+Yên Thành:175 tiết</t>
  </si>
  <si>
    <t>Toán kỹ thuật</t>
  </si>
  <si>
    <t>Khóa 61: 1 lớp</t>
  </si>
  <si>
    <t>Họ và tên: Nguyễn Huy Chiêu</t>
  </si>
  <si>
    <t>Khóa 62 Sư phạm Toán: 2 lớp</t>
  </si>
  <si>
    <t>Độ đo và tích phân</t>
  </si>
  <si>
    <t>Khóa 61+VLVH: 2 lớp</t>
  </si>
  <si>
    <t>Khóa 60 Sư phạm Toán CLC</t>
  </si>
  <si>
    <t>Hướng dẫn NCS</t>
  </si>
  <si>
    <t>NCS Hà Anh Tuấn: 50 tiết</t>
  </si>
  <si>
    <t>Khoá 62 SP Toán: 1 lớp</t>
  </si>
  <si>
    <t>Họ và tên: Đinh Huy Hoàng</t>
  </si>
  <si>
    <t>Khóa 61 Sư phạm Toán: 2 lớp</t>
  </si>
  <si>
    <t>Khóa 61 Sư phạm Toán: 3 lớp</t>
  </si>
  <si>
    <t>Khóa 63 Lý Hóa Sinh (2 chỉ Giải tích): 1 lớp</t>
  </si>
  <si>
    <t>Hướng dẫn 2: 20 tiết</t>
  </si>
  <si>
    <t xml:space="preserve">5 LV </t>
  </si>
  <si>
    <t>CH 28 Toán giải tích TN+ Yên Thành 175 tiết</t>
  </si>
  <si>
    <t>Giải tích 1</t>
  </si>
  <si>
    <t>Khóa 63 Sư phạm Toán: 2 lớp</t>
  </si>
  <si>
    <t>CH 30: 01 lớp 52.125 tiết</t>
  </si>
  <si>
    <t>Họ và tên: Vũ Thị Hồng Thanh</t>
  </si>
  <si>
    <t>Hình học Fractal</t>
  </si>
  <si>
    <t>Khóa 60 Sư phạm Toán CLC: 1 lớp</t>
  </si>
  <si>
    <t>Khóa 62: 4 lớp</t>
  </si>
  <si>
    <t>Khóa 63 Kinh tế (02 chỉ Giải tích): 08 lớp</t>
  </si>
  <si>
    <t>CH 28 Toán giải tích Tây Ninh: 105 tiết</t>
  </si>
  <si>
    <t>Họ và tên: Nguyễn Thị Quỳnh Trang</t>
  </si>
  <si>
    <t>K63 Sư phạm Toán: 1 lớp</t>
  </si>
  <si>
    <t xml:space="preserve">Giải tích </t>
  </si>
  <si>
    <t>K62: 4 lớp</t>
  </si>
  <si>
    <t>K63 Kinh tế (02 chỉ Giải tích): 07 lớp</t>
  </si>
  <si>
    <t>Lý thuyết tô pô</t>
  </si>
  <si>
    <t>Họ và tên: Đậu Hồng Quân (NCS ở nước ngoài)</t>
  </si>
  <si>
    <t>HỌ và tên : Trần Văn Ân</t>
  </si>
  <si>
    <t>HD LV CH 28 Toán giải tích+Hướng dẫn NCS</t>
  </si>
  <si>
    <t>Họ và tên: Nguyễn Văn Dũng</t>
  </si>
  <si>
    <t>Hướng dẫn LV CH 28 Toán giải tích</t>
  </si>
  <si>
    <t>Họ và tên: Nguyễn Văn Hưng</t>
  </si>
  <si>
    <t>Họ và tên: Nguyễn Văn Lương</t>
  </si>
  <si>
    <t>Tổng hợp Tổ (3) Giải tích</t>
  </si>
  <si>
    <t>Tổ bộ môn (4) PPGD Toán</t>
  </si>
  <si>
    <t>(iv)</t>
  </si>
  <si>
    <t>Tiếp cận dạy học toán ở 
trường phổ thông bằng 
tiếng Anh</t>
  </si>
  <si>
    <t>K60SPToán CLC (HK7) = 99 tiết</t>
  </si>
  <si>
    <t>Toán sơ cấp (Elementary 
Mathematics)</t>
  </si>
  <si>
    <t>K61 SP Toán CLC (HK7) = 132 tiết</t>
  </si>
  <si>
    <t>Kiểm tra và đánh giá 
trong dạy học môn Toán</t>
  </si>
  <si>
    <t>Phát triển lí luận dạy học 
môn toán</t>
  </si>
  <si>
    <t>Hướng dẫn luận văn cao 
học</t>
  </si>
  <si>
    <t>4 LV</t>
  </si>
  <si>
    <t>CH28 PP Toán = 140 tiết</t>
  </si>
  <si>
    <t>1 NCS</t>
  </si>
  <si>
    <t>HD chính = 30 tiết</t>
  </si>
  <si>
    <t>Toán 10 (Mathematics 10)</t>
  </si>
  <si>
    <t>10A10+12 CLC = 210 tiết</t>
  </si>
  <si>
    <t>LL và PPDH môn Toán</t>
  </si>
  <si>
    <t>K60 SP Toán (HK6): 82,5 tiết</t>
  </si>
  <si>
    <t>Thực hành DH môn Toán</t>
  </si>
  <si>
    <t>6 (2 nhóm)</t>
  </si>
  <si>
    <t>K60 SP Toán CLC + SP (HK7) = 99 tiết</t>
  </si>
  <si>
    <t>CH28 PP Toán: 105 tiết</t>
  </si>
  <si>
    <t>Nhập môn SP Toán</t>
  </si>
  <si>
    <t>K63 SP Toán + CLC (HK1): 128.7 tiết</t>
  </si>
  <si>
    <t>383,85</t>
  </si>
  <si>
    <t>113,85</t>
  </si>
  <si>
    <t>Phát triển chương trình 
môn Toán</t>
  </si>
  <si>
    <t>K60 SP Toán + CLC (HK6) = 99 tiết</t>
  </si>
  <si>
    <t>Toán sơ cấp</t>
  </si>
  <si>
    <t>K61 SP Toán (HK5) = 66 tiết</t>
  </si>
  <si>
    <t>K60 SP Toán (HK7): 49,5 tiết</t>
  </si>
  <si>
    <t>K63 SP Toán CLC (HK1): 64,35 tiết</t>
  </si>
  <si>
    <t>Thực hành NCKH trong 
GD Toán học</t>
  </si>
  <si>
    <t>K60 SP Toán + CLC (HK7) =99 tiết</t>
  </si>
  <si>
    <t>K60 SP Toán (HK6) = 99 tiết</t>
  </si>
  <si>
    <t>K60 CLC (HK 7): 82,5 tiết</t>
  </si>
  <si>
    <t>CH28 PP Toán =105 tiết</t>
  </si>
  <si>
    <t>Phạm Xuân Chung</t>
  </si>
  <si>
    <t>GVC, TS</t>
  </si>
  <si>
    <t>Hướng dẫn 02 Cao học.</t>
  </si>
  <si>
    <t>2LV</t>
  </si>
  <si>
    <t>CH28 Vinh</t>
  </si>
  <si>
    <t>Nguyễn Văn Thuận</t>
  </si>
  <si>
    <t>Một số vấn đề hiện đại 
của lý luận dạy học môn 
Toán (CHk30); Hướng 
dẫn 02 cao học</t>
  </si>
  <si>
    <t>3tc+ 2LV</t>
  </si>
  <si>
    <t>CH28 Vinh (2LV)+CH30 Vinh (3tc)</t>
  </si>
  <si>
    <t>Nguyễn Thị Châu Giang</t>
  </si>
  <si>
    <t>Hướng dẫn 01 cao học.</t>
  </si>
  <si>
    <t>Nguyễn Ánh Dương</t>
  </si>
  <si>
    <t>GV, TS</t>
  </si>
  <si>
    <t>Hướng dẫn 01 cao học</t>
  </si>
  <si>
    <t>Từ Đức Thảo</t>
  </si>
  <si>
    <t>Nguyễn Trần Lâm</t>
  </si>
  <si>
    <t>Đào Tam</t>
  </si>
  <si>
    <t>GS.TS</t>
  </si>
  <si>
    <t>Hướng dẫn 03 cao học</t>
  </si>
  <si>
    <t>Thái Huy Vinh</t>
  </si>
  <si>
    <t>TS</t>
  </si>
  <si>
    <t>Nguyễn Tiến Trung</t>
  </si>
  <si>
    <t>PGS.TS</t>
  </si>
  <si>
    <t>Ngô Tất Hoạt</t>
  </si>
  <si>
    <t>Nguyễn Hữu Hậu</t>
  </si>
  <si>
    <t>Phạm Anh Giang</t>
  </si>
  <si>
    <t>Tổng hợp Tổ PPGD Toán</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</si>
  <si>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</si>
  <si>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</si>
  <si>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</si>
  <si>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</si>
  <si>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</si>
  <si>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</si>
  <si>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</si>
  <si>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</si>
  <si>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Biểu số 6</t>
  </si>
  <si>
    <t>CỘNG HÒA XÃ HỘI CHỦ NGHĨA VIỆT NAM</t>
  </si>
  <si>
    <t>Độc lập - Tự do - Hạnh phúc</t>
  </si>
  <si>
    <t>Đơn vị: ...............................</t>
  </si>
  <si>
    <t>KẾ HOẠCH ĐÀO TẠO, BỒI DƯỠNG, PHÁT TRIỂN ĐỘI NGŨ NĂM 2022</t>
  </si>
  <si>
    <t>Đề xuất số lượng viên chức tuyển mới</t>
  </si>
  <si>
    <t>Đơn vị cấp 3 
và tương đương
(Khoa/Bộ môn/Tổ hành chính)</t>
  </si>
  <si>
    <t>Trình độ</t>
  </si>
  <si>
    <t>Ngành/
chuyên ngành đào tạo</t>
  </si>
  <si>
    <t>Bậc đào tạo</t>
  </si>
  <si>
    <t>Khoa Toán</t>
  </si>
  <si>
    <t xml:space="preserve">Đề nghị giữ 2 SV hệ Chất lượng cao để đào tạo làm 
nguồn cán bộ cho Khoa Toán. Vì Khoa Toán có Ngành 
KHDL và Thống kê mới mở đang thiếu cán bộ. Ngoài ra 
Khoa có 5 GV đang thuộc diện kéo dài sẽ nghỉ hưu 
trong vài năm tới. </t>
  </si>
  <si>
    <t>Tiến sĩ</t>
  </si>
  <si>
    <t>Thuộc các lĩnh vực Khoa học dữ liệu, Xác suất, 
Thống kê</t>
  </si>
  <si>
    <t>Tổng cộng:</t>
  </si>
  <si>
    <t>Danh sách viên chức nghỉ hưu, kéo dài thời gian công tác</t>
  </si>
  <si>
    <t>Năm sinh</t>
  </si>
  <si>
    <t>Dân tộc</t>
  </si>
  <si>
    <t>Khoa/Bộ môn/Tổ</t>
  </si>
  <si>
    <t>Chuyên ngành
 đào tạo</t>
  </si>
  <si>
    <t>Chức vụ</t>
  </si>
  <si>
    <t>Thời gian nghỉ hưu /kéo dài</t>
  </si>
  <si>
    <t>Nam</t>
  </si>
  <si>
    <t>Nữ</t>
  </si>
  <si>
    <t>Nguyễn Duy</t>
  </si>
  <si>
    <t>Bình</t>
  </si>
  <si>
    <t>Kinh</t>
  </si>
  <si>
    <t>Hình học</t>
  </si>
  <si>
    <t>Kéo dài</t>
  </si>
  <si>
    <t>Nguyễn Thành</t>
  </si>
  <si>
    <t>Quang</t>
  </si>
  <si>
    <t xml:space="preserve">Đại số </t>
  </si>
  <si>
    <t>PGS. TS</t>
  </si>
  <si>
    <t xml:space="preserve">Nguyễn Văn </t>
  </si>
  <si>
    <t>Quảng</t>
  </si>
  <si>
    <t>Xác suất</t>
  </si>
  <si>
    <t>GS. TS</t>
  </si>
  <si>
    <t xml:space="preserve">Đinh Huy </t>
  </si>
  <si>
    <t>Hoàng</t>
  </si>
  <si>
    <t>Danh sách viên chức nghỉ phép, nghỉ không lương, thai sản</t>
  </si>
  <si>
    <t>Thời gian nghỉ</t>
  </si>
  <si>
    <t>Đinh Thanh</t>
  </si>
  <si>
    <t>Giang</t>
  </si>
  <si>
    <t>9/2021-12/2022</t>
  </si>
  <si>
    <t>Đào tạo chuyên môn; Đào tạo lý luận chính trị</t>
  </si>
  <si>
    <t>Nội dung 
đào tạo</t>
  </si>
  <si>
    <t>Nơi đào tạo</t>
  </si>
  <si>
    <t>Thời gian
(dự kiến từ năm … đến năm ...)</t>
  </si>
  <si>
    <t xml:space="preserve">Kinh phí dự trù
</t>
  </si>
  <si>
    <t>Tại ĐHV</t>
  </si>
  <si>
    <t>Trong nước</t>
  </si>
  <si>
    <t>Ngoài nước</t>
  </si>
  <si>
    <t xml:space="preserve">Dương Xuân </t>
  </si>
  <si>
    <t>Giáp</t>
  </si>
  <si>
    <t>Lý luận chính trị</t>
  </si>
  <si>
    <t>Trung cấp</t>
  </si>
  <si>
    <t>Nghệ An</t>
  </si>
  <si>
    <t>2021-2022</t>
  </si>
  <si>
    <t>Nguyễn Thanh</t>
  </si>
  <si>
    <t>Diệu</t>
  </si>
  <si>
    <t>Trần Anh</t>
  </si>
  <si>
    <t>Nghĩa</t>
  </si>
  <si>
    <t>Bồi dưỡng</t>
  </si>
  <si>
    <t>Nội dung
 bồi dưỡng</t>
  </si>
  <si>
    <t>Thời lượng chương trình</t>
  </si>
  <si>
    <t>Nơi bồi dưỡng</t>
  </si>
  <si>
    <t xml:space="preserve">
Thời gian
</t>
  </si>
  <si>
    <t>Kinh phí
 dự trù</t>
  </si>
  <si>
    <t>Tại
ĐHV</t>
  </si>
  <si>
    <t>Nguyễn Văn</t>
  </si>
  <si>
    <t>Tiếng Anh B1</t>
  </si>
  <si>
    <t>9 tháng</t>
  </si>
  <si>
    <t>Hà Nội</t>
  </si>
  <si>
    <t>9/2021 - 6/2022</t>
  </si>
  <si>
    <t>Lê Thị</t>
  </si>
  <si>
    <t>CNTT cơ bản</t>
  </si>
  <si>
    <t>1 tháng</t>
  </si>
  <si>
    <t>Quốc phòng an ninh (Đối tượng 2/3/4)</t>
  </si>
  <si>
    <t>Bồi dưỡng Ngạch chuyên viên</t>
  </si>
  <si>
    <t>3 tháng</t>
  </si>
  <si>
    <t xml:space="preserve">Bồi dưỡng  khác (*) </t>
  </si>
  <si>
    <t>Hội nghị, hội thảo, tập huấn, thực tập sinh, hợp tác khoa học…</t>
  </si>
  <si>
    <t>Tiêu đề/Nội dung</t>
  </si>
  <si>
    <t>Thời lượng</t>
  </si>
  <si>
    <t>Nơi tổ chức</t>
  </si>
  <si>
    <t>Nguyễn Chiến</t>
  </si>
  <si>
    <t>Thắng</t>
  </si>
  <si>
    <t>Tập huấn GVSP chủ 
chốt, hội thảo khoa học 
quốc tế ICME và 
IWME tại Hà Nội.</t>
  </si>
  <si>
    <t>5 đợt</t>
  </si>
  <si>
    <t>Tháng 9 và 10 
năm 2022</t>
  </si>
  <si>
    <t>10 triệu</t>
  </si>
  <si>
    <t>Thái Thị Hồng</t>
  </si>
  <si>
    <t>Lam</t>
  </si>
  <si>
    <t>Nguyễn Thị Mỹ</t>
  </si>
  <si>
    <t>Hằng</t>
  </si>
  <si>
    <t>Trương Thị</t>
  </si>
  <si>
    <t>Dung</t>
  </si>
  <si>
    <t>40 triệu</t>
  </si>
  <si>
    <t>Bổ nhiệm, thay đổi chức danh nghề nghiệp</t>
  </si>
  <si>
    <t>Ngành/chuyên ngành</t>
  </si>
  <si>
    <t>Chức danh hiện tại</t>
  </si>
  <si>
    <t>Chức danh đề nghị 
bổ nhiệm/thay đổi</t>
  </si>
  <si>
    <t xml:space="preserve">Năm </t>
  </si>
  <si>
    <t>Dương Xuân</t>
  </si>
  <si>
    <t>X</t>
  </si>
  <si>
    <t>Toán học</t>
  </si>
  <si>
    <t>Giảng viên</t>
  </si>
  <si>
    <t>Giảng viên chính</t>
  </si>
  <si>
    <t>Giáo sư/Phó Giáo sư</t>
  </si>
  <si>
    <t>Vũ Thị</t>
  </si>
  <si>
    <t>C</t>
  </si>
  <si>
    <t>Chuyên viên chính</t>
  </si>
  <si>
    <t>Nghệ An, ngày        tháng         năm</t>
  </si>
  <si>
    <t xml:space="preserve"> </t>
  </si>
  <si>
    <r>
      <rPr>
        <b/>
        <sz val="10"/>
        <color theme="1"/>
        <rFont val="Times New Roman"/>
      </rPr>
      <t>Lưu ý:
Bồi dưỡng  khác (*):</t>
    </r>
    <r>
      <rPr>
        <sz val="10"/>
        <color theme="1"/>
        <rFont val="Times New Roman"/>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</si>
  <si>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 xml:space="preserve">        TRƯỜNG ĐẠI HỌC VINH</t>
  </si>
  <si>
    <t>Biểu số 4</t>
  </si>
  <si>
    <t xml:space="preserve">          Tên đơn vị:……………...…</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</si>
  <si>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</si>
  <si>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</si>
  <si>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</si>
  <si>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</si>
  <si>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</si>
  <si>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</si>
  <si>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</si>
  <si>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</si>
  <si>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</si>
  <si>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</si>
  <si>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Tên đơn vị cấp 3</t>
  </si>
  <si>
    <t>Công tác thực tập, kiến tập, thực tế, rèn nghề, hoạt động khác</t>
  </si>
  <si>
    <t>Hoạt động chung của khoa</t>
  </si>
  <si>
    <t>Thực tập sư phạm</t>
  </si>
  <si>
    <t>K59</t>
  </si>
  <si>
    <t>Kiến tập sư phạm</t>
  </si>
  <si>
    <t>K61</t>
  </si>
  <si>
    <t>Hội thi Nghiệp vụ sư phạm</t>
  </si>
  <si>
    <t>Xuất bản giáo trình</t>
  </si>
  <si>
    <t>Kiểm tra công tác thực tập sư phạm</t>
  </si>
  <si>
    <t>Thực hiện kế hoạch đảm bào chất lượng (Cải tiến CTĐT sau kiểm định AUN-QA)</t>
  </si>
  <si>
    <t>Mời chuyên gia báo cáo chuyên đề</t>
  </si>
  <si>
    <t>Hoạt động của các Bộ môn</t>
  </si>
  <si>
    <t xml:space="preserve">Ghi chú: </t>
  </si>
  <si>
    <r>
      <rPr>
        <b/>
        <sz val="11"/>
        <color theme="1"/>
        <rFont val="Times New Roman"/>
      </rPr>
      <t xml:space="preserve"> -</t>
    </r>
    <r>
      <rPr>
        <sz val="11"/>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</si>
  <si>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</si>
  <si>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TRƯỜNG ĐẠI HỌC VINH</t>
  </si>
  <si>
    <t>Biểu số 5</t>
  </si>
  <si>
    <t xml:space="preserve">      Tên đơn vị:…………….</t>
  </si>
  <si>
    <t>BẢNG TỔNG HỢP TÀI SẢN, CÔNG CỤ, DỤNG CỤ ĐỀ NGHỊ NHÀ TRƯỜNG MUA SẮM 
NĂM TÀI CHÍNH 2022</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</si>
  <si>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</si>
  <si>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</si>
  <si>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</si>
  <si>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</si>
  <si>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</si>
  <si>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</si>
  <si>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</si>
  <si>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</si>
  <si>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Tài liệu giáo trình</t>
  </si>
  <si>
    <t>Văn phòng phẩm</t>
  </si>
  <si>
    <t>Theo QC CTNB</t>
  </si>
  <si>
    <t>Trang thiết bị cho Văn phòng Khoa Toán: máy tính,máy in, các đồ dùng văn phòng phẩm khác như giấy in, .... (đã làm đề nghị để Trường SP tổng hợp đề xuất nhưng chưa thấy được cấp)</t>
  </si>
  <si>
    <t xml:space="preserve">Sửa chữa, bảo dưỡng tài sản có giá trị </t>
  </si>
  <si>
    <t>Khác</t>
  </si>
  <si>
    <t>Nghệ An, ngày      tháng      năm 2021</t>
  </si>
  <si>
    <r>
      <rPr>
        <b/>
        <sz val="10"/>
        <color theme="1"/>
        <rFont val="Times New Roman"/>
      </rPr>
      <t xml:space="preserve">Ghi chú: </t>
    </r>
    <r>
      <rPr>
        <sz val="10"/>
        <color rgb="FF000000"/>
        <rFont val="Times New Roman"/>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</si>
  <si>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Biểu số 7</t>
  </si>
  <si>
    <t>KẾ HOẠCH ĐĂNG KÝ NHIỆM VỤ NGHIÊN CỨU KHOA HỌC NĂM TÀI CHÍNH 2022</t>
  </si>
  <si>
    <t>Nội dung Nghiên cứu khoa học</t>
  </si>
  <si>
    <t>Chủ trì đề tài, dự án</t>
  </si>
  <si>
    <t>Số kinh phí (đơn vị: triệu đồng)</t>
  </si>
  <si>
    <t>Các đề tài dự án do Bộ Giáo dục và Đào tạo giao theo dự toán</t>
  </si>
  <si>
    <t>Khoa viện xây dựng, phòng KH&amp;HTQT thẩm định</t>
  </si>
  <si>
    <t>Các đề tài, dự án cấp Nhà nước</t>
  </si>
  <si>
    <t>Một số định lý giới hạn đối với các biến ngẫu nhiên và các toán tử đo được</t>
  </si>
  <si>
    <t>GS.TS. Nguyễn Văn Quảng</t>
  </si>
  <si>
    <t>Thời gian: 
01/2021-01/2023</t>
  </si>
  <si>
    <t>Các đề tài, dự án cấp Bộ</t>
  </si>
  <si>
    <t>Tính chất định tính của phương trình vi tích phân ngẫu nhiên và ứng dụng</t>
  </si>
  <si>
    <t>TS. Nguyễn Thị Thế</t>
  </si>
  <si>
    <t>Từ năm 2021 đến 2022</t>
  </si>
  <si>
    <t>Luật mạnh số lớn Kolmogorov-Marcinkiewicz-Zygmund: Một số hướng mở rộng, phát triển và ứng dụng</t>
  </si>
  <si>
    <t>PGS.TS. Lê Văn Thành</t>
  </si>
  <si>
    <t xml:space="preserve">Đang nộp thuyết minh, 
dự kiến thực hiện từ 
1/2022 đến 12/2023
</t>
  </si>
  <si>
    <t>Các đề tài, dự án cấp tỉnh</t>
  </si>
  <si>
    <t>…...............................</t>
  </si>
  <si>
    <t xml:space="preserve">Các đề tài, dự án do các đơn vị liên hệ và Trường ký hợp đồng </t>
  </si>
  <si>
    <t>Các đề tài cấp trường 
Các đơn vị đề xuất trên cơ sở thực tiễn</t>
  </si>
  <si>
    <t>Tên đề tài ….....................</t>
  </si>
  <si>
    <t>Các đề tài Nghiên cứu khoa học của người học (sinh viên, học viên)</t>
  </si>
  <si>
    <t>Bất đẳng thức von Bahr–Esseen đối với dãy các vector ngẫu nhiên độc lập nhận giá trị trong không gian Hilbert và ứng dụng</t>
  </si>
  <si>
    <t>Lê Văn Thành (người hướng dẫn)</t>
  </si>
  <si>
    <t>Một số bất đẳng thức cực đại đối với mảng các hàm ngẫu nhiên nửa liên tục trên phụ thuộc âm theo bậc và ứng dụng</t>
  </si>
  <si>
    <t>Dương Xuân Giáp (hướng dẫn)</t>
  </si>
  <si>
    <t>Các công bố khoa học khác nếu có</t>
  </si>
  <si>
    <t>VI</t>
  </si>
  <si>
    <t>Các nhiệm vụ khoa học từ các nhóm nghiên cứu</t>
  </si>
  <si>
    <t>6.1</t>
  </si>
  <si>
    <t>Tên Nhóm nghiên cứu
(Các nhiệm vụ khoa học từ nhóm nghiên cứu mạnh cho các hoạt động khoa học có tính đột phá, có tính chuyển giao)</t>
  </si>
  <si>
    <t>Nhiệm vụ / đề tài nghiên cứu khoa học….....</t>
  </si>
  <si>
    <t>6.2</t>
  </si>
  <si>
    <t>Các nhiệm vụ khoa học từ các học phần dạy học dự án
(Mỗi học phần chọn 1 dự án tốt nhất)</t>
  </si>
  <si>
    <t>Tối đa 10 tr/đề tài
(Thay thế hoạt động SV NCKH hàng năm)</t>
  </si>
  <si>
    <t>6.3</t>
  </si>
  <si>
    <t xml:space="preserve"> - Các nhiệm vụ khoa học khác nếu có</t>
  </si>
  <si>
    <t>VII</t>
  </si>
  <si>
    <t>Các hội nghị, hội thảo khoa học</t>
  </si>
  <si>
    <t>Hội thảo khoa học quốc tế</t>
  </si>
  <si>
    <t>Hội thảo khoa học trong nước</t>
  </si>
  <si>
    <t>Hội thảo khoa học cấp trường</t>
  </si>
  <si>
    <t>XIII</t>
  </si>
  <si>
    <t>Các hoạt động KHCN khác</t>
  </si>
  <si>
    <t>Đăng ký sở hữu trí tuệ</t>
  </si>
  <si>
    <t>Hoạt động khoa học công nghệ khác</t>
  </si>
  <si>
    <t xml:space="preserve">    TRƯỞNG ĐƠN VỊ</t>
  </si>
  <si>
    <t>Ghi chú: Phải ghi rõ số lượng, tên đề tài dự kiến thực hiện. Đối với các đề tài thực hiện trong nhiều kì đề nghị thể hiện rõ % thực hiện trong năm 2022.</t>
  </si>
  <si>
    <t xml:space="preserve">   TRƯỜNG SƯ PHẠM</t>
  </si>
  <si>
    <t>KẾ HOẠCH BIÊN SOẠN, XUẤT BẢN GIÁO TRÌNH, TÀI LIỆU HỌC TẬP
Năm tài chính 2022</t>
  </si>
  <si>
    <t xml:space="preserve">Đơn vị: …….. </t>
  </si>
  <si>
    <t>Tên giáo trình/tài liệu học tập 
đăng ký biên soạn, xuất bản</t>
  </si>
  <si>
    <t>Tên học phần tương ứng</t>
  </si>
  <si>
    <t>Hệ ĐT
ĐH/SĐH</t>
  </si>
  <si>
    <t>Mã HP</t>
  </si>
  <si>
    <t>Số TC</t>
  </si>
  <si>
    <t>Bộ môn quản lý HP</t>
  </si>
  <si>
    <t>Chủ biên (chức danh, học vị)</t>
  </si>
  <si>
    <t xml:space="preserve">Các đồng tác giả </t>
  </si>
  <si>
    <t>Thời gian nộp bản thảo</t>
  </si>
  <si>
    <t>Giáo trình Đại số đại cương</t>
  </si>
  <si>
    <t>Đại học</t>
  </si>
  <si>
    <t>MAT30006</t>
  </si>
  <si>
    <t>PGS.TS.Nguyễn 
Thị Hồng Loan</t>
  </si>
  <si>
    <t>Nguyễn Thành Quang</t>
  </si>
  <si>
    <t>Giáo trình Đại số đồng điều</t>
  </si>
  <si>
    <t>Đại số đồng điều</t>
  </si>
  <si>
    <t>Sau đại học</t>
  </si>
  <si>
    <t>TS. Đào Thị Thanh Hà</t>
  </si>
  <si>
    <t>Giáo trình Giải tích 1</t>
  </si>
  <si>
    <t>MAT21003</t>
  </si>
  <si>
    <t>PGS.TS.Nguyễn Huy Chiêu</t>
  </si>
  <si>
    <t>Nguyễn Văn Đức, 
Nguyễn Thị Quỳnh Trang</t>
  </si>
  <si>
    <t>Giáo trình Fractal Geometry</t>
  </si>
  <si>
    <t>Fractal Geometry</t>
  </si>
  <si>
    <t>MAT32051</t>
  </si>
  <si>
    <t>TS. Vũ Thị Hồng Thanh</t>
  </si>
  <si>
    <t>Nguyễn Văn Đức</t>
  </si>
  <si>
    <t>Giáo trình Xác suất và thống kê</t>
  </si>
  <si>
    <t>Xác suất, thống kê và xử lí số liệu</t>
  </si>
  <si>
    <t>MAT21010</t>
  </si>
  <si>
    <t>Dương Xuân Giáp</t>
  </si>
  <si>
    <t>Foundations of probability theory</t>
  </si>
  <si>
    <t xml:space="preserve">Foundations of probability theory
</t>
  </si>
  <si>
    <t xml:space="preserve">Đại học </t>
  </si>
  <si>
    <t>MAT31066</t>
  </si>
  <si>
    <t>PGS. TS. Lê Văn Thành</t>
  </si>
  <si>
    <t>Nguyễn Trần Thuận</t>
  </si>
  <si>
    <t>31/3/2022</t>
  </si>
  <si>
    <t>Tổng cộng</t>
  </si>
  <si>
    <t>Danh sách này có 6 giáo trình đăng ký xuất bản</t>
  </si>
  <si>
    <t>Nghệ An, ngày    tháng     năm 2022</t>
  </si>
  <si>
    <t xml:space="preserve">                                                                                                                                                                                            TRƯỞNG ĐƠN VỊ</t>
  </si>
  <si>
    <t>(Ký và ghi rõ họ tên)</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</si>
  <si>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</si>
  <si>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</si>
  <si>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</si>
  <si>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</si>
  <si>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</si>
  <si>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</si>
  <si>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</si>
  <si>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</si>
  <si>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</si>
  <si>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</si>
  <si>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</si>
  <si>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</si>
  <si>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</si>
  <si>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</si>
  <si>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Tổng</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</si>
  <si>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</si>
  <si>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</si>
  <si>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</si>
  <si>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</si>
  <si>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</si>
  <si>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</si>
  <si>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</si>
  <si>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</si>
  <si>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</si>
  <si>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</si>
  <si>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Học kỳ II 2021-2022</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</si>
  <si>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</si>
  <si>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</si>
  <si>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</si>
  <si>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</si>
  <si>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</si>
  <si>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</si>
  <si>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</si>
  <si>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</si>
  <si>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</si>
  <si>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</si>
  <si>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</si>
  <si>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</si>
  <si>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</si>
  <si>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</si>
  <si>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</si>
  <si>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</si>
  <si>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</si>
  <si>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</si>
  <si>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</si>
  <si>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</si>
  <si>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</si>
  <si>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</si>
  <si>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</si>
  <si>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</si>
  <si>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</si>
  <si>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</si>
  <si>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</si>
  <si>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</si>
  <si>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</si>
  <si>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</si>
  <si>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</si>
  <si>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</si>
  <si>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</si>
  <si>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</si>
  <si>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</si>
  <si>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</si>
  <si>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</si>
  <si>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</si>
  <si>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Học kỳ I 2022-2023</t>
  </si>
  <si>
    <t>số liệu cột C được nhặt từ tổng số tín chỉ quy đổi tại cột (8) biểu 2b</t>
  </si>
  <si>
    <t>(Khối ngành I): Khoa học Giáo dục và đào tạo giáo viên;
(Khối ngành III): Kinh doanh và quản lý, pháp luật;
(Khối ngành VII)  Khối ngành nhân văn, khoa học xã hội và hành vi, báo chí và thông tin, dịch vụ xã hội, du lịch, khách sạn thể dục thể thao, dịch vụ vận tải, môi trường và bảo vệ môi trường.</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</si>
  <si>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</si>
  <si>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
(Khối ngành VI) Các khối ngành sức khỏe</t>
  </si>
  <si>
    <t>Tính theo số lượng NCS ở biểu 1</t>
  </si>
  <si>
    <t>Học phí THPT chuyên</t>
  </si>
  <si>
    <t>HS THPT chất lượng cao</t>
  </si>
  <si>
    <t>Thu từ đào tạo lưu học sinh</t>
  </si>
  <si>
    <t>9.1</t>
  </si>
  <si>
    <t>Lưu học sinh học tiếng Việt</t>
  </si>
  <si>
    <t>9.2</t>
  </si>
  <si>
    <t>9.3</t>
  </si>
  <si>
    <t>Lưu học sinh học cao học</t>
  </si>
  <si>
    <t>9.4</t>
  </si>
  <si>
    <t>Lưu học sinh học tiến sỹ</t>
  </si>
  <si>
    <t>Các khoản thu khác</t>
  </si>
  <si>
    <t xml:space="preserve">Mở lớp ngắn hạn, cấp chứng chỉ, </t>
  </si>
  <si>
    <t>Tiền phục vụ bán trú</t>
  </si>
  <si>
    <t xml:space="preserve">Các khoản thu hộ:
(Tiền ăn, </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</si>
  <si>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</si>
  <si>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</si>
  <si>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</si>
  <si>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</si>
  <si>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Học kỳ II và học kỳ hè năm học 2021 - 2022</t>
  </si>
  <si>
    <t>Học kỳ I năm học 2022 - 2023</t>
  </si>
  <si>
    <t>TỔNG CỘNG</t>
  </si>
  <si>
    <t xml:space="preserve">Thành tiền học kỳ II và học kỳ hè năm học 2021-2022 
------------
</t>
  </si>
  <si>
    <t xml:space="preserve">Thành tiền học kỳ I năm học 2022-2023
----------
</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</si>
  <si>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</si>
  <si>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</si>
  <si>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</si>
  <si>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</si>
  <si>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</si>
  <si>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</si>
  <si>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</si>
  <si>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</si>
  <si>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</si>
  <si>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</si>
  <si>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</si>
  <si>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</si>
  <si>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</si>
  <si>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(16) = (17)x(18) + (19)*(20) + (21)*(22) + (23)*(24) + (25)*(26) + (27)x(28)</t>
  </si>
  <si>
    <t>(19)</t>
  </si>
  <si>
    <t>(20)</t>
  </si>
  <si>
    <t>(21)</t>
  </si>
  <si>
    <t>(22)</t>
  </si>
  <si>
    <t>(23)</t>
  </si>
  <si>
    <t>(24)</t>
  </si>
  <si>
    <t>(25)</t>
  </si>
  <si>
    <t>(26)</t>
  </si>
  <si>
    <t>(27)</t>
  </si>
  <si>
    <t>(28)</t>
  </si>
  <si>
    <t>(29)=(3)+(16)</t>
  </si>
  <si>
    <t>(30)</t>
  </si>
  <si>
    <t>…..................................</t>
  </si>
  <si>
    <t>Nghệ An, ngày          tháng         năm 2021</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</si>
  <si>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</si>
  <si>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</si>
  <si>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</si>
  <si>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</si>
  <si>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</si>
  <si>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</si>
  <si>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</si>
  <si>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</si>
  <si>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</si>
  <si>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</si>
  <si>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</si>
  <si>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</si>
  <si>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</si>
  <si>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</si>
  <si>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</si>
  <si>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</si>
  <si>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</si>
  <si>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</si>
  <si>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</si>
  <si>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</si>
  <si>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</si>
  <si>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</si>
  <si>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</si>
  <si>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</si>
  <si>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</si>
  <si>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</si>
  <si>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</si>
  <si>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</si>
  <si>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</si>
  <si>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</si>
  <si>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</si>
  <si>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</si>
  <si>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</si>
  <si>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 xml:space="preserve">  TRƯỜNG ĐẠI HỌC VINH</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</si>
  <si>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</si>
  <si>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</si>
  <si>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</si>
  <si>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</si>
  <si>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</si>
  <si>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</si>
  <si>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</si>
  <si>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</si>
  <si>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</si>
  <si>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</si>
  <si>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</si>
  <si>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</si>
  <si>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</si>
  <si>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</si>
  <si>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</si>
  <si>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</si>
  <si>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</si>
  <si>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</si>
  <si>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</si>
  <si>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</si>
  <si>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</si>
  <si>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</si>
  <si>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</si>
  <si>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</si>
  <si>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</si>
  <si>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</si>
  <si>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</si>
  <si>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</si>
  <si>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</si>
  <si>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</si>
  <si>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</si>
  <si>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</si>
  <si>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</si>
  <si>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</si>
  <si>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</si>
  <si>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</si>
  <si>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</si>
  <si>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</si>
  <si>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</si>
  <si>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</si>
  <si>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</si>
  <si>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</si>
  <si>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</si>
  <si>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</si>
  <si>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</si>
  <si>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</si>
  <si>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</si>
  <si>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</si>
  <si>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</si>
  <si>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</si>
  <si>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</si>
  <si>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</si>
  <si>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</si>
  <si>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</si>
  <si>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</si>
  <si>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</si>
  <si>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</si>
  <si>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</si>
  <si>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</si>
  <si>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</si>
  <si>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</si>
  <si>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</si>
  <si>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</si>
  <si>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</si>
  <si>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</si>
  <si>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</si>
  <si>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</si>
  <si>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</si>
  <si>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</si>
  <si>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</si>
  <si>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</si>
  <si>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Các khoản chi khác</t>
  </si>
  <si>
    <r>
      <rPr>
        <b/>
        <i/>
        <sz val="12"/>
        <color rgb="FF000000"/>
        <rFont val="Times New Roman"/>
      </rPr>
      <t>Ghi chú:</t>
    </r>
    <r>
      <rPr>
        <i/>
        <sz val="12"/>
        <color rgb="FF000000"/>
        <rFont val="Times New Roman"/>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</si>
  <si>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 xml:space="preserve">   TRƯỜNG ĐẠI HỌC VINH</t>
  </si>
  <si>
    <t>Biểu số 11</t>
  </si>
  <si>
    <t xml:space="preserve">     ĐƠN VỊ: ................</t>
  </si>
  <si>
    <t xml:space="preserve">Số tiền </t>
  </si>
  <si>
    <t>CÁC KHOẢN THU CỦA ĐƠN VỊ</t>
  </si>
  <si>
    <t>Dịch vụ</t>
  </si>
  <si>
    <t>CÁC KHOẢN CHI TRỰC TIẾP TẠI ĐƠN VỊ</t>
  </si>
  <si>
    <t>Chi cho chuyên môn</t>
  </si>
  <si>
    <t>CHÊNH LỆCH THU - CHI</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</si>
  <si>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</si>
  <si>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</si>
  <si>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</si>
  <si>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</si>
  <si>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</si>
  <si>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</si>
  <si>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</si>
  <si>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</si>
  <si>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</si>
  <si>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</si>
  <si>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</si>
  <si>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</si>
  <si>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</si>
  <si>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</si>
  <si>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</si>
  <si>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</si>
  <si>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</si>
  <si>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</si>
  <si>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</si>
  <si>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</si>
  <si>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</si>
  <si>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</si>
  <si>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</si>
  <si>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</si>
  <si>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</si>
  <si>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</si>
  <si>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</si>
  <si>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</si>
  <si>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</si>
  <si>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</si>
  <si>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</si>
  <si>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</si>
  <si>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</si>
  <si>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</si>
  <si>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</si>
  <si>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</si>
  <si>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</si>
  <si>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</si>
  <si>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</si>
  <si>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</si>
  <si>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</si>
  <si>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</si>
  <si>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</si>
  <si>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</si>
  <si>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#REF!</t>
  </si>
  <si>
    <t>Học phần: Tự chọn 2 (Khóa 60 SP Toán: 
(1) Nhập môn phương pháp xác suất, 
(2) Tôpô đại cương, 
(3) Phương trình vi phân, 
(4) Kiểm tra và đánh giá trong dạy học môn Toán)</t>
  </si>
  <si>
    <t>Tổng số SV chính quy</t>
  </si>
  <si>
    <t>Nhóm</t>
  </si>
  <si>
    <t>Nhóm 3</t>
  </si>
  <si>
    <t>Nhóm 1</t>
  </si>
  <si>
    <t>Nhóm 2</t>
  </si>
  <si>
    <t>Khóa 28</t>
  </si>
  <si>
    <t>Khóa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</si>
</sst>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00000"/>
    <numFmt numFmtId="166" formatCode="_(* #,##0.000_);_(* \(#,##0.000\);_(* &quot;-&quot;??.000_);_(@_)"/>
    <numFmt numFmtId="167" formatCode="0.0"/>
    <numFmt numFmtId="168" formatCode="mm/yyyy"/>
    <numFmt numFmtId="169" formatCode="m/yyyy"/>
  </numFmts>
  <fonts count="64">
    <font>
      <sz val="11"/>
      <color theme="1"/>
      <name val="Arial"/>
    </font>
    <font>
      <sz val="11"/>
      <color theme="1"/>
      <name val="Times New Roman"/>
    </font>
    <font>
      <b/>
      <sz val="16"/>
      <color theme="1"/>
      <name val="Times New Roman"/>
    </font>
    <font>
      <b/>
      <sz val="12"/>
      <color theme="1"/>
      <name val="Times New Roman"/>
    </font>
    <font>
      <sz val="12"/>
      <color rgb="FFFF0000"/>
      <name val="Times New Roman"/>
    </font>
    <font>
      <sz val="12"/>
      <color theme="1"/>
      <name val="Times New Roman"/>
    </font>
    <font>
      <sz val="10"/>
      <color theme="1"/>
      <name val="Times New Roman"/>
    </font>
    <font>
      <b/>
      <sz val="10"/>
      <color theme="1"/>
      <name val="Times New Roman"/>
    </font>
    <font>
      <sz val="11"/>
      <color theme="1"/>
      <name val="Calibri"/>
    </font>
    <font>
      <i/>
      <sz val="10"/>
      <color theme="1"/>
      <name val="Times New Roman"/>
    </font>
    <font>
      <b/>
      <i/>
      <sz val="10"/>
      <color theme="1"/>
      <name val="Times New Roman"/>
    </font>
    <font>
      <sz val="11"/>
      <name val="Arial"/>
    </font>
    <font>
      <sz val="12"/>
      <color rgb="FF000000"/>
      <name val="Times New Roman"/>
    </font>
    <font>
      <b/>
      <i/>
      <sz val="10"/>
      <color theme="1"/>
      <name val="Arial"/>
    </font>
    <font>
      <sz val="11"/>
      <color rgb="FF000000"/>
      <name val="Times New Roman"/>
    </font>
    <font>
      <sz val="11"/>
      <color rgb="FFFF0000"/>
      <name val="Times New Roman"/>
    </font>
    <font>
      <sz val="10"/>
      <color rgb="FFFF0000"/>
      <name val="Times New Roman"/>
    </font>
    <font>
      <sz val="10"/>
      <color rgb="FFFF0000"/>
      <name val="Arial"/>
    </font>
    <font>
      <sz val="15"/>
      <color rgb="FFFF0000"/>
      <name val="Times New Roman"/>
    </font>
    <font>
      <b/>
      <sz val="11"/>
      <color theme="1"/>
      <name val="Calibri"/>
    </font>
    <font>
      <b/>
      <sz val="8"/>
      <color theme="1"/>
      <name val="Times New Roman"/>
    </font>
    <font>
      <b/>
      <sz val="10"/>
      <color theme="1"/>
      <name val="Arial"/>
    </font>
    <font>
      <sz val="11"/>
      <color rgb="FF000000"/>
      <name val="&quot;Times New Roman&quot;"/>
    </font>
    <font>
      <b/>
      <i/>
      <sz val="10"/>
      <color rgb="FFFF0000"/>
      <name val="Times New Roman"/>
    </font>
    <font>
      <b/>
      <sz val="10"/>
      <color rgb="FFFF0000"/>
      <name val="Arial"/>
    </font>
    <font>
      <sz val="15"/>
      <color rgb="FF000000"/>
      <name val="Times New Roman"/>
    </font>
    <font>
      <i/>
      <sz val="12"/>
      <color rgb="FFFF0000"/>
      <name val="Times New Roman"/>
    </font>
    <font>
      <b/>
      <i/>
      <sz val="12"/>
      <color rgb="FFFF0000"/>
      <name val="Times New Roman"/>
    </font>
    <font>
      <b/>
      <sz val="9"/>
      <color theme="1"/>
      <name val="Times New Roman"/>
    </font>
    <font>
      <sz val="10"/>
      <color theme="1"/>
      <name val="Arial"/>
    </font>
    <font>
      <b/>
      <sz val="10"/>
      <color rgb="FFFF0000"/>
      <name val="Times New Roman"/>
    </font>
    <font>
      <sz val="11"/>
      <color theme="1"/>
      <name val="&quot;Times New Roman&quot;"/>
    </font>
    <font>
      <sz val="10"/>
      <color rgb="FF000000"/>
      <name val="Times New Roman"/>
    </font>
    <font>
      <b/>
      <sz val="11"/>
      <color theme="1"/>
      <name val="Times New Roman"/>
    </font>
    <font>
      <b/>
      <sz val="14"/>
      <color theme="1"/>
      <name val="Times New Roman"/>
    </font>
    <font>
      <b/>
      <sz val="11"/>
      <color rgb="FF000000"/>
      <name val="Times New Roman"/>
    </font>
    <font>
      <sz val="11"/>
      <color rgb="FF000000"/>
      <name val="&quot;Times New Roman&quot;"/>
    </font>
    <font>
      <sz val="11"/>
      <color theme="1"/>
      <name val="&quot;Times New Roman&quot;"/>
    </font>
    <font>
      <sz val="9"/>
      <color theme="1"/>
      <name val="Arial"/>
    </font>
    <font>
      <sz val="11"/>
      <color rgb="FF000000"/>
      <name val="Calibri"/>
    </font>
    <font>
      <sz val="11"/>
      <color theme="1"/>
      <name val="Cambria"/>
    </font>
    <font>
      <i/>
      <sz val="11"/>
      <color theme="1"/>
      <name val="Times New Roman"/>
    </font>
    <font>
      <sz val="14"/>
      <color theme="1"/>
      <name val="Times New Roman"/>
    </font>
    <font>
      <b/>
      <sz val="12"/>
      <color rgb="FFFF0000"/>
      <name val="Times New Roman"/>
    </font>
    <font>
      <sz val="12"/>
      <color rgb="FFFF0000"/>
      <name val="&quot;Times New Roman&quot;"/>
    </font>
    <font>
      <sz val="12"/>
      <color rgb="FF000000"/>
      <name val="&quot;Times New Roman&quot;"/>
    </font>
    <font>
      <i/>
      <sz val="14"/>
      <color theme="1"/>
      <name val="Times New Roman"/>
    </font>
    <font>
      <i/>
      <sz val="10"/>
      <color rgb="FFFF0000"/>
      <name val="Times New Roman"/>
    </font>
    <font>
      <sz val="11"/>
      <color rgb="FFFF0000"/>
      <name val="Calibri"/>
    </font>
    <font>
      <b/>
      <sz val="11"/>
      <color rgb="FFFF0000"/>
      <name val="Times New Roman"/>
    </font>
    <font>
      <i/>
      <sz val="12"/>
      <color theme="1"/>
      <name val="Times New Roman"/>
    </font>
    <font>
      <b/>
      <i/>
      <sz val="12"/>
      <color theme="1"/>
      <name val="Times New Roman"/>
    </font>
    <font>
      <b/>
      <sz val="13"/>
      <color theme="1"/>
      <name val="Times New Roman"/>
    </font>
    <font>
      <i/>
      <sz val="12"/>
      <color rgb="FF000000"/>
      <name val="Times New Roman"/>
    </font>
    <font>
      <b/>
      <sz val="15"/>
      <color rgb="FF000000"/>
      <name val="Times New Roman"/>
    </font>
    <font>
      <b/>
      <sz val="12"/>
      <color rgb="FF000000"/>
      <name val="Times New Roman"/>
    </font>
    <font>
      <b/>
      <i/>
      <sz val="12"/>
      <color rgb="FF000000"/>
      <name val="Times New Roman"/>
    </font>
    <font>
      <b/>
      <sz val="10"/>
      <color theme="1"/>
      <name val="Times New Roman"/>
      <family val="1"/>
    </font>
    <font>
      <sz val="10"/>
      <color theme="1"/>
      <name val="Times New Roman"/>
      <family val="1"/>
    </font>
    <font>
      <sz val="12"/>
      <color rgb="FF000000"/>
      <name val="Times New Roman"/>
      <family val="1"/>
    </font>
    <font>
      <sz val="10"/>
      <name val="Times New Roman"/>
      <family val="1"/>
    </font>
    <font>
      <b/>
      <sz val="10"/>
      <name val="Times New Roman"/>
      <family val="1"/>
    </font>
    <font>
      <b/>
      <sz val="10"/>
      <name val="Arial"/>
      <family val="2"/>
    </font>
    <font>
      <sz val="11"/>
      <name val="Arial"/>
      <family val="2"/>
    </font>
  </fonts>
  <fills count="21">
    <fill>
      <patternFill patternType="none"/>
    </fill>
    <fill>
      <patternFill patternType="gray125"/>
    </fill>
    <fill>
      <patternFill patternType="solid">
        <fgColor rgb="FFE2EFD9"/>
        <bgColor rgb="FFE2EFD9"/>
      </patternFill>
    </fill>
    <fill>
      <patternFill patternType="solid">
        <fgColor rgb="FFFFFF00"/>
        <bgColor rgb="FFFFFF00"/>
      </patternFill>
    </fill>
    <fill>
      <patternFill patternType="solid">
        <fgColor rgb="FF00B0F0"/>
        <bgColor rgb="FF00B0F0"/>
      </patternFill>
    </fill>
    <fill>
      <patternFill patternType="solid">
        <fgColor rgb="FFA8D08D"/>
        <bgColor rgb="FFA8D08D"/>
      </patternFill>
    </fill>
    <fill>
      <patternFill patternType="solid">
        <fgColor rgb="FFFF0000"/>
        <bgColor rgb="FFFF0000"/>
      </patternFill>
    </fill>
    <fill>
      <patternFill patternType="solid">
        <fgColor rgb="FF7030A0"/>
        <bgColor rgb="FF7030A0"/>
      </patternFill>
    </fill>
    <fill>
      <patternFill patternType="solid">
        <fgColor rgb="FFFFD965"/>
        <bgColor rgb="FFFFD965"/>
      </patternFill>
    </fill>
    <fill>
      <patternFill patternType="solid">
        <fgColor rgb="FFC5E0B3"/>
        <bgColor rgb="FFC5E0B3"/>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s>
  <borders count="113">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hair">
        <color rgb="FF000000"/>
      </bottom>
      <diagonal/>
    </border>
    <border>
      <left/>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top style="double">
        <color rgb="FF000000"/>
      </top>
      <bottom/>
      <diagonal/>
    </border>
    <border>
      <left/>
      <right style="thin">
        <color rgb="FF000000"/>
      </right>
      <top style="double">
        <color rgb="FF000000"/>
      </top>
      <bottom/>
      <diagonal/>
    </border>
    <border>
      <left style="double">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style="thin">
        <color rgb="FF000000"/>
      </right>
      <top style="hair">
        <color rgb="FF000000"/>
      </top>
      <bottom/>
      <diagonal/>
    </border>
    <border>
      <left style="double">
        <color rgb="FF000000"/>
      </left>
      <right style="thin">
        <color rgb="FF000000"/>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style="hair">
        <color rgb="FF000000"/>
      </bottom>
      <diagonal/>
    </border>
    <border>
      <left/>
      <right/>
      <top style="thin">
        <color rgb="FF000000"/>
      </top>
      <bottom/>
      <diagonal/>
    </border>
    <border>
      <left/>
      <right/>
      <top/>
      <bottom style="double">
        <color rgb="FF000000"/>
      </bottom>
      <diagonal/>
    </border>
    <border>
      <left/>
      <right/>
      <top style="hair">
        <color rgb="FF000000"/>
      </top>
      <bottom style="hair">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diagonal/>
    </border>
    <border>
      <left/>
      <right style="thin">
        <color rgb="FF000000"/>
      </right>
      <top style="hair">
        <color rgb="FF000000"/>
      </top>
      <bottom style="double">
        <color rgb="FF000000"/>
      </bottom>
      <diagonal/>
    </border>
    <border>
      <left/>
      <right style="double">
        <color rgb="FF000000"/>
      </right>
      <top style="hair">
        <color rgb="FF000000"/>
      </top>
      <bottom/>
      <diagonal/>
    </border>
    <border>
      <left/>
      <right/>
      <top/>
      <bottom style="thin">
        <color rgb="FF000000"/>
      </bottom>
      <diagonal/>
    </border>
  </borders>
  <cellStyleXfs count="1">
    <xf numFmtId="0" fontId="0" fillId="0" borderId="0"/>
  </cellStyleXfs>
  <cellXfs count="904">
    <xf numFmtId="0" fontId="0" fillId="0" borderId="0" xfId="0"/>
    <xf numFmtId="0" fontId="1" fillId="0" borderId="0" xfId="0" applyFont="1" applyAlignment="1">
      <alignment vertical="center"/>
    </xf>
    <xf numFmtId="0" fontId="1" fillId="0" borderId="0" xfId="0" applyFont="1" applyAlignment="1">
      <alignmen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0" borderId="0" xfId="0" applyFont="1" applyAlignment="1">
      <alignment vertical="center"/>
    </xf>
    <xf numFmtId="0" fontId="4" fillId="3" borderId="1" xfId="0" applyFont="1" applyFill="1" applyBorder="1" applyAlignment="1">
      <alignment horizontal="center" vertical="center"/>
    </xf>
    <xf numFmtId="0" fontId="4" fillId="3" borderId="1" xfId="0" applyFont="1" applyFill="1" applyBorder="1" applyAlignment="1">
      <alignment vertical="center"/>
    </xf>
    <xf numFmtId="0" fontId="4" fillId="0" borderId="1" xfId="0" applyFont="1" applyBorder="1" applyAlignment="1">
      <alignment vertical="center" wrapText="1"/>
    </xf>
    <xf numFmtId="0" fontId="5" fillId="0" borderId="1" xfId="0" applyFont="1" applyBorder="1" applyAlignment="1">
      <alignment vertical="center"/>
    </xf>
    <xf numFmtId="0" fontId="5" fillId="0" borderId="0" xfId="0" applyFont="1" applyAlignment="1">
      <alignment vertical="center"/>
    </xf>
    <xf numFmtId="0" fontId="5" fillId="3" borderId="1" xfId="0" applyFont="1" applyFill="1" applyBorder="1" applyAlignment="1">
      <alignment horizontal="center" vertical="center"/>
    </xf>
    <xf numFmtId="0" fontId="5" fillId="3" borderId="1" xfId="0" applyFont="1" applyFill="1" applyBorder="1" applyAlignment="1">
      <alignment vertical="center"/>
    </xf>
    <xf numFmtId="0" fontId="5" fillId="0" borderId="1" xfId="0" applyFont="1" applyBorder="1" applyAlignment="1">
      <alignment vertical="center" wrapText="1"/>
    </xf>
    <xf numFmtId="0" fontId="4" fillId="4" borderId="1" xfId="0" applyFont="1" applyFill="1" applyBorder="1" applyAlignment="1">
      <alignment horizontal="center" vertical="center"/>
    </xf>
    <xf numFmtId="0" fontId="4" fillId="4" borderId="1" xfId="0" applyFont="1" applyFill="1" applyBorder="1" applyAlignment="1">
      <alignment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5" fillId="0" borderId="1" xfId="0" applyFont="1" applyBorder="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vertical="center" wrapText="1"/>
    </xf>
    <xf numFmtId="0" fontId="5" fillId="5" borderId="1" xfId="0" applyFont="1" applyFill="1" applyBorder="1" applyAlignment="1">
      <alignment vertical="center"/>
    </xf>
    <xf numFmtId="0" fontId="5" fillId="6" borderId="1" xfId="0" applyFont="1" applyFill="1" applyBorder="1" applyAlignment="1">
      <alignment horizontal="center" vertical="center"/>
    </xf>
    <xf numFmtId="0" fontId="5" fillId="6" borderId="1" xfId="0" applyFont="1" applyFill="1" applyBorder="1" applyAlignment="1">
      <alignment vertical="center"/>
    </xf>
    <xf numFmtId="0" fontId="5" fillId="7" borderId="1" xfId="0" applyFont="1" applyFill="1" applyBorder="1" applyAlignment="1">
      <alignment horizontal="center" vertical="center"/>
    </xf>
    <xf numFmtId="0" fontId="5" fillId="7" borderId="1" xfId="0" applyFont="1" applyFill="1" applyBorder="1" applyAlignment="1">
      <alignment vertical="center"/>
    </xf>
    <xf numFmtId="0" fontId="5" fillId="8" borderId="1" xfId="0" applyFont="1" applyFill="1" applyBorder="1" applyAlignment="1">
      <alignment horizontal="center" vertical="center"/>
    </xf>
    <xf numFmtId="0" fontId="5" fillId="8" borderId="1" xfId="0" applyFont="1" applyFill="1" applyBorder="1" applyAlignment="1">
      <alignment vertical="center"/>
    </xf>
    <xf numFmtId="0" fontId="1" fillId="0" borderId="0" xfId="0" applyFont="1" applyAlignment="1">
      <alignment horizontal="center" vertical="center"/>
    </xf>
    <xf numFmtId="0" fontId="6" fillId="0" borderId="0" xfId="0" applyFont="1" applyAlignment="1">
      <alignment vertical="center" wrapText="1"/>
    </xf>
    <xf numFmtId="0" fontId="8" fillId="0" borderId="0" xfId="0" applyFont="1" applyAlignment="1">
      <alignment vertical="center"/>
    </xf>
    <xf numFmtId="0" fontId="6" fillId="0" borderId="0" xfId="0" applyFont="1" applyAlignment="1">
      <alignment vertical="center"/>
    </xf>
    <xf numFmtId="0" fontId="3"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right" vertical="center"/>
    </xf>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4"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43" fontId="7" fillId="0" borderId="7"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9" borderId="9" xfId="0" applyFont="1" applyFill="1" applyBorder="1" applyAlignment="1">
      <alignment horizontal="center" vertical="center" wrapText="1"/>
    </xf>
    <xf numFmtId="0" fontId="7" fillId="9" borderId="10" xfId="0" applyFont="1" applyFill="1" applyBorder="1" applyAlignment="1">
      <alignment horizontal="left" vertical="center" wrapText="1"/>
    </xf>
    <xf numFmtId="0" fontId="7" fillId="9" borderId="10" xfId="0" applyFont="1" applyFill="1" applyBorder="1" applyAlignment="1">
      <alignment horizontal="center" vertical="center" wrapText="1"/>
    </xf>
    <xf numFmtId="43" fontId="7" fillId="9" borderId="10" xfId="0" applyNumberFormat="1" applyFont="1" applyFill="1" applyBorder="1" applyAlignment="1">
      <alignment horizontal="center" vertical="center" wrapText="1"/>
    </xf>
    <xf numFmtId="43" fontId="7" fillId="9" borderId="7" xfId="0" applyNumberFormat="1" applyFont="1" applyFill="1" applyBorder="1" applyAlignment="1">
      <alignment horizontal="center" vertical="center" wrapText="1"/>
    </xf>
    <xf numFmtId="0" fontId="7" fillId="9" borderId="11" xfId="0" applyFont="1" applyFill="1" applyBorder="1" applyAlignment="1">
      <alignment vertical="center"/>
    </xf>
    <xf numFmtId="0" fontId="6" fillId="0" borderId="12" xfId="0" applyFont="1" applyBorder="1" applyAlignment="1">
      <alignment horizontal="center" vertical="center" wrapText="1"/>
    </xf>
    <xf numFmtId="0" fontId="10" fillId="0" borderId="7" xfId="0" applyFont="1" applyBorder="1" applyAlignment="1">
      <alignment horizontal="left" vertical="center" wrapText="1"/>
    </xf>
    <xf numFmtId="0" fontId="6" fillId="0" borderId="7" xfId="0" applyFont="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13" xfId="0" applyFont="1" applyBorder="1" applyAlignment="1">
      <alignment vertical="center"/>
    </xf>
    <xf numFmtId="0" fontId="6" fillId="0" borderId="7" xfId="0" applyFont="1" applyBorder="1" applyAlignment="1">
      <alignment horizontal="left" vertical="center" wrapText="1"/>
    </xf>
    <xf numFmtId="0" fontId="10" fillId="0" borderId="12" xfId="0" applyFont="1" applyBorder="1" applyAlignment="1">
      <alignment horizontal="center" vertical="center" wrapText="1"/>
    </xf>
    <xf numFmtId="0" fontId="10" fillId="3" borderId="7" xfId="0" quotePrefix="1" applyFont="1" applyFill="1" applyBorder="1" applyAlignment="1">
      <alignment horizontal="left" vertical="center" wrapText="1"/>
    </xf>
    <xf numFmtId="0" fontId="10" fillId="0" borderId="7" xfId="0" applyFont="1" applyBorder="1" applyAlignment="1">
      <alignment horizontal="center" vertical="center" wrapText="1"/>
    </xf>
    <xf numFmtId="164" fontId="10" fillId="0" borderId="7" xfId="0" applyNumberFormat="1" applyFont="1" applyBorder="1" applyAlignment="1">
      <alignment horizontal="center" vertical="center" wrapText="1"/>
    </xf>
    <xf numFmtId="0" fontId="10" fillId="0" borderId="13" xfId="0" applyFont="1" applyBorder="1" applyAlignment="1">
      <alignment vertical="center"/>
    </xf>
    <xf numFmtId="164" fontId="7" fillId="9" borderId="10" xfId="0" applyNumberFormat="1" applyFont="1" applyFill="1" applyBorder="1" applyAlignment="1">
      <alignment horizontal="center" vertical="center" wrapText="1"/>
    </xf>
    <xf numFmtId="164" fontId="7" fillId="9" borderId="7" xfId="0" applyNumberFormat="1" applyFont="1" applyFill="1" applyBorder="1" applyAlignment="1">
      <alignment horizontal="center" vertical="center" wrapText="1"/>
    </xf>
    <xf numFmtId="0" fontId="10" fillId="0" borderId="7" xfId="0" quotePrefix="1" applyFont="1" applyBorder="1" applyAlignment="1">
      <alignment horizontal="left" vertical="center" wrapText="1"/>
    </xf>
    <xf numFmtId="0" fontId="6" fillId="0" borderId="1" xfId="0"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1" xfId="0" applyFont="1" applyBorder="1" applyAlignment="1">
      <alignment vertical="center"/>
    </xf>
    <xf numFmtId="0" fontId="6" fillId="0" borderId="1" xfId="0" applyFont="1" applyBorder="1" applyAlignment="1">
      <alignment horizontal="left" vertical="center" wrapText="1"/>
    </xf>
    <xf numFmtId="43" fontId="6" fillId="0" borderId="1" xfId="0" applyNumberFormat="1" applyFont="1" applyBorder="1" applyAlignment="1">
      <alignment horizontal="center" vertical="center" wrapText="1"/>
    </xf>
    <xf numFmtId="0" fontId="6" fillId="0" borderId="0" xfId="0" applyFont="1" applyAlignment="1">
      <alignment horizontal="center" vertical="center"/>
    </xf>
    <xf numFmtId="0" fontId="6" fillId="10" borderId="14" xfId="0" applyFont="1" applyFill="1" applyBorder="1" applyAlignment="1">
      <alignment horizontal="center" vertical="center"/>
    </xf>
    <xf numFmtId="0" fontId="7" fillId="10" borderId="14" xfId="0" applyFont="1" applyFill="1" applyBorder="1" applyAlignment="1">
      <alignment vertical="center" wrapText="1"/>
    </xf>
    <xf numFmtId="0" fontId="6" fillId="10" borderId="14" xfId="0" applyFont="1" applyFill="1" applyBorder="1" applyAlignment="1">
      <alignment vertical="center" wrapText="1"/>
    </xf>
    <xf numFmtId="0" fontId="6" fillId="10" borderId="14" xfId="0" applyFont="1" applyFill="1" applyBorder="1" applyAlignment="1">
      <alignment horizontal="left" vertical="center" wrapText="1"/>
    </xf>
    <xf numFmtId="0" fontId="1" fillId="0" borderId="0" xfId="0" applyFont="1" applyAlignment="1">
      <alignment horizontal="center"/>
    </xf>
    <xf numFmtId="0" fontId="6" fillId="0" borderId="0" xfId="0" applyFont="1" applyAlignment="1">
      <alignment wrapText="1"/>
    </xf>
    <xf numFmtId="0" fontId="6" fillId="0" borderId="0" xfId="0" applyFont="1"/>
    <xf numFmtId="0" fontId="7" fillId="0" borderId="0" xfId="0" applyFont="1" applyAlignment="1">
      <alignment horizontal="center" vertical="center"/>
    </xf>
    <xf numFmtId="0" fontId="9" fillId="0" borderId="0" xfId="0" applyFont="1"/>
    <xf numFmtId="0" fontId="9" fillId="0" borderId="0" xfId="0" applyFont="1" applyAlignment="1">
      <alignment horizontal="right"/>
    </xf>
    <xf numFmtId="0" fontId="7" fillId="11" borderId="12" xfId="0" applyFont="1" applyFill="1" applyBorder="1" applyAlignment="1">
      <alignment horizontal="right" vertical="center" wrapText="1"/>
    </xf>
    <xf numFmtId="0" fontId="7" fillId="11" borderId="7" xfId="0" applyFont="1" applyFill="1" applyBorder="1" applyAlignment="1">
      <alignment horizontal="left" vertical="center" wrapText="1"/>
    </xf>
    <xf numFmtId="0" fontId="6" fillId="11" borderId="7" xfId="0" applyFont="1" applyFill="1" applyBorder="1" applyAlignment="1">
      <alignment horizontal="center" vertical="center" wrapText="1"/>
    </xf>
    <xf numFmtId="43" fontId="7" fillId="11" borderId="7" xfId="0" applyNumberFormat="1" applyFont="1" applyFill="1" applyBorder="1" applyAlignment="1">
      <alignment horizontal="center" vertical="center" wrapText="1"/>
    </xf>
    <xf numFmtId="0" fontId="6" fillId="11" borderId="13" xfId="0" applyFont="1" applyFill="1" applyBorder="1" applyAlignment="1">
      <alignment vertical="center"/>
    </xf>
    <xf numFmtId="0" fontId="6" fillId="0" borderId="0" xfId="0" applyFont="1" applyAlignment="1">
      <alignment vertical="top" wrapText="1"/>
    </xf>
    <xf numFmtId="0" fontId="6" fillId="0" borderId="0" xfId="0" applyFont="1" applyAlignment="1">
      <alignment vertical="top"/>
    </xf>
    <xf numFmtId="0" fontId="8" fillId="0" borderId="0" xfId="0" applyFont="1" applyAlignment="1">
      <alignment vertical="top"/>
    </xf>
    <xf numFmtId="164" fontId="6" fillId="0" borderId="13" xfId="0" applyNumberFormat="1" applyFont="1" applyBorder="1" applyAlignment="1">
      <alignment vertical="center"/>
    </xf>
    <xf numFmtId="164" fontId="10" fillId="0" borderId="13" xfId="0" applyNumberFormat="1" applyFont="1" applyBorder="1" applyAlignment="1">
      <alignment vertical="center"/>
    </xf>
    <xf numFmtId="0" fontId="10" fillId="0" borderId="0" xfId="0" applyFont="1" applyAlignment="1">
      <alignment vertical="top" wrapText="1"/>
    </xf>
    <xf numFmtId="0" fontId="10" fillId="0" borderId="0" xfId="0" applyFont="1" applyAlignment="1">
      <alignment vertical="top"/>
    </xf>
    <xf numFmtId="0" fontId="13" fillId="0" borderId="0" xfId="0" applyFont="1" applyAlignment="1">
      <alignment vertical="top"/>
    </xf>
    <xf numFmtId="164" fontId="7" fillId="11" borderId="7" xfId="0" applyNumberFormat="1" applyFont="1" applyFill="1" applyBorder="1" applyAlignment="1">
      <alignment horizontal="center" vertical="center" wrapText="1"/>
    </xf>
    <xf numFmtId="164" fontId="6" fillId="11" borderId="13" xfId="0" applyNumberFormat="1" applyFont="1" applyFill="1" applyBorder="1" applyAlignment="1">
      <alignment vertical="center"/>
    </xf>
    <xf numFmtId="0" fontId="7" fillId="11" borderId="12" xfId="0" applyFont="1" applyFill="1" applyBorder="1" applyAlignment="1">
      <alignment horizontal="center" vertical="center" wrapText="1"/>
    </xf>
    <xf numFmtId="0" fontId="6" fillId="0" borderId="0" xfId="0" applyFont="1" applyAlignment="1">
      <alignment horizontal="center"/>
    </xf>
    <xf numFmtId="0" fontId="6" fillId="10" borderId="14" xfId="0" applyFont="1" applyFill="1" applyBorder="1" applyAlignment="1">
      <alignment horizontal="center"/>
    </xf>
    <xf numFmtId="0" fontId="7" fillId="10" borderId="14" xfId="0" applyFont="1" applyFill="1" applyBorder="1" applyAlignment="1">
      <alignment wrapText="1"/>
    </xf>
    <xf numFmtId="0" fontId="6" fillId="10" borderId="14" xfId="0" applyFont="1" applyFill="1" applyBorder="1" applyAlignment="1">
      <alignment wrapText="1"/>
    </xf>
    <xf numFmtId="0" fontId="6" fillId="10" borderId="14" xfId="0" applyFont="1" applyFill="1" applyBorder="1" applyAlignment="1">
      <alignment horizontal="left" wrapText="1"/>
    </xf>
    <xf numFmtId="0" fontId="14" fillId="10" borderId="14" xfId="0" applyFont="1" applyFill="1" applyBorder="1" applyAlignment="1">
      <alignment wrapText="1"/>
    </xf>
    <xf numFmtId="0" fontId="15" fillId="12" borderId="14" xfId="0" applyFont="1" applyFill="1" applyBorder="1"/>
    <xf numFmtId="0" fontId="15" fillId="12" borderId="14" xfId="0" applyFont="1" applyFill="1" applyBorder="1" applyAlignment="1">
      <alignment wrapText="1"/>
    </xf>
    <xf numFmtId="0" fontId="16" fillId="12" borderId="14" xfId="0" applyFont="1" applyFill="1" applyBorder="1" applyAlignment="1">
      <alignment wrapText="1"/>
    </xf>
    <xf numFmtId="0" fontId="16" fillId="12" borderId="14" xfId="0" applyFont="1" applyFill="1" applyBorder="1"/>
    <xf numFmtId="0" fontId="17" fillId="12" borderId="14" xfId="0" applyFont="1" applyFill="1" applyBorder="1"/>
    <xf numFmtId="0" fontId="6" fillId="10" borderId="14" xfId="0" applyFont="1" applyFill="1" applyBorder="1"/>
    <xf numFmtId="0" fontId="8" fillId="0" borderId="0" xfId="0" applyFont="1" applyAlignment="1">
      <alignment horizontal="center"/>
    </xf>
    <xf numFmtId="0" fontId="8" fillId="0" borderId="0" xfId="0" applyFont="1" applyAlignment="1">
      <alignment wrapText="1"/>
    </xf>
    <xf numFmtId="0" fontId="7" fillId="0" borderId="0" xfId="0" applyFont="1" applyAlignment="1">
      <alignment horizontal="center"/>
    </xf>
    <xf numFmtId="0" fontId="7" fillId="13" borderId="9" xfId="0" applyFont="1" applyFill="1" applyBorder="1" applyAlignment="1">
      <alignment horizontal="center" vertical="top" wrapText="1"/>
    </xf>
    <xf numFmtId="0" fontId="7" fillId="13" borderId="10" xfId="0" applyFont="1" applyFill="1" applyBorder="1" applyAlignment="1">
      <alignment horizontal="left" vertical="top" wrapText="1"/>
    </xf>
    <xf numFmtId="0" fontId="7" fillId="13" borderId="10" xfId="0" applyFont="1" applyFill="1" applyBorder="1" applyAlignment="1">
      <alignment horizontal="center" vertical="top" wrapText="1"/>
    </xf>
    <xf numFmtId="43" fontId="7" fillId="13" borderId="10" xfId="0" applyNumberFormat="1" applyFont="1" applyFill="1" applyBorder="1" applyAlignment="1">
      <alignment horizontal="center" vertical="top" wrapText="1"/>
    </xf>
    <xf numFmtId="43" fontId="7" fillId="13" borderId="7" xfId="0" applyNumberFormat="1" applyFont="1" applyFill="1" applyBorder="1" applyAlignment="1">
      <alignment horizontal="center" vertical="center" wrapText="1"/>
    </xf>
    <xf numFmtId="0" fontId="7" fillId="13" borderId="11" xfId="0" applyFont="1" applyFill="1" applyBorder="1" applyAlignment="1">
      <alignment vertical="top"/>
    </xf>
    <xf numFmtId="43" fontId="6" fillId="0" borderId="7" xfId="0" applyNumberFormat="1" applyFont="1" applyBorder="1" applyAlignment="1">
      <alignment horizontal="center" vertical="center" wrapText="1"/>
    </xf>
    <xf numFmtId="43" fontId="10" fillId="0" borderId="7" xfId="0" applyNumberFormat="1" applyFont="1" applyBorder="1" applyAlignment="1">
      <alignment horizontal="center" vertical="center" wrapText="1"/>
    </xf>
    <xf numFmtId="0" fontId="10" fillId="0" borderId="19" xfId="0" applyFont="1" applyBorder="1" applyAlignment="1">
      <alignment horizontal="center" vertical="center" wrapText="1"/>
    </xf>
    <xf numFmtId="0" fontId="6" fillId="0" borderId="20" xfId="0" applyFont="1" applyBorder="1" applyAlignment="1">
      <alignment horizontal="left" vertical="center" wrapText="1"/>
    </xf>
    <xf numFmtId="0" fontId="6" fillId="0" borderId="20" xfId="0" applyFont="1" applyBorder="1" applyAlignment="1">
      <alignment horizontal="center" vertical="center" wrapText="1"/>
    </xf>
    <xf numFmtId="43" fontId="6" fillId="0" borderId="20" xfId="0" applyNumberFormat="1" applyFont="1" applyBorder="1" applyAlignment="1">
      <alignment horizontal="center" vertical="center" wrapText="1"/>
    </xf>
    <xf numFmtId="0" fontId="6" fillId="0" borderId="21" xfId="0" applyFont="1" applyBorder="1" applyAlignment="1">
      <alignment vertical="center"/>
    </xf>
    <xf numFmtId="0" fontId="18" fillId="10" borderId="14" xfId="0" applyFont="1" applyFill="1" applyBorder="1"/>
    <xf numFmtId="0" fontId="18" fillId="10" borderId="14" xfId="0" applyFont="1" applyFill="1" applyBorder="1" applyAlignment="1">
      <alignment wrapText="1"/>
    </xf>
    <xf numFmtId="0" fontId="7" fillId="12" borderId="12" xfId="0" applyFont="1" applyFill="1" applyBorder="1" applyAlignment="1">
      <alignment horizontal="center" vertical="center" wrapText="1"/>
    </xf>
    <xf numFmtId="0" fontId="7" fillId="12" borderId="7" xfId="0" applyFont="1" applyFill="1" applyBorder="1" applyAlignment="1">
      <alignment horizontal="left" vertical="center" wrapText="1"/>
    </xf>
    <xf numFmtId="0" fontId="6" fillId="12" borderId="7" xfId="0" applyFont="1" applyFill="1" applyBorder="1" applyAlignment="1">
      <alignment horizontal="center" vertical="center" wrapText="1"/>
    </xf>
    <xf numFmtId="43" fontId="6" fillId="12" borderId="7" xfId="0" applyNumberFormat="1" applyFont="1" applyFill="1" applyBorder="1" applyAlignment="1">
      <alignment horizontal="center" vertical="center" wrapText="1"/>
    </xf>
    <xf numFmtId="43" fontId="7" fillId="12" borderId="7" xfId="0" applyNumberFormat="1" applyFont="1" applyFill="1" applyBorder="1" applyAlignment="1">
      <alignment horizontal="center" vertical="center" wrapText="1"/>
    </xf>
    <xf numFmtId="0" fontId="6" fillId="12" borderId="13" xfId="0" applyFont="1" applyFill="1" applyBorder="1" applyAlignment="1">
      <alignment vertical="center"/>
    </xf>
    <xf numFmtId="0" fontId="7" fillId="3" borderId="12"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7" xfId="0" applyFont="1" applyFill="1" applyBorder="1" applyAlignment="1">
      <alignment horizontal="center" vertical="center" wrapText="1"/>
    </xf>
    <xf numFmtId="43" fontId="7" fillId="3" borderId="7" xfId="0" applyNumberFormat="1" applyFont="1" applyFill="1" applyBorder="1" applyAlignment="1">
      <alignment horizontal="center" vertical="center" wrapText="1"/>
    </xf>
    <xf numFmtId="0" fontId="7" fillId="3" borderId="13" xfId="0" applyFont="1" applyFill="1" applyBorder="1" applyAlignment="1">
      <alignment vertical="center"/>
    </xf>
    <xf numFmtId="0" fontId="19" fillId="0" borderId="0" xfId="0" applyFont="1"/>
    <xf numFmtId="0" fontId="6" fillId="3" borderId="7" xfId="0" applyFont="1" applyFill="1" applyBorder="1" applyAlignment="1">
      <alignment horizontal="left" vertical="center" wrapText="1"/>
    </xf>
    <xf numFmtId="0" fontId="6" fillId="3" borderId="7" xfId="0" applyFont="1" applyFill="1" applyBorder="1" applyAlignment="1">
      <alignment horizontal="center" vertical="center" wrapText="1"/>
    </xf>
    <xf numFmtId="43" fontId="6" fillId="3" borderId="7" xfId="0" applyNumberFormat="1" applyFont="1" applyFill="1" applyBorder="1" applyAlignment="1">
      <alignment horizontal="center" vertical="center" wrapText="1"/>
    </xf>
    <xf numFmtId="0" fontId="6" fillId="3" borderId="13" xfId="0" applyFont="1" applyFill="1" applyBorder="1" applyAlignment="1">
      <alignment vertical="center"/>
    </xf>
    <xf numFmtId="0" fontId="3" fillId="0" borderId="0" xfId="0" applyFont="1" applyAlignment="1">
      <alignment horizontal="right"/>
    </xf>
    <xf numFmtId="164" fontId="7" fillId="0" borderId="22" xfId="0" applyNumberFormat="1" applyFont="1" applyBorder="1" applyAlignment="1">
      <alignment horizontal="center" vertical="center" wrapText="1"/>
    </xf>
    <xf numFmtId="164" fontId="7" fillId="0" borderId="23" xfId="0" applyNumberFormat="1" applyFont="1" applyBorder="1" applyAlignment="1">
      <alignment horizontal="center" vertical="center" wrapText="1"/>
    </xf>
    <xf numFmtId="164" fontId="7" fillId="0" borderId="27" xfId="0" applyNumberFormat="1" applyFont="1" applyBorder="1" applyAlignment="1">
      <alignment horizontal="center" vertical="center" wrapText="1"/>
    </xf>
    <xf numFmtId="164" fontId="7" fillId="0" borderId="29" xfId="0" applyNumberFormat="1" applyFont="1" applyBorder="1" applyAlignment="1">
      <alignment horizontal="center" vertical="center" wrapText="1"/>
    </xf>
    <xf numFmtId="49" fontId="7" fillId="0" borderId="31" xfId="0" quotePrefix="1" applyNumberFormat="1" applyFont="1" applyBorder="1" applyAlignment="1">
      <alignment horizontal="center" vertical="center" wrapText="1"/>
    </xf>
    <xf numFmtId="49" fontId="7" fillId="0" borderId="1" xfId="0" quotePrefix="1"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20" fillId="0" borderId="1" xfId="0" quotePrefix="1" applyNumberFormat="1" applyFont="1" applyBorder="1" applyAlignment="1">
      <alignment horizontal="center" vertical="center" wrapText="1"/>
    </xf>
    <xf numFmtId="49" fontId="7" fillId="0" borderId="32" xfId="0" applyNumberFormat="1" applyFont="1" applyBorder="1" applyAlignment="1">
      <alignment horizontal="center" vertical="center" wrapText="1"/>
    </xf>
    <xf numFmtId="164" fontId="7" fillId="0" borderId="33" xfId="0" applyNumberFormat="1" applyFont="1" applyBorder="1" applyAlignment="1">
      <alignment horizontal="center" vertical="center" wrapText="1"/>
    </xf>
    <xf numFmtId="164" fontId="6" fillId="0" borderId="6" xfId="0" applyNumberFormat="1" applyFont="1" applyBorder="1" applyAlignment="1">
      <alignment horizontal="left" vertical="center" wrapText="1"/>
    </xf>
    <xf numFmtId="0" fontId="8" fillId="0" borderId="34" xfId="0" applyFont="1" applyBorder="1"/>
    <xf numFmtId="164" fontId="7" fillId="0" borderId="12" xfId="0" applyNumberFormat="1" applyFont="1" applyBorder="1" applyAlignment="1">
      <alignment horizontal="center" vertical="center" wrapText="1"/>
    </xf>
    <xf numFmtId="164" fontId="6" fillId="0" borderId="7" xfId="0" applyNumberFormat="1" applyFont="1" applyBorder="1" applyAlignment="1">
      <alignment horizontal="left" vertical="center" wrapText="1"/>
    </xf>
    <xf numFmtId="164" fontId="7" fillId="0" borderId="7" xfId="0" applyNumberFormat="1" applyFont="1" applyBorder="1" applyAlignment="1">
      <alignment horizontal="center" vertical="center" wrapText="1"/>
    </xf>
    <xf numFmtId="164" fontId="7" fillId="0" borderId="13" xfId="0" applyNumberFormat="1"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left" vertical="center" wrapText="1"/>
    </xf>
    <xf numFmtId="0" fontId="7" fillId="0" borderId="36" xfId="0" applyFont="1" applyBorder="1" applyAlignment="1">
      <alignment horizontal="center" vertical="center" wrapText="1"/>
    </xf>
    <xf numFmtId="0" fontId="7" fillId="0" borderId="36" xfId="0" applyFont="1" applyBorder="1" applyAlignment="1">
      <alignment vertical="center"/>
    </xf>
    <xf numFmtId="0" fontId="7" fillId="0" borderId="37" xfId="0" applyFont="1" applyBorder="1" applyAlignment="1">
      <alignment vertical="center"/>
    </xf>
    <xf numFmtId="0" fontId="21" fillId="0" borderId="0" xfId="0" applyFont="1" applyAlignment="1">
      <alignment vertical="top"/>
    </xf>
    <xf numFmtId="0" fontId="6" fillId="0" borderId="35" xfId="0" applyFont="1" applyBorder="1" applyAlignment="1">
      <alignment horizontal="center" vertical="center" wrapText="1"/>
    </xf>
    <xf numFmtId="0" fontId="6" fillId="0" borderId="36" xfId="0" applyFont="1" applyBorder="1" applyAlignment="1">
      <alignment horizontal="left" vertical="center" wrapText="1"/>
    </xf>
    <xf numFmtId="0" fontId="6" fillId="0" borderId="36" xfId="0" applyFont="1" applyBorder="1" applyAlignment="1">
      <alignment horizontal="center" vertical="center" wrapText="1"/>
    </xf>
    <xf numFmtId="0" fontId="6" fillId="0" borderId="36" xfId="0" applyFont="1" applyBorder="1" applyAlignment="1">
      <alignment vertical="center"/>
    </xf>
    <xf numFmtId="0" fontId="22" fillId="0" borderId="38" xfId="0" applyFont="1" applyBorder="1" applyAlignment="1">
      <alignment horizontal="right"/>
    </xf>
    <xf numFmtId="0" fontId="6" fillId="0" borderId="37" xfId="0" applyFont="1" applyBorder="1" applyAlignment="1">
      <alignment vertical="center"/>
    </xf>
    <xf numFmtId="0" fontId="16" fillId="9" borderId="40" xfId="0" applyFont="1" applyFill="1" applyBorder="1" applyAlignment="1">
      <alignment horizontal="center" vertical="center" wrapText="1"/>
    </xf>
    <xf numFmtId="0" fontId="16" fillId="9" borderId="41" xfId="0" applyFont="1" applyFill="1" applyBorder="1" applyAlignment="1">
      <alignment horizontal="center" vertical="center" wrapText="1"/>
    </xf>
    <xf numFmtId="0" fontId="16" fillId="9" borderId="41" xfId="0" applyFont="1" applyFill="1" applyBorder="1" applyAlignment="1">
      <alignment horizontal="center" vertical="center"/>
    </xf>
    <xf numFmtId="0" fontId="16" fillId="9" borderId="42" xfId="0" applyFont="1" applyFill="1" applyBorder="1" applyAlignment="1">
      <alignment horizontal="center" vertical="center"/>
    </xf>
    <xf numFmtId="0" fontId="24" fillId="0" borderId="0" xfId="0" applyFont="1" applyAlignment="1">
      <alignment vertical="top"/>
    </xf>
    <xf numFmtId="0" fontId="7" fillId="0" borderId="0" xfId="0" applyFont="1" applyAlignment="1">
      <alignment wrapText="1"/>
    </xf>
    <xf numFmtId="0" fontId="7" fillId="0" borderId="0" xfId="0" applyFont="1"/>
    <xf numFmtId="165" fontId="6" fillId="0" borderId="0" xfId="0" applyNumberFormat="1" applyFont="1" applyAlignment="1">
      <alignment wrapText="1"/>
    </xf>
    <xf numFmtId="0" fontId="7" fillId="0" borderId="3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43" fontId="7" fillId="0" borderId="1" xfId="0" applyNumberFormat="1" applyFont="1" applyBorder="1" applyAlignment="1">
      <alignment horizontal="center" vertical="top" wrapText="1"/>
    </xf>
    <xf numFmtId="43" fontId="7" fillId="0" borderId="1" xfId="0" applyNumberFormat="1" applyFont="1" applyBorder="1" applyAlignment="1">
      <alignment horizontal="center" vertical="center" wrapText="1"/>
    </xf>
    <xf numFmtId="0" fontId="7" fillId="0" borderId="32" xfId="0" applyFont="1" applyBorder="1" applyAlignment="1">
      <alignment vertical="top"/>
    </xf>
    <xf numFmtId="0" fontId="6" fillId="0" borderId="31" xfId="0" applyFont="1" applyBorder="1" applyAlignment="1">
      <alignment horizontal="center" vertical="center" wrapText="1"/>
    </xf>
    <xf numFmtId="0" fontId="10" fillId="0" borderId="1" xfId="0" applyFont="1" applyBorder="1" applyAlignment="1">
      <alignment horizontal="left" vertical="center" wrapText="1"/>
    </xf>
    <xf numFmtId="0" fontId="6" fillId="0" borderId="32" xfId="0" applyFont="1" applyBorder="1" applyAlignment="1">
      <alignment vertical="center"/>
    </xf>
    <xf numFmtId="0" fontId="10" fillId="0" borderId="31" xfId="0" applyFont="1" applyBorder="1" applyAlignment="1">
      <alignment horizontal="center" vertical="center" wrapText="1"/>
    </xf>
    <xf numFmtId="0" fontId="10" fillId="0" borderId="1" xfId="0" quotePrefix="1" applyFont="1" applyBorder="1" applyAlignment="1">
      <alignment horizontal="left" vertical="center" wrapText="1"/>
    </xf>
    <xf numFmtId="0" fontId="10" fillId="0" borderId="1" xfId="0" applyFont="1" applyBorder="1" applyAlignment="1">
      <alignment horizontal="center" vertical="center" wrapText="1"/>
    </xf>
    <xf numFmtId="43" fontId="10" fillId="0" borderId="1" xfId="0" applyNumberFormat="1" applyFont="1" applyBorder="1" applyAlignment="1">
      <alignment horizontal="center" vertical="center" wrapText="1"/>
    </xf>
    <xf numFmtId="0" fontId="10" fillId="0" borderId="32" xfId="0" applyFont="1" applyBorder="1" applyAlignment="1">
      <alignment vertical="center"/>
    </xf>
    <xf numFmtId="0" fontId="6" fillId="12" borderId="1" xfId="0" applyFont="1" applyFill="1" applyBorder="1" applyAlignment="1">
      <alignment horizontal="center" vertical="center" wrapText="1"/>
    </xf>
    <xf numFmtId="43" fontId="7" fillId="12" borderId="1" xfId="0" applyNumberFormat="1" applyFont="1" applyFill="1" applyBorder="1" applyAlignment="1">
      <alignment horizontal="center" vertical="center" wrapText="1"/>
    </xf>
    <xf numFmtId="0" fontId="6" fillId="12" borderId="32" xfId="0" applyFont="1" applyFill="1" applyBorder="1" applyAlignment="1">
      <alignment vertical="center"/>
    </xf>
    <xf numFmtId="0" fontId="6" fillId="0" borderId="43" xfId="0" applyFont="1" applyBorder="1" applyAlignment="1">
      <alignment horizontal="center" vertical="center" wrapText="1"/>
    </xf>
    <xf numFmtId="0" fontId="6" fillId="0" borderId="41" xfId="0" applyFont="1" applyBorder="1" applyAlignment="1">
      <alignment horizontal="left" vertical="center" wrapText="1"/>
    </xf>
    <xf numFmtId="0" fontId="6" fillId="0" borderId="41" xfId="0" applyFont="1" applyBorder="1" applyAlignment="1">
      <alignment horizontal="center" vertical="center" wrapText="1"/>
    </xf>
    <xf numFmtId="43" fontId="6" fillId="0" borderId="41" xfId="0" applyNumberFormat="1" applyFont="1" applyBorder="1" applyAlignment="1">
      <alignment horizontal="center" vertical="center" wrapText="1"/>
    </xf>
    <xf numFmtId="0" fontId="6" fillId="0" borderId="42" xfId="0" applyFont="1" applyBorder="1" applyAlignment="1">
      <alignment vertical="center"/>
    </xf>
    <xf numFmtId="0" fontId="3" fillId="0" borderId="0" xfId="0" applyFont="1" applyAlignment="1">
      <alignment horizontal="right" wrapText="1"/>
    </xf>
    <xf numFmtId="0" fontId="9" fillId="0" borderId="0" xfId="0" applyFont="1" applyAlignment="1">
      <alignment horizontal="center"/>
    </xf>
    <xf numFmtId="0" fontId="29" fillId="0" borderId="0" xfId="0" applyFont="1"/>
    <xf numFmtId="49" fontId="20" fillId="0" borderId="1" xfId="0" applyNumberFormat="1" applyFont="1" applyBorder="1" applyAlignment="1">
      <alignment horizontal="center" vertical="center" wrapText="1"/>
    </xf>
    <xf numFmtId="49" fontId="6" fillId="0" borderId="0" xfId="0" applyNumberFormat="1" applyFont="1" applyAlignment="1">
      <alignment horizontal="center"/>
    </xf>
    <xf numFmtId="49" fontId="29" fillId="0" borderId="0" xfId="0" applyNumberFormat="1" applyFont="1" applyAlignment="1">
      <alignment horizontal="center"/>
    </xf>
    <xf numFmtId="164" fontId="7" fillId="14" borderId="33" xfId="0" applyNumberFormat="1" applyFont="1" applyFill="1" applyBorder="1" applyAlignment="1">
      <alignment vertical="center" wrapText="1"/>
    </xf>
    <xf numFmtId="164" fontId="30" fillId="14" borderId="48" xfId="0" applyNumberFormat="1" applyFont="1" applyFill="1" applyBorder="1" applyAlignment="1">
      <alignment vertical="center" wrapText="1"/>
    </xf>
    <xf numFmtId="164" fontId="7" fillId="14" borderId="6" xfId="0" applyNumberFormat="1" applyFont="1" applyFill="1" applyBorder="1" applyAlignment="1">
      <alignment vertical="center" wrapText="1"/>
    </xf>
    <xf numFmtId="164"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vertical="center" wrapText="1"/>
    </xf>
    <xf numFmtId="164" fontId="7" fillId="14" borderId="8" xfId="0" applyNumberFormat="1" applyFont="1" applyFill="1" applyBorder="1" applyAlignment="1">
      <alignment vertical="center" wrapText="1"/>
    </xf>
    <xf numFmtId="164" fontId="7" fillId="15" borderId="9" xfId="0" applyNumberFormat="1" applyFont="1" applyFill="1" applyBorder="1" applyAlignment="1">
      <alignment vertical="center" wrapText="1"/>
    </xf>
    <xf numFmtId="164" fontId="7" fillId="15" borderId="49" xfId="0" applyNumberFormat="1" applyFont="1" applyFill="1" applyBorder="1" applyAlignment="1">
      <alignment vertical="center" wrapText="1"/>
    </xf>
    <xf numFmtId="164" fontId="7" fillId="15" borderId="10" xfId="0" applyNumberFormat="1" applyFont="1" applyFill="1" applyBorder="1" applyAlignment="1">
      <alignment vertical="center" wrapText="1"/>
    </xf>
    <xf numFmtId="164" fontId="7" fillId="15" borderId="10" xfId="0" applyNumberFormat="1" applyFont="1" applyFill="1" applyBorder="1" applyAlignment="1">
      <alignment horizontal="center" vertical="center" wrapText="1"/>
    </xf>
    <xf numFmtId="166" fontId="7" fillId="15" borderId="10" xfId="0" applyNumberFormat="1" applyFont="1" applyFill="1" applyBorder="1" applyAlignment="1">
      <alignment horizontal="left" vertical="center" wrapText="1"/>
    </xf>
    <xf numFmtId="164" fontId="7" fillId="15" borderId="11" xfId="0" applyNumberFormat="1" applyFont="1" applyFill="1" applyBorder="1" applyAlignment="1">
      <alignment vertical="center" wrapText="1"/>
    </xf>
    <xf numFmtId="164" fontId="7" fillId="0" borderId="35" xfId="0" applyNumberFormat="1" applyFont="1" applyBorder="1" applyAlignment="1">
      <alignment vertical="center" wrapText="1"/>
    </xf>
    <xf numFmtId="164" fontId="7" fillId="0" borderId="50" xfId="0" applyNumberFormat="1" applyFont="1" applyBorder="1" applyAlignment="1">
      <alignment vertical="center" wrapText="1"/>
    </xf>
    <xf numFmtId="164" fontId="7" fillId="0" borderId="36" xfId="0" applyNumberFormat="1" applyFont="1" applyBorder="1" applyAlignment="1">
      <alignment vertical="center" wrapText="1"/>
    </xf>
    <xf numFmtId="164" fontId="7" fillId="0" borderId="36" xfId="0" applyNumberFormat="1" applyFont="1" applyBorder="1" applyAlignment="1">
      <alignment horizontal="center" vertical="center" wrapText="1"/>
    </xf>
    <xf numFmtId="167" fontId="7" fillId="0" borderId="7" xfId="0" applyNumberFormat="1" applyFont="1" applyBorder="1" applyAlignment="1">
      <alignment horizontal="center" vertical="top" wrapText="1"/>
    </xf>
    <xf numFmtId="0" fontId="7" fillId="0" borderId="7" xfId="0" applyFont="1" applyBorder="1" applyAlignment="1">
      <alignment horizontal="center" vertical="top" wrapText="1"/>
    </xf>
    <xf numFmtId="164" fontId="7" fillId="0" borderId="37" xfId="0" applyNumberFormat="1" applyFont="1" applyBorder="1" applyAlignment="1">
      <alignment vertical="center" wrapText="1"/>
    </xf>
    <xf numFmtId="0" fontId="7" fillId="0" borderId="12" xfId="0" applyFont="1" applyBorder="1" applyAlignment="1">
      <alignment horizontal="center" vertical="top" wrapText="1"/>
    </xf>
    <xf numFmtId="0" fontId="7" fillId="0" borderId="51" xfId="0" applyFont="1" applyBorder="1" applyAlignment="1">
      <alignment horizontal="left" vertical="top" wrapText="1"/>
    </xf>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0" xfId="0" applyFont="1" applyAlignment="1">
      <alignment horizontal="center" vertical="top"/>
    </xf>
    <xf numFmtId="0" fontId="7" fillId="0" borderId="13" xfId="0" applyFont="1" applyBorder="1" applyAlignment="1">
      <alignment vertical="top"/>
    </xf>
    <xf numFmtId="0" fontId="7" fillId="0" borderId="0" xfId="0" applyFont="1" applyAlignment="1">
      <alignment vertical="top"/>
    </xf>
    <xf numFmtId="167" fontId="6" fillId="15" borderId="12" xfId="0" applyNumberFormat="1" applyFont="1" applyFill="1" applyBorder="1" applyAlignment="1">
      <alignment horizontal="center" vertical="top" wrapText="1"/>
    </xf>
    <xf numFmtId="0" fontId="10" fillId="15" borderId="51" xfId="0" applyFont="1" applyFill="1" applyBorder="1" applyAlignment="1">
      <alignment horizontal="left" vertical="top" wrapText="1"/>
    </xf>
    <xf numFmtId="0" fontId="6" fillId="15" borderId="7" xfId="0" applyFont="1" applyFill="1" applyBorder="1" applyAlignment="1">
      <alignment horizontal="center" vertical="center"/>
    </xf>
    <xf numFmtId="0" fontId="7" fillId="15" borderId="0" xfId="0" applyFont="1" applyFill="1" applyAlignment="1">
      <alignment horizontal="center" vertical="center" wrapText="1"/>
    </xf>
    <xf numFmtId="0" fontId="7" fillId="15" borderId="7" xfId="0" applyFont="1" applyFill="1" applyBorder="1" applyAlignment="1">
      <alignment horizontal="center" vertical="top" wrapText="1"/>
    </xf>
    <xf numFmtId="0" fontId="6" fillId="15" borderId="13" xfId="0" applyFont="1" applyFill="1" applyBorder="1" applyAlignment="1">
      <alignment vertical="top"/>
    </xf>
    <xf numFmtId="0" fontId="7" fillId="10" borderId="0" xfId="0" applyFont="1" applyFill="1" applyAlignment="1">
      <alignment vertical="top"/>
    </xf>
    <xf numFmtId="0" fontId="21" fillId="10" borderId="0" xfId="0" applyFont="1" applyFill="1" applyAlignment="1">
      <alignment vertical="top"/>
    </xf>
    <xf numFmtId="167" fontId="6" fillId="10" borderId="12" xfId="0" applyNumberFormat="1" applyFont="1" applyFill="1" applyBorder="1" applyAlignment="1">
      <alignment horizontal="center" vertical="top" wrapText="1"/>
    </xf>
    <xf numFmtId="0" fontId="6" fillId="15" borderId="52" xfId="0" applyFont="1" applyFill="1" applyBorder="1" applyAlignment="1">
      <alignment horizontal="left" vertical="top" wrapText="1"/>
    </xf>
    <xf numFmtId="0" fontId="6" fillId="15" borderId="7" xfId="0" applyFont="1" applyFill="1" applyBorder="1" applyAlignment="1">
      <alignment horizontal="center" vertical="center" wrapText="1"/>
    </xf>
    <xf numFmtId="0" fontId="6" fillId="15" borderId="7" xfId="0" applyFont="1" applyFill="1" applyBorder="1" applyAlignment="1">
      <alignment horizontal="center" vertical="top" wrapText="1"/>
    </xf>
    <xf numFmtId="167" fontId="6" fillId="0" borderId="53" xfId="0" applyNumberFormat="1" applyFont="1" applyBorder="1" applyAlignment="1">
      <alignment horizontal="center" vertical="top" wrapText="1"/>
    </xf>
    <xf numFmtId="0" fontId="6" fillId="0" borderId="51" xfId="0" applyFont="1" applyBorder="1" applyAlignment="1">
      <alignment horizontal="left" vertical="top" wrapText="1"/>
    </xf>
    <xf numFmtId="0" fontId="6" fillId="0" borderId="54" xfId="0" applyFont="1" applyBorder="1" applyAlignment="1">
      <alignment horizontal="center" vertical="center" wrapText="1"/>
    </xf>
    <xf numFmtId="0" fontId="6" fillId="0" borderId="7" xfId="0" applyFont="1" applyBorder="1" applyAlignment="1">
      <alignment horizontal="center" vertical="center"/>
    </xf>
    <xf numFmtId="0" fontId="6" fillId="0" borderId="7" xfId="0" applyFont="1" applyBorder="1" applyAlignment="1">
      <alignment horizontal="center" vertical="top" wrapText="1"/>
    </xf>
    <xf numFmtId="0" fontId="6" fillId="0" borderId="13" xfId="0" applyFont="1" applyBorder="1" applyAlignment="1">
      <alignment vertical="top"/>
    </xf>
    <xf numFmtId="167" fontId="6" fillId="0" borderId="28" xfId="0" applyNumberFormat="1" applyFont="1" applyBorder="1" applyAlignment="1">
      <alignment horizontal="center" vertical="top" wrapText="1"/>
    </xf>
    <xf numFmtId="167" fontId="6" fillId="0" borderId="53" xfId="0" applyNumberFormat="1" applyFont="1" applyBorder="1" applyAlignment="1">
      <alignment horizontal="center" vertical="center" wrapText="1"/>
    </xf>
    <xf numFmtId="167" fontId="6" fillId="15" borderId="28" xfId="0" applyNumberFormat="1" applyFont="1" applyFill="1" applyBorder="1" applyAlignment="1">
      <alignment horizontal="center" vertical="top" wrapText="1"/>
    </xf>
    <xf numFmtId="0" fontId="6" fillId="10" borderId="52" xfId="0" applyFont="1" applyFill="1" applyBorder="1" applyAlignment="1">
      <alignment horizontal="left" vertical="top" wrapText="1"/>
    </xf>
    <xf numFmtId="0" fontId="6" fillId="10" borderId="7" xfId="0" applyFont="1" applyFill="1" applyBorder="1" applyAlignment="1">
      <alignment horizontal="center" vertical="center"/>
    </xf>
    <xf numFmtId="0" fontId="6" fillId="10" borderId="7" xfId="0" applyFont="1" applyFill="1" applyBorder="1" applyAlignment="1">
      <alignment horizontal="center" vertical="top" wrapText="1"/>
    </xf>
    <xf numFmtId="0" fontId="6" fillId="10" borderId="13" xfId="0" applyFont="1" applyFill="1" applyBorder="1" applyAlignment="1">
      <alignment vertical="top"/>
    </xf>
    <xf numFmtId="0" fontId="6" fillId="0" borderId="51" xfId="0" applyFont="1" applyBorder="1" applyAlignment="1">
      <alignment horizontal="left" vertical="center" wrapText="1"/>
    </xf>
    <xf numFmtId="1" fontId="7" fillId="0" borderId="28" xfId="0" applyNumberFormat="1" applyFont="1" applyBorder="1" applyAlignment="1">
      <alignment horizontal="center" vertical="top" wrapText="1"/>
    </xf>
    <xf numFmtId="167" fontId="7" fillId="0" borderId="51" xfId="0" applyNumberFormat="1" applyFont="1" applyBorder="1" applyAlignment="1">
      <alignment vertical="top" wrapText="1"/>
    </xf>
    <xf numFmtId="0" fontId="6" fillId="0" borderId="7" xfId="0" applyFont="1" applyBorder="1" applyAlignment="1">
      <alignment horizontal="left" vertical="center"/>
    </xf>
    <xf numFmtId="1" fontId="6" fillId="0" borderId="28" xfId="0" applyNumberFormat="1" applyFont="1" applyBorder="1" applyAlignment="1">
      <alignment horizontal="center" vertical="top" wrapText="1"/>
    </xf>
    <xf numFmtId="167" fontId="6" fillId="0" borderId="51" xfId="0" applyNumberFormat="1" applyFont="1" applyBorder="1" applyAlignment="1">
      <alignment vertical="top" wrapText="1"/>
    </xf>
    <xf numFmtId="1" fontId="6" fillId="0" borderId="35" xfId="0" applyNumberFormat="1" applyFont="1" applyBorder="1" applyAlignment="1">
      <alignment horizontal="center" vertical="top" wrapText="1"/>
    </xf>
    <xf numFmtId="167" fontId="6" fillId="0" borderId="12" xfId="0" applyNumberFormat="1" applyFont="1" applyBorder="1" applyAlignment="1">
      <alignment horizontal="center" vertical="top" wrapText="1"/>
    </xf>
    <xf numFmtId="0" fontId="10" fillId="0" borderId="51" xfId="0" applyFont="1" applyBorder="1" applyAlignment="1">
      <alignment horizontal="left" vertical="top" wrapText="1"/>
    </xf>
    <xf numFmtId="167" fontId="6" fillId="0" borderId="35" xfId="0" applyNumberFormat="1" applyFont="1" applyBorder="1" applyAlignment="1">
      <alignment horizontal="center" vertical="top" wrapText="1"/>
    </xf>
    <xf numFmtId="167" fontId="10" fillId="0" borderId="51" xfId="0" applyNumberFormat="1" applyFont="1" applyBorder="1" applyAlignment="1">
      <alignment vertical="top" wrapText="1"/>
    </xf>
    <xf numFmtId="0" fontId="29" fillId="0" borderId="0" xfId="0" applyFont="1" applyAlignment="1">
      <alignment vertical="top"/>
    </xf>
    <xf numFmtId="1" fontId="7" fillId="0" borderId="35" xfId="0" applyNumberFormat="1" applyFont="1" applyBorder="1" applyAlignment="1">
      <alignment vertical="top" wrapText="1"/>
    </xf>
    <xf numFmtId="1" fontId="6" fillId="0" borderId="35" xfId="0" applyNumberFormat="1" applyFont="1" applyBorder="1" applyAlignment="1">
      <alignment vertical="top" wrapText="1"/>
    </xf>
    <xf numFmtId="167" fontId="6" fillId="0" borderId="50" xfId="0" applyNumberFormat="1" applyFont="1" applyBorder="1" applyAlignment="1">
      <alignment vertical="top" wrapText="1"/>
    </xf>
    <xf numFmtId="167" fontId="6" fillId="0" borderId="12" xfId="0" applyNumberFormat="1" applyFont="1" applyBorder="1" applyAlignment="1">
      <alignment vertical="top" wrapText="1"/>
    </xf>
    <xf numFmtId="167" fontId="6" fillId="0" borderId="53" xfId="0" applyNumberFormat="1" applyFont="1" applyBorder="1" applyAlignment="1">
      <alignment vertical="top" wrapText="1"/>
    </xf>
    <xf numFmtId="1" fontId="7" fillId="0" borderId="35" xfId="0" applyNumberFormat="1" applyFont="1" applyBorder="1" applyAlignment="1">
      <alignment horizontal="center" vertical="top" wrapText="1"/>
    </xf>
    <xf numFmtId="0" fontId="6" fillId="0" borderId="36" xfId="0" applyFont="1" applyBorder="1" applyAlignment="1">
      <alignment horizontal="center" vertical="center"/>
    </xf>
    <xf numFmtId="0" fontId="6" fillId="15" borderId="7" xfId="0" applyFont="1" applyFill="1" applyBorder="1" applyAlignment="1">
      <alignment horizontal="left" vertical="center" wrapText="1"/>
    </xf>
    <xf numFmtId="1" fontId="6" fillId="0" borderId="12" xfId="0" applyNumberFormat="1" applyFont="1" applyBorder="1" applyAlignment="1">
      <alignment vertical="top" wrapText="1"/>
    </xf>
    <xf numFmtId="1" fontId="6" fillId="0" borderId="53" xfId="0" applyNumberFormat="1" applyFont="1" applyBorder="1" applyAlignment="1">
      <alignment vertical="top" wrapText="1"/>
    </xf>
    <xf numFmtId="1" fontId="6" fillId="0" borderId="28" xfId="0" applyNumberFormat="1" applyFont="1" applyBorder="1" applyAlignment="1">
      <alignment vertical="top" wrapText="1"/>
    </xf>
    <xf numFmtId="1" fontId="7" fillId="0" borderId="28" xfId="0" applyNumberFormat="1" applyFont="1" applyBorder="1" applyAlignment="1">
      <alignment vertical="top" wrapText="1"/>
    </xf>
    <xf numFmtId="1" fontId="7" fillId="14" borderId="56" xfId="0" applyNumberFormat="1" applyFont="1" applyFill="1" applyBorder="1" applyAlignment="1">
      <alignment vertical="top" wrapText="1"/>
    </xf>
    <xf numFmtId="0" fontId="7" fillId="14" borderId="57" xfId="0" applyFont="1" applyFill="1" applyBorder="1" applyAlignment="1">
      <alignment horizontal="left" vertical="top" wrapText="1"/>
    </xf>
    <xf numFmtId="164" fontId="6" fillId="14" borderId="58" xfId="0" applyNumberFormat="1" applyFont="1" applyFill="1" applyBorder="1" applyAlignment="1">
      <alignment horizontal="left" vertical="center" wrapText="1"/>
    </xf>
    <xf numFmtId="164" fontId="7" fillId="14" borderId="58" xfId="0" applyNumberFormat="1" applyFont="1" applyFill="1" applyBorder="1" applyAlignment="1">
      <alignment horizontal="left" vertical="center" wrapText="1"/>
    </xf>
    <xf numFmtId="0" fontId="6" fillId="14" borderId="59" xfId="0" applyFont="1" applyFill="1" applyBorder="1" applyAlignment="1">
      <alignment vertical="top"/>
    </xf>
    <xf numFmtId="164" fontId="7" fillId="14" borderId="9" xfId="0" applyNumberFormat="1" applyFont="1" applyFill="1" applyBorder="1" applyAlignment="1">
      <alignment vertical="center" wrapText="1"/>
    </xf>
    <xf numFmtId="164" fontId="7" fillId="14" borderId="49" xfId="0" applyNumberFormat="1" applyFont="1" applyFill="1" applyBorder="1" applyAlignment="1">
      <alignment vertical="center" wrapText="1"/>
    </xf>
    <xf numFmtId="0" fontId="6" fillId="14" borderId="58" xfId="0" applyFont="1" applyFill="1" applyBorder="1" applyAlignment="1">
      <alignment horizontal="left" vertical="center" wrapText="1"/>
    </xf>
    <xf numFmtId="0" fontId="6" fillId="14" borderId="58" xfId="0" applyFont="1" applyFill="1" applyBorder="1" applyAlignment="1">
      <alignment horizontal="center" vertical="center" wrapText="1"/>
    </xf>
    <xf numFmtId="166" fontId="7" fillId="14" borderId="58" xfId="0" applyNumberFormat="1" applyFont="1" applyFill="1" applyBorder="1" applyAlignment="1">
      <alignment horizontal="center" vertical="top" wrapText="1"/>
    </xf>
    <xf numFmtId="0" fontId="6" fillId="14" borderId="58" xfId="0" applyFont="1" applyFill="1" applyBorder="1" applyAlignment="1">
      <alignment horizontal="center" vertical="top" wrapText="1"/>
    </xf>
    <xf numFmtId="0" fontId="7" fillId="14" borderId="58" xfId="0" applyFont="1" applyFill="1" applyBorder="1" applyAlignment="1">
      <alignment horizontal="center" vertical="top" wrapText="1"/>
    </xf>
    <xf numFmtId="1" fontId="6" fillId="14" borderId="56" xfId="0" applyNumberFormat="1" applyFont="1" applyFill="1" applyBorder="1" applyAlignment="1">
      <alignment vertical="top" wrapText="1"/>
    </xf>
    <xf numFmtId="0" fontId="6" fillId="14" borderId="57" xfId="0" applyFont="1" applyFill="1" applyBorder="1" applyAlignment="1">
      <alignment horizontal="left" vertical="top" wrapText="1"/>
    </xf>
    <xf numFmtId="0" fontId="6" fillId="0" borderId="55" xfId="0" applyFont="1" applyBorder="1" applyAlignment="1">
      <alignment horizontal="left" vertical="top" wrapText="1"/>
    </xf>
    <xf numFmtId="0" fontId="6" fillId="0" borderId="54" xfId="0" applyFont="1" applyBorder="1" applyAlignment="1">
      <alignment horizontal="left" vertical="center" wrapText="1"/>
    </xf>
    <xf numFmtId="0" fontId="6" fillId="0" borderId="54" xfId="0" applyFont="1" applyBorder="1" applyAlignment="1">
      <alignment horizontal="center" vertical="top" wrapText="1"/>
    </xf>
    <xf numFmtId="0" fontId="6" fillId="0" borderId="60" xfId="0" applyFont="1" applyBorder="1" applyAlignment="1">
      <alignment vertical="top"/>
    </xf>
    <xf numFmtId="1" fontId="6" fillId="0" borderId="19" xfId="0" applyNumberFormat="1" applyFont="1" applyBorder="1" applyAlignment="1">
      <alignment vertical="top" wrapText="1"/>
    </xf>
    <xf numFmtId="0" fontId="6" fillId="0" borderId="20" xfId="0" applyFont="1" applyBorder="1" applyAlignment="1">
      <alignment horizontal="left" vertical="top" wrapText="1"/>
    </xf>
    <xf numFmtId="0" fontId="6" fillId="0" borderId="20" xfId="0" applyFont="1" applyBorder="1" applyAlignment="1">
      <alignment horizontal="center" vertical="top" wrapText="1"/>
    </xf>
    <xf numFmtId="0" fontId="6" fillId="0" borderId="21" xfId="0" applyFont="1" applyBorder="1" applyAlignment="1">
      <alignment vertical="top"/>
    </xf>
    <xf numFmtId="0" fontId="6" fillId="0" borderId="0" xfId="0" quotePrefix="1" applyFont="1" applyAlignment="1">
      <alignment horizontal="left"/>
    </xf>
    <xf numFmtId="0" fontId="6" fillId="0" borderId="0" xfId="0" applyFont="1" applyAlignment="1">
      <alignment horizontal="left"/>
    </xf>
    <xf numFmtId="164" fontId="7" fillId="0" borderId="1" xfId="0" applyNumberFormat="1" applyFont="1" applyBorder="1" applyAlignment="1">
      <alignment horizontal="center" vertical="center" wrapText="1"/>
    </xf>
    <xf numFmtId="164" fontId="6" fillId="0" borderId="1" xfId="0" applyNumberFormat="1" applyFont="1" applyBorder="1" applyAlignment="1">
      <alignment horizontal="left" vertical="center" wrapText="1"/>
    </xf>
    <xf numFmtId="164" fontId="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10" borderId="1" xfId="0" applyFont="1" applyFill="1" applyBorder="1" applyAlignment="1">
      <alignment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xf>
    <xf numFmtId="0" fontId="5" fillId="0" borderId="1" xfId="0" applyFont="1" applyBorder="1" applyAlignment="1">
      <alignment horizontal="left" vertical="center" wrapText="1"/>
    </xf>
    <xf numFmtId="0" fontId="6" fillId="0" borderId="63" xfId="0" applyFont="1" applyBorder="1" applyAlignment="1">
      <alignment horizontal="center" vertical="center" wrapText="1"/>
    </xf>
    <xf numFmtId="0" fontId="6" fillId="0" borderId="63" xfId="0" applyFont="1" applyBorder="1" applyAlignment="1">
      <alignment vertical="center"/>
    </xf>
    <xf numFmtId="0" fontId="6" fillId="0" borderId="64" xfId="0" applyFont="1" applyBorder="1" applyAlignment="1">
      <alignment vertical="center"/>
    </xf>
    <xf numFmtId="0" fontId="33" fillId="0" borderId="0" xfId="0" applyFont="1" applyAlignment="1">
      <alignment wrapText="1"/>
    </xf>
    <xf numFmtId="0" fontId="33" fillId="0" borderId="0" xfId="0" applyFont="1" applyAlignment="1">
      <alignment horizontal="right" wrapText="1"/>
    </xf>
    <xf numFmtId="0" fontId="1" fillId="0" borderId="0" xfId="0" applyFont="1"/>
    <xf numFmtId="49" fontId="33" fillId="0" borderId="31" xfId="0" quotePrefix="1" applyNumberFormat="1" applyFont="1" applyBorder="1" applyAlignment="1">
      <alignment horizontal="center" vertical="center" wrapText="1"/>
    </xf>
    <xf numFmtId="49" fontId="33" fillId="0" borderId="1" xfId="0" quotePrefix="1" applyNumberFormat="1" applyFont="1" applyBorder="1" applyAlignment="1">
      <alignment horizontal="center" vertical="center" wrapText="1"/>
    </xf>
    <xf numFmtId="49" fontId="33" fillId="0" borderId="1" xfId="0" applyNumberFormat="1" applyFont="1" applyBorder="1" applyAlignment="1">
      <alignment horizontal="center" vertical="center" wrapText="1"/>
    </xf>
    <xf numFmtId="49" fontId="33" fillId="0" borderId="32" xfId="0" applyNumberFormat="1" applyFont="1" applyBorder="1" applyAlignment="1">
      <alignment horizontal="center" vertical="center" wrapText="1"/>
    </xf>
    <xf numFmtId="49" fontId="1" fillId="0" borderId="0" xfId="0" applyNumberFormat="1" applyFont="1" applyAlignment="1">
      <alignment horizontal="center"/>
    </xf>
    <xf numFmtId="0" fontId="33" fillId="13" borderId="33" xfId="0" applyFont="1" applyFill="1" applyBorder="1" applyAlignment="1">
      <alignment horizontal="center" vertical="center" wrapText="1"/>
    </xf>
    <xf numFmtId="0" fontId="33" fillId="13" borderId="6" xfId="0" applyFont="1" applyFill="1" applyBorder="1" applyAlignment="1">
      <alignment horizontal="left" vertical="center" wrapText="1"/>
    </xf>
    <xf numFmtId="0" fontId="1" fillId="13" borderId="6" xfId="0" quotePrefix="1" applyFont="1" applyFill="1" applyBorder="1" applyAlignment="1">
      <alignment horizontal="center" vertical="center" wrapText="1"/>
    </xf>
    <xf numFmtId="0" fontId="33" fillId="13" borderId="6" xfId="0" applyFont="1" applyFill="1" applyBorder="1" applyAlignment="1">
      <alignment horizontal="left" vertical="center"/>
    </xf>
    <xf numFmtId="0" fontId="33" fillId="13" borderId="6" xfId="0" applyFont="1" applyFill="1" applyBorder="1" applyAlignment="1">
      <alignment horizontal="center" vertical="center" wrapText="1"/>
    </xf>
    <xf numFmtId="0" fontId="1" fillId="13" borderId="8" xfId="0" applyFont="1" applyFill="1" applyBorder="1" applyAlignment="1">
      <alignment vertical="top"/>
    </xf>
    <xf numFmtId="0" fontId="33" fillId="0" borderId="0" xfId="0" applyFont="1" applyAlignment="1">
      <alignment vertical="top"/>
    </xf>
    <xf numFmtId="0" fontId="33" fillId="0" borderId="35" xfId="0" applyFont="1" applyBorder="1" applyAlignment="1">
      <alignment horizontal="center" vertical="center" wrapText="1"/>
    </xf>
    <xf numFmtId="0" fontId="33" fillId="0" borderId="36" xfId="0" applyFont="1" applyBorder="1" applyAlignment="1">
      <alignment horizontal="left" vertical="center" wrapText="1"/>
    </xf>
    <xf numFmtId="0" fontId="33" fillId="0" borderId="36" xfId="0" applyFont="1" applyBorder="1" applyAlignment="1">
      <alignment horizontal="left" vertical="center"/>
    </xf>
    <xf numFmtId="0" fontId="33" fillId="0" borderId="36" xfId="0" applyFont="1" applyBorder="1" applyAlignment="1">
      <alignment horizontal="center" vertical="center" wrapText="1"/>
    </xf>
    <xf numFmtId="0" fontId="33" fillId="0" borderId="37" xfId="0" applyFont="1" applyBorder="1" applyAlignment="1">
      <alignment vertical="top"/>
    </xf>
    <xf numFmtId="0" fontId="14" fillId="0" borderId="12" xfId="0" applyFont="1" applyBorder="1" applyAlignment="1">
      <alignment horizontal="center"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35" fillId="0" borderId="12" xfId="0" applyFont="1" applyBorder="1" applyAlignment="1">
      <alignment horizontal="center" vertical="center" wrapText="1"/>
    </xf>
    <xf numFmtId="0" fontId="33" fillId="0" borderId="7" xfId="0" applyFont="1" applyBorder="1" applyAlignment="1">
      <alignment horizontal="left" vertical="center" wrapText="1"/>
    </xf>
    <xf numFmtId="0" fontId="1" fillId="0" borderId="7" xfId="0" applyFont="1" applyBorder="1" applyAlignment="1">
      <alignment vertical="center"/>
    </xf>
    <xf numFmtId="0" fontId="33" fillId="0" borderId="7" xfId="0" applyFont="1" applyBorder="1" applyAlignment="1">
      <alignment horizontal="center" vertical="center" wrapText="1"/>
    </xf>
    <xf numFmtId="0" fontId="33" fillId="0" borderId="13" xfId="0" applyFont="1" applyBorder="1" applyAlignment="1">
      <alignment vertical="top"/>
    </xf>
    <xf numFmtId="0" fontId="1" fillId="0" borderId="13" xfId="0" applyFont="1" applyBorder="1" applyAlignment="1">
      <alignment vertical="center"/>
    </xf>
    <xf numFmtId="0" fontId="1" fillId="0" borderId="7" xfId="0" applyFont="1" applyBorder="1" applyAlignment="1">
      <alignment horizontal="center" vertical="center"/>
    </xf>
    <xf numFmtId="0" fontId="1" fillId="0" borderId="7" xfId="0" applyFont="1" applyBorder="1" applyAlignment="1">
      <alignment vertical="center" wrapText="1"/>
    </xf>
    <xf numFmtId="0" fontId="1" fillId="0" borderId="65" xfId="0" applyFont="1" applyBorder="1" applyAlignment="1">
      <alignment horizontal="center" vertical="center" wrapText="1"/>
    </xf>
    <xf numFmtId="0" fontId="1" fillId="0" borderId="66" xfId="0" applyFont="1" applyBorder="1" applyAlignment="1">
      <alignment horizontal="left" vertical="center" wrapText="1"/>
    </xf>
    <xf numFmtId="0" fontId="1" fillId="0" borderId="66" xfId="0" applyFont="1" applyBorder="1" applyAlignment="1">
      <alignment horizontal="left" vertical="center"/>
    </xf>
    <xf numFmtId="0" fontId="1" fillId="0" borderId="66" xfId="0" applyFont="1" applyBorder="1" applyAlignment="1">
      <alignment horizontal="center" vertical="center" wrapText="1"/>
    </xf>
    <xf numFmtId="0" fontId="33" fillId="0" borderId="67" xfId="0" applyFont="1" applyBorder="1" applyAlignment="1">
      <alignment vertical="top"/>
    </xf>
    <xf numFmtId="0" fontId="36" fillId="16" borderId="0" xfId="0" applyFont="1" applyFill="1" applyAlignment="1">
      <alignment horizontal="left"/>
    </xf>
    <xf numFmtId="0" fontId="1" fillId="0" borderId="0" xfId="0" applyFont="1" applyAlignment="1">
      <alignment horizontal="left" vertical="center"/>
    </xf>
    <xf numFmtId="0" fontId="36" fillId="0" borderId="29" xfId="0" applyFont="1" applyBorder="1" applyAlignment="1">
      <alignment horizontal="left"/>
    </xf>
    <xf numFmtId="0" fontId="37" fillId="0" borderId="29" xfId="0" applyFont="1" applyBorder="1" applyAlignment="1">
      <alignment horizontal="left"/>
    </xf>
    <xf numFmtId="0" fontId="36" fillId="0" borderId="38" xfId="0" applyFont="1" applyBorder="1" applyAlignment="1">
      <alignment horizontal="center"/>
    </xf>
    <xf numFmtId="0" fontId="36" fillId="0" borderId="29" xfId="0" applyFont="1" applyBorder="1" applyAlignment="1">
      <alignment horizontal="center"/>
    </xf>
    <xf numFmtId="0" fontId="1" fillId="0" borderId="12" xfId="0" applyFont="1" applyBorder="1" applyAlignment="1">
      <alignment horizontal="center" vertical="center" wrapText="1"/>
    </xf>
    <xf numFmtId="0" fontId="37" fillId="0" borderId="29" xfId="0" applyFont="1" applyBorder="1" applyAlignment="1">
      <alignment horizontal="center"/>
    </xf>
    <xf numFmtId="0" fontId="37" fillId="0" borderId="38" xfId="0" applyFont="1" applyBorder="1" applyAlignment="1">
      <alignment horizontal="center"/>
    </xf>
    <xf numFmtId="0" fontId="37" fillId="16" borderId="29" xfId="0" applyFont="1" applyFill="1" applyBorder="1" applyAlignment="1">
      <alignment horizontal="left"/>
    </xf>
    <xf numFmtId="0" fontId="22" fillId="0" borderId="29" xfId="0" applyFont="1" applyBorder="1"/>
    <xf numFmtId="0" fontId="22" fillId="0" borderId="38" xfId="0" applyFont="1" applyBorder="1" applyAlignment="1">
      <alignment horizontal="center"/>
    </xf>
    <xf numFmtId="0" fontId="38" fillId="0" borderId="68" xfId="0" applyFont="1" applyBorder="1"/>
    <xf numFmtId="0" fontId="39" fillId="0" borderId="29" xfId="0" applyFont="1" applyBorder="1" applyAlignment="1">
      <alignment horizontal="center"/>
    </xf>
    <xf numFmtId="0" fontId="8" fillId="0" borderId="38" xfId="0" applyFont="1" applyBorder="1" applyAlignment="1">
      <alignment horizontal="left"/>
    </xf>
    <xf numFmtId="0" fontId="40" fillId="0" borderId="29" xfId="0" applyFont="1" applyBorder="1" applyAlignment="1">
      <alignment horizontal="left"/>
    </xf>
    <xf numFmtId="0" fontId="40" fillId="0" borderId="38" xfId="0" applyFont="1" applyBorder="1" applyAlignment="1">
      <alignment horizontal="left"/>
    </xf>
    <xf numFmtId="0" fontId="22" fillId="0" borderId="0" xfId="0" applyFont="1" applyAlignment="1">
      <alignment horizontal="center"/>
    </xf>
    <xf numFmtId="0" fontId="8" fillId="0" borderId="29" xfId="0" applyFont="1" applyBorder="1" applyAlignment="1">
      <alignment horizontal="left"/>
    </xf>
    <xf numFmtId="0" fontId="8" fillId="0" borderId="38" xfId="0" applyFont="1" applyBorder="1"/>
    <xf numFmtId="0" fontId="36" fillId="0" borderId="38" xfId="0" applyFont="1" applyBorder="1" applyAlignment="1">
      <alignment horizontal="left"/>
    </xf>
    <xf numFmtId="167" fontId="33" fillId="0" borderId="28" xfId="0" applyNumberFormat="1" applyFont="1" applyBorder="1" applyAlignment="1">
      <alignment vertical="top" wrapText="1"/>
    </xf>
    <xf numFmtId="0" fontId="33" fillId="0" borderId="37" xfId="0" applyFont="1" applyBorder="1" applyAlignment="1">
      <alignment vertical="center"/>
    </xf>
    <xf numFmtId="0" fontId="33" fillId="0" borderId="29" xfId="0" applyFont="1" applyBorder="1" applyAlignment="1">
      <alignment horizontal="left" vertical="center" wrapText="1"/>
    </xf>
    <xf numFmtId="0" fontId="33" fillId="0" borderId="29" xfId="0" applyFont="1" applyBorder="1" applyAlignment="1">
      <alignment horizontal="left" vertical="center"/>
    </xf>
    <xf numFmtId="0" fontId="33" fillId="0" borderId="69" xfId="0" applyFont="1" applyBorder="1" applyAlignment="1">
      <alignment vertical="center"/>
    </xf>
    <xf numFmtId="0" fontId="33" fillId="0" borderId="29" xfId="0" applyFont="1" applyBorder="1" applyAlignment="1">
      <alignment horizontal="center" vertical="center" wrapText="1"/>
    </xf>
    <xf numFmtId="1" fontId="33" fillId="0" borderId="19" xfId="0" applyNumberFormat="1" applyFont="1" applyBorder="1" applyAlignment="1">
      <alignment vertical="top" wrapText="1"/>
    </xf>
    <xf numFmtId="0" fontId="33" fillId="0" borderId="20" xfId="0" applyFont="1" applyBorder="1" applyAlignment="1">
      <alignment horizontal="left" vertical="top" wrapText="1"/>
    </xf>
    <xf numFmtId="0" fontId="33" fillId="0" borderId="20" xfId="0" applyFont="1" applyBorder="1" applyAlignment="1">
      <alignment horizontal="left" vertical="top"/>
    </xf>
    <xf numFmtId="0" fontId="33" fillId="0" borderId="20" xfId="0" applyFont="1" applyBorder="1" applyAlignment="1">
      <alignment horizontal="center" vertical="center" wrapText="1"/>
    </xf>
    <xf numFmtId="0" fontId="33" fillId="0" borderId="20" xfId="0" applyFont="1" applyBorder="1" applyAlignment="1">
      <alignment horizontal="center" vertical="top" wrapText="1"/>
    </xf>
    <xf numFmtId="0" fontId="33" fillId="0" borderId="21" xfId="0" applyFont="1" applyBorder="1" applyAlignment="1">
      <alignment vertical="top"/>
    </xf>
    <xf numFmtId="0" fontId="1" fillId="0" borderId="0" xfId="0" applyFont="1" applyAlignment="1">
      <alignment vertical="top"/>
    </xf>
    <xf numFmtId="0" fontId="1" fillId="0" borderId="0" xfId="0" applyFont="1" applyAlignment="1">
      <alignment horizontal="center" vertical="center" wrapText="1"/>
    </xf>
    <xf numFmtId="0" fontId="1" fillId="0" borderId="0" xfId="0" applyFont="1" applyAlignment="1">
      <alignment wrapText="1"/>
    </xf>
    <xf numFmtId="0" fontId="33" fillId="0" borderId="0" xfId="0" applyFont="1" applyAlignment="1">
      <alignment horizontal="center"/>
    </xf>
    <xf numFmtId="0" fontId="1" fillId="0" borderId="0" xfId="0" applyFont="1" applyAlignment="1">
      <alignment horizontal="left"/>
    </xf>
    <xf numFmtId="0" fontId="33" fillId="0" borderId="0" xfId="0" applyFont="1" applyAlignment="1">
      <alignment vertical="center"/>
    </xf>
    <xf numFmtId="0" fontId="34" fillId="0" borderId="1" xfId="0" applyFont="1" applyBorder="1" applyAlignment="1">
      <alignment horizontal="center" vertical="center"/>
    </xf>
    <xf numFmtId="0" fontId="42" fillId="0" borderId="0" xfId="0" applyFont="1" applyAlignment="1">
      <alignment horizontal="center" vertical="center"/>
    </xf>
    <xf numFmtId="0" fontId="3" fillId="0" borderId="1" xfId="0" applyFont="1" applyBorder="1" applyAlignment="1">
      <alignment vertical="center"/>
    </xf>
    <xf numFmtId="0" fontId="5" fillId="0" borderId="0" xfId="0" applyFont="1" applyAlignment="1">
      <alignment horizontal="center" vertical="center"/>
    </xf>
    <xf numFmtId="0" fontId="5" fillId="0" borderId="73" xfId="0" applyFont="1" applyBorder="1" applyAlignment="1">
      <alignment horizontal="center" vertical="center"/>
    </xf>
    <xf numFmtId="0" fontId="4" fillId="0" borderId="73" xfId="0" applyFont="1" applyBorder="1" applyAlignment="1">
      <alignment vertical="center"/>
    </xf>
    <xf numFmtId="0" fontId="5" fillId="0" borderId="77" xfId="0" applyFont="1" applyBorder="1" applyAlignment="1">
      <alignment horizontal="center" vertical="center"/>
    </xf>
    <xf numFmtId="0" fontId="4" fillId="0" borderId="77" xfId="0" applyFont="1" applyBorder="1" applyAlignment="1">
      <alignment vertical="center"/>
    </xf>
    <xf numFmtId="0" fontId="5" fillId="0" borderId="77" xfId="0" applyFont="1" applyBorder="1" applyAlignment="1">
      <alignment vertical="center"/>
    </xf>
    <xf numFmtId="0" fontId="5" fillId="0" borderId="81" xfId="0" applyFont="1" applyBorder="1" applyAlignment="1">
      <alignment horizontal="center" vertical="center"/>
    </xf>
    <xf numFmtId="0" fontId="5" fillId="14" borderId="81" xfId="0" applyFont="1" applyFill="1" applyBorder="1" applyAlignment="1">
      <alignment vertical="center"/>
    </xf>
    <xf numFmtId="0" fontId="34" fillId="0" borderId="47"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74" xfId="0" applyFont="1" applyBorder="1" applyAlignment="1">
      <alignment horizontal="left" vertical="center" wrapText="1"/>
    </xf>
    <xf numFmtId="0" fontId="4" fillId="0" borderId="75" xfId="0" applyFont="1" applyBorder="1" applyAlignment="1">
      <alignment horizontal="center" vertical="center" wrapText="1"/>
    </xf>
    <xf numFmtId="0" fontId="43" fillId="0" borderId="75" xfId="0" applyFont="1" applyBorder="1" applyAlignment="1">
      <alignment horizontal="center" vertical="center" wrapText="1"/>
    </xf>
    <xf numFmtId="0" fontId="4" fillId="0" borderId="73" xfId="0" applyFont="1" applyBorder="1" applyAlignment="1">
      <alignment horizontal="left" vertical="center" wrapText="1"/>
    </xf>
    <xf numFmtId="168" fontId="4" fillId="0" borderId="73" xfId="0" applyNumberFormat="1" applyFont="1" applyBorder="1" applyAlignment="1">
      <alignment horizontal="left" vertical="center" wrapText="1"/>
    </xf>
    <xf numFmtId="0" fontId="4" fillId="0" borderId="29" xfId="0" applyFont="1" applyBorder="1" applyAlignment="1">
      <alignment horizontal="center" vertical="center" wrapText="1"/>
    </xf>
    <xf numFmtId="0" fontId="4" fillId="0" borderId="38" xfId="0" applyFont="1" applyBorder="1" applyAlignment="1">
      <alignment horizontal="center" vertical="center" wrapText="1"/>
    </xf>
    <xf numFmtId="0" fontId="43" fillId="0" borderId="38" xfId="0" applyFont="1" applyBorder="1" applyAlignment="1">
      <alignment horizontal="center" vertical="center" wrapText="1"/>
    </xf>
    <xf numFmtId="0" fontId="4" fillId="0" borderId="29" xfId="0" applyFont="1" applyBorder="1" applyAlignment="1">
      <alignment horizontal="left" vertical="center" wrapText="1"/>
    </xf>
    <xf numFmtId="168" fontId="4" fillId="0" borderId="29" xfId="0" applyNumberFormat="1" applyFont="1" applyBorder="1" applyAlignment="1">
      <alignment horizontal="left" vertical="center" wrapText="1"/>
    </xf>
    <xf numFmtId="0" fontId="4" fillId="0" borderId="88" xfId="0" applyFont="1" applyBorder="1" applyAlignment="1">
      <alignment horizontal="left" vertical="center" wrapText="1"/>
    </xf>
    <xf numFmtId="0" fontId="4" fillId="0" borderId="81" xfId="0" applyFont="1" applyBorder="1" applyAlignment="1">
      <alignment horizontal="center" vertical="center" wrapText="1"/>
    </xf>
    <xf numFmtId="0" fontId="4" fillId="0" borderId="82" xfId="0" applyFont="1" applyBorder="1" applyAlignment="1">
      <alignment horizontal="left" vertical="center" wrapText="1"/>
    </xf>
    <xf numFmtId="0" fontId="4" fillId="0" borderId="83" xfId="0" applyFont="1" applyBorder="1" applyAlignment="1">
      <alignment horizontal="center" vertical="center" wrapText="1"/>
    </xf>
    <xf numFmtId="0" fontId="43" fillId="0" borderId="83" xfId="0" applyFont="1" applyBorder="1" applyAlignment="1">
      <alignment horizontal="center" vertical="center" wrapText="1"/>
    </xf>
    <xf numFmtId="0" fontId="4" fillId="0" borderId="81" xfId="0" applyFont="1" applyBorder="1" applyAlignment="1">
      <alignment horizontal="left" vertical="center" wrapText="1"/>
    </xf>
    <xf numFmtId="169" fontId="4" fillId="0" borderId="81" xfId="0" applyNumberFormat="1" applyFont="1" applyBorder="1" applyAlignment="1">
      <alignment horizontal="left" vertical="center" wrapText="1"/>
    </xf>
    <xf numFmtId="0" fontId="34" fillId="0" borderId="1" xfId="0" applyFont="1" applyBorder="1" applyAlignment="1">
      <alignment horizontal="center" vertical="center" wrapText="1"/>
    </xf>
    <xf numFmtId="0" fontId="43" fillId="0" borderId="73" xfId="0" applyFont="1" applyBorder="1" applyAlignment="1">
      <alignment horizontal="left" vertical="center" wrapText="1"/>
    </xf>
    <xf numFmtId="0" fontId="43" fillId="0" borderId="73"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left" vertical="center" wrapText="1"/>
    </xf>
    <xf numFmtId="0" fontId="5" fillId="0" borderId="83" xfId="0" applyFont="1" applyBorder="1" applyAlignment="1">
      <alignment horizontal="center" vertical="center" wrapText="1"/>
    </xf>
    <xf numFmtId="0" fontId="34" fillId="0" borderId="81" xfId="0" applyFont="1" applyBorder="1" applyAlignment="1">
      <alignment horizontal="left" vertical="center" wrapText="1"/>
    </xf>
    <xf numFmtId="0" fontId="4" fillId="0" borderId="77"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0" xfId="0" applyFont="1"/>
    <xf numFmtId="0" fontId="4" fillId="0" borderId="78" xfId="0" applyFont="1" applyBorder="1" applyAlignment="1">
      <alignment horizontal="left" vertical="center" wrapText="1"/>
    </xf>
    <xf numFmtId="0" fontId="4" fillId="0" borderId="79" xfId="0" applyFont="1" applyBorder="1" applyAlignment="1">
      <alignment horizontal="center" vertical="center" wrapText="1"/>
    </xf>
    <xf numFmtId="0" fontId="4" fillId="0" borderId="77" xfId="0" applyFont="1" applyBorder="1" applyAlignment="1">
      <alignment horizontal="left" vertical="center" wrapText="1"/>
    </xf>
    <xf numFmtId="0" fontId="5" fillId="0" borderId="77" xfId="0" applyFont="1" applyBorder="1" applyAlignment="1">
      <alignment horizontal="center" vertical="center" wrapText="1"/>
    </xf>
    <xf numFmtId="0" fontId="3" fillId="0" borderId="77" xfId="0" applyFont="1" applyBorder="1" applyAlignment="1">
      <alignment horizontal="center" vertical="center" wrapText="1"/>
    </xf>
    <xf numFmtId="0" fontId="5" fillId="0" borderId="78" xfId="0" applyFont="1" applyBorder="1" applyAlignment="1">
      <alignment horizontal="left" vertical="center" wrapText="1"/>
    </xf>
    <xf numFmtId="0" fontId="5" fillId="0" borderId="79" xfId="0" applyFont="1" applyBorder="1" applyAlignment="1">
      <alignment horizontal="center" vertical="center" wrapText="1"/>
    </xf>
    <xf numFmtId="0" fontId="5" fillId="0" borderId="77" xfId="0" applyFont="1" applyBorder="1" applyAlignment="1">
      <alignment horizontal="left" vertical="center" wrapText="1"/>
    </xf>
    <xf numFmtId="0" fontId="5" fillId="14" borderId="81" xfId="0" applyFont="1" applyFill="1" applyBorder="1" applyAlignment="1">
      <alignment horizontal="center" vertical="center" wrapText="1"/>
    </xf>
    <xf numFmtId="0" fontId="5" fillId="0" borderId="74" xfId="0" applyFont="1" applyBorder="1" applyAlignment="1">
      <alignment horizontal="left" vertical="center" wrapText="1"/>
    </xf>
    <xf numFmtId="0" fontId="5" fillId="0" borderId="75" xfId="0" applyFont="1" applyBorder="1" applyAlignment="1">
      <alignment horizontal="center" vertical="center" wrapText="1"/>
    </xf>
    <xf numFmtId="0" fontId="5" fillId="0" borderId="73" xfId="0" applyFont="1" applyBorder="1" applyAlignment="1">
      <alignment horizontal="left" vertical="center" wrapText="1"/>
    </xf>
    <xf numFmtId="17" fontId="5" fillId="0" borderId="77" xfId="0" applyNumberFormat="1" applyFont="1" applyBorder="1" applyAlignment="1">
      <alignment horizontal="center" vertical="center" wrapText="1"/>
    </xf>
    <xf numFmtId="0" fontId="3" fillId="0" borderId="81" xfId="0" applyFont="1" applyBorder="1" applyAlignment="1">
      <alignment horizontal="center" vertical="center" wrapText="1"/>
    </xf>
    <xf numFmtId="0" fontId="44" fillId="0" borderId="90" xfId="0" applyFont="1" applyBorder="1" applyAlignment="1">
      <alignment horizontal="left"/>
    </xf>
    <xf numFmtId="0" fontId="44" fillId="0" borderId="91" xfId="0" applyFont="1" applyBorder="1" applyAlignment="1">
      <alignment horizontal="center"/>
    </xf>
    <xf numFmtId="0" fontId="45" fillId="0" borderId="91" xfId="0" applyFont="1" applyBorder="1" applyAlignment="1">
      <alignment horizontal="center"/>
    </xf>
    <xf numFmtId="0" fontId="45" fillId="0" borderId="91" xfId="0" applyFont="1" applyBorder="1" applyAlignment="1">
      <alignment horizontal="left"/>
    </xf>
    <xf numFmtId="0" fontId="45" fillId="0" borderId="91" xfId="0" applyFont="1" applyBorder="1"/>
    <xf numFmtId="0" fontId="44" fillId="0" borderId="92" xfId="0" applyFont="1" applyBorder="1" applyAlignment="1">
      <alignment horizontal="left"/>
    </xf>
    <xf numFmtId="0" fontId="44" fillId="0" borderId="50" xfId="0" applyFont="1" applyBorder="1" applyAlignment="1">
      <alignment horizontal="center"/>
    </xf>
    <xf numFmtId="0" fontId="45" fillId="0" borderId="50" xfId="0" applyFont="1" applyBorder="1" applyAlignment="1">
      <alignment horizontal="center"/>
    </xf>
    <xf numFmtId="0" fontId="45" fillId="0" borderId="50" xfId="0" applyFont="1" applyBorder="1" applyAlignment="1">
      <alignment horizontal="left"/>
    </xf>
    <xf numFmtId="0" fontId="45" fillId="16" borderId="0" xfId="0" applyFont="1" applyFill="1" applyAlignment="1">
      <alignment horizontal="left"/>
    </xf>
    <xf numFmtId="0" fontId="42" fillId="0" borderId="0" xfId="0" applyFont="1"/>
    <xf numFmtId="0" fontId="3" fillId="0" borderId="0" xfId="0" applyFont="1"/>
    <xf numFmtId="0" fontId="3" fillId="0" borderId="73" xfId="0" applyFont="1" applyBorder="1" applyAlignment="1">
      <alignment horizontal="center" vertical="center" wrapText="1"/>
    </xf>
    <xf numFmtId="0" fontId="5" fillId="0" borderId="81" xfId="0" applyFont="1"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0" fontId="7" fillId="0" borderId="0" xfId="0" applyFont="1" applyAlignment="1">
      <alignment vertical="center" wrapText="1"/>
    </xf>
    <xf numFmtId="0" fontId="3" fillId="0" borderId="0" xfId="0" applyFont="1" applyAlignment="1">
      <alignment horizontal="right" vertical="center" wrapText="1"/>
    </xf>
    <xf numFmtId="0" fontId="7" fillId="0" borderId="0" xfId="0" applyFont="1" applyAlignment="1">
      <alignment horizontal="left" vertical="center"/>
    </xf>
    <xf numFmtId="0" fontId="47" fillId="0" borderId="94" xfId="0" applyFont="1" applyBorder="1" applyAlignment="1">
      <alignment vertical="center"/>
    </xf>
    <xf numFmtId="0" fontId="9" fillId="0" borderId="94" xfId="0" applyFont="1" applyBorder="1" applyAlignment="1">
      <alignment horizontal="right" vertical="center"/>
    </xf>
    <xf numFmtId="0" fontId="7" fillId="0" borderId="33" xfId="0" applyFont="1" applyBorder="1" applyAlignment="1">
      <alignment horizontal="center" vertical="center"/>
    </xf>
    <xf numFmtId="0" fontId="7" fillId="0" borderId="6"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16" fillId="0" borderId="0" xfId="0" applyFont="1"/>
    <xf numFmtId="0" fontId="7" fillId="0" borderId="12" xfId="0" applyFont="1" applyBorder="1" applyAlignment="1">
      <alignment horizontal="center" vertical="center" wrapText="1"/>
    </xf>
    <xf numFmtId="0" fontId="7" fillId="0" borderId="13" xfId="0" applyFont="1" applyBorder="1" applyAlignment="1">
      <alignment vertical="center"/>
    </xf>
    <xf numFmtId="0" fontId="7" fillId="0" borderId="12" xfId="0" applyFont="1" applyBorder="1" applyAlignment="1">
      <alignment horizontal="right" vertical="center" wrapText="1"/>
    </xf>
    <xf numFmtId="0" fontId="31" fillId="0" borderId="29" xfId="0" applyFont="1" applyBorder="1"/>
    <xf numFmtId="0" fontId="6" fillId="0" borderId="53" xfId="0" applyFont="1" applyBorder="1" applyAlignment="1">
      <alignment horizontal="right" vertical="center" wrapText="1"/>
    </xf>
    <xf numFmtId="0" fontId="6" fillId="0" borderId="60" xfId="0" applyFont="1" applyBorder="1" applyAlignment="1">
      <alignment vertical="center"/>
    </xf>
    <xf numFmtId="0" fontId="9" fillId="0" borderId="0" xfId="0" applyFont="1" applyAlignment="1">
      <alignment horizontal="center" vertical="center"/>
    </xf>
    <xf numFmtId="0" fontId="7" fillId="0" borderId="0" xfId="0" applyFont="1" applyAlignment="1">
      <alignment horizontal="left" vertical="center" wrapText="1"/>
    </xf>
    <xf numFmtId="0" fontId="9" fillId="0" borderId="0" xfId="0" applyFont="1" applyAlignment="1">
      <alignment wrapText="1"/>
    </xf>
    <xf numFmtId="0" fontId="33" fillId="0" borderId="0" xfId="0" applyFont="1" applyAlignment="1">
      <alignment vertical="center" wrapText="1"/>
    </xf>
    <xf numFmtId="0" fontId="1" fillId="0" borderId="0" xfId="0" quotePrefix="1" applyFont="1" applyAlignment="1">
      <alignment horizontal="left"/>
    </xf>
    <xf numFmtId="0" fontId="8" fillId="0" borderId="0" xfId="0" applyFont="1" applyAlignment="1">
      <alignment vertical="center" wrapText="1"/>
    </xf>
    <xf numFmtId="0" fontId="3" fillId="0" borderId="0" xfId="0" applyFont="1" applyAlignment="1">
      <alignment horizontal="right" vertical="center"/>
    </xf>
    <xf numFmtId="0" fontId="9" fillId="0" borderId="94" xfId="0" applyFont="1" applyBorder="1" applyAlignment="1">
      <alignment horizontal="center" vertical="center"/>
    </xf>
    <xf numFmtId="0" fontId="6" fillId="0" borderId="33" xfId="0" applyFont="1" applyBorder="1" applyAlignment="1">
      <alignment horizontal="center" vertical="center"/>
    </xf>
    <xf numFmtId="0" fontId="6" fillId="0" borderId="6" xfId="0" applyFont="1" applyBorder="1" applyAlignment="1">
      <alignment vertical="center"/>
    </xf>
    <xf numFmtId="164" fontId="6" fillId="0" borderId="6" xfId="0" applyNumberFormat="1" applyFont="1" applyBorder="1" applyAlignment="1">
      <alignment horizontal="center" vertical="center" wrapText="1"/>
    </xf>
    <xf numFmtId="164" fontId="6" fillId="0" borderId="8" xfId="0" applyNumberFormat="1" applyFont="1" applyBorder="1" applyAlignment="1">
      <alignment horizontal="center" vertical="center" wrapText="1"/>
    </xf>
    <xf numFmtId="0" fontId="48" fillId="0" borderId="0" xfId="0" applyFont="1" applyAlignment="1">
      <alignment vertical="center"/>
    </xf>
    <xf numFmtId="0" fontId="6" fillId="0" borderId="12" xfId="0" applyFont="1" applyBorder="1" applyAlignment="1">
      <alignment horizontal="center" vertical="center"/>
    </xf>
    <xf numFmtId="0" fontId="6" fillId="0" borderId="7" xfId="0" applyFont="1" applyBorder="1" applyAlignment="1">
      <alignment vertical="center"/>
    </xf>
    <xf numFmtId="164" fontId="6" fillId="0" borderId="13" xfId="0" applyNumberFormat="1" applyFont="1" applyBorder="1" applyAlignment="1">
      <alignment horizontal="center" vertical="center" wrapText="1"/>
    </xf>
    <xf numFmtId="0" fontId="16" fillId="0" borderId="7" xfId="0" applyFont="1" applyBorder="1" applyAlignment="1">
      <alignment vertical="center"/>
    </xf>
    <xf numFmtId="164" fontId="16" fillId="0" borderId="7" xfId="0" applyNumberFormat="1" applyFont="1" applyBorder="1" applyAlignment="1">
      <alignment horizontal="center" vertical="center" wrapText="1"/>
    </xf>
    <xf numFmtId="164" fontId="16" fillId="0" borderId="13" xfId="0" applyNumberFormat="1" applyFont="1" applyBorder="1" applyAlignment="1">
      <alignment horizontal="center" vertical="center" wrapText="1"/>
    </xf>
    <xf numFmtId="0" fontId="21" fillId="0" borderId="0" xfId="0" applyFont="1" applyAlignment="1">
      <alignment vertical="center"/>
    </xf>
    <xf numFmtId="0" fontId="21" fillId="0" borderId="95" xfId="0" applyFont="1" applyBorder="1" applyAlignment="1">
      <alignment vertical="center"/>
    </xf>
    <xf numFmtId="0" fontId="6" fillId="0" borderId="53" xfId="0" applyFont="1" applyBorder="1" applyAlignment="1">
      <alignment horizontal="center" vertical="center" wrapText="1"/>
    </xf>
    <xf numFmtId="0" fontId="10" fillId="0" borderId="40" xfId="0" applyFont="1" applyBorder="1" applyAlignment="1">
      <alignment horizontal="center" vertical="center" wrapText="1"/>
    </xf>
    <xf numFmtId="0" fontId="29" fillId="0" borderId="0" xfId="0" applyFont="1" applyAlignment="1">
      <alignment vertical="center"/>
    </xf>
    <xf numFmtId="0" fontId="8"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3" fillId="0" borderId="0" xfId="0" applyFont="1" applyAlignment="1">
      <alignment horizontal="left" vertical="center"/>
    </xf>
    <xf numFmtId="164" fontId="33" fillId="0" borderId="2" xfId="0" applyNumberFormat="1" applyFont="1" applyBorder="1" applyAlignment="1">
      <alignment horizontal="center" vertical="center" wrapText="1"/>
    </xf>
    <xf numFmtId="164" fontId="33" fillId="0" borderId="3" xfId="0" applyNumberFormat="1" applyFont="1" applyBorder="1" applyAlignment="1">
      <alignment horizontal="center" vertical="center" wrapText="1"/>
    </xf>
    <xf numFmtId="164" fontId="33" fillId="0" borderId="4" xfId="0" applyNumberFormat="1" applyFont="1" applyBorder="1" applyAlignment="1">
      <alignment horizontal="center" vertical="center" wrapText="1"/>
    </xf>
    <xf numFmtId="0" fontId="33" fillId="0" borderId="33" xfId="0" applyFont="1" applyBorder="1" applyAlignment="1">
      <alignment horizontal="center" vertical="center" wrapText="1"/>
    </xf>
    <xf numFmtId="0" fontId="33" fillId="0" borderId="6" xfId="0" applyFont="1" applyBorder="1" applyAlignment="1">
      <alignment horizontal="left" vertical="center" wrapText="1"/>
    </xf>
    <xf numFmtId="0" fontId="33" fillId="0" borderId="6" xfId="0" applyFont="1" applyBorder="1" applyAlignment="1">
      <alignment horizontal="center" vertical="center" wrapText="1"/>
    </xf>
    <xf numFmtId="0" fontId="33" fillId="0" borderId="8" xfId="0" applyFont="1" applyBorder="1" applyAlignment="1">
      <alignment vertical="center"/>
    </xf>
    <xf numFmtId="0" fontId="43" fillId="0" borderId="0" xfId="0" applyFont="1" applyAlignment="1">
      <alignment vertical="center"/>
    </xf>
    <xf numFmtId="0" fontId="33" fillId="0" borderId="12" xfId="0" applyFont="1" applyBorder="1" applyAlignment="1">
      <alignment horizontal="center" vertical="center" wrapText="1"/>
    </xf>
    <xf numFmtId="0" fontId="33" fillId="0" borderId="13" xfId="0" applyFont="1" applyBorder="1" applyAlignment="1">
      <alignment vertical="center"/>
    </xf>
    <xf numFmtId="0" fontId="41" fillId="0" borderId="7" xfId="0" applyFont="1" applyBorder="1" applyAlignment="1">
      <alignment horizontal="left" vertical="center" wrapText="1"/>
    </xf>
    <xf numFmtId="0" fontId="15" fillId="0" borderId="13" xfId="0" applyFont="1" applyBorder="1" applyAlignment="1">
      <alignment vertical="center"/>
    </xf>
    <xf numFmtId="0" fontId="49" fillId="0" borderId="7" xfId="0" applyFont="1" applyBorder="1" applyAlignment="1">
      <alignment horizontal="left" vertical="center" wrapText="1"/>
    </xf>
    <xf numFmtId="0" fontId="15" fillId="0" borderId="7" xfId="0" applyFont="1" applyBorder="1" applyAlignment="1">
      <alignment horizontal="center" vertical="center" wrapText="1"/>
    </xf>
    <xf numFmtId="0" fontId="16" fillId="0" borderId="0" xfId="0" applyFont="1" applyAlignment="1">
      <alignment vertical="center"/>
    </xf>
    <xf numFmtId="0" fontId="1" fillId="0" borderId="7" xfId="0" quotePrefix="1" applyFont="1" applyBorder="1" applyAlignment="1">
      <alignment horizontal="left" vertical="center" wrapText="1"/>
    </xf>
    <xf numFmtId="0" fontId="1" fillId="0" borderId="13" xfId="0" applyFont="1" applyBorder="1" applyAlignment="1">
      <alignment vertical="center" wrapText="1"/>
    </xf>
    <xf numFmtId="0" fontId="1" fillId="0" borderId="28" xfId="0" applyFont="1" applyBorder="1" applyAlignment="1">
      <alignment horizontal="center" vertical="center" wrapText="1"/>
    </xf>
    <xf numFmtId="0" fontId="1" fillId="0" borderId="29" xfId="0" applyFont="1" applyBorder="1" applyAlignment="1">
      <alignment horizontal="left" vertical="center" wrapText="1"/>
    </xf>
    <xf numFmtId="0" fontId="1" fillId="0" borderId="29" xfId="0" applyFont="1" applyBorder="1" applyAlignment="1">
      <alignment horizontal="center" vertical="center" wrapText="1"/>
    </xf>
    <xf numFmtId="0" fontId="1" fillId="0" borderId="69" xfId="0" applyFont="1" applyBorder="1" applyAlignment="1">
      <alignment vertical="center"/>
    </xf>
    <xf numFmtId="0" fontId="33" fillId="0" borderId="43" xfId="0" applyFont="1" applyBorder="1" applyAlignment="1">
      <alignment horizontal="center" vertical="center" wrapText="1"/>
    </xf>
    <xf numFmtId="0" fontId="33" fillId="0" borderId="41" xfId="0" applyFont="1" applyBorder="1" applyAlignment="1">
      <alignment horizontal="left" vertical="center" wrapText="1"/>
    </xf>
    <xf numFmtId="0" fontId="1" fillId="0" borderId="41" xfId="0" applyFont="1" applyBorder="1" applyAlignment="1">
      <alignment horizontal="center" vertical="center" wrapText="1"/>
    </xf>
    <xf numFmtId="0" fontId="1" fillId="0" borderId="42" xfId="0" applyFont="1" applyBorder="1" applyAlignment="1">
      <alignment vertical="center"/>
    </xf>
    <xf numFmtId="165" fontId="6" fillId="0" borderId="0" xfId="0" applyNumberFormat="1"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center" vertical="center" wrapText="1"/>
    </xf>
    <xf numFmtId="0" fontId="42" fillId="0" borderId="0" xfId="0" applyFont="1" applyAlignment="1">
      <alignment vertical="center"/>
    </xf>
    <xf numFmtId="0" fontId="3" fillId="0" borderId="96" xfId="0" applyFont="1" applyBorder="1" applyAlignment="1">
      <alignment horizontal="center" vertical="center"/>
    </xf>
    <xf numFmtId="0" fontId="3" fillId="0" borderId="97" xfId="0" applyFont="1" applyBorder="1" applyAlignment="1">
      <alignment horizontal="center" vertical="center" wrapText="1"/>
    </xf>
    <xf numFmtId="0" fontId="3" fillId="0" borderId="98"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100" xfId="0" applyFont="1" applyBorder="1" applyAlignment="1">
      <alignment horizontal="center" vertical="center"/>
    </xf>
    <xf numFmtId="0" fontId="5" fillId="0" borderId="47" xfId="0" applyFont="1" applyBorder="1" applyAlignment="1">
      <alignment vertical="center"/>
    </xf>
    <xf numFmtId="0" fontId="5" fillId="0" borderId="47" xfId="0" applyFont="1" applyBorder="1" applyAlignment="1">
      <alignment horizontal="left" vertical="center"/>
    </xf>
    <xf numFmtId="0" fontId="5" fillId="0" borderId="89" xfId="0" applyFont="1" applyBorder="1" applyAlignment="1">
      <alignment horizontal="center" vertical="center"/>
    </xf>
    <xf numFmtId="0" fontId="5" fillId="0" borderId="89" xfId="0" applyFont="1" applyBorder="1" applyAlignment="1">
      <alignment vertical="center"/>
    </xf>
    <xf numFmtId="169" fontId="5" fillId="0" borderId="101" xfId="0" applyNumberFormat="1" applyFont="1" applyBorder="1" applyAlignment="1">
      <alignment horizontal="center" vertical="center" wrapText="1"/>
    </xf>
    <xf numFmtId="0" fontId="5" fillId="0" borderId="102" xfId="0" applyFont="1" applyBorder="1" applyAlignment="1">
      <alignment horizontal="center" vertical="center"/>
    </xf>
    <xf numFmtId="0" fontId="5" fillId="0" borderId="1" xfId="0" applyFont="1" applyBorder="1" applyAlignment="1">
      <alignment horizontal="left" vertical="center"/>
    </xf>
    <xf numFmtId="169" fontId="5" fillId="0" borderId="101" xfId="0" applyNumberFormat="1" applyFont="1" applyBorder="1" applyAlignment="1">
      <alignment horizontal="center" vertical="center"/>
    </xf>
    <xf numFmtId="0" fontId="22" fillId="0" borderId="1" xfId="0" applyFont="1" applyBorder="1"/>
    <xf numFmtId="0" fontId="5" fillId="0" borderId="103" xfId="0" applyFont="1" applyBorder="1" applyAlignment="1">
      <alignment horizontal="center" vertical="center" wrapText="1"/>
    </xf>
    <xf numFmtId="0" fontId="5" fillId="0" borderId="104" xfId="0" applyFont="1" applyBorder="1" applyAlignment="1">
      <alignment horizontal="center" vertical="center"/>
    </xf>
    <xf numFmtId="0" fontId="3" fillId="0" borderId="105" xfId="0" applyFont="1" applyBorder="1" applyAlignment="1">
      <alignment horizontal="center" vertical="center" wrapText="1"/>
    </xf>
    <xf numFmtId="0" fontId="50" fillId="0" borderId="0" xfId="0" applyFont="1" applyAlignment="1">
      <alignment wrapText="1"/>
    </xf>
    <xf numFmtId="0" fontId="50" fillId="0" borderId="0" xfId="0" applyFont="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xf>
    <xf numFmtId="0" fontId="3" fillId="0" borderId="12" xfId="0" applyFont="1" applyBorder="1" applyAlignment="1">
      <alignment horizontal="center" vertical="center"/>
    </xf>
    <xf numFmtId="0" fontId="3" fillId="0" borderId="23" xfId="0" applyFont="1" applyBorder="1" applyAlignment="1">
      <alignment horizontal="left" vertical="center" wrapText="1"/>
    </xf>
    <xf numFmtId="0" fontId="3" fillId="0" borderId="7" xfId="0" applyFont="1" applyBorder="1" applyAlignment="1">
      <alignment vertical="center"/>
    </xf>
    <xf numFmtId="0" fontId="5" fillId="0" borderId="7" xfId="0" applyFont="1" applyBorder="1" applyAlignment="1">
      <alignment horizontal="center" vertical="center"/>
    </xf>
    <xf numFmtId="0" fontId="3" fillId="0" borderId="13" xfId="0" applyFont="1" applyBorder="1" applyAlignment="1">
      <alignment vertical="center"/>
    </xf>
    <xf numFmtId="0" fontId="5" fillId="0" borderId="12" xfId="0" applyFont="1" applyBorder="1" applyAlignment="1">
      <alignment horizontal="center" vertical="center"/>
    </xf>
    <xf numFmtId="0" fontId="5" fillId="0" borderId="51" xfId="0"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vertical="center"/>
    </xf>
    <xf numFmtId="0" fontId="5" fillId="0" borderId="13" xfId="0" applyFont="1" applyBorder="1" applyAlignment="1">
      <alignment vertical="center"/>
    </xf>
    <xf numFmtId="0" fontId="5" fillId="0" borderId="7" xfId="0" applyFont="1" applyBorder="1" applyAlignment="1">
      <alignment vertical="center" wrapText="1"/>
    </xf>
    <xf numFmtId="0" fontId="3" fillId="0" borderId="7" xfId="0" applyFont="1" applyBorder="1" applyAlignment="1">
      <alignment vertical="center" wrapText="1"/>
    </xf>
    <xf numFmtId="3" fontId="5" fillId="0" borderId="7" xfId="0" applyNumberFormat="1" applyFont="1" applyBorder="1" applyAlignment="1">
      <alignment horizontal="center" vertical="center"/>
    </xf>
    <xf numFmtId="0" fontId="5" fillId="0" borderId="19" xfId="0" applyFont="1" applyBorder="1" applyAlignment="1">
      <alignment horizontal="center" vertical="center"/>
    </xf>
    <xf numFmtId="0" fontId="3" fillId="0" borderId="20" xfId="0" applyFont="1" applyBorder="1" applyAlignment="1">
      <alignment vertical="center"/>
    </xf>
    <xf numFmtId="0" fontId="5" fillId="0" borderId="20" xfId="0" applyFont="1" applyBorder="1" applyAlignment="1">
      <alignment vertical="center"/>
    </xf>
    <xf numFmtId="0" fontId="5" fillId="0" borderId="20" xfId="0" applyFont="1" applyBorder="1" applyAlignment="1">
      <alignment horizontal="center" vertical="center"/>
    </xf>
    <xf numFmtId="0" fontId="5" fillId="0" borderId="21" xfId="0" applyFont="1" applyBorder="1" applyAlignment="1">
      <alignment vertical="center"/>
    </xf>
    <xf numFmtId="0" fontId="50" fillId="0" borderId="0" xfId="0" applyFont="1" applyAlignment="1">
      <alignment vertical="center"/>
    </xf>
    <xf numFmtId="0" fontId="50" fillId="0" borderId="0" xfId="0" applyFont="1" applyAlignment="1">
      <alignment horizontal="right" vertical="center" wrapText="1"/>
    </xf>
    <xf numFmtId="0" fontId="4" fillId="0" borderId="0" xfId="0" applyFont="1" applyAlignment="1">
      <alignment vertical="center"/>
    </xf>
    <xf numFmtId="0" fontId="3" fillId="0" borderId="28" xfId="0" quotePrefix="1" applyFont="1" applyBorder="1" applyAlignment="1">
      <alignment horizontal="center" vertical="center"/>
    </xf>
    <xf numFmtId="0" fontId="3" fillId="0" borderId="29" xfId="0" quotePrefix="1" applyFont="1" applyBorder="1" applyAlignment="1">
      <alignment horizontal="center" vertical="center"/>
    </xf>
    <xf numFmtId="0" fontId="3" fillId="0" borderId="29" xfId="0" quotePrefix="1" applyFont="1" applyBorder="1" applyAlignment="1">
      <alignment horizontal="center" vertical="center" wrapText="1"/>
    </xf>
    <xf numFmtId="0" fontId="3" fillId="0" borderId="69" xfId="0" quotePrefix="1" applyFont="1" applyBorder="1" applyAlignment="1">
      <alignment horizontal="center" vertical="center"/>
    </xf>
    <xf numFmtId="0" fontId="3" fillId="0" borderId="33" xfId="0" applyFont="1" applyBorder="1" applyAlignment="1">
      <alignment vertical="center"/>
    </xf>
    <xf numFmtId="0" fontId="3" fillId="0" borderId="6" xfId="0" applyFont="1" applyBorder="1" applyAlignment="1">
      <alignment vertical="center"/>
    </xf>
    <xf numFmtId="0" fontId="5" fillId="0" borderId="6" xfId="0" applyFont="1" applyBorder="1" applyAlignment="1">
      <alignment horizontal="center" vertical="center"/>
    </xf>
    <xf numFmtId="0" fontId="3" fillId="0" borderId="8" xfId="0" applyFont="1" applyBorder="1" applyAlignment="1">
      <alignment vertical="center"/>
    </xf>
    <xf numFmtId="0" fontId="3" fillId="0" borderId="0" xfId="0" applyFont="1" applyAlignment="1">
      <alignment vertical="center" wrapText="1"/>
    </xf>
    <xf numFmtId="0" fontId="3" fillId="0" borderId="35" xfId="0" applyFont="1" applyBorder="1" applyAlignment="1">
      <alignment vertical="center"/>
    </xf>
    <xf numFmtId="0" fontId="3" fillId="0" borderId="36" xfId="0" applyFont="1" applyBorder="1" applyAlignment="1">
      <alignment vertical="center"/>
    </xf>
    <xf numFmtId="0" fontId="5" fillId="0" borderId="36" xfId="0" applyFont="1" applyBorder="1" applyAlignment="1">
      <alignment horizontal="center" vertical="center"/>
    </xf>
    <xf numFmtId="0" fontId="3" fillId="0" borderId="37" xfId="0" applyFont="1" applyBorder="1" applyAlignment="1">
      <alignment vertical="center"/>
    </xf>
    <xf numFmtId="0" fontId="3" fillId="9" borderId="12" xfId="0" applyFont="1" applyFill="1" applyBorder="1" applyAlignment="1">
      <alignment horizontal="center" vertical="center"/>
    </xf>
    <xf numFmtId="0" fontId="51" fillId="9" borderId="7" xfId="0" applyFont="1" applyFill="1" applyBorder="1" applyAlignment="1">
      <alignment vertical="center"/>
    </xf>
    <xf numFmtId="0" fontId="3" fillId="9" borderId="7" xfId="0" applyFont="1" applyFill="1" applyBorder="1" applyAlignment="1">
      <alignment vertical="center"/>
    </xf>
    <xf numFmtId="0" fontId="5" fillId="9" borderId="7" xfId="0" applyFont="1" applyFill="1" applyBorder="1" applyAlignment="1">
      <alignment horizontal="center" vertical="center"/>
    </xf>
    <xf numFmtId="0" fontId="5" fillId="9" borderId="13" xfId="0" applyFont="1" applyFill="1" applyBorder="1" applyAlignment="1">
      <alignment vertical="center"/>
    </xf>
    <xf numFmtId="0" fontId="5" fillId="0" borderId="69" xfId="0" applyFont="1" applyBorder="1" applyAlignment="1">
      <alignment horizontal="center" vertical="center" wrapText="1"/>
    </xf>
    <xf numFmtId="0" fontId="5" fillId="10" borderId="7" xfId="0" applyFont="1" applyFill="1" applyBorder="1" applyAlignment="1">
      <alignment vertical="center"/>
    </xf>
    <xf numFmtId="0" fontId="5" fillId="0" borderId="37" xfId="0" applyFont="1" applyBorder="1" applyAlignment="1">
      <alignment horizontal="center" vertical="center" wrapText="1"/>
    </xf>
    <xf numFmtId="0" fontId="5" fillId="0" borderId="60" xfId="0" applyFont="1" applyBorder="1" applyAlignment="1">
      <alignment vertical="center" wrapText="1"/>
    </xf>
    <xf numFmtId="0" fontId="3" fillId="0" borderId="7" xfId="0" applyFont="1" applyBorder="1" applyAlignment="1">
      <alignment horizontal="center" vertical="center"/>
    </xf>
    <xf numFmtId="164" fontId="5" fillId="0" borderId="7" xfId="0" applyNumberFormat="1" applyFont="1" applyBorder="1" applyAlignment="1">
      <alignment horizontal="center" vertical="center"/>
    </xf>
    <xf numFmtId="164" fontId="3" fillId="0" borderId="0" xfId="0" applyNumberFormat="1" applyFont="1" applyAlignment="1">
      <alignment vertical="center"/>
    </xf>
    <xf numFmtId="164" fontId="5" fillId="0" borderId="7" xfId="0" applyNumberFormat="1" applyFont="1" applyBorder="1" applyAlignment="1">
      <alignment horizontal="center" vertical="center" wrapText="1"/>
    </xf>
    <xf numFmtId="0" fontId="5" fillId="0" borderId="69" xfId="0" applyFont="1" applyBorder="1" applyAlignment="1">
      <alignment vertical="center" wrapText="1"/>
    </xf>
    <xf numFmtId="164" fontId="5" fillId="0" borderId="0" xfId="0" applyNumberFormat="1" applyFont="1" applyAlignment="1">
      <alignment vertical="center"/>
    </xf>
    <xf numFmtId="0" fontId="5" fillId="0" borderId="37" xfId="0" applyFont="1" applyBorder="1" applyAlignment="1">
      <alignment vertical="center" wrapText="1"/>
    </xf>
    <xf numFmtId="0" fontId="5" fillId="0" borderId="53" xfId="0" applyFont="1" applyBorder="1" applyAlignment="1">
      <alignment horizontal="center" vertical="center"/>
    </xf>
    <xf numFmtId="0" fontId="5" fillId="0" borderId="54" xfId="0" applyFont="1" applyBorder="1" applyAlignment="1">
      <alignment vertical="center"/>
    </xf>
    <xf numFmtId="0" fontId="5" fillId="0" borderId="54" xfId="0" applyFont="1" applyBorder="1" applyAlignment="1">
      <alignment horizontal="center" vertical="center"/>
    </xf>
    <xf numFmtId="0" fontId="3" fillId="0" borderId="60" xfId="0" applyFont="1" applyBorder="1" applyAlignment="1">
      <alignment vertical="center"/>
    </xf>
    <xf numFmtId="0" fontId="5" fillId="0" borderId="54" xfId="0" applyFont="1" applyBorder="1" applyAlignment="1">
      <alignment vertical="center" wrapText="1"/>
    </xf>
    <xf numFmtId="0" fontId="3" fillId="0" borderId="53" xfId="0" applyFont="1" applyBorder="1" applyAlignment="1">
      <alignment horizontal="center" vertical="center"/>
    </xf>
    <xf numFmtId="0" fontId="3" fillId="0" borderId="54" xfId="0" applyFont="1" applyBorder="1" applyAlignment="1">
      <alignment vertical="center"/>
    </xf>
    <xf numFmtId="0" fontId="3" fillId="0" borderId="54" xfId="0" applyFont="1" applyBorder="1" applyAlignment="1">
      <alignment horizontal="center" vertical="center"/>
    </xf>
    <xf numFmtId="0" fontId="50" fillId="0" borderId="0" xfId="0" applyFont="1" applyAlignment="1">
      <alignment vertical="center" wrapText="1"/>
    </xf>
    <xf numFmtId="0" fontId="34" fillId="0" borderId="0" xfId="0" applyFont="1" applyAlignment="1">
      <alignment vertical="center"/>
    </xf>
    <xf numFmtId="0" fontId="3" fillId="17" borderId="1" xfId="0" applyFont="1" applyFill="1" applyBorder="1" applyAlignment="1">
      <alignment horizontal="center" vertical="center" wrapText="1"/>
    </xf>
    <xf numFmtId="0" fontId="3" fillId="0" borderId="1" xfId="0" quotePrefix="1" applyFont="1" applyBorder="1" applyAlignment="1">
      <alignment horizontal="center" vertical="center" wrapText="1"/>
    </xf>
    <xf numFmtId="0" fontId="7" fillId="17" borderId="1" xfId="0" quotePrefix="1" applyFont="1" applyFill="1" applyBorder="1" applyAlignment="1">
      <alignment horizontal="center" vertical="center" wrapText="1"/>
    </xf>
    <xf numFmtId="0" fontId="3" fillId="17" borderId="1" xfId="0" quotePrefix="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0" fontId="3" fillId="2" borderId="1" xfId="0" quotePrefix="1" applyFont="1" applyFill="1" applyBorder="1" applyAlignment="1">
      <alignment horizontal="center" vertical="center" wrapText="1"/>
    </xf>
    <xf numFmtId="0" fontId="3" fillId="18" borderId="109" xfId="0" quotePrefix="1" applyFont="1" applyFill="1" applyBorder="1" applyAlignment="1">
      <alignment horizontal="center" vertical="center" wrapText="1"/>
    </xf>
    <xf numFmtId="0" fontId="3" fillId="0" borderId="69" xfId="0" quotePrefix="1" applyFont="1" applyBorder="1" applyAlignment="1">
      <alignment horizontal="center" vertical="center" wrapText="1"/>
    </xf>
    <xf numFmtId="0" fontId="3" fillId="17" borderId="1" xfId="0" applyFont="1" applyFill="1" applyBorder="1" applyAlignment="1">
      <alignment vertical="center"/>
    </xf>
    <xf numFmtId="0" fontId="3" fillId="2" borderId="1" xfId="0" applyFont="1" applyFill="1" applyBorder="1" applyAlignment="1">
      <alignment vertical="center"/>
    </xf>
    <xf numFmtId="0" fontId="5" fillId="18" borderId="48" xfId="0" applyFont="1" applyFill="1" applyBorder="1" applyAlignment="1">
      <alignment horizontal="center" vertical="center"/>
    </xf>
    <xf numFmtId="0" fontId="5" fillId="18" borderId="49" xfId="0" applyFont="1" applyFill="1" applyBorder="1" applyAlignment="1">
      <alignment horizontal="center" vertical="center"/>
    </xf>
    <xf numFmtId="0" fontId="3" fillId="0" borderId="1" xfId="0" applyFont="1" applyBorder="1" applyAlignment="1">
      <alignment horizontal="center" vertical="center"/>
    </xf>
    <xf numFmtId="0" fontId="5" fillId="18" borderId="52" xfId="0" applyFont="1" applyFill="1" applyBorder="1" applyAlignment="1">
      <alignment horizontal="center" vertical="center"/>
    </xf>
    <xf numFmtId="0" fontId="3" fillId="0" borderId="1" xfId="0" applyFont="1" applyBorder="1" applyAlignment="1">
      <alignment vertical="center" wrapText="1"/>
    </xf>
    <xf numFmtId="0" fontId="3" fillId="17" borderId="1" xfId="0" applyFont="1" applyFill="1" applyBorder="1" applyAlignment="1">
      <alignment vertical="center" wrapText="1"/>
    </xf>
    <xf numFmtId="0" fontId="5" fillId="17" borderId="1" xfId="0" applyFont="1" applyFill="1" applyBorder="1" applyAlignment="1">
      <alignment vertical="center"/>
    </xf>
    <xf numFmtId="0" fontId="5" fillId="2" borderId="1" xfId="0" applyFont="1" applyFill="1" applyBorder="1" applyAlignment="1">
      <alignment vertical="center"/>
    </xf>
    <xf numFmtId="0" fontId="5" fillId="18" borderId="52" xfId="0" applyFont="1" applyFill="1" applyBorder="1" applyAlignment="1">
      <alignment horizontal="center" vertical="center" wrapText="1"/>
    </xf>
    <xf numFmtId="0" fontId="3" fillId="18" borderId="52" xfId="0" applyFont="1" applyFill="1" applyBorder="1" applyAlignment="1">
      <alignment horizontal="center" vertical="center"/>
    </xf>
    <xf numFmtId="0" fontId="5" fillId="18" borderId="57" xfId="0" applyFont="1" applyFill="1" applyBorder="1" applyAlignment="1">
      <alignment horizontal="center" vertical="center"/>
    </xf>
    <xf numFmtId="0" fontId="5" fillId="17" borderId="1" xfId="0" applyFont="1" applyFill="1" applyBorder="1" applyAlignment="1">
      <alignment vertical="center" wrapText="1"/>
    </xf>
    <xf numFmtId="0" fontId="5" fillId="18" borderId="110" xfId="0" applyFont="1" applyFill="1" applyBorder="1" applyAlignment="1">
      <alignment horizontal="center" vertical="center"/>
    </xf>
    <xf numFmtId="0" fontId="50" fillId="0" borderId="0" xfId="0" applyFont="1" applyAlignment="1">
      <alignment horizontal="right" vertical="center"/>
    </xf>
    <xf numFmtId="164" fontId="5" fillId="0" borderId="0" xfId="0" applyNumberFormat="1" applyFont="1" applyAlignment="1">
      <alignment horizontal="center" vertical="center"/>
    </xf>
    <xf numFmtId="164" fontId="3" fillId="0" borderId="0" xfId="0" applyNumberFormat="1" applyFont="1" applyAlignment="1">
      <alignment horizontal="center" vertical="center"/>
    </xf>
    <xf numFmtId="0" fontId="3" fillId="19" borderId="1" xfId="0" applyFont="1" applyFill="1" applyBorder="1" applyAlignment="1">
      <alignment horizontal="center" vertical="center" wrapText="1"/>
    </xf>
    <xf numFmtId="164" fontId="3" fillId="19" borderId="1" xfId="0" applyNumberFormat="1" applyFont="1" applyFill="1" applyBorder="1" applyAlignment="1">
      <alignment horizontal="center" vertical="center" wrapText="1"/>
    </xf>
    <xf numFmtId="0" fontId="3" fillId="9" borderId="1" xfId="0" applyFont="1" applyFill="1" applyBorder="1" applyAlignment="1">
      <alignment vertical="center" wrapText="1"/>
    </xf>
    <xf numFmtId="0" fontId="3" fillId="9" borderId="1" xfId="0" applyFont="1" applyFill="1" applyBorder="1" applyAlignment="1">
      <alignment horizontal="center" vertical="center" wrapText="1"/>
    </xf>
    <xf numFmtId="164" fontId="3" fillId="9" borderId="1" xfId="0" applyNumberFormat="1" applyFont="1" applyFill="1" applyBorder="1" applyAlignment="1">
      <alignment horizontal="center" vertical="center" wrapText="1"/>
    </xf>
    <xf numFmtId="0" fontId="3" fillId="19" borderId="1" xfId="0" quotePrefix="1" applyFont="1" applyFill="1" applyBorder="1" applyAlignment="1">
      <alignment horizontal="center" vertical="center" wrapText="1"/>
    </xf>
    <xf numFmtId="164" fontId="3" fillId="19" borderId="1" xfId="0" quotePrefix="1" applyNumberFormat="1" applyFont="1" applyFill="1" applyBorder="1" applyAlignment="1">
      <alignment horizontal="center" vertical="center" wrapText="1"/>
    </xf>
    <xf numFmtId="0" fontId="3" fillId="9" borderId="1" xfId="0" quotePrefix="1" applyFont="1" applyFill="1" applyBorder="1" applyAlignment="1">
      <alignment horizontal="center" vertical="center" wrapText="1"/>
    </xf>
    <xf numFmtId="0" fontId="3" fillId="20" borderId="1" xfId="0" quotePrefix="1" applyFont="1" applyFill="1" applyBorder="1" applyAlignment="1">
      <alignment horizontal="center" vertical="center" wrapText="1"/>
    </xf>
    <xf numFmtId="0" fontId="3" fillId="19" borderId="1" xfId="0" applyFont="1" applyFill="1" applyBorder="1" applyAlignment="1">
      <alignment vertical="center"/>
    </xf>
    <xf numFmtId="164" fontId="3" fillId="19" borderId="1" xfId="0" applyNumberFormat="1" applyFont="1" applyFill="1" applyBorder="1" applyAlignment="1">
      <alignment vertical="center"/>
    </xf>
    <xf numFmtId="0" fontId="3" fillId="9" borderId="1" xfId="0" applyFont="1" applyFill="1" applyBorder="1" applyAlignment="1">
      <alignment vertical="center"/>
    </xf>
    <xf numFmtId="0" fontId="5" fillId="9" borderId="1" xfId="0" applyFont="1" applyFill="1" applyBorder="1" applyAlignment="1">
      <alignment horizontal="center" vertical="center"/>
    </xf>
    <xf numFmtId="0" fontId="5" fillId="20" borderId="1" xfId="0" applyFont="1" applyFill="1" applyBorder="1" applyAlignment="1">
      <alignment horizontal="center" vertical="center"/>
    </xf>
    <xf numFmtId="0" fontId="3" fillId="19" borderId="1" xfId="0" applyFont="1" applyFill="1" applyBorder="1" applyAlignment="1">
      <alignment vertical="center" wrapText="1"/>
    </xf>
    <xf numFmtId="164" fontId="3" fillId="19" borderId="1" xfId="0" applyNumberFormat="1" applyFont="1" applyFill="1" applyBorder="1" applyAlignment="1">
      <alignment vertical="center" wrapText="1"/>
    </xf>
    <xf numFmtId="0" fontId="5" fillId="9" borderId="1" xfId="0" applyFont="1" applyFill="1" applyBorder="1" applyAlignment="1">
      <alignment vertical="center"/>
    </xf>
    <xf numFmtId="0" fontId="5" fillId="9"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 fillId="19" borderId="1" xfId="0" applyFont="1" applyFill="1" applyBorder="1" applyAlignment="1">
      <alignment vertical="center" wrapText="1"/>
    </xf>
    <xf numFmtId="164" fontId="5" fillId="19" borderId="1" xfId="0" applyNumberFormat="1" applyFont="1" applyFill="1" applyBorder="1" applyAlignment="1">
      <alignment vertical="center" wrapText="1"/>
    </xf>
    <xf numFmtId="164" fontId="5" fillId="9" borderId="1" xfId="0" applyNumberFormat="1" applyFont="1" applyFill="1" applyBorder="1" applyAlignment="1">
      <alignment vertical="center" wrapText="1"/>
    </xf>
    <xf numFmtId="0" fontId="5" fillId="0" borderId="111" xfId="0" applyFont="1" applyBorder="1" applyAlignment="1">
      <alignment vertical="center" wrapText="1"/>
    </xf>
    <xf numFmtId="164" fontId="3" fillId="9" borderId="1" xfId="0" applyNumberFormat="1" applyFont="1" applyFill="1" applyBorder="1" applyAlignment="1">
      <alignment vertical="center" wrapText="1"/>
    </xf>
    <xf numFmtId="0" fontId="3" fillId="20" borderId="1" xfId="0" applyFont="1" applyFill="1" applyBorder="1" applyAlignment="1">
      <alignment horizontal="center" vertical="center"/>
    </xf>
    <xf numFmtId="164" fontId="5" fillId="20" borderId="1" xfId="0" applyNumberFormat="1" applyFont="1" applyFill="1" applyBorder="1" applyAlignment="1">
      <alignment horizontal="center" vertical="center"/>
    </xf>
    <xf numFmtId="164" fontId="3" fillId="9" borderId="1" xfId="0" applyNumberFormat="1" applyFont="1" applyFill="1" applyBorder="1" applyAlignment="1">
      <alignment vertical="center"/>
    </xf>
    <xf numFmtId="164" fontId="3" fillId="20" borderId="1" xfId="0" applyNumberFormat="1" applyFont="1" applyFill="1" applyBorder="1" applyAlignment="1">
      <alignment vertical="center"/>
    </xf>
    <xf numFmtId="0" fontId="5" fillId="19" borderId="1" xfId="0" applyFont="1" applyFill="1" applyBorder="1" applyAlignment="1">
      <alignment vertical="center"/>
    </xf>
    <xf numFmtId="164" fontId="5" fillId="19" borderId="1" xfId="0" applyNumberFormat="1" applyFont="1" applyFill="1" applyBorder="1" applyAlignment="1">
      <alignment vertical="center"/>
    </xf>
    <xf numFmtId="164" fontId="5" fillId="9" borderId="1" xfId="0" applyNumberFormat="1" applyFont="1" applyFill="1" applyBorder="1" applyAlignment="1">
      <alignment vertical="center"/>
    </xf>
    <xf numFmtId="0" fontId="3" fillId="9" borderId="1" xfId="0" applyFont="1" applyFill="1" applyBorder="1" applyAlignment="1">
      <alignment horizontal="center" vertical="center"/>
    </xf>
    <xf numFmtId="0" fontId="5" fillId="0" borderId="1" xfId="0" quotePrefix="1" applyFont="1" applyBorder="1" applyAlignment="1">
      <alignment horizontal="center" vertical="center"/>
    </xf>
    <xf numFmtId="164" fontId="50" fillId="0" borderId="0" xfId="0" applyNumberFormat="1" applyFont="1" applyAlignment="1">
      <alignment vertical="center"/>
    </xf>
    <xf numFmtId="0" fontId="5" fillId="0" borderId="60" xfId="0" applyFont="1" applyBorder="1" applyAlignment="1">
      <alignment vertical="center"/>
    </xf>
    <xf numFmtId="0" fontId="5" fillId="0" borderId="12" xfId="0" quotePrefix="1" applyFont="1" applyBorder="1" applyAlignment="1">
      <alignment horizontal="center" vertical="center"/>
    </xf>
    <xf numFmtId="0" fontId="5" fillId="0" borderId="53" xfId="0" quotePrefix="1" applyFont="1" applyBorder="1" applyAlignment="1">
      <alignment horizontal="center" vertical="center"/>
    </xf>
    <xf numFmtId="0" fontId="3" fillId="0" borderId="54" xfId="0" applyFont="1" applyBorder="1" applyAlignment="1">
      <alignment vertical="center" wrapText="1"/>
    </xf>
    <xf numFmtId="0" fontId="42" fillId="0" borderId="0" xfId="0" applyFont="1" applyAlignment="1">
      <alignment vertical="center" wrapText="1"/>
    </xf>
    <xf numFmtId="0" fontId="3" fillId="0" borderId="35" xfId="0" applyFont="1" applyBorder="1" applyAlignment="1">
      <alignment horizontal="center" vertical="center"/>
    </xf>
    <xf numFmtId="0" fontId="3" fillId="0" borderId="29" xfId="0" applyFont="1" applyBorder="1" applyAlignment="1">
      <alignment vertical="center"/>
    </xf>
    <xf numFmtId="0" fontId="5" fillId="0" borderId="7" xfId="0" applyFont="1" applyBorder="1" applyAlignment="1">
      <alignment horizontal="left" vertical="center" wrapText="1"/>
    </xf>
    <xf numFmtId="0" fontId="5" fillId="0" borderId="36" xfId="0" applyFont="1" applyBorder="1" applyAlignment="1">
      <alignment vertical="center"/>
    </xf>
    <xf numFmtId="43" fontId="5" fillId="0" borderId="7" xfId="0" applyNumberFormat="1" applyFont="1" applyBorder="1" applyAlignment="1">
      <alignment vertical="center"/>
    </xf>
    <xf numFmtId="0" fontId="5" fillId="3" borderId="7" xfId="0" applyFont="1" applyFill="1" applyBorder="1" applyAlignment="1">
      <alignment vertical="center"/>
    </xf>
    <xf numFmtId="0" fontId="5" fillId="0" borderId="13" xfId="0" applyFont="1" applyBorder="1" applyAlignment="1">
      <alignment vertical="center" wrapText="1"/>
    </xf>
    <xf numFmtId="0" fontId="50" fillId="0" borderId="12" xfId="0" applyFont="1" applyBorder="1" applyAlignment="1">
      <alignment horizontal="center" vertical="center"/>
    </xf>
    <xf numFmtId="0" fontId="4" fillId="0" borderId="54" xfId="0" applyFont="1" applyBorder="1" applyAlignment="1">
      <alignment vertical="center"/>
    </xf>
    <xf numFmtId="0" fontId="4" fillId="0" borderId="54" xfId="0" applyFont="1" applyBorder="1" applyAlignment="1">
      <alignment vertical="center" wrapText="1"/>
    </xf>
    <xf numFmtId="0" fontId="50" fillId="0" borderId="12" xfId="0" quotePrefix="1" applyFont="1" applyBorder="1" applyAlignment="1">
      <alignment horizontal="center" vertical="center"/>
    </xf>
    <xf numFmtId="0" fontId="42" fillId="0" borderId="20" xfId="0" applyFont="1" applyBorder="1" applyAlignment="1">
      <alignment vertical="center"/>
    </xf>
    <xf numFmtId="0" fontId="50" fillId="0" borderId="0" xfId="0" applyFont="1" applyAlignment="1">
      <alignment horizontal="left" vertical="top" wrapText="1"/>
    </xf>
    <xf numFmtId="0" fontId="50" fillId="0" borderId="0" xfId="0" applyFont="1" applyAlignment="1">
      <alignment horizontal="right"/>
    </xf>
    <xf numFmtId="0" fontId="50" fillId="0" borderId="0" xfId="0" applyFont="1"/>
    <xf numFmtId="0" fontId="5" fillId="0" borderId="35" xfId="0" applyFont="1" applyBorder="1" applyAlignment="1">
      <alignment horizontal="center" vertical="center"/>
    </xf>
    <xf numFmtId="0" fontId="5" fillId="0" borderId="37" xfId="0" applyFont="1" applyBorder="1" applyAlignment="1">
      <alignment vertical="center"/>
    </xf>
    <xf numFmtId="0" fontId="5" fillId="0" borderId="66" xfId="0" applyFont="1" applyBorder="1" applyAlignment="1">
      <alignment vertical="center"/>
    </xf>
    <xf numFmtId="0" fontId="5" fillId="0" borderId="67" xfId="0" applyFont="1" applyBorder="1" applyAlignment="1">
      <alignment vertical="center"/>
    </xf>
    <xf numFmtId="0" fontId="3" fillId="0" borderId="20" xfId="0" applyFont="1" applyBorder="1" applyAlignment="1">
      <alignment vertical="center" wrapText="1"/>
    </xf>
    <xf numFmtId="0" fontId="5" fillId="0" borderId="0" xfId="0" applyFont="1" applyAlignment="1">
      <alignment horizontal="center" wrapText="1"/>
    </xf>
    <xf numFmtId="3" fontId="5" fillId="0" borderId="0" xfId="0" applyNumberFormat="1" applyFont="1" applyAlignment="1">
      <alignment wrapText="1"/>
    </xf>
    <xf numFmtId="0" fontId="4" fillId="0" borderId="0" xfId="0" applyFont="1" applyAlignment="1">
      <alignment horizontal="right"/>
    </xf>
    <xf numFmtId="0" fontId="5" fillId="0" borderId="0" xfId="0" applyFont="1" applyAlignment="1">
      <alignment wrapText="1"/>
    </xf>
    <xf numFmtId="3" fontId="5" fillId="3" borderId="14" xfId="0" applyNumberFormat="1" applyFont="1" applyFill="1" applyBorder="1" applyAlignment="1">
      <alignment wrapText="1"/>
    </xf>
    <xf numFmtId="0" fontId="43" fillId="0" borderId="0" xfId="0" applyFont="1" applyAlignment="1">
      <alignment horizontal="right" wrapText="1"/>
    </xf>
    <xf numFmtId="0" fontId="43" fillId="0" borderId="0" xfId="0" applyFont="1" applyAlignment="1">
      <alignment horizontal="right"/>
    </xf>
    <xf numFmtId="3" fontId="3" fillId="0" borderId="1" xfId="0" applyNumberFormat="1" applyFont="1" applyBorder="1" applyAlignment="1">
      <alignment horizontal="center" vertical="center" wrapText="1"/>
    </xf>
    <xf numFmtId="0" fontId="3" fillId="0" borderId="0" xfId="0" applyFont="1" applyAlignment="1">
      <alignment wrapText="1"/>
    </xf>
    <xf numFmtId="3" fontId="3" fillId="0" borderId="1" xfId="0" applyNumberFormat="1" applyFont="1" applyBorder="1" applyAlignment="1">
      <alignment horizontal="left" vertical="center" wrapText="1"/>
    </xf>
    <xf numFmtId="0" fontId="5" fillId="0" borderId="1" xfId="0" applyFont="1" applyBorder="1" applyAlignment="1">
      <alignment horizontal="center" wrapText="1"/>
    </xf>
    <xf numFmtId="0" fontId="5" fillId="18" borderId="1" xfId="0" applyFont="1" applyFill="1" applyBorder="1" applyAlignment="1">
      <alignment wrapText="1"/>
    </xf>
    <xf numFmtId="3" fontId="5" fillId="10" borderId="1" xfId="0" applyNumberFormat="1" applyFont="1" applyFill="1" applyBorder="1" applyAlignment="1">
      <alignment wrapText="1"/>
    </xf>
    <xf numFmtId="0" fontId="5" fillId="0" borderId="1" xfId="0" applyFont="1" applyBorder="1" applyAlignment="1">
      <alignment wrapText="1"/>
    </xf>
    <xf numFmtId="3" fontId="5" fillId="0" borderId="1" xfId="0" applyNumberFormat="1" applyFont="1" applyBorder="1"/>
    <xf numFmtId="0" fontId="5" fillId="10" borderId="1" xfId="0" applyFont="1" applyFill="1" applyBorder="1"/>
    <xf numFmtId="3" fontId="5" fillId="0" borderId="1" xfId="0" applyNumberFormat="1" applyFont="1" applyBorder="1" applyAlignment="1">
      <alignment wrapText="1"/>
    </xf>
    <xf numFmtId="0" fontId="3" fillId="0" borderId="1" xfId="0" applyFont="1" applyBorder="1" applyAlignment="1">
      <alignment horizontal="center" wrapText="1"/>
    </xf>
    <xf numFmtId="3" fontId="3" fillId="0" borderId="1" xfId="0" applyNumberFormat="1" applyFont="1" applyBorder="1" applyAlignment="1">
      <alignment wrapText="1"/>
    </xf>
    <xf numFmtId="0" fontId="3" fillId="0" borderId="1" xfId="0" applyFont="1" applyBorder="1" applyAlignment="1">
      <alignment wrapText="1"/>
    </xf>
    <xf numFmtId="0" fontId="57" fillId="15" borderId="7" xfId="0" applyFont="1" applyFill="1" applyBorder="1" applyAlignment="1">
      <alignment horizontal="center" vertical="center"/>
    </xf>
    <xf numFmtId="0" fontId="58" fillId="0" borderId="51" xfId="0" applyFont="1" applyBorder="1" applyAlignment="1">
      <alignment horizontal="left" vertical="top" wrapText="1"/>
    </xf>
    <xf numFmtId="167" fontId="6" fillId="0" borderId="28" xfId="0" applyNumberFormat="1" applyFont="1" applyBorder="1" applyAlignment="1">
      <alignment horizontal="center" vertical="center" wrapText="1"/>
    </xf>
    <xf numFmtId="164" fontId="7" fillId="0" borderId="35" xfId="0" applyNumberFormat="1" applyFont="1" applyBorder="1" applyAlignment="1">
      <alignment horizontal="center" vertical="center" wrapText="1"/>
    </xf>
    <xf numFmtId="0" fontId="57" fillId="0" borderId="7" xfId="0" applyFont="1" applyBorder="1" applyAlignment="1">
      <alignment horizontal="center" vertical="center"/>
    </xf>
    <xf numFmtId="0" fontId="57" fillId="0" borderId="36" xfId="0" applyFont="1" applyBorder="1" applyAlignment="1">
      <alignment horizontal="center" vertical="center" wrapText="1"/>
    </xf>
    <xf numFmtId="167" fontId="57" fillId="0" borderId="51" xfId="0" applyNumberFormat="1" applyFont="1" applyBorder="1" applyAlignment="1">
      <alignment vertical="top" wrapText="1"/>
    </xf>
    <xf numFmtId="0" fontId="7" fillId="15" borderId="7" xfId="0" applyFont="1" applyFill="1" applyBorder="1" applyAlignment="1">
      <alignment horizontal="center" vertical="center" wrapText="1"/>
    </xf>
    <xf numFmtId="0" fontId="57" fillId="0" borderId="7" xfId="0" applyFont="1" applyBorder="1" applyAlignment="1">
      <alignment horizontal="center" vertical="center" wrapText="1"/>
    </xf>
    <xf numFmtId="0" fontId="57" fillId="0" borderId="7" xfId="0" applyFont="1" applyBorder="1" applyAlignment="1">
      <alignment horizontal="center" vertical="top" wrapText="1"/>
    </xf>
    <xf numFmtId="0" fontId="59" fillId="0" borderId="47" xfId="0" applyFont="1" applyBorder="1" applyAlignment="1">
      <alignment horizontal="left"/>
    </xf>
    <xf numFmtId="167" fontId="60" fillId="0" borderId="53" xfId="0" applyNumberFormat="1" applyFont="1" applyBorder="1" applyAlignment="1">
      <alignment horizontal="center" vertical="top" wrapText="1"/>
    </xf>
    <xf numFmtId="0" fontId="60" fillId="0" borderId="51" xfId="0" applyFont="1" applyBorder="1" applyAlignment="1">
      <alignment horizontal="left" vertical="top" wrapText="1"/>
    </xf>
    <xf numFmtId="0" fontId="60" fillId="0" borderId="7" xfId="0" applyFont="1" applyBorder="1" applyAlignment="1">
      <alignment horizontal="center" vertical="center"/>
    </xf>
    <xf numFmtId="0" fontId="60" fillId="0" borderId="7" xfId="0" applyFont="1" applyBorder="1" applyAlignment="1">
      <alignment horizontal="center" vertical="center" wrapText="1"/>
    </xf>
    <xf numFmtId="0" fontId="60" fillId="0" borderId="7" xfId="0" applyFont="1" applyBorder="1" applyAlignment="1">
      <alignment horizontal="center" vertical="top" wrapText="1"/>
    </xf>
    <xf numFmtId="0" fontId="60" fillId="0" borderId="13" xfId="0" applyFont="1" applyBorder="1" applyAlignment="1">
      <alignment vertical="top"/>
    </xf>
    <xf numFmtId="0" fontId="61" fillId="0" borderId="0" xfId="0" applyFont="1" applyAlignment="1">
      <alignment vertical="top"/>
    </xf>
    <xf numFmtId="0" fontId="62" fillId="0" borderId="0" xfId="0" applyFont="1" applyAlignment="1">
      <alignment vertical="top"/>
    </xf>
    <xf numFmtId="0" fontId="63" fillId="0" borderId="0" xfId="0" applyFont="1"/>
    <xf numFmtId="167" fontId="60" fillId="0" borderId="28" xfId="0" applyNumberFormat="1" applyFont="1" applyBorder="1" applyAlignment="1">
      <alignment horizontal="center" vertical="top" wrapText="1"/>
    </xf>
    <xf numFmtId="167" fontId="58" fillId="0" borderId="50" xfId="0" applyNumberFormat="1" applyFont="1" applyBorder="1" applyAlignment="1">
      <alignment vertical="top" wrapText="1"/>
    </xf>
    <xf numFmtId="0" fontId="57" fillId="0" borderId="13" xfId="0" applyFont="1" applyBorder="1" applyAlignment="1">
      <alignment vertical="top"/>
    </xf>
    <xf numFmtId="0" fontId="2" fillId="0" borderId="0" xfId="0" applyFont="1" applyAlignment="1">
      <alignment horizontal="center" vertical="center"/>
    </xf>
    <xf numFmtId="0" fontId="0" fillId="0" borderId="0" xfId="0"/>
    <xf numFmtId="0" fontId="8" fillId="0" borderId="5" xfId="0" applyFont="1" applyBorder="1" applyAlignment="1">
      <alignment horizontal="center" vertical="center"/>
    </xf>
    <xf numFmtId="0" fontId="11" fillId="0" borderId="5" xfId="0" applyFont="1" applyBorder="1"/>
    <xf numFmtId="0" fontId="9" fillId="0" borderId="0" xfId="0" applyFont="1" applyAlignment="1">
      <alignment horizontal="right" vertical="center"/>
    </xf>
    <xf numFmtId="0" fontId="12" fillId="10" borderId="15" xfId="0" applyFont="1" applyFill="1" applyBorder="1" applyAlignment="1">
      <alignment horizontal="left" vertical="center" wrapText="1"/>
    </xf>
    <xf numFmtId="0" fontId="11" fillId="0" borderId="16" xfId="0" applyFont="1" applyBorder="1"/>
    <xf numFmtId="0" fontId="11" fillId="0" borderId="17" xfId="0" applyFont="1" applyBorder="1"/>
    <xf numFmtId="0" fontId="7" fillId="0" borderId="0" xfId="0" applyFont="1" applyAlignment="1">
      <alignment horizontal="center" vertical="center" wrapText="1"/>
    </xf>
    <xf numFmtId="0" fontId="1"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0" fontId="3" fillId="0" borderId="0" xfId="0" applyFont="1" applyAlignment="1">
      <alignment horizontal="center" vertical="center"/>
    </xf>
    <xf numFmtId="0" fontId="1" fillId="10" borderId="15" xfId="0" applyFont="1" applyFill="1" applyBorder="1" applyAlignment="1">
      <alignment wrapText="1"/>
    </xf>
    <xf numFmtId="0" fontId="1" fillId="0" borderId="0" xfId="0" applyFont="1" applyAlignment="1">
      <alignment horizontal="center"/>
    </xf>
    <xf numFmtId="0" fontId="7" fillId="0" borderId="0" xfId="0" applyFont="1" applyAlignment="1">
      <alignment horizontal="right"/>
    </xf>
    <xf numFmtId="0" fontId="7" fillId="0" borderId="0" xfId="0" applyFont="1" applyAlignment="1">
      <alignment horizontal="center"/>
    </xf>
    <xf numFmtId="0" fontId="9" fillId="0" borderId="18" xfId="0" applyFont="1" applyBorder="1" applyAlignment="1">
      <alignment horizontal="right"/>
    </xf>
    <xf numFmtId="0" fontId="11" fillId="0" borderId="18" xfId="0" applyFont="1" applyBorder="1"/>
    <xf numFmtId="0" fontId="9" fillId="0" borderId="0" xfId="0" applyFont="1" applyAlignment="1">
      <alignment horizontal="center" wrapText="1"/>
    </xf>
    <xf numFmtId="0" fontId="12" fillId="10" borderId="15" xfId="0" applyFont="1" applyFill="1" applyBorder="1" applyAlignment="1">
      <alignment horizontal="left" wrapText="1"/>
    </xf>
    <xf numFmtId="0" fontId="9" fillId="0" borderId="0" xfId="0" applyFont="1" applyAlignment="1">
      <alignment horizontal="right"/>
    </xf>
    <xf numFmtId="164" fontId="7" fillId="0" borderId="23" xfId="0" applyNumberFormat="1" applyFont="1" applyBorder="1" applyAlignment="1">
      <alignment horizontal="center" vertical="center" wrapText="1"/>
    </xf>
    <xf numFmtId="0" fontId="11" fillId="0" borderId="29" xfId="0" applyFont="1" applyBorder="1"/>
    <xf numFmtId="0" fontId="23" fillId="9" borderId="39" xfId="0" applyFont="1" applyFill="1" applyBorder="1" applyAlignment="1">
      <alignment horizontal="center" vertical="center" wrapText="1"/>
    </xf>
    <xf numFmtId="0" fontId="11" fillId="0" borderId="40" xfId="0" applyFont="1" applyBorder="1"/>
    <xf numFmtId="164" fontId="7" fillId="0" borderId="47" xfId="0" applyNumberFormat="1" applyFont="1" applyBorder="1" applyAlignment="1">
      <alignment horizontal="center" vertical="center" wrapText="1"/>
    </xf>
    <xf numFmtId="0" fontId="25" fillId="0" borderId="0" xfId="0" applyFont="1" applyAlignment="1">
      <alignment horizontal="left" wrapText="1"/>
    </xf>
    <xf numFmtId="0" fontId="6" fillId="0" borderId="0" xfId="0" applyFont="1" applyAlignment="1">
      <alignment horizontal="center"/>
    </xf>
    <xf numFmtId="0" fontId="7" fillId="0" borderId="0" xfId="0" applyFont="1" applyAlignment="1">
      <alignment horizontal="center" wrapText="1"/>
    </xf>
    <xf numFmtId="0" fontId="3" fillId="0" borderId="0" xfId="0" applyFont="1" applyAlignment="1">
      <alignment horizontal="center" wrapText="1"/>
    </xf>
    <xf numFmtId="164" fontId="7" fillId="0" borderId="22" xfId="0" applyNumberFormat="1" applyFont="1" applyBorder="1" applyAlignment="1">
      <alignment horizontal="center" vertical="center" wrapText="1"/>
    </xf>
    <xf numFmtId="0" fontId="11" fillId="0" borderId="28" xfId="0" applyFont="1" applyBorder="1"/>
    <xf numFmtId="164" fontId="7" fillId="0" borderId="24" xfId="0" applyNumberFormat="1" applyFont="1" applyBorder="1" applyAlignment="1">
      <alignment horizontal="center" vertical="center" wrapText="1"/>
    </xf>
    <xf numFmtId="0" fontId="11" fillId="0" borderId="25" xfId="0" applyFont="1" applyBorder="1"/>
    <xf numFmtId="0" fontId="11" fillId="0" borderId="26" xfId="0" applyFont="1" applyBorder="1"/>
    <xf numFmtId="164" fontId="7" fillId="0" borderId="27" xfId="0" applyNumberFormat="1" applyFont="1" applyBorder="1" applyAlignment="1">
      <alignment horizontal="center" vertical="center" wrapText="1"/>
    </xf>
    <xf numFmtId="0" fontId="11" fillId="0" borderId="30" xfId="0" applyFont="1" applyBorder="1"/>
    <xf numFmtId="0" fontId="26" fillId="0" borderId="0" xfId="0" applyFont="1" applyAlignment="1">
      <alignment horizontal="center" vertical="center"/>
    </xf>
    <xf numFmtId="0" fontId="27" fillId="0" borderId="0" xfId="0" applyFont="1" applyAlignment="1">
      <alignment horizontal="center" vertical="center"/>
    </xf>
    <xf numFmtId="0" fontId="11" fillId="0" borderId="47" xfId="0" applyFont="1" applyBorder="1"/>
    <xf numFmtId="0" fontId="6" fillId="0" borderId="55" xfId="0" applyFont="1" applyBorder="1" applyAlignment="1">
      <alignment horizontal="left" vertical="top" wrapText="1"/>
    </xf>
    <xf numFmtId="0" fontId="11" fillId="0" borderId="38" xfId="0" applyFont="1" applyBorder="1"/>
    <xf numFmtId="0" fontId="11" fillId="0" borderId="50" xfId="0" applyFont="1" applyBorder="1"/>
    <xf numFmtId="164" fontId="28" fillId="0" borderId="23" xfId="0" applyNumberFormat="1" applyFont="1" applyBorder="1" applyAlignment="1">
      <alignment horizontal="center" vertical="center" wrapText="1"/>
    </xf>
    <xf numFmtId="164" fontId="7" fillId="0" borderId="44" xfId="0" applyNumberFormat="1" applyFont="1" applyBorder="1" applyAlignment="1">
      <alignment horizontal="center" vertical="center" wrapText="1"/>
    </xf>
    <xf numFmtId="0" fontId="11" fillId="0" borderId="45" xfId="0" applyFont="1" applyBorder="1"/>
    <xf numFmtId="0" fontId="30" fillId="0" borderId="0" xfId="0" applyFont="1" applyAlignment="1">
      <alignment horizontal="left" wrapText="1"/>
    </xf>
    <xf numFmtId="0" fontId="32" fillId="0" borderId="0" xfId="0" applyFont="1" applyAlignment="1">
      <alignment horizontal="left" wrapText="1"/>
    </xf>
    <xf numFmtId="165" fontId="6" fillId="0" borderId="0" xfId="0" applyNumberFormat="1" applyFont="1" applyAlignment="1">
      <alignment horizontal="left" wrapText="1"/>
    </xf>
    <xf numFmtId="0" fontId="11" fillId="0" borderId="46" xfId="0" applyFont="1" applyBorder="1"/>
    <xf numFmtId="0" fontId="10" fillId="0" borderId="61" xfId="0" applyFont="1" applyBorder="1" applyAlignment="1">
      <alignment horizontal="center" vertical="center" wrapText="1"/>
    </xf>
    <xf numFmtId="0" fontId="11" fillId="0" borderId="62" xfId="0" applyFont="1" applyBorder="1"/>
    <xf numFmtId="0" fontId="33" fillId="0" borderId="0" xfId="0" applyFont="1" applyAlignment="1">
      <alignment horizontal="center" vertical="center" wrapText="1"/>
    </xf>
    <xf numFmtId="0" fontId="33" fillId="0" borderId="0" xfId="0" applyFont="1" applyAlignment="1">
      <alignment horizontal="left"/>
    </xf>
    <xf numFmtId="0" fontId="34" fillId="0" borderId="0" xfId="0" applyFont="1" applyAlignment="1">
      <alignment horizontal="center" vertical="center"/>
    </xf>
    <xf numFmtId="164" fontId="33" fillId="0" borderId="22" xfId="0" applyNumberFormat="1" applyFont="1" applyBorder="1" applyAlignment="1">
      <alignment horizontal="center" vertical="center" wrapText="1"/>
    </xf>
    <xf numFmtId="164" fontId="33" fillId="0" borderId="23" xfId="0" applyNumberFormat="1" applyFont="1" applyBorder="1" applyAlignment="1">
      <alignment horizontal="center" vertical="center" wrapText="1"/>
    </xf>
    <xf numFmtId="164" fontId="35" fillId="0" borderId="23" xfId="0" applyNumberFormat="1" applyFont="1" applyBorder="1" applyAlignment="1">
      <alignment horizontal="center" vertical="center" wrapText="1"/>
    </xf>
    <xf numFmtId="164" fontId="33" fillId="0" borderId="27" xfId="0" applyNumberFormat="1" applyFont="1" applyBorder="1" applyAlignment="1">
      <alignment horizontal="center" vertical="center" wrapText="1"/>
    </xf>
    <xf numFmtId="0" fontId="41" fillId="0" borderId="18" xfId="0" applyFont="1" applyBorder="1" applyAlignment="1">
      <alignment horizontal="right" wrapText="1"/>
    </xf>
    <xf numFmtId="0" fontId="4" fillId="0" borderId="74" xfId="0" applyFont="1" applyBorder="1" applyAlignment="1">
      <alignment horizontal="center" vertical="center"/>
    </xf>
    <xf numFmtId="0" fontId="11" fillId="0" borderId="75" xfId="0" applyFont="1" applyBorder="1"/>
    <xf numFmtId="0" fontId="4" fillId="0" borderId="78" xfId="0" applyFont="1" applyBorder="1" applyAlignment="1">
      <alignment horizontal="center" vertical="center"/>
    </xf>
    <xf numFmtId="0" fontId="11" fillId="0" borderId="79" xfId="0" applyFont="1" applyBorder="1"/>
    <xf numFmtId="0" fontId="43" fillId="0" borderId="78" xfId="0" applyFont="1" applyBorder="1" applyAlignment="1">
      <alignment horizontal="left" vertical="center"/>
    </xf>
    <xf numFmtId="0" fontId="11" fillId="0" borderId="80" xfId="0" applyFont="1" applyBorder="1"/>
    <xf numFmtId="0" fontId="5" fillId="0" borderId="78" xfId="0" applyFont="1" applyBorder="1" applyAlignment="1">
      <alignment horizontal="center" vertical="center"/>
    </xf>
    <xf numFmtId="0" fontId="3" fillId="0" borderId="78" xfId="0" applyFont="1" applyBorder="1" applyAlignment="1">
      <alignment horizontal="center" vertical="center"/>
    </xf>
    <xf numFmtId="0" fontId="3" fillId="0" borderId="85" xfId="0" applyFont="1" applyBorder="1" applyAlignment="1">
      <alignment horizontal="center" vertical="center" wrapText="1"/>
    </xf>
    <xf numFmtId="0" fontId="3" fillId="0" borderId="86" xfId="0" applyFont="1" applyBorder="1" applyAlignment="1">
      <alignment horizontal="center" vertical="center" wrapText="1"/>
    </xf>
    <xf numFmtId="0" fontId="11" fillId="0" borderId="87" xfId="0" applyFont="1" applyBorder="1"/>
    <xf numFmtId="0" fontId="11" fillId="0" borderId="89" xfId="0" applyFont="1" applyBorder="1"/>
    <xf numFmtId="0" fontId="11" fillId="0" borderId="68" xfId="0" applyFont="1" applyBorder="1"/>
    <xf numFmtId="0" fontId="3" fillId="0" borderId="82" xfId="0" applyFont="1" applyBorder="1" applyAlignment="1">
      <alignment horizontal="center" vertical="center"/>
    </xf>
    <xf numFmtId="0" fontId="11" fillId="0" borderId="83" xfId="0" applyFont="1" applyBorder="1"/>
    <xf numFmtId="0" fontId="11" fillId="0" borderId="84" xfId="0" applyFont="1" applyBorder="1"/>
    <xf numFmtId="0" fontId="34" fillId="0" borderId="70" xfId="0" applyFont="1" applyBorder="1" applyAlignment="1">
      <alignment horizontal="left" vertical="center" wrapText="1"/>
    </xf>
    <xf numFmtId="0" fontId="11" fillId="0" borderId="71" xfId="0" applyFont="1" applyBorder="1"/>
    <xf numFmtId="0" fontId="11" fillId="0" borderId="72" xfId="0" applyFont="1" applyBorder="1"/>
    <xf numFmtId="0" fontId="42" fillId="0" borderId="0" xfId="0" applyFont="1" applyAlignment="1">
      <alignment horizontal="center"/>
    </xf>
    <xf numFmtId="0" fontId="34" fillId="0" borderId="0" xfId="0" applyFont="1" applyAlignment="1">
      <alignment horizontal="center"/>
    </xf>
    <xf numFmtId="0" fontId="34" fillId="0" borderId="70" xfId="0" applyFont="1" applyBorder="1" applyAlignment="1">
      <alignment horizontal="left" vertical="center"/>
    </xf>
    <xf numFmtId="0" fontId="43" fillId="0" borderId="74" xfId="0" applyFont="1" applyBorder="1" applyAlignment="1">
      <alignment horizontal="left" vertical="center"/>
    </xf>
    <xf numFmtId="0" fontId="11" fillId="0" borderId="76" xfId="0" applyFont="1" applyBorder="1"/>
    <xf numFmtId="0" fontId="5" fillId="0" borderId="74" xfId="0" applyFont="1" applyBorder="1" applyAlignment="1">
      <alignment horizontal="center" vertical="center"/>
    </xf>
    <xf numFmtId="0" fontId="3" fillId="0" borderId="70" xfId="0" applyFont="1" applyBorder="1" applyAlignment="1">
      <alignment horizontal="center" vertical="center" wrapText="1"/>
    </xf>
    <xf numFmtId="0" fontId="3" fillId="0" borderId="70" xfId="0" applyFont="1" applyBorder="1" applyAlignment="1">
      <alignment horizontal="center" vertical="center"/>
    </xf>
    <xf numFmtId="0" fontId="43" fillId="0" borderId="74" xfId="0" applyFont="1" applyBorder="1" applyAlignment="1">
      <alignment horizontal="center" vertical="center"/>
    </xf>
    <xf numFmtId="0" fontId="3" fillId="0" borderId="74" xfId="0" applyFont="1" applyBorder="1" applyAlignment="1">
      <alignment horizontal="center" vertical="center"/>
    </xf>
    <xf numFmtId="0" fontId="5" fillId="0" borderId="82" xfId="0" applyFont="1" applyBorder="1" applyAlignment="1">
      <alignment horizontal="center" vertical="center"/>
    </xf>
    <xf numFmtId="0" fontId="11" fillId="0" borderId="88" xfId="0" applyFont="1" applyBorder="1"/>
    <xf numFmtId="0" fontId="4" fillId="0" borderId="74" xfId="0" applyFont="1" applyBorder="1" applyAlignment="1">
      <alignment horizontal="center" vertical="center" wrapText="1"/>
    </xf>
    <xf numFmtId="0" fontId="4" fillId="0" borderId="82" xfId="0" applyFont="1" applyBorder="1" applyAlignment="1">
      <alignment horizontal="center" vertical="center" wrapText="1"/>
    </xf>
    <xf numFmtId="0" fontId="3" fillId="0" borderId="82" xfId="0" applyFont="1" applyBorder="1" applyAlignment="1">
      <alignment horizontal="center" vertical="center" wrapText="1"/>
    </xf>
    <xf numFmtId="0" fontId="5" fillId="0" borderId="82" xfId="0" applyFont="1" applyBorder="1" applyAlignment="1">
      <alignment horizontal="center" vertical="center" wrapText="1"/>
    </xf>
    <xf numFmtId="0" fontId="33" fillId="0" borderId="85" xfId="0" applyFont="1" applyBorder="1" applyAlignment="1">
      <alignment horizontal="center" vertical="center" wrapText="1"/>
    </xf>
    <xf numFmtId="0" fontId="5" fillId="0" borderId="82" xfId="0" applyFont="1" applyBorder="1" applyAlignment="1">
      <alignment horizontal="left" vertical="center" wrapText="1"/>
    </xf>
    <xf numFmtId="0" fontId="46" fillId="0" borderId="93" xfId="0" applyFont="1" applyBorder="1" applyAlignment="1">
      <alignment horizontal="center" wrapText="1"/>
    </xf>
    <xf numFmtId="0" fontId="11" fillId="0" borderId="93" xfId="0" applyFont="1" applyBorder="1"/>
    <xf numFmtId="0" fontId="34" fillId="0" borderId="0" xfId="0" applyFont="1" applyAlignment="1">
      <alignment horizontal="center" wrapText="1"/>
    </xf>
    <xf numFmtId="0" fontId="6" fillId="0" borderId="0" xfId="0" applyFont="1" applyAlignment="1">
      <alignment horizontal="left" vertical="center" wrapText="1"/>
    </xf>
    <xf numFmtId="0" fontId="43" fillId="0" borderId="74" xfId="0" applyFont="1" applyBorder="1" applyAlignment="1">
      <alignment horizontal="center" vertical="center" wrapText="1"/>
    </xf>
    <xf numFmtId="0" fontId="4" fillId="0" borderId="74" xfId="0" applyFont="1" applyBorder="1" applyAlignment="1">
      <alignment horizontal="left" vertical="center" wrapText="1"/>
    </xf>
    <xf numFmtId="0" fontId="3" fillId="0" borderId="78" xfId="0" applyFont="1" applyBorder="1" applyAlignment="1">
      <alignment horizontal="center" vertical="center" wrapText="1"/>
    </xf>
    <xf numFmtId="0" fontId="5" fillId="0" borderId="78" xfId="0" applyFont="1" applyBorder="1" applyAlignment="1">
      <alignment horizontal="left" vertical="center" wrapText="1"/>
    </xf>
    <xf numFmtId="0" fontId="33" fillId="0" borderId="0" xfId="0" applyFont="1" applyAlignment="1">
      <alignment vertical="center" wrapText="1"/>
    </xf>
    <xf numFmtId="0" fontId="1" fillId="0" borderId="0" xfId="0" applyFont="1" applyAlignment="1">
      <alignment horizontal="left" vertical="center"/>
    </xf>
    <xf numFmtId="0" fontId="7" fillId="0" borderId="0" xfId="0" applyFont="1" applyAlignment="1">
      <alignment horizontal="left" vertical="center"/>
    </xf>
    <xf numFmtId="0" fontId="10" fillId="0" borderId="39" xfId="0" applyFont="1" applyBorder="1" applyAlignment="1">
      <alignment horizontal="center" vertical="center" wrapText="1"/>
    </xf>
    <xf numFmtId="0" fontId="7" fillId="0" borderId="0" xfId="0" applyFont="1" applyAlignment="1">
      <alignment horizontal="left" vertical="center" wrapText="1"/>
    </xf>
    <xf numFmtId="0" fontId="9" fillId="0" borderId="0" xfId="0" applyFont="1" applyAlignment="1">
      <alignment horizontal="right" vertical="center" wrapText="1"/>
    </xf>
    <xf numFmtId="0" fontId="41" fillId="0" borderId="0" xfId="0" applyFont="1" applyAlignment="1">
      <alignment horizontal="right" vertical="center"/>
    </xf>
    <xf numFmtId="0" fontId="33" fillId="0" borderId="0" xfId="0" applyFont="1" applyAlignment="1">
      <alignment horizontal="center" vertical="center"/>
    </xf>
    <xf numFmtId="0" fontId="12"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3" fillId="0" borderId="0" xfId="0" applyFont="1" applyAlignment="1">
      <alignment horizontal="center" vertical="center" wrapText="1"/>
    </xf>
    <xf numFmtId="0" fontId="5" fillId="0" borderId="106" xfId="0" applyFont="1" applyBorder="1" applyAlignment="1">
      <alignment horizontal="center" vertical="center"/>
    </xf>
    <xf numFmtId="0" fontId="11" fillId="0" borderId="107" xfId="0" applyFont="1" applyBorder="1"/>
    <xf numFmtId="0" fontId="11" fillId="0" borderId="108" xfId="0" applyFont="1" applyBorder="1"/>
    <xf numFmtId="0" fontId="50" fillId="0" borderId="0" xfId="0" applyFont="1" applyAlignment="1">
      <alignment horizontal="center" wrapText="1"/>
    </xf>
    <xf numFmtId="0" fontId="5" fillId="0" borderId="0" xfId="0" applyFont="1" applyAlignment="1">
      <alignment horizontal="left" vertical="center" wrapText="1"/>
    </xf>
    <xf numFmtId="0" fontId="50" fillId="0" borderId="0" xfId="0" applyFont="1" applyAlignment="1">
      <alignment horizontal="center" vertical="center"/>
    </xf>
    <xf numFmtId="0" fontId="50" fillId="0" borderId="0" xfId="0" applyFont="1" applyAlignment="1">
      <alignment horizontal="right" vertical="center" wrapText="1"/>
    </xf>
    <xf numFmtId="0" fontId="5" fillId="0" borderId="60" xfId="0" applyFont="1" applyBorder="1" applyAlignment="1">
      <alignment horizontal="center" vertical="center" wrapText="1"/>
    </xf>
    <xf numFmtId="0" fontId="11" fillId="0" borderId="69" xfId="0" applyFont="1" applyBorder="1"/>
    <xf numFmtId="0" fontId="11" fillId="0" borderId="37" xfId="0" applyFont="1" applyBorder="1"/>
    <xf numFmtId="0" fontId="6" fillId="0" borderId="60" xfId="0" applyFont="1" applyBorder="1" applyAlignment="1">
      <alignment horizontal="center" vertical="center" wrapText="1"/>
    </xf>
    <xf numFmtId="0" fontId="3" fillId="0" borderId="27" xfId="0" applyFont="1" applyBorder="1" applyAlignment="1">
      <alignment horizontal="center" vertical="center"/>
    </xf>
    <xf numFmtId="0" fontId="3" fillId="2" borderId="85" xfId="0" applyFont="1" applyFill="1" applyBorder="1" applyAlignment="1">
      <alignment horizontal="center" vertical="center" wrapText="1"/>
    </xf>
    <xf numFmtId="0" fontId="5" fillId="2" borderId="70"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18" borderId="23" xfId="0" applyFont="1" applyFill="1" applyBorder="1" applyAlignment="1">
      <alignment horizontal="center" vertical="center" wrapText="1"/>
    </xf>
    <xf numFmtId="0" fontId="3" fillId="0" borderId="85" xfId="0" applyFont="1" applyBorder="1" applyAlignment="1">
      <alignment horizontal="center" vertical="center"/>
    </xf>
    <xf numFmtId="0" fontId="52" fillId="17" borderId="70" xfId="0" applyFont="1" applyFill="1" applyBorder="1" applyAlignment="1">
      <alignment horizontal="center" vertical="center" wrapText="1"/>
    </xf>
    <xf numFmtId="0" fontId="5" fillId="17" borderId="70" xfId="0" applyFont="1" applyFill="1" applyBorder="1" applyAlignment="1">
      <alignment horizontal="center" vertical="center" wrapText="1"/>
    </xf>
    <xf numFmtId="0" fontId="3" fillId="17" borderId="85" xfId="0" applyFont="1" applyFill="1" applyBorder="1" applyAlignment="1">
      <alignment horizontal="center" vertical="center" wrapText="1"/>
    </xf>
    <xf numFmtId="0" fontId="5" fillId="0" borderId="85" xfId="0" applyFont="1" applyBorder="1" applyAlignment="1">
      <alignment horizontal="center" vertical="center" wrapText="1"/>
    </xf>
    <xf numFmtId="0" fontId="3" fillId="19" borderId="70"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3" fillId="20" borderId="85" xfId="0" applyFont="1" applyFill="1" applyBorder="1" applyAlignment="1">
      <alignment horizontal="center" vertical="center" wrapText="1"/>
    </xf>
    <xf numFmtId="0" fontId="52" fillId="0" borderId="0" xfId="0" applyFont="1" applyAlignment="1">
      <alignment horizontal="center" vertical="center"/>
    </xf>
    <xf numFmtId="0" fontId="53" fillId="0" borderId="0" xfId="0" applyFont="1" applyAlignment="1">
      <alignment horizontal="left" vertical="top" wrapText="1"/>
    </xf>
    <xf numFmtId="0" fontId="5"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horizontal="left" vertical="center"/>
    </xf>
    <xf numFmtId="0" fontId="50" fillId="0" borderId="94" xfId="0" applyFont="1" applyBorder="1" applyAlignment="1">
      <alignment horizontal="right" vertical="center"/>
    </xf>
    <xf numFmtId="0" fontId="11" fillId="0" borderId="94" xfId="0" applyFont="1" applyBorder="1"/>
    <xf numFmtId="0" fontId="50" fillId="0" borderId="0" xfId="0" applyFont="1" applyAlignment="1">
      <alignment horizontal="right" vertical="center"/>
    </xf>
    <xf numFmtId="0" fontId="50" fillId="0" borderId="0" xfId="0" applyFont="1" applyAlignment="1">
      <alignment horizontal="right" wrapText="1"/>
    </xf>
    <xf numFmtId="0" fontId="5" fillId="0" borderId="0" xfId="0" applyFont="1" applyAlignment="1">
      <alignment horizontal="center" wrapText="1"/>
    </xf>
    <xf numFmtId="0" fontId="3" fillId="0" borderId="112" xfId="0" applyFont="1" applyBorder="1" applyAlignment="1">
      <alignment horizontal="center" vertical="center" wrapText="1"/>
    </xf>
    <xf numFmtId="0" fontId="11" fillId="0" borderId="112" xfId="0" applyFont="1" applyBorder="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228725" cy="38100"/>
    <xdr:grpSp>
      <xdr:nvGrpSpPr>
        <xdr:cNvPr id="2" name="Shape 2">
          <a:extLst>
            <a:ext uri="{FF2B5EF4-FFF2-40B4-BE49-F238E27FC236}">
              <a16:creationId xmlns:a16="http://schemas.microsoft.com/office/drawing/2014/main" id="{00000000-0008-0000-0A00-000002000000}"/>
            </a:ext>
          </a:extLst>
        </xdr:cNvPr>
        <xdr:cNvGrpSpPr/>
      </xdr:nvGrpSpPr>
      <xdr:grpSpPr>
        <a:xfrm>
          <a:off x="1612900" y="676275"/>
          <a:ext cx="1228725" cy="38100"/>
          <a:chOff x="4731638" y="3780000"/>
          <a:chExt cx="1228725" cy="0"/>
        </a:xfrm>
      </xdr:grpSpPr>
      <xdr:cxnSp macro="">
        <xdr:nvCxnSpPr>
          <xdr:cNvPr id="3" name="Shape 3">
            <a:extLst>
              <a:ext uri="{FF2B5EF4-FFF2-40B4-BE49-F238E27FC236}">
                <a16:creationId xmlns:a16="http://schemas.microsoft.com/office/drawing/2014/main" id="{00000000-0008-0000-0A00-000003000000}"/>
              </a:ext>
            </a:extLst>
          </xdr:cNvPr>
          <xdr:cNvCxnSpPr/>
        </xdr:nvCxnSpPr>
        <xdr:spPr>
          <a:xfrm>
            <a:off x="4731638" y="3780000"/>
            <a:ext cx="12287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2343150" cy="38100"/>
    <xdr:grpSp>
      <xdr:nvGrpSpPr>
        <xdr:cNvPr id="4" name="Shape 2">
          <a:extLst>
            <a:ext uri="{FF2B5EF4-FFF2-40B4-BE49-F238E27FC236}">
              <a16:creationId xmlns:a16="http://schemas.microsoft.com/office/drawing/2014/main" id="{00000000-0008-0000-0A00-000004000000}"/>
            </a:ext>
          </a:extLst>
        </xdr:cNvPr>
        <xdr:cNvGrpSpPr/>
      </xdr:nvGrpSpPr>
      <xdr:grpSpPr>
        <a:xfrm>
          <a:off x="6470650" y="666750"/>
          <a:ext cx="2343150" cy="38100"/>
          <a:chOff x="4174425" y="3780000"/>
          <a:chExt cx="2343150" cy="0"/>
        </a:xfrm>
      </xdr:grpSpPr>
      <xdr:cxnSp macro="">
        <xdr:nvCxnSpPr>
          <xdr:cNvPr id="5" name="Shape 4">
            <a:extLst>
              <a:ext uri="{FF2B5EF4-FFF2-40B4-BE49-F238E27FC236}">
                <a16:creationId xmlns:a16="http://schemas.microsoft.com/office/drawing/2014/main" id="{00000000-0008-0000-0A00-000005000000}"/>
              </a:ext>
            </a:extLst>
          </xdr:cNvPr>
          <xdr:cNvCxnSpPr/>
        </xdr:nvCxnSpPr>
        <xdr:spPr>
          <a:xfrm>
            <a:off x="4174425" y="3780000"/>
            <a:ext cx="23431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3</xdr:row>
      <xdr:rowOff>-19050</xdr:rowOff>
    </xdr:from>
    <xdr:ext cx="809625" cy="38100"/>
    <xdr:grpSp>
      <xdr:nvGrpSpPr>
        <xdr:cNvPr id="2" name="Shape 2">
          <a:extLst>
            <a:ext uri="{FF2B5EF4-FFF2-40B4-BE49-F238E27FC236}">
              <a16:creationId xmlns:a16="http://schemas.microsoft.com/office/drawing/2014/main" id="{00000000-0008-0000-0E00-000002000000}"/>
            </a:ext>
          </a:extLst>
        </xdr:cNvPr>
        <xdr:cNvGrpSpPr/>
      </xdr:nvGrpSpPr>
      <xdr:grpSpPr>
        <a:xfrm>
          <a:off x="857250" y="438150"/>
          <a:ext cx="809625" cy="38100"/>
          <a:chOff x="4941188" y="3780000"/>
          <a:chExt cx="809625" cy="0"/>
        </a:xfrm>
      </xdr:grpSpPr>
      <xdr:cxnSp macro="">
        <xdr:nvCxnSpPr>
          <xdr:cNvPr id="5" name="Shape 5">
            <a:extLst>
              <a:ext uri="{FF2B5EF4-FFF2-40B4-BE49-F238E27FC236}">
                <a16:creationId xmlns:a16="http://schemas.microsoft.com/office/drawing/2014/main" id="{00000000-0008-0000-0E00-000005000000}"/>
              </a:ext>
            </a:extLst>
          </xdr:cNvPr>
          <xdr:cNvCxnSpPr/>
        </xdr:nvCxnSpPr>
        <xdr:spPr>
          <a:xfrm>
            <a:off x="4941188" y="3780000"/>
            <a:ext cx="8096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0Tran%20Thu%20Lien\5.2.%20Ke%20hoach%20-%20Nam%20hoc%20hang%20nam\2022%20Ke%20hoach%20tai%20chinh\2.%20Bieu%20xay%20dung%20ke%20hoach%20nam%20t&#224;i%20ch&#237;nh%202022%20-%20x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 kien"/>
      <sheetName val="Bieu1"/>
      <sheetName val="Bieu 1a - Quy mo CQ"/>
      <sheetName val="Bieu 1b - Quy mo SĐH"/>
      <sheetName val="Bieu 1c - Quy mo VLVH - TX"/>
      <sheetName val="Bieu 1d-THPT Chuyen"/>
      <sheetName val="Bieu 1e - THSP"/>
      <sheetName val="Bieu 2B -Gio day ĐH va tren DH"/>
      <sheetName val="Biểu 2B-Gio day duoi DH tu 1-6"/>
      <sheetName val="Biểu 2B-Gio day duoi DH tu 7-12"/>
      <sheetName val="Bieu3-Tong gio theo don vi"/>
      <sheetName val="Bieu4-Thuc hanh thi nghiem"/>
      <sheetName val="Bieu5-Nhu cau mua sam"/>
      <sheetName val="Bieu6-Dao tao Boi duong"/>
      <sheetName val="Bieu 7 NCKH"/>
      <sheetName val="Bieu 7b-xuat ban"/>
      <sheetName val="Bieu 8-BD ngan han"/>
      <sheetName val="Bieu 9-Tong hop thu"/>
      <sheetName val="Bieu 9 - Moi"/>
      <sheetName val="Bieu 10-Tong hop chi"/>
      <sheetName val="Bieu11-CL Thu-Chi"/>
      <sheetName val="Bieu 12-So lieu chi con nguo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Z1000"/>
  <sheetViews>
    <sheetView topLeftCell="A9" zoomScale="50" zoomScaleNormal="50" workbookViewId="0">
      <selection activeCell="A4" sqref="A4:E4"/>
    </sheetView>
  </sheetViews>
  <sheetFormatPr defaultColWidth="12.6640625" defaultRowHeight="15" customHeight="1"/>
  <cols>
    <col min="1" max="1" width="9" customWidth="1"/>
    <col min="2" max="2" width="40.75" customWidth="1"/>
    <col min="3" max="3" width="53.4140625" customWidth="1"/>
    <col min="4" max="4" width="77.4140625" customWidth="1"/>
    <col min="5" max="26" width="9" customWidth="1"/>
  </cols>
  <sheetData>
    <row r="1" spans="1:26" ht="19.5" customHeight="1">
      <c r="A1" s="1"/>
      <c r="B1" s="1" t="s">
        <v>0</v>
      </c>
      <c r="C1" s="2"/>
      <c r="D1" s="2"/>
      <c r="E1" s="1"/>
      <c r="F1" s="1"/>
      <c r="G1" s="1"/>
      <c r="H1" s="1"/>
      <c r="I1" s="1"/>
      <c r="J1" s="1"/>
      <c r="K1" s="1"/>
      <c r="L1" s="1"/>
      <c r="M1" s="1"/>
      <c r="N1" s="1"/>
      <c r="O1" s="1"/>
      <c r="P1" s="1"/>
      <c r="Q1" s="1"/>
      <c r="R1" s="1"/>
      <c r="S1" s="1"/>
      <c r="T1" s="1"/>
      <c r="U1" s="1"/>
      <c r="V1" s="1"/>
      <c r="W1" s="1"/>
      <c r="X1" s="1"/>
      <c r="Y1" s="1"/>
      <c r="Z1" s="1"/>
    </row>
    <row r="2" spans="1:26" ht="19.5" customHeight="1">
      <c r="A2" s="1"/>
      <c r="B2" s="1" t="s">
        <v>1</v>
      </c>
      <c r="C2" s="2"/>
      <c r="D2" s="2"/>
      <c r="E2" s="1"/>
      <c r="F2" s="1"/>
      <c r="G2" s="1"/>
      <c r="H2" s="1"/>
      <c r="I2" s="1"/>
      <c r="J2" s="1"/>
      <c r="K2" s="1"/>
      <c r="L2" s="1"/>
      <c r="M2" s="1"/>
      <c r="N2" s="1"/>
      <c r="O2" s="1"/>
      <c r="P2" s="1"/>
      <c r="Q2" s="1"/>
      <c r="R2" s="1"/>
      <c r="S2" s="1"/>
      <c r="T2" s="1"/>
      <c r="U2" s="1"/>
      <c r="V2" s="1"/>
      <c r="W2" s="1"/>
      <c r="X2" s="1"/>
      <c r="Y2" s="1"/>
      <c r="Z2" s="1"/>
    </row>
    <row r="3" spans="1:26" ht="19.5" customHeight="1">
      <c r="A3" s="1"/>
      <c r="B3" s="1"/>
      <c r="C3" s="2"/>
      <c r="D3" s="2"/>
      <c r="E3" s="1"/>
      <c r="F3" s="1"/>
      <c r="G3" s="1"/>
      <c r="H3" s="1"/>
      <c r="I3" s="1"/>
      <c r="J3" s="1"/>
      <c r="K3" s="1"/>
      <c r="L3" s="1"/>
      <c r="M3" s="1"/>
      <c r="N3" s="1"/>
      <c r="O3" s="1"/>
      <c r="P3" s="1"/>
      <c r="Q3" s="1"/>
      <c r="R3" s="1"/>
      <c r="S3" s="1"/>
      <c r="T3" s="1"/>
      <c r="U3" s="1"/>
      <c r="V3" s="1"/>
      <c r="W3" s="1"/>
      <c r="X3" s="1"/>
      <c r="Y3" s="1"/>
      <c r="Z3" s="1"/>
    </row>
    <row r="4" spans="1:26" ht="45" customHeight="1">
      <c r="A4" s="750" t="s">
        <v>2</v>
      </c>
      <c r="B4" s="751"/>
      <c r="C4" s="751"/>
      <c r="D4" s="751"/>
      <c r="E4" s="751"/>
      <c r="F4" s="1"/>
      <c r="G4" s="1"/>
      <c r="H4" s="1"/>
      <c r="I4" s="1"/>
      <c r="J4" s="1"/>
      <c r="K4" s="1"/>
      <c r="L4" s="1"/>
      <c r="M4" s="1"/>
      <c r="N4" s="1"/>
      <c r="O4" s="1"/>
      <c r="P4" s="1"/>
      <c r="Q4" s="1"/>
      <c r="R4" s="1"/>
      <c r="S4" s="1"/>
      <c r="T4" s="1"/>
      <c r="U4" s="1"/>
      <c r="V4" s="1"/>
      <c r="W4" s="1"/>
      <c r="X4" s="1"/>
      <c r="Y4" s="1"/>
      <c r="Z4" s="1"/>
    </row>
    <row r="5" spans="1:26" ht="45" customHeight="1">
      <c r="A5" s="3" t="s">
        <v>3</v>
      </c>
      <c r="B5" s="3" t="s">
        <v>4</v>
      </c>
      <c r="C5" s="4" t="s">
        <v>5</v>
      </c>
      <c r="D5" s="4" t="s">
        <v>6</v>
      </c>
      <c r="E5" s="3" t="s">
        <v>7</v>
      </c>
      <c r="F5" s="5"/>
      <c r="G5" s="5"/>
      <c r="H5" s="5"/>
      <c r="I5" s="5"/>
      <c r="J5" s="5"/>
      <c r="K5" s="5"/>
      <c r="L5" s="5"/>
      <c r="M5" s="5"/>
      <c r="N5" s="5"/>
      <c r="O5" s="5"/>
      <c r="P5" s="5"/>
      <c r="Q5" s="5"/>
      <c r="R5" s="5"/>
      <c r="S5" s="5"/>
      <c r="T5" s="5"/>
      <c r="U5" s="5"/>
      <c r="V5" s="5"/>
      <c r="W5" s="5"/>
      <c r="X5" s="5"/>
      <c r="Y5" s="5"/>
      <c r="Z5" s="5"/>
    </row>
    <row r="6" spans="1:26" ht="45" customHeight="1">
      <c r="A6" s="6">
        <v>1</v>
      </c>
      <c r="B6" s="7" t="s">
        <v>8</v>
      </c>
      <c r="C6" s="8" t="s">
        <v>9</v>
      </c>
      <c r="D6" s="8" t="s">
        <v>10</v>
      </c>
      <c r="E6" s="9"/>
      <c r="F6" s="10"/>
      <c r="G6" s="10"/>
      <c r="H6" s="10"/>
      <c r="I6" s="10"/>
      <c r="J6" s="10"/>
      <c r="K6" s="10"/>
      <c r="L6" s="10"/>
      <c r="M6" s="10"/>
      <c r="N6" s="10"/>
      <c r="O6" s="10"/>
      <c r="P6" s="10"/>
      <c r="Q6" s="10"/>
      <c r="R6" s="10"/>
      <c r="S6" s="10"/>
      <c r="T6" s="10"/>
      <c r="U6" s="10"/>
      <c r="V6" s="10"/>
      <c r="W6" s="10"/>
      <c r="X6" s="10"/>
      <c r="Y6" s="10"/>
      <c r="Z6" s="10"/>
    </row>
    <row r="7" spans="1:26" ht="45" customHeight="1">
      <c r="A7" s="6">
        <v>1</v>
      </c>
      <c r="B7" s="7" t="s">
        <v>11</v>
      </c>
      <c r="C7" s="8" t="s">
        <v>12</v>
      </c>
      <c r="D7" s="8" t="s">
        <v>13</v>
      </c>
      <c r="E7" s="9"/>
      <c r="F7" s="10"/>
      <c r="G7" s="10"/>
      <c r="H7" s="10"/>
      <c r="I7" s="10"/>
      <c r="J7" s="10"/>
      <c r="K7" s="10"/>
      <c r="L7" s="10"/>
      <c r="M7" s="10"/>
      <c r="N7" s="10"/>
      <c r="O7" s="10"/>
      <c r="P7" s="10"/>
      <c r="Q7" s="10"/>
      <c r="R7" s="10"/>
      <c r="S7" s="10"/>
      <c r="T7" s="10"/>
      <c r="U7" s="10"/>
      <c r="V7" s="10"/>
      <c r="W7" s="10"/>
      <c r="X7" s="10"/>
      <c r="Y7" s="10"/>
      <c r="Z7" s="10"/>
    </row>
    <row r="8" spans="1:26" ht="45" customHeight="1">
      <c r="A8" s="6">
        <v>1</v>
      </c>
      <c r="B8" s="7" t="s">
        <v>14</v>
      </c>
      <c r="C8" s="8" t="s">
        <v>15</v>
      </c>
      <c r="D8" s="8" t="s">
        <v>16</v>
      </c>
      <c r="E8" s="9"/>
      <c r="F8" s="10"/>
      <c r="G8" s="10"/>
      <c r="H8" s="10"/>
      <c r="I8" s="10"/>
      <c r="J8" s="10"/>
      <c r="K8" s="10"/>
      <c r="L8" s="10"/>
      <c r="M8" s="10"/>
      <c r="N8" s="10"/>
      <c r="O8" s="10"/>
      <c r="P8" s="10"/>
      <c r="Q8" s="10"/>
      <c r="R8" s="10"/>
      <c r="S8" s="10"/>
      <c r="T8" s="10"/>
      <c r="U8" s="10"/>
      <c r="V8" s="10"/>
      <c r="W8" s="10"/>
      <c r="X8" s="10"/>
      <c r="Y8" s="10"/>
      <c r="Z8" s="10"/>
    </row>
    <row r="9" spans="1:26" ht="45" customHeight="1">
      <c r="A9" s="11">
        <v>1</v>
      </c>
      <c r="B9" s="12" t="s">
        <v>17</v>
      </c>
      <c r="C9" s="13" t="s">
        <v>18</v>
      </c>
      <c r="D9" s="13" t="s">
        <v>19</v>
      </c>
      <c r="E9" s="9"/>
      <c r="F9" s="10"/>
      <c r="G9" s="10"/>
      <c r="H9" s="10"/>
      <c r="I9" s="10"/>
      <c r="J9" s="10"/>
      <c r="K9" s="10"/>
      <c r="L9" s="10"/>
      <c r="M9" s="10"/>
      <c r="N9" s="10"/>
      <c r="O9" s="10"/>
      <c r="P9" s="10"/>
      <c r="Q9" s="10"/>
      <c r="R9" s="10"/>
      <c r="S9" s="10"/>
      <c r="T9" s="10"/>
      <c r="U9" s="10"/>
      <c r="V9" s="10"/>
      <c r="W9" s="10"/>
      <c r="X9" s="10"/>
      <c r="Y9" s="10"/>
      <c r="Z9" s="10"/>
    </row>
    <row r="10" spans="1:26" ht="45" customHeight="1">
      <c r="A10" s="11">
        <v>1</v>
      </c>
      <c r="B10" s="12" t="s">
        <v>20</v>
      </c>
      <c r="C10" s="13" t="s">
        <v>21</v>
      </c>
      <c r="D10" s="13" t="s">
        <v>22</v>
      </c>
      <c r="E10" s="9"/>
      <c r="F10" s="10"/>
      <c r="G10" s="10"/>
      <c r="H10" s="10"/>
      <c r="I10" s="10"/>
      <c r="J10" s="10"/>
      <c r="K10" s="10"/>
      <c r="L10" s="10"/>
      <c r="M10" s="10"/>
      <c r="N10" s="10"/>
      <c r="O10" s="10"/>
      <c r="P10" s="10"/>
      <c r="Q10" s="10"/>
      <c r="R10" s="10"/>
      <c r="S10" s="10"/>
      <c r="T10" s="10"/>
      <c r="U10" s="10"/>
      <c r="V10" s="10"/>
      <c r="W10" s="10"/>
      <c r="X10" s="10"/>
      <c r="Y10" s="10"/>
      <c r="Z10" s="10"/>
    </row>
    <row r="11" spans="1:26" ht="45" customHeight="1">
      <c r="A11" s="14">
        <v>2</v>
      </c>
      <c r="B11" s="15" t="s">
        <v>23</v>
      </c>
      <c r="C11" s="8" t="s">
        <v>24</v>
      </c>
      <c r="D11" s="8" t="s">
        <v>25</v>
      </c>
      <c r="E11" s="9"/>
      <c r="F11" s="10"/>
      <c r="G11" s="10"/>
      <c r="H11" s="10"/>
      <c r="I11" s="10"/>
      <c r="J11" s="10"/>
      <c r="K11" s="10"/>
      <c r="L11" s="10"/>
      <c r="M11" s="10"/>
      <c r="N11" s="10"/>
      <c r="O11" s="10"/>
      <c r="P11" s="10"/>
      <c r="Q11" s="10"/>
      <c r="R11" s="10"/>
      <c r="S11" s="10"/>
      <c r="T11" s="10"/>
      <c r="U11" s="10"/>
      <c r="V11" s="10"/>
      <c r="W11" s="10"/>
      <c r="X11" s="10"/>
      <c r="Y11" s="10"/>
      <c r="Z11" s="10"/>
    </row>
    <row r="12" spans="1:26" ht="45" customHeight="1">
      <c r="A12" s="16">
        <v>2</v>
      </c>
      <c r="B12" s="17" t="s">
        <v>26</v>
      </c>
      <c r="C12" s="13" t="s">
        <v>24</v>
      </c>
      <c r="D12" s="13" t="s">
        <v>27</v>
      </c>
      <c r="E12" s="9"/>
      <c r="F12" s="10"/>
      <c r="G12" s="10"/>
      <c r="H12" s="10"/>
      <c r="I12" s="10"/>
      <c r="J12" s="10"/>
      <c r="K12" s="10"/>
      <c r="L12" s="10"/>
      <c r="M12" s="10"/>
      <c r="N12" s="10"/>
      <c r="O12" s="10"/>
      <c r="P12" s="10"/>
      <c r="Q12" s="10"/>
      <c r="R12" s="10"/>
      <c r="S12" s="10"/>
      <c r="T12" s="10"/>
      <c r="U12" s="10"/>
      <c r="V12" s="10"/>
      <c r="W12" s="10"/>
      <c r="X12" s="10"/>
      <c r="Y12" s="10"/>
      <c r="Z12" s="10"/>
    </row>
    <row r="13" spans="1:26" ht="45" customHeight="1">
      <c r="A13" s="18">
        <v>3</v>
      </c>
      <c r="B13" s="19" t="s">
        <v>28</v>
      </c>
      <c r="C13" s="8" t="s">
        <v>29</v>
      </c>
      <c r="D13" s="8" t="s">
        <v>30</v>
      </c>
      <c r="E13" s="9"/>
      <c r="F13" s="10"/>
      <c r="G13" s="10"/>
      <c r="H13" s="10"/>
      <c r="I13" s="10"/>
      <c r="J13" s="10"/>
      <c r="K13" s="10"/>
      <c r="L13" s="10"/>
      <c r="M13" s="10"/>
      <c r="N13" s="10"/>
      <c r="O13" s="10"/>
      <c r="P13" s="10"/>
      <c r="Q13" s="10"/>
      <c r="R13" s="10"/>
      <c r="S13" s="10"/>
      <c r="T13" s="10"/>
      <c r="U13" s="10"/>
      <c r="V13" s="10"/>
      <c r="W13" s="10"/>
      <c r="X13" s="10"/>
      <c r="Y13" s="10"/>
      <c r="Z13" s="10"/>
    </row>
    <row r="14" spans="1:26" ht="45" customHeight="1">
      <c r="A14" s="20">
        <v>3</v>
      </c>
      <c r="B14" s="9" t="s">
        <v>31</v>
      </c>
      <c r="C14" s="13" t="s">
        <v>32</v>
      </c>
      <c r="D14" s="13" t="s">
        <v>33</v>
      </c>
      <c r="E14" s="9"/>
      <c r="F14" s="10"/>
      <c r="G14" s="10"/>
      <c r="H14" s="10"/>
      <c r="I14" s="10"/>
      <c r="J14" s="10"/>
      <c r="K14" s="10"/>
      <c r="L14" s="10"/>
      <c r="M14" s="10"/>
      <c r="N14" s="10"/>
      <c r="O14" s="10"/>
      <c r="P14" s="10"/>
      <c r="Q14" s="10"/>
      <c r="R14" s="10"/>
      <c r="S14" s="10"/>
      <c r="T14" s="10"/>
      <c r="U14" s="10"/>
      <c r="V14" s="10"/>
      <c r="W14" s="10"/>
      <c r="X14" s="10"/>
      <c r="Y14" s="10"/>
      <c r="Z14" s="10"/>
    </row>
    <row r="15" spans="1:26" ht="45" customHeight="1">
      <c r="A15" s="20">
        <v>4</v>
      </c>
      <c r="B15" s="9" t="s">
        <v>34</v>
      </c>
      <c r="C15" s="13" t="s">
        <v>35</v>
      </c>
      <c r="D15" s="13" t="s">
        <v>36</v>
      </c>
      <c r="E15" s="9"/>
      <c r="F15" s="10"/>
      <c r="G15" s="10"/>
      <c r="H15" s="10"/>
      <c r="I15" s="10"/>
      <c r="J15" s="10"/>
      <c r="K15" s="10"/>
      <c r="L15" s="10"/>
      <c r="M15" s="10"/>
      <c r="N15" s="10"/>
      <c r="O15" s="10"/>
      <c r="P15" s="10"/>
      <c r="Q15" s="10"/>
      <c r="R15" s="10"/>
      <c r="S15" s="10"/>
      <c r="T15" s="10"/>
      <c r="U15" s="10"/>
      <c r="V15" s="10"/>
      <c r="W15" s="10"/>
      <c r="X15" s="10"/>
      <c r="Y15" s="10"/>
      <c r="Z15" s="10"/>
    </row>
    <row r="16" spans="1:26" ht="45" customHeight="1">
      <c r="A16" s="20">
        <v>5</v>
      </c>
      <c r="B16" s="9" t="s">
        <v>37</v>
      </c>
      <c r="C16" s="13" t="s">
        <v>38</v>
      </c>
      <c r="D16" s="13" t="s">
        <v>39</v>
      </c>
      <c r="E16" s="9"/>
      <c r="F16" s="10"/>
      <c r="G16" s="10"/>
      <c r="H16" s="10"/>
      <c r="I16" s="10"/>
      <c r="J16" s="10"/>
      <c r="K16" s="10"/>
      <c r="L16" s="10"/>
      <c r="M16" s="10"/>
      <c r="N16" s="10"/>
      <c r="O16" s="10"/>
      <c r="P16" s="10"/>
      <c r="Q16" s="10"/>
      <c r="R16" s="10"/>
      <c r="S16" s="10"/>
      <c r="T16" s="10"/>
      <c r="U16" s="10"/>
      <c r="V16" s="10"/>
      <c r="W16" s="10"/>
      <c r="X16" s="10"/>
      <c r="Y16" s="10"/>
      <c r="Z16" s="10"/>
    </row>
    <row r="17" spans="1:26" ht="45" customHeight="1">
      <c r="A17" s="20">
        <v>6</v>
      </c>
      <c r="B17" s="9" t="s">
        <v>40</v>
      </c>
      <c r="C17" s="13" t="s">
        <v>41</v>
      </c>
      <c r="D17" s="13" t="s">
        <v>42</v>
      </c>
      <c r="E17" s="9"/>
      <c r="F17" s="10"/>
      <c r="G17" s="10"/>
      <c r="H17" s="10"/>
      <c r="I17" s="10"/>
      <c r="J17" s="10"/>
      <c r="K17" s="10"/>
      <c r="L17" s="10"/>
      <c r="M17" s="10"/>
      <c r="N17" s="10"/>
      <c r="O17" s="10"/>
      <c r="P17" s="10"/>
      <c r="Q17" s="10"/>
      <c r="R17" s="10"/>
      <c r="S17" s="10"/>
      <c r="T17" s="10"/>
      <c r="U17" s="10"/>
      <c r="V17" s="10"/>
      <c r="W17" s="10"/>
      <c r="X17" s="10"/>
      <c r="Y17" s="10"/>
      <c r="Z17" s="10"/>
    </row>
    <row r="18" spans="1:26" ht="45" customHeight="1">
      <c r="A18" s="20">
        <v>7</v>
      </c>
      <c r="B18" s="9" t="s">
        <v>43</v>
      </c>
      <c r="C18" s="13" t="s">
        <v>44</v>
      </c>
      <c r="D18" s="13" t="s">
        <v>45</v>
      </c>
      <c r="E18" s="9"/>
      <c r="F18" s="10"/>
      <c r="G18" s="10"/>
      <c r="H18" s="10"/>
      <c r="I18" s="10"/>
      <c r="J18" s="10"/>
      <c r="K18" s="10"/>
      <c r="L18" s="10"/>
      <c r="M18" s="10"/>
      <c r="N18" s="10"/>
      <c r="O18" s="10"/>
      <c r="P18" s="10"/>
      <c r="Q18" s="10"/>
      <c r="R18" s="10"/>
      <c r="S18" s="10"/>
      <c r="T18" s="10"/>
      <c r="U18" s="10"/>
      <c r="V18" s="10"/>
      <c r="W18" s="10"/>
      <c r="X18" s="10"/>
      <c r="Y18" s="10"/>
      <c r="Z18" s="10"/>
    </row>
    <row r="19" spans="1:26" ht="45" customHeight="1">
      <c r="A19" s="20">
        <v>8</v>
      </c>
      <c r="B19" s="9" t="s">
        <v>46</v>
      </c>
      <c r="C19" s="13" t="s">
        <v>47</v>
      </c>
      <c r="D19" s="13" t="s">
        <v>48</v>
      </c>
      <c r="E19" s="9"/>
      <c r="F19" s="10"/>
      <c r="G19" s="10"/>
      <c r="H19" s="10"/>
      <c r="I19" s="10"/>
      <c r="J19" s="10"/>
      <c r="K19" s="10"/>
      <c r="L19" s="10"/>
      <c r="M19" s="10"/>
      <c r="N19" s="10"/>
      <c r="O19" s="10"/>
      <c r="P19" s="10"/>
      <c r="Q19" s="10"/>
      <c r="R19" s="10"/>
      <c r="S19" s="10"/>
      <c r="T19" s="10"/>
      <c r="U19" s="10"/>
      <c r="V19" s="10"/>
      <c r="W19" s="10"/>
      <c r="X19" s="10"/>
      <c r="Y19" s="10"/>
      <c r="Z19" s="10"/>
    </row>
    <row r="20" spans="1:26" ht="129" customHeight="1">
      <c r="A20" s="21">
        <v>9</v>
      </c>
      <c r="B20" s="22" t="s">
        <v>49</v>
      </c>
      <c r="C20" s="13" t="s">
        <v>50</v>
      </c>
      <c r="D20" s="13" t="s">
        <v>51</v>
      </c>
      <c r="E20" s="9"/>
      <c r="F20" s="10"/>
      <c r="G20" s="10"/>
      <c r="H20" s="10"/>
      <c r="I20" s="10"/>
      <c r="J20" s="10"/>
      <c r="K20" s="10"/>
      <c r="L20" s="10"/>
      <c r="M20" s="10"/>
      <c r="N20" s="10"/>
      <c r="O20" s="10"/>
      <c r="P20" s="10"/>
      <c r="Q20" s="10"/>
      <c r="R20" s="10"/>
      <c r="S20" s="10"/>
      <c r="T20" s="10"/>
      <c r="U20" s="10"/>
      <c r="V20" s="10"/>
      <c r="W20" s="10"/>
      <c r="X20" s="10"/>
      <c r="Y20" s="10"/>
      <c r="Z20" s="10"/>
    </row>
    <row r="21" spans="1:26" ht="45" customHeight="1">
      <c r="A21" s="21">
        <v>9</v>
      </c>
      <c r="B21" s="22" t="s">
        <v>52</v>
      </c>
      <c r="C21" s="13" t="s">
        <v>50</v>
      </c>
      <c r="D21" s="13" t="s">
        <v>53</v>
      </c>
      <c r="E21" s="9"/>
      <c r="F21" s="10"/>
      <c r="G21" s="10"/>
      <c r="H21" s="10"/>
      <c r="I21" s="10"/>
      <c r="J21" s="10"/>
      <c r="K21" s="10"/>
      <c r="L21" s="10"/>
      <c r="M21" s="10"/>
      <c r="N21" s="10"/>
      <c r="O21" s="10"/>
      <c r="P21" s="10"/>
      <c r="Q21" s="10"/>
      <c r="R21" s="10"/>
      <c r="S21" s="10"/>
      <c r="T21" s="10"/>
      <c r="U21" s="10"/>
      <c r="V21" s="10"/>
      <c r="W21" s="10"/>
      <c r="X21" s="10"/>
      <c r="Y21" s="10"/>
      <c r="Z21" s="10"/>
    </row>
    <row r="22" spans="1:26" ht="45" customHeight="1">
      <c r="A22" s="21">
        <v>9</v>
      </c>
      <c r="B22" s="23" t="s">
        <v>54</v>
      </c>
      <c r="C22" s="13" t="s">
        <v>50</v>
      </c>
      <c r="D22" s="13" t="s">
        <v>55</v>
      </c>
      <c r="E22" s="9"/>
      <c r="F22" s="10"/>
      <c r="G22" s="10"/>
      <c r="H22" s="10"/>
      <c r="I22" s="10"/>
      <c r="J22" s="10"/>
      <c r="K22" s="10"/>
      <c r="L22" s="10"/>
      <c r="M22" s="10"/>
      <c r="N22" s="10"/>
      <c r="O22" s="10"/>
      <c r="P22" s="10"/>
      <c r="Q22" s="10"/>
      <c r="R22" s="10"/>
      <c r="S22" s="10"/>
      <c r="T22" s="10"/>
      <c r="U22" s="10"/>
      <c r="V22" s="10"/>
      <c r="W22" s="10"/>
      <c r="X22" s="10"/>
      <c r="Y22" s="10"/>
      <c r="Z22" s="10"/>
    </row>
    <row r="23" spans="1:26" ht="45" customHeight="1">
      <c r="A23" s="24">
        <v>10</v>
      </c>
      <c r="B23" s="25" t="s">
        <v>56</v>
      </c>
      <c r="C23" s="13" t="s">
        <v>57</v>
      </c>
      <c r="D23" s="13" t="s">
        <v>58</v>
      </c>
      <c r="E23" s="9"/>
      <c r="F23" s="10"/>
      <c r="G23" s="10"/>
      <c r="H23" s="10"/>
      <c r="I23" s="10"/>
      <c r="J23" s="10"/>
      <c r="K23" s="10"/>
      <c r="L23" s="10"/>
      <c r="M23" s="10"/>
      <c r="N23" s="10"/>
      <c r="O23" s="10"/>
      <c r="P23" s="10"/>
      <c r="Q23" s="10"/>
      <c r="R23" s="10"/>
      <c r="S23" s="10"/>
      <c r="T23" s="10"/>
      <c r="U23" s="10"/>
      <c r="V23" s="10"/>
      <c r="W23" s="10"/>
      <c r="X23" s="10"/>
      <c r="Y23" s="10"/>
      <c r="Z23" s="10"/>
    </row>
    <row r="24" spans="1:26" ht="45" customHeight="1">
      <c r="A24" s="26">
        <v>11</v>
      </c>
      <c r="B24" s="27" t="s">
        <v>59</v>
      </c>
      <c r="C24" s="13" t="s">
        <v>60</v>
      </c>
      <c r="D24" s="13" t="s">
        <v>39</v>
      </c>
      <c r="E24" s="9"/>
      <c r="F24" s="10"/>
      <c r="G24" s="10"/>
      <c r="H24" s="10"/>
      <c r="I24" s="10"/>
      <c r="J24" s="10"/>
      <c r="K24" s="10"/>
      <c r="L24" s="10"/>
      <c r="M24" s="10"/>
      <c r="N24" s="10"/>
      <c r="O24" s="10"/>
      <c r="P24" s="10"/>
      <c r="Q24" s="10"/>
      <c r="R24" s="10"/>
      <c r="S24" s="10"/>
      <c r="T24" s="10"/>
      <c r="U24" s="10"/>
      <c r="V24" s="10"/>
      <c r="W24" s="10"/>
      <c r="X24" s="10"/>
      <c r="Y24" s="10"/>
      <c r="Z24" s="10"/>
    </row>
    <row r="25" spans="1:26" ht="115.5" customHeight="1">
      <c r="A25" s="28">
        <v>12</v>
      </c>
      <c r="B25" s="29" t="s">
        <v>61</v>
      </c>
      <c r="C25" s="13" t="s">
        <v>62</v>
      </c>
      <c r="D25" s="13" t="s">
        <v>63</v>
      </c>
      <c r="E25" s="9"/>
      <c r="F25" s="10"/>
      <c r="G25" s="10"/>
      <c r="H25" s="10"/>
      <c r="I25" s="10"/>
      <c r="J25" s="10"/>
      <c r="K25" s="10"/>
      <c r="L25" s="10"/>
      <c r="M25" s="10"/>
      <c r="N25" s="10"/>
      <c r="O25" s="10"/>
      <c r="P25" s="10"/>
      <c r="Q25" s="10"/>
      <c r="R25" s="10"/>
      <c r="S25" s="10"/>
      <c r="T25" s="10"/>
      <c r="U25" s="10"/>
      <c r="V25" s="10"/>
      <c r="W25" s="10"/>
      <c r="X25" s="10"/>
      <c r="Y25" s="10"/>
      <c r="Z25" s="10"/>
    </row>
    <row r="26" spans="1:26" ht="45" customHeight="1">
      <c r="A26" s="1"/>
      <c r="B26" s="1"/>
      <c r="C26" s="2"/>
      <c r="D26" s="2"/>
      <c r="E26" s="1"/>
      <c r="F26" s="1"/>
      <c r="G26" s="1"/>
      <c r="H26" s="1"/>
      <c r="I26" s="1"/>
      <c r="J26" s="1"/>
      <c r="K26" s="1"/>
      <c r="L26" s="1"/>
      <c r="M26" s="1"/>
      <c r="N26" s="1"/>
      <c r="O26" s="1"/>
      <c r="P26" s="1"/>
      <c r="Q26" s="1"/>
      <c r="R26" s="1"/>
      <c r="S26" s="1"/>
      <c r="T26" s="1"/>
      <c r="U26" s="1"/>
      <c r="V26" s="1"/>
      <c r="W26" s="1"/>
      <c r="X26" s="1"/>
      <c r="Y26" s="1"/>
      <c r="Z26" s="1"/>
    </row>
    <row r="27" spans="1:26" ht="45" customHeight="1">
      <c r="A27" s="1"/>
      <c r="B27" s="1" t="s">
        <v>64</v>
      </c>
      <c r="C27" s="2"/>
      <c r="D27" s="2"/>
      <c r="E27" s="1"/>
      <c r="F27" s="1"/>
      <c r="G27" s="1"/>
      <c r="H27" s="1"/>
      <c r="I27" s="1"/>
      <c r="J27" s="1"/>
      <c r="K27" s="1"/>
      <c r="L27" s="1"/>
      <c r="M27" s="1"/>
      <c r="N27" s="1"/>
      <c r="O27" s="1"/>
      <c r="P27" s="1"/>
      <c r="Q27" s="1"/>
      <c r="R27" s="1"/>
      <c r="S27" s="1"/>
      <c r="T27" s="1"/>
      <c r="U27" s="1"/>
      <c r="V27" s="1"/>
      <c r="W27" s="1"/>
      <c r="X27" s="1"/>
      <c r="Y27" s="1"/>
      <c r="Z27" s="1"/>
    </row>
    <row r="28" spans="1:26" ht="45" customHeight="1">
      <c r="A28" s="1"/>
      <c r="B28" s="1"/>
      <c r="C28" s="2"/>
      <c r="D28" s="2"/>
      <c r="E28" s="1"/>
      <c r="F28" s="1"/>
      <c r="G28" s="1"/>
      <c r="H28" s="1"/>
      <c r="I28" s="1"/>
      <c r="J28" s="1"/>
      <c r="K28" s="1"/>
      <c r="L28" s="1"/>
      <c r="M28" s="1"/>
      <c r="N28" s="1"/>
      <c r="O28" s="1"/>
      <c r="P28" s="1"/>
      <c r="Q28" s="1"/>
      <c r="R28" s="1"/>
      <c r="S28" s="1"/>
      <c r="T28" s="1"/>
      <c r="U28" s="1"/>
      <c r="V28" s="1"/>
      <c r="W28" s="1"/>
      <c r="X28" s="1"/>
      <c r="Y28" s="1"/>
      <c r="Z28" s="1"/>
    </row>
    <row r="29" spans="1:26" ht="45" customHeight="1">
      <c r="A29" s="1"/>
      <c r="B29" s="1"/>
      <c r="C29" s="2"/>
      <c r="D29" s="2"/>
      <c r="E29" s="1"/>
      <c r="F29" s="1"/>
      <c r="G29" s="1"/>
      <c r="H29" s="1"/>
      <c r="I29" s="1"/>
      <c r="J29" s="1"/>
      <c r="K29" s="1"/>
      <c r="L29" s="1"/>
      <c r="M29" s="1"/>
      <c r="N29" s="1"/>
      <c r="O29" s="1"/>
      <c r="P29" s="1"/>
      <c r="Q29" s="1"/>
      <c r="R29" s="1"/>
      <c r="S29" s="1"/>
      <c r="T29" s="1"/>
      <c r="U29" s="1"/>
      <c r="V29" s="1"/>
      <c r="W29" s="1"/>
      <c r="X29" s="1"/>
      <c r="Y29" s="1"/>
      <c r="Z29" s="1"/>
    </row>
    <row r="30" spans="1:26" ht="45" customHeight="1">
      <c r="A30" s="1"/>
      <c r="B30" s="1"/>
      <c r="C30" s="2"/>
      <c r="D30" s="2"/>
      <c r="E30" s="1"/>
      <c r="F30" s="1"/>
      <c r="G30" s="1"/>
      <c r="H30" s="1"/>
      <c r="I30" s="1"/>
      <c r="J30" s="1"/>
      <c r="K30" s="1"/>
      <c r="L30" s="1"/>
      <c r="M30" s="1"/>
      <c r="N30" s="1"/>
      <c r="O30" s="1"/>
      <c r="P30" s="1"/>
      <c r="Q30" s="1"/>
      <c r="R30" s="1"/>
      <c r="S30" s="1"/>
      <c r="T30" s="1"/>
      <c r="U30" s="1"/>
      <c r="V30" s="1"/>
      <c r="W30" s="1"/>
      <c r="X30" s="1"/>
      <c r="Y30" s="1"/>
      <c r="Z30" s="1"/>
    </row>
    <row r="31" spans="1:26" ht="45" customHeight="1">
      <c r="A31" s="1"/>
      <c r="B31" s="1"/>
      <c r="C31" s="2"/>
      <c r="D31" s="2"/>
      <c r="E31" s="1"/>
      <c r="F31" s="1"/>
      <c r="G31" s="1"/>
      <c r="H31" s="1"/>
      <c r="I31" s="1"/>
      <c r="J31" s="1"/>
      <c r="K31" s="1"/>
      <c r="L31" s="1"/>
      <c r="M31" s="1"/>
      <c r="N31" s="1"/>
      <c r="O31" s="1"/>
      <c r="P31" s="1"/>
      <c r="Q31" s="1"/>
      <c r="R31" s="1"/>
      <c r="S31" s="1"/>
      <c r="T31" s="1"/>
      <c r="U31" s="1"/>
      <c r="V31" s="1"/>
      <c r="W31" s="1"/>
      <c r="X31" s="1"/>
      <c r="Y31" s="1"/>
      <c r="Z31" s="1"/>
    </row>
    <row r="32" spans="1:26" ht="45" customHeight="1">
      <c r="A32" s="1"/>
      <c r="B32" s="1"/>
      <c r="C32" s="2"/>
      <c r="D32" s="2"/>
      <c r="E32" s="1"/>
      <c r="F32" s="1"/>
      <c r="G32" s="1"/>
      <c r="H32" s="1"/>
      <c r="I32" s="1"/>
      <c r="J32" s="1"/>
      <c r="K32" s="1"/>
      <c r="L32" s="1"/>
      <c r="M32" s="1"/>
      <c r="N32" s="1"/>
      <c r="O32" s="1"/>
      <c r="P32" s="1"/>
      <c r="Q32" s="1"/>
      <c r="R32" s="1"/>
      <c r="S32" s="1"/>
      <c r="T32" s="1"/>
      <c r="U32" s="1"/>
      <c r="V32" s="1"/>
      <c r="W32" s="1"/>
      <c r="X32" s="1"/>
      <c r="Y32" s="1"/>
      <c r="Z32" s="1"/>
    </row>
    <row r="33" spans="1:26" ht="45" customHeight="1">
      <c r="A33" s="1"/>
      <c r="B33" s="1"/>
      <c r="C33" s="2"/>
      <c r="D33" s="2"/>
      <c r="E33" s="1"/>
      <c r="F33" s="1"/>
      <c r="G33" s="1"/>
      <c r="H33" s="1"/>
      <c r="I33" s="1"/>
      <c r="J33" s="1"/>
      <c r="K33" s="1"/>
      <c r="L33" s="1"/>
      <c r="M33" s="1"/>
      <c r="N33" s="1"/>
      <c r="O33" s="1"/>
      <c r="P33" s="1"/>
      <c r="Q33" s="1"/>
      <c r="R33" s="1"/>
      <c r="S33" s="1"/>
      <c r="T33" s="1"/>
      <c r="U33" s="1"/>
      <c r="V33" s="1"/>
      <c r="W33" s="1"/>
      <c r="X33" s="1"/>
      <c r="Y33" s="1"/>
      <c r="Z33" s="1"/>
    </row>
    <row r="34" spans="1:26" ht="45" customHeight="1">
      <c r="A34" s="1"/>
      <c r="B34" s="1"/>
      <c r="C34" s="2"/>
      <c r="D34" s="2"/>
      <c r="E34" s="1"/>
      <c r="F34" s="1"/>
      <c r="G34" s="1"/>
      <c r="H34" s="1"/>
      <c r="I34" s="1"/>
      <c r="J34" s="1"/>
      <c r="K34" s="1"/>
      <c r="L34" s="1"/>
      <c r="M34" s="1"/>
      <c r="N34" s="1"/>
      <c r="O34" s="1"/>
      <c r="P34" s="1"/>
      <c r="Q34" s="1"/>
      <c r="R34" s="1"/>
      <c r="S34" s="1"/>
      <c r="T34" s="1"/>
      <c r="U34" s="1"/>
      <c r="V34" s="1"/>
      <c r="W34" s="1"/>
      <c r="X34" s="1"/>
      <c r="Y34" s="1"/>
      <c r="Z34" s="1"/>
    </row>
    <row r="35" spans="1:26" ht="45" customHeight="1">
      <c r="A35" s="1"/>
      <c r="B35" s="1"/>
      <c r="C35" s="2"/>
      <c r="D35" s="2"/>
      <c r="E35" s="1"/>
      <c r="F35" s="1"/>
      <c r="G35" s="1"/>
      <c r="H35" s="1"/>
      <c r="I35" s="1"/>
      <c r="J35" s="1"/>
      <c r="K35" s="1"/>
      <c r="L35" s="1"/>
      <c r="M35" s="1"/>
      <c r="N35" s="1"/>
      <c r="O35" s="1"/>
      <c r="P35" s="1"/>
      <c r="Q35" s="1"/>
      <c r="R35" s="1"/>
      <c r="S35" s="1"/>
      <c r="T35" s="1"/>
      <c r="U35" s="1"/>
      <c r="V35" s="1"/>
      <c r="W35" s="1"/>
      <c r="X35" s="1"/>
      <c r="Y35" s="1"/>
      <c r="Z35" s="1"/>
    </row>
    <row r="36" spans="1:26" ht="45" customHeight="1">
      <c r="A36" s="1"/>
      <c r="B36" s="1"/>
      <c r="C36" s="2"/>
      <c r="D36" s="2"/>
      <c r="E36" s="1"/>
      <c r="F36" s="1"/>
      <c r="G36" s="1"/>
      <c r="H36" s="1"/>
      <c r="I36" s="1"/>
      <c r="J36" s="1"/>
      <c r="K36" s="1"/>
      <c r="L36" s="1"/>
      <c r="M36" s="1"/>
      <c r="N36" s="1"/>
      <c r="O36" s="1"/>
      <c r="P36" s="1"/>
      <c r="Q36" s="1"/>
      <c r="R36" s="1"/>
      <c r="S36" s="1"/>
      <c r="T36" s="1"/>
      <c r="U36" s="1"/>
      <c r="V36" s="1"/>
      <c r="W36" s="1"/>
      <c r="X36" s="1"/>
      <c r="Y36" s="1"/>
      <c r="Z36" s="1"/>
    </row>
    <row r="37" spans="1:26" ht="45" customHeight="1">
      <c r="A37" s="1"/>
      <c r="B37" s="1"/>
      <c r="C37" s="2"/>
      <c r="D37" s="2"/>
      <c r="E37" s="1"/>
      <c r="F37" s="1"/>
      <c r="G37" s="1"/>
      <c r="H37" s="1"/>
      <c r="I37" s="1"/>
      <c r="J37" s="1"/>
      <c r="K37" s="1"/>
      <c r="L37" s="1"/>
      <c r="M37" s="1"/>
      <c r="N37" s="1"/>
      <c r="O37" s="1"/>
      <c r="P37" s="1"/>
      <c r="Q37" s="1"/>
      <c r="R37" s="1"/>
      <c r="S37" s="1"/>
      <c r="T37" s="1"/>
      <c r="U37" s="1"/>
      <c r="V37" s="1"/>
      <c r="W37" s="1"/>
      <c r="X37" s="1"/>
      <c r="Y37" s="1"/>
      <c r="Z37" s="1"/>
    </row>
    <row r="38" spans="1:26" ht="45" customHeight="1">
      <c r="A38" s="1"/>
      <c r="B38" s="1"/>
      <c r="C38" s="2"/>
      <c r="D38" s="2"/>
      <c r="E38" s="1"/>
      <c r="F38" s="1"/>
      <c r="G38" s="1"/>
      <c r="H38" s="1"/>
      <c r="I38" s="1"/>
      <c r="J38" s="1"/>
      <c r="K38" s="1"/>
      <c r="L38" s="1"/>
      <c r="M38" s="1"/>
      <c r="N38" s="1"/>
      <c r="O38" s="1"/>
      <c r="P38" s="1"/>
      <c r="Q38" s="1"/>
      <c r="R38" s="1"/>
      <c r="S38" s="1"/>
      <c r="T38" s="1"/>
      <c r="U38" s="1"/>
      <c r="V38" s="1"/>
      <c r="W38" s="1"/>
      <c r="X38" s="1"/>
      <c r="Y38" s="1"/>
      <c r="Z38" s="1"/>
    </row>
    <row r="39" spans="1:26" ht="45" customHeight="1">
      <c r="A39" s="1"/>
      <c r="B39" s="1"/>
      <c r="C39" s="2"/>
      <c r="D39" s="2"/>
      <c r="E39" s="1"/>
      <c r="F39" s="1"/>
      <c r="G39" s="1"/>
      <c r="H39" s="1"/>
      <c r="I39" s="1"/>
      <c r="J39" s="1"/>
      <c r="K39" s="1"/>
      <c r="L39" s="1"/>
      <c r="M39" s="1"/>
      <c r="N39" s="1"/>
      <c r="O39" s="1"/>
      <c r="P39" s="1"/>
      <c r="Q39" s="1"/>
      <c r="R39" s="1"/>
      <c r="S39" s="1"/>
      <c r="T39" s="1"/>
      <c r="U39" s="1"/>
      <c r="V39" s="1"/>
      <c r="W39" s="1"/>
      <c r="X39" s="1"/>
      <c r="Y39" s="1"/>
      <c r="Z39" s="1"/>
    </row>
    <row r="40" spans="1:26" ht="45" customHeight="1">
      <c r="A40" s="1"/>
      <c r="B40" s="1"/>
      <c r="C40" s="2"/>
      <c r="D40" s="2"/>
      <c r="E40" s="1"/>
      <c r="F40" s="1"/>
      <c r="G40" s="1"/>
      <c r="H40" s="1"/>
      <c r="I40" s="1"/>
      <c r="J40" s="1"/>
      <c r="K40" s="1"/>
      <c r="L40" s="1"/>
      <c r="M40" s="1"/>
      <c r="N40" s="1"/>
      <c r="O40" s="1"/>
      <c r="P40" s="1"/>
      <c r="Q40" s="1"/>
      <c r="R40" s="1"/>
      <c r="S40" s="1"/>
      <c r="T40" s="1"/>
      <c r="U40" s="1"/>
      <c r="V40" s="1"/>
      <c r="W40" s="1"/>
      <c r="X40" s="1"/>
      <c r="Y40" s="1"/>
      <c r="Z40" s="1"/>
    </row>
    <row r="41" spans="1:26" ht="45" customHeight="1">
      <c r="A41" s="1"/>
      <c r="B41" s="1"/>
      <c r="C41" s="2"/>
      <c r="D41" s="2"/>
      <c r="E41" s="1"/>
      <c r="F41" s="1"/>
      <c r="G41" s="1"/>
      <c r="H41" s="1"/>
      <c r="I41" s="1"/>
      <c r="J41" s="1"/>
      <c r="K41" s="1"/>
      <c r="L41" s="1"/>
      <c r="M41" s="1"/>
      <c r="N41" s="1"/>
      <c r="O41" s="1"/>
      <c r="P41" s="1"/>
      <c r="Q41" s="1"/>
      <c r="R41" s="1"/>
      <c r="S41" s="1"/>
      <c r="T41" s="1"/>
      <c r="U41" s="1"/>
      <c r="V41" s="1"/>
      <c r="W41" s="1"/>
      <c r="X41" s="1"/>
      <c r="Y41" s="1"/>
      <c r="Z41" s="1"/>
    </row>
    <row r="42" spans="1:26" ht="45" customHeight="1">
      <c r="A42" s="1"/>
      <c r="B42" s="1"/>
      <c r="C42" s="2"/>
      <c r="D42" s="2"/>
      <c r="E42" s="1"/>
      <c r="F42" s="1"/>
      <c r="G42" s="1"/>
      <c r="H42" s="1"/>
      <c r="I42" s="1"/>
      <c r="J42" s="1"/>
      <c r="K42" s="1"/>
      <c r="L42" s="1"/>
      <c r="M42" s="1"/>
      <c r="N42" s="1"/>
      <c r="O42" s="1"/>
      <c r="P42" s="1"/>
      <c r="Q42" s="1"/>
      <c r="R42" s="1"/>
      <c r="S42" s="1"/>
      <c r="T42" s="1"/>
      <c r="U42" s="1"/>
      <c r="V42" s="1"/>
      <c r="W42" s="1"/>
      <c r="X42" s="1"/>
      <c r="Y42" s="1"/>
      <c r="Z42" s="1"/>
    </row>
    <row r="43" spans="1:26" ht="45" customHeight="1">
      <c r="A43" s="1"/>
      <c r="B43" s="1"/>
      <c r="C43" s="2"/>
      <c r="D43" s="2"/>
      <c r="E43" s="1"/>
      <c r="F43" s="1"/>
      <c r="G43" s="1"/>
      <c r="H43" s="1"/>
      <c r="I43" s="1"/>
      <c r="J43" s="1"/>
      <c r="K43" s="1"/>
      <c r="L43" s="1"/>
      <c r="M43" s="1"/>
      <c r="N43" s="1"/>
      <c r="O43" s="1"/>
      <c r="P43" s="1"/>
      <c r="Q43" s="1"/>
      <c r="R43" s="1"/>
      <c r="S43" s="1"/>
      <c r="T43" s="1"/>
      <c r="U43" s="1"/>
      <c r="V43" s="1"/>
      <c r="W43" s="1"/>
      <c r="X43" s="1"/>
      <c r="Y43" s="1"/>
      <c r="Z43" s="1"/>
    </row>
    <row r="44" spans="1:26" ht="45" customHeight="1">
      <c r="A44" s="1"/>
      <c r="B44" s="1"/>
      <c r="C44" s="2"/>
      <c r="D44" s="2"/>
      <c r="E44" s="1"/>
      <c r="F44" s="1"/>
      <c r="G44" s="1"/>
      <c r="H44" s="1"/>
      <c r="I44" s="1"/>
      <c r="J44" s="1"/>
      <c r="K44" s="1"/>
      <c r="L44" s="1"/>
      <c r="M44" s="1"/>
      <c r="N44" s="1"/>
      <c r="O44" s="1"/>
      <c r="P44" s="1"/>
      <c r="Q44" s="1"/>
      <c r="R44" s="1"/>
      <c r="S44" s="1"/>
      <c r="T44" s="1"/>
      <c r="U44" s="1"/>
      <c r="V44" s="1"/>
      <c r="W44" s="1"/>
      <c r="X44" s="1"/>
      <c r="Y44" s="1"/>
      <c r="Z44" s="1"/>
    </row>
    <row r="45" spans="1:26" ht="45" customHeight="1">
      <c r="A45" s="1"/>
      <c r="B45" s="1"/>
      <c r="C45" s="2"/>
      <c r="D45" s="2"/>
      <c r="E45" s="1"/>
      <c r="F45" s="1"/>
      <c r="G45" s="1"/>
      <c r="H45" s="1"/>
      <c r="I45" s="1"/>
      <c r="J45" s="1"/>
      <c r="K45" s="1"/>
      <c r="L45" s="1"/>
      <c r="M45" s="1"/>
      <c r="N45" s="1"/>
      <c r="O45" s="1"/>
      <c r="P45" s="1"/>
      <c r="Q45" s="1"/>
      <c r="R45" s="1"/>
      <c r="S45" s="1"/>
      <c r="T45" s="1"/>
      <c r="U45" s="1"/>
      <c r="V45" s="1"/>
      <c r="W45" s="1"/>
      <c r="X45" s="1"/>
      <c r="Y45" s="1"/>
      <c r="Z45" s="1"/>
    </row>
    <row r="46" spans="1:26" ht="45" customHeight="1">
      <c r="A46" s="1"/>
      <c r="B46" s="1"/>
      <c r="C46" s="2"/>
      <c r="D46" s="2"/>
      <c r="E46" s="1"/>
      <c r="F46" s="1"/>
      <c r="G46" s="1"/>
      <c r="H46" s="1"/>
      <c r="I46" s="1"/>
      <c r="J46" s="1"/>
      <c r="K46" s="1"/>
      <c r="L46" s="1"/>
      <c r="M46" s="1"/>
      <c r="N46" s="1"/>
      <c r="O46" s="1"/>
      <c r="P46" s="1"/>
      <c r="Q46" s="1"/>
      <c r="R46" s="1"/>
      <c r="S46" s="1"/>
      <c r="T46" s="1"/>
      <c r="U46" s="1"/>
      <c r="V46" s="1"/>
      <c r="W46" s="1"/>
      <c r="X46" s="1"/>
      <c r="Y46" s="1"/>
      <c r="Z46" s="1"/>
    </row>
    <row r="47" spans="1:26" ht="45" customHeight="1">
      <c r="A47" s="1"/>
      <c r="B47" s="1"/>
      <c r="C47" s="2"/>
      <c r="D47" s="2"/>
      <c r="E47" s="1"/>
      <c r="F47" s="1"/>
      <c r="G47" s="1"/>
      <c r="H47" s="1"/>
      <c r="I47" s="1"/>
      <c r="J47" s="1"/>
      <c r="K47" s="1"/>
      <c r="L47" s="1"/>
      <c r="M47" s="1"/>
      <c r="N47" s="1"/>
      <c r="O47" s="1"/>
      <c r="P47" s="1"/>
      <c r="Q47" s="1"/>
      <c r="R47" s="1"/>
      <c r="S47" s="1"/>
      <c r="T47" s="1"/>
      <c r="U47" s="1"/>
      <c r="V47" s="1"/>
      <c r="W47" s="1"/>
      <c r="X47" s="1"/>
      <c r="Y47" s="1"/>
      <c r="Z47" s="1"/>
    </row>
    <row r="48" spans="1:26" ht="45" customHeight="1">
      <c r="A48" s="1"/>
      <c r="B48" s="1"/>
      <c r="C48" s="2"/>
      <c r="D48" s="2"/>
      <c r="E48" s="1"/>
      <c r="F48" s="1"/>
      <c r="G48" s="1"/>
      <c r="H48" s="1"/>
      <c r="I48" s="1"/>
      <c r="J48" s="1"/>
      <c r="K48" s="1"/>
      <c r="L48" s="1"/>
      <c r="M48" s="1"/>
      <c r="N48" s="1"/>
      <c r="O48" s="1"/>
      <c r="P48" s="1"/>
      <c r="Q48" s="1"/>
      <c r="R48" s="1"/>
      <c r="S48" s="1"/>
      <c r="T48" s="1"/>
      <c r="U48" s="1"/>
      <c r="V48" s="1"/>
      <c r="W48" s="1"/>
      <c r="X48" s="1"/>
      <c r="Y48" s="1"/>
      <c r="Z48" s="1"/>
    </row>
    <row r="49" spans="1:26" ht="45" customHeight="1">
      <c r="A49" s="1"/>
      <c r="B49" s="1"/>
      <c r="C49" s="2"/>
      <c r="D49" s="2"/>
      <c r="E49" s="1"/>
      <c r="F49" s="1"/>
      <c r="G49" s="1"/>
      <c r="H49" s="1"/>
      <c r="I49" s="1"/>
      <c r="J49" s="1"/>
      <c r="K49" s="1"/>
      <c r="L49" s="1"/>
      <c r="M49" s="1"/>
      <c r="N49" s="1"/>
      <c r="O49" s="1"/>
      <c r="P49" s="1"/>
      <c r="Q49" s="1"/>
      <c r="R49" s="1"/>
      <c r="S49" s="1"/>
      <c r="T49" s="1"/>
      <c r="U49" s="1"/>
      <c r="V49" s="1"/>
      <c r="W49" s="1"/>
      <c r="X49" s="1"/>
      <c r="Y49" s="1"/>
      <c r="Z49" s="1"/>
    </row>
    <row r="50" spans="1:26" ht="45" customHeight="1">
      <c r="A50" s="1"/>
      <c r="B50" s="1"/>
      <c r="C50" s="2"/>
      <c r="D50" s="2"/>
      <c r="E50" s="1"/>
      <c r="F50" s="1"/>
      <c r="G50" s="1"/>
      <c r="H50" s="1"/>
      <c r="I50" s="1"/>
      <c r="J50" s="1"/>
      <c r="K50" s="1"/>
      <c r="L50" s="1"/>
      <c r="M50" s="1"/>
      <c r="N50" s="1"/>
      <c r="O50" s="1"/>
      <c r="P50" s="1"/>
      <c r="Q50" s="1"/>
      <c r="R50" s="1"/>
      <c r="S50" s="1"/>
      <c r="T50" s="1"/>
      <c r="U50" s="1"/>
      <c r="V50" s="1"/>
      <c r="W50" s="1"/>
      <c r="X50" s="1"/>
      <c r="Y50" s="1"/>
      <c r="Z50" s="1"/>
    </row>
    <row r="51" spans="1:26" ht="45" customHeight="1">
      <c r="A51" s="1"/>
      <c r="B51" s="1"/>
      <c r="C51" s="2"/>
      <c r="D51" s="2"/>
      <c r="E51" s="1"/>
      <c r="F51" s="1"/>
      <c r="G51" s="1"/>
      <c r="H51" s="1"/>
      <c r="I51" s="1"/>
      <c r="J51" s="1"/>
      <c r="K51" s="1"/>
      <c r="L51" s="1"/>
      <c r="M51" s="1"/>
      <c r="N51" s="1"/>
      <c r="O51" s="1"/>
      <c r="P51" s="1"/>
      <c r="Q51" s="1"/>
      <c r="R51" s="1"/>
      <c r="S51" s="1"/>
      <c r="T51" s="1"/>
      <c r="U51" s="1"/>
      <c r="V51" s="1"/>
      <c r="W51" s="1"/>
      <c r="X51" s="1"/>
      <c r="Y51" s="1"/>
      <c r="Z51" s="1"/>
    </row>
    <row r="52" spans="1:26" ht="45" customHeight="1">
      <c r="A52" s="1"/>
      <c r="B52" s="1"/>
      <c r="C52" s="2"/>
      <c r="D52" s="2"/>
      <c r="E52" s="1"/>
      <c r="F52" s="1"/>
      <c r="G52" s="1"/>
      <c r="H52" s="1"/>
      <c r="I52" s="1"/>
      <c r="J52" s="1"/>
      <c r="K52" s="1"/>
      <c r="L52" s="1"/>
      <c r="M52" s="1"/>
      <c r="N52" s="1"/>
      <c r="O52" s="1"/>
      <c r="P52" s="1"/>
      <c r="Q52" s="1"/>
      <c r="R52" s="1"/>
      <c r="S52" s="1"/>
      <c r="T52" s="1"/>
      <c r="U52" s="1"/>
      <c r="V52" s="1"/>
      <c r="W52" s="1"/>
      <c r="X52" s="1"/>
      <c r="Y52" s="1"/>
      <c r="Z52" s="1"/>
    </row>
    <row r="53" spans="1:26" ht="45" customHeight="1">
      <c r="A53" s="1"/>
      <c r="B53" s="1"/>
      <c r="C53" s="2"/>
      <c r="D53" s="2"/>
      <c r="E53" s="1"/>
      <c r="F53" s="1"/>
      <c r="G53" s="1"/>
      <c r="H53" s="1"/>
      <c r="I53" s="1"/>
      <c r="J53" s="1"/>
      <c r="K53" s="1"/>
      <c r="L53" s="1"/>
      <c r="M53" s="1"/>
      <c r="N53" s="1"/>
      <c r="O53" s="1"/>
      <c r="P53" s="1"/>
      <c r="Q53" s="1"/>
      <c r="R53" s="1"/>
      <c r="S53" s="1"/>
      <c r="T53" s="1"/>
      <c r="U53" s="1"/>
      <c r="V53" s="1"/>
      <c r="W53" s="1"/>
      <c r="X53" s="1"/>
      <c r="Y53" s="1"/>
      <c r="Z53" s="1"/>
    </row>
    <row r="54" spans="1:26" ht="45" customHeight="1">
      <c r="A54" s="1"/>
      <c r="B54" s="1"/>
      <c r="C54" s="2"/>
      <c r="D54" s="2"/>
      <c r="E54" s="1"/>
      <c r="F54" s="1"/>
      <c r="G54" s="1"/>
      <c r="H54" s="1"/>
      <c r="I54" s="1"/>
      <c r="J54" s="1"/>
      <c r="K54" s="1"/>
      <c r="L54" s="1"/>
      <c r="M54" s="1"/>
      <c r="N54" s="1"/>
      <c r="O54" s="1"/>
      <c r="P54" s="1"/>
      <c r="Q54" s="1"/>
      <c r="R54" s="1"/>
      <c r="S54" s="1"/>
      <c r="T54" s="1"/>
      <c r="U54" s="1"/>
      <c r="V54" s="1"/>
      <c r="W54" s="1"/>
      <c r="X54" s="1"/>
      <c r="Y54" s="1"/>
      <c r="Z54" s="1"/>
    </row>
    <row r="55" spans="1:26" ht="45" customHeight="1">
      <c r="A55" s="1"/>
      <c r="B55" s="1"/>
      <c r="C55" s="2"/>
      <c r="D55" s="2"/>
      <c r="E55" s="1"/>
      <c r="F55" s="1"/>
      <c r="G55" s="1"/>
      <c r="H55" s="1"/>
      <c r="I55" s="1"/>
      <c r="J55" s="1"/>
      <c r="K55" s="1"/>
      <c r="L55" s="1"/>
      <c r="M55" s="1"/>
      <c r="N55" s="1"/>
      <c r="O55" s="1"/>
      <c r="P55" s="1"/>
      <c r="Q55" s="1"/>
      <c r="R55" s="1"/>
      <c r="S55" s="1"/>
      <c r="T55" s="1"/>
      <c r="U55" s="1"/>
      <c r="V55" s="1"/>
      <c r="W55" s="1"/>
      <c r="X55" s="1"/>
      <c r="Y55" s="1"/>
      <c r="Z55" s="1"/>
    </row>
    <row r="56" spans="1:26" ht="45" customHeight="1">
      <c r="A56" s="1"/>
      <c r="B56" s="1"/>
      <c r="C56" s="2"/>
      <c r="D56" s="2"/>
      <c r="E56" s="1"/>
      <c r="F56" s="1"/>
      <c r="G56" s="1"/>
      <c r="H56" s="1"/>
      <c r="I56" s="1"/>
      <c r="J56" s="1"/>
      <c r="K56" s="1"/>
      <c r="L56" s="1"/>
      <c r="M56" s="1"/>
      <c r="N56" s="1"/>
      <c r="O56" s="1"/>
      <c r="P56" s="1"/>
      <c r="Q56" s="1"/>
      <c r="R56" s="1"/>
      <c r="S56" s="1"/>
      <c r="T56" s="1"/>
      <c r="U56" s="1"/>
      <c r="V56" s="1"/>
      <c r="W56" s="1"/>
      <c r="X56" s="1"/>
      <c r="Y56" s="1"/>
      <c r="Z56" s="1"/>
    </row>
    <row r="57" spans="1:26" ht="45" customHeight="1">
      <c r="A57" s="1"/>
      <c r="B57" s="1"/>
      <c r="C57" s="2"/>
      <c r="D57" s="2"/>
      <c r="E57" s="1"/>
      <c r="F57" s="1"/>
      <c r="G57" s="1"/>
      <c r="H57" s="1"/>
      <c r="I57" s="1"/>
      <c r="J57" s="1"/>
      <c r="K57" s="1"/>
      <c r="L57" s="1"/>
      <c r="M57" s="1"/>
      <c r="N57" s="1"/>
      <c r="O57" s="1"/>
      <c r="P57" s="1"/>
      <c r="Q57" s="1"/>
      <c r="R57" s="1"/>
      <c r="S57" s="1"/>
      <c r="T57" s="1"/>
      <c r="U57" s="1"/>
      <c r="V57" s="1"/>
      <c r="W57" s="1"/>
      <c r="X57" s="1"/>
      <c r="Y57" s="1"/>
      <c r="Z57" s="1"/>
    </row>
    <row r="58" spans="1:26" ht="45" customHeight="1">
      <c r="A58" s="1"/>
      <c r="B58" s="1"/>
      <c r="C58" s="2"/>
      <c r="D58" s="2"/>
      <c r="E58" s="1"/>
      <c r="F58" s="1"/>
      <c r="G58" s="1"/>
      <c r="H58" s="1"/>
      <c r="I58" s="1"/>
      <c r="J58" s="1"/>
      <c r="K58" s="1"/>
      <c r="L58" s="1"/>
      <c r="M58" s="1"/>
      <c r="N58" s="1"/>
      <c r="O58" s="1"/>
      <c r="P58" s="1"/>
      <c r="Q58" s="1"/>
      <c r="R58" s="1"/>
      <c r="S58" s="1"/>
      <c r="T58" s="1"/>
      <c r="U58" s="1"/>
      <c r="V58" s="1"/>
      <c r="W58" s="1"/>
      <c r="X58" s="1"/>
      <c r="Y58" s="1"/>
      <c r="Z58" s="1"/>
    </row>
    <row r="59" spans="1:26" ht="45" customHeight="1">
      <c r="A59" s="1"/>
      <c r="B59" s="1"/>
      <c r="C59" s="2"/>
      <c r="D59" s="2"/>
      <c r="E59" s="1"/>
      <c r="F59" s="1"/>
      <c r="G59" s="1"/>
      <c r="H59" s="1"/>
      <c r="I59" s="1"/>
      <c r="J59" s="1"/>
      <c r="K59" s="1"/>
      <c r="L59" s="1"/>
      <c r="M59" s="1"/>
      <c r="N59" s="1"/>
      <c r="O59" s="1"/>
      <c r="P59" s="1"/>
      <c r="Q59" s="1"/>
      <c r="R59" s="1"/>
      <c r="S59" s="1"/>
      <c r="T59" s="1"/>
      <c r="U59" s="1"/>
      <c r="V59" s="1"/>
      <c r="W59" s="1"/>
      <c r="X59" s="1"/>
      <c r="Y59" s="1"/>
      <c r="Z59" s="1"/>
    </row>
    <row r="60" spans="1:26" ht="45" customHeight="1">
      <c r="A60" s="1"/>
      <c r="B60" s="1"/>
      <c r="C60" s="2"/>
      <c r="D60" s="2"/>
      <c r="E60" s="1"/>
      <c r="F60" s="1"/>
      <c r="G60" s="1"/>
      <c r="H60" s="1"/>
      <c r="I60" s="1"/>
      <c r="J60" s="1"/>
      <c r="K60" s="1"/>
      <c r="L60" s="1"/>
      <c r="M60" s="1"/>
      <c r="N60" s="1"/>
      <c r="O60" s="1"/>
      <c r="P60" s="1"/>
      <c r="Q60" s="1"/>
      <c r="R60" s="1"/>
      <c r="S60" s="1"/>
      <c r="T60" s="1"/>
      <c r="U60" s="1"/>
      <c r="V60" s="1"/>
      <c r="W60" s="1"/>
      <c r="X60" s="1"/>
      <c r="Y60" s="1"/>
      <c r="Z60" s="1"/>
    </row>
    <row r="61" spans="1:26" ht="45" customHeight="1">
      <c r="A61" s="1"/>
      <c r="B61" s="1"/>
      <c r="C61" s="2"/>
      <c r="D61" s="2"/>
      <c r="E61" s="1"/>
      <c r="F61" s="1"/>
      <c r="G61" s="1"/>
      <c r="H61" s="1"/>
      <c r="I61" s="1"/>
      <c r="J61" s="1"/>
      <c r="K61" s="1"/>
      <c r="L61" s="1"/>
      <c r="M61" s="1"/>
      <c r="N61" s="1"/>
      <c r="O61" s="1"/>
      <c r="P61" s="1"/>
      <c r="Q61" s="1"/>
      <c r="R61" s="1"/>
      <c r="S61" s="1"/>
      <c r="T61" s="1"/>
      <c r="U61" s="1"/>
      <c r="V61" s="1"/>
      <c r="W61" s="1"/>
      <c r="X61" s="1"/>
      <c r="Y61" s="1"/>
      <c r="Z61" s="1"/>
    </row>
    <row r="62" spans="1:26" ht="45" customHeight="1">
      <c r="A62" s="1"/>
      <c r="B62" s="1"/>
      <c r="C62" s="2"/>
      <c r="D62" s="2"/>
      <c r="E62" s="1"/>
      <c r="F62" s="1"/>
      <c r="G62" s="1"/>
      <c r="H62" s="1"/>
      <c r="I62" s="1"/>
      <c r="J62" s="1"/>
      <c r="K62" s="1"/>
      <c r="L62" s="1"/>
      <c r="M62" s="1"/>
      <c r="N62" s="1"/>
      <c r="O62" s="1"/>
      <c r="P62" s="1"/>
      <c r="Q62" s="1"/>
      <c r="R62" s="1"/>
      <c r="S62" s="1"/>
      <c r="T62" s="1"/>
      <c r="U62" s="1"/>
      <c r="V62" s="1"/>
      <c r="W62" s="1"/>
      <c r="X62" s="1"/>
      <c r="Y62" s="1"/>
      <c r="Z62" s="1"/>
    </row>
    <row r="63" spans="1:26" ht="45" customHeight="1">
      <c r="A63" s="1"/>
      <c r="B63" s="1"/>
      <c r="C63" s="2"/>
      <c r="D63" s="2"/>
      <c r="E63" s="1"/>
      <c r="F63" s="1"/>
      <c r="G63" s="1"/>
      <c r="H63" s="1"/>
      <c r="I63" s="1"/>
      <c r="J63" s="1"/>
      <c r="K63" s="1"/>
      <c r="L63" s="1"/>
      <c r="M63" s="1"/>
      <c r="N63" s="1"/>
      <c r="O63" s="1"/>
      <c r="P63" s="1"/>
      <c r="Q63" s="1"/>
      <c r="R63" s="1"/>
      <c r="S63" s="1"/>
      <c r="T63" s="1"/>
      <c r="U63" s="1"/>
      <c r="V63" s="1"/>
      <c r="W63" s="1"/>
      <c r="X63" s="1"/>
      <c r="Y63" s="1"/>
      <c r="Z63" s="1"/>
    </row>
    <row r="64" spans="1:26" ht="45" customHeight="1">
      <c r="A64" s="1"/>
      <c r="B64" s="1"/>
      <c r="C64" s="2"/>
      <c r="D64" s="2"/>
      <c r="E64" s="1"/>
      <c r="F64" s="1"/>
      <c r="G64" s="1"/>
      <c r="H64" s="1"/>
      <c r="I64" s="1"/>
      <c r="J64" s="1"/>
      <c r="K64" s="1"/>
      <c r="L64" s="1"/>
      <c r="M64" s="1"/>
      <c r="N64" s="1"/>
      <c r="O64" s="1"/>
      <c r="P64" s="1"/>
      <c r="Q64" s="1"/>
      <c r="R64" s="1"/>
      <c r="S64" s="1"/>
      <c r="T64" s="1"/>
      <c r="U64" s="1"/>
      <c r="V64" s="1"/>
      <c r="W64" s="1"/>
      <c r="X64" s="1"/>
      <c r="Y64" s="1"/>
      <c r="Z64" s="1"/>
    </row>
    <row r="65" spans="1:26" ht="45" customHeight="1">
      <c r="A65" s="1"/>
      <c r="B65" s="1"/>
      <c r="C65" s="2"/>
      <c r="D65" s="2"/>
      <c r="E65" s="1"/>
      <c r="F65" s="1"/>
      <c r="G65" s="1"/>
      <c r="H65" s="1"/>
      <c r="I65" s="1"/>
      <c r="J65" s="1"/>
      <c r="K65" s="1"/>
      <c r="L65" s="1"/>
      <c r="M65" s="1"/>
      <c r="N65" s="1"/>
      <c r="O65" s="1"/>
      <c r="P65" s="1"/>
      <c r="Q65" s="1"/>
      <c r="R65" s="1"/>
      <c r="S65" s="1"/>
      <c r="T65" s="1"/>
      <c r="U65" s="1"/>
      <c r="V65" s="1"/>
      <c r="W65" s="1"/>
      <c r="X65" s="1"/>
      <c r="Y65" s="1"/>
      <c r="Z65" s="1"/>
    </row>
    <row r="66" spans="1:26" ht="45" customHeight="1">
      <c r="A66" s="1"/>
      <c r="B66" s="1"/>
      <c r="C66" s="2"/>
      <c r="D66" s="2"/>
      <c r="E66" s="1"/>
      <c r="F66" s="1"/>
      <c r="G66" s="1"/>
      <c r="H66" s="1"/>
      <c r="I66" s="1"/>
      <c r="J66" s="1"/>
      <c r="K66" s="1"/>
      <c r="L66" s="1"/>
      <c r="M66" s="1"/>
      <c r="N66" s="1"/>
      <c r="O66" s="1"/>
      <c r="P66" s="1"/>
      <c r="Q66" s="1"/>
      <c r="R66" s="1"/>
      <c r="S66" s="1"/>
      <c r="T66" s="1"/>
      <c r="U66" s="1"/>
      <c r="V66" s="1"/>
      <c r="W66" s="1"/>
      <c r="X66" s="1"/>
      <c r="Y66" s="1"/>
      <c r="Z66" s="1"/>
    </row>
    <row r="67" spans="1:26" ht="45" customHeight="1">
      <c r="A67" s="1"/>
      <c r="B67" s="1"/>
      <c r="C67" s="2"/>
      <c r="D67" s="2"/>
      <c r="E67" s="1"/>
      <c r="F67" s="1"/>
      <c r="G67" s="1"/>
      <c r="H67" s="1"/>
      <c r="I67" s="1"/>
      <c r="J67" s="1"/>
      <c r="K67" s="1"/>
      <c r="L67" s="1"/>
      <c r="M67" s="1"/>
      <c r="N67" s="1"/>
      <c r="O67" s="1"/>
      <c r="P67" s="1"/>
      <c r="Q67" s="1"/>
      <c r="R67" s="1"/>
      <c r="S67" s="1"/>
      <c r="T67" s="1"/>
      <c r="U67" s="1"/>
      <c r="V67" s="1"/>
      <c r="W67" s="1"/>
      <c r="X67" s="1"/>
      <c r="Y67" s="1"/>
      <c r="Z67" s="1"/>
    </row>
    <row r="68" spans="1:26" ht="45" customHeight="1">
      <c r="A68" s="1"/>
      <c r="B68" s="1"/>
      <c r="C68" s="2"/>
      <c r="D68" s="2"/>
      <c r="E68" s="1"/>
      <c r="F68" s="1"/>
      <c r="G68" s="1"/>
      <c r="H68" s="1"/>
      <c r="I68" s="1"/>
      <c r="J68" s="1"/>
      <c r="K68" s="1"/>
      <c r="L68" s="1"/>
      <c r="M68" s="1"/>
      <c r="N68" s="1"/>
      <c r="O68" s="1"/>
      <c r="P68" s="1"/>
      <c r="Q68" s="1"/>
      <c r="R68" s="1"/>
      <c r="S68" s="1"/>
      <c r="T68" s="1"/>
      <c r="U68" s="1"/>
      <c r="V68" s="1"/>
      <c r="W68" s="1"/>
      <c r="X68" s="1"/>
      <c r="Y68" s="1"/>
      <c r="Z68" s="1"/>
    </row>
    <row r="69" spans="1:26" ht="45" customHeight="1">
      <c r="A69" s="1"/>
      <c r="B69" s="1"/>
      <c r="C69" s="2"/>
      <c r="D69" s="2"/>
      <c r="E69" s="1"/>
      <c r="F69" s="1"/>
      <c r="G69" s="1"/>
      <c r="H69" s="1"/>
      <c r="I69" s="1"/>
      <c r="J69" s="1"/>
      <c r="K69" s="1"/>
      <c r="L69" s="1"/>
      <c r="M69" s="1"/>
      <c r="N69" s="1"/>
      <c r="O69" s="1"/>
      <c r="P69" s="1"/>
      <c r="Q69" s="1"/>
      <c r="R69" s="1"/>
      <c r="S69" s="1"/>
      <c r="T69" s="1"/>
      <c r="U69" s="1"/>
      <c r="V69" s="1"/>
      <c r="W69" s="1"/>
      <c r="X69" s="1"/>
      <c r="Y69" s="1"/>
      <c r="Z69" s="1"/>
    </row>
    <row r="70" spans="1:26" ht="45" customHeight="1">
      <c r="A70" s="1"/>
      <c r="B70" s="1"/>
      <c r="C70" s="2"/>
      <c r="D70" s="2"/>
      <c r="E70" s="1"/>
      <c r="F70" s="1"/>
      <c r="G70" s="1"/>
      <c r="H70" s="1"/>
      <c r="I70" s="1"/>
      <c r="J70" s="1"/>
      <c r="K70" s="1"/>
      <c r="L70" s="1"/>
      <c r="M70" s="1"/>
      <c r="N70" s="1"/>
      <c r="O70" s="1"/>
      <c r="P70" s="1"/>
      <c r="Q70" s="1"/>
      <c r="R70" s="1"/>
      <c r="S70" s="1"/>
      <c r="T70" s="1"/>
      <c r="U70" s="1"/>
      <c r="V70" s="1"/>
      <c r="W70" s="1"/>
      <c r="X70" s="1"/>
      <c r="Y70" s="1"/>
      <c r="Z70" s="1"/>
    </row>
    <row r="71" spans="1:26" ht="45" customHeight="1">
      <c r="A71" s="1"/>
      <c r="B71" s="1"/>
      <c r="C71" s="2"/>
      <c r="D71" s="2"/>
      <c r="E71" s="1"/>
      <c r="F71" s="1"/>
      <c r="G71" s="1"/>
      <c r="H71" s="1"/>
      <c r="I71" s="1"/>
      <c r="J71" s="1"/>
      <c r="K71" s="1"/>
      <c r="L71" s="1"/>
      <c r="M71" s="1"/>
      <c r="N71" s="1"/>
      <c r="O71" s="1"/>
      <c r="P71" s="1"/>
      <c r="Q71" s="1"/>
      <c r="R71" s="1"/>
      <c r="S71" s="1"/>
      <c r="T71" s="1"/>
      <c r="U71" s="1"/>
      <c r="V71" s="1"/>
      <c r="W71" s="1"/>
      <c r="X71" s="1"/>
      <c r="Y71" s="1"/>
      <c r="Z71" s="1"/>
    </row>
    <row r="72" spans="1:26" ht="45" customHeight="1">
      <c r="A72" s="1"/>
      <c r="B72" s="1"/>
      <c r="C72" s="2"/>
      <c r="D72" s="2"/>
      <c r="E72" s="1"/>
      <c r="F72" s="1"/>
      <c r="G72" s="1"/>
      <c r="H72" s="1"/>
      <c r="I72" s="1"/>
      <c r="J72" s="1"/>
      <c r="K72" s="1"/>
      <c r="L72" s="1"/>
      <c r="M72" s="1"/>
      <c r="N72" s="1"/>
      <c r="O72" s="1"/>
      <c r="P72" s="1"/>
      <c r="Q72" s="1"/>
      <c r="R72" s="1"/>
      <c r="S72" s="1"/>
      <c r="T72" s="1"/>
      <c r="U72" s="1"/>
      <c r="V72" s="1"/>
      <c r="W72" s="1"/>
      <c r="X72" s="1"/>
      <c r="Y72" s="1"/>
      <c r="Z72" s="1"/>
    </row>
    <row r="73" spans="1:26" ht="45" customHeight="1">
      <c r="A73" s="1"/>
      <c r="B73" s="1"/>
      <c r="C73" s="2"/>
      <c r="D73" s="2"/>
      <c r="E73" s="1"/>
      <c r="F73" s="1"/>
      <c r="G73" s="1"/>
      <c r="H73" s="1"/>
      <c r="I73" s="1"/>
      <c r="J73" s="1"/>
      <c r="K73" s="1"/>
      <c r="L73" s="1"/>
      <c r="M73" s="1"/>
      <c r="N73" s="1"/>
      <c r="O73" s="1"/>
      <c r="P73" s="1"/>
      <c r="Q73" s="1"/>
      <c r="R73" s="1"/>
      <c r="S73" s="1"/>
      <c r="T73" s="1"/>
      <c r="U73" s="1"/>
      <c r="V73" s="1"/>
      <c r="W73" s="1"/>
      <c r="X73" s="1"/>
      <c r="Y73" s="1"/>
      <c r="Z73" s="1"/>
    </row>
    <row r="74" spans="1:26" ht="45" customHeight="1">
      <c r="A74" s="1"/>
      <c r="B74" s="1"/>
      <c r="C74" s="2"/>
      <c r="D74" s="2"/>
      <c r="E74" s="1"/>
      <c r="F74" s="1"/>
      <c r="G74" s="1"/>
      <c r="H74" s="1"/>
      <c r="I74" s="1"/>
      <c r="J74" s="1"/>
      <c r="K74" s="1"/>
      <c r="L74" s="1"/>
      <c r="M74" s="1"/>
      <c r="N74" s="1"/>
      <c r="O74" s="1"/>
      <c r="P74" s="1"/>
      <c r="Q74" s="1"/>
      <c r="R74" s="1"/>
      <c r="S74" s="1"/>
      <c r="T74" s="1"/>
      <c r="U74" s="1"/>
      <c r="V74" s="1"/>
      <c r="W74" s="1"/>
      <c r="X74" s="1"/>
      <c r="Y74" s="1"/>
      <c r="Z74" s="1"/>
    </row>
    <row r="75" spans="1:26" ht="45" customHeight="1">
      <c r="A75" s="1"/>
      <c r="B75" s="1"/>
      <c r="C75" s="2"/>
      <c r="D75" s="2"/>
      <c r="E75" s="1"/>
      <c r="F75" s="1"/>
      <c r="G75" s="1"/>
      <c r="H75" s="1"/>
      <c r="I75" s="1"/>
      <c r="J75" s="1"/>
      <c r="K75" s="1"/>
      <c r="L75" s="1"/>
      <c r="M75" s="1"/>
      <c r="N75" s="1"/>
      <c r="O75" s="1"/>
      <c r="P75" s="1"/>
      <c r="Q75" s="1"/>
      <c r="R75" s="1"/>
      <c r="S75" s="1"/>
      <c r="T75" s="1"/>
      <c r="U75" s="1"/>
      <c r="V75" s="1"/>
      <c r="W75" s="1"/>
      <c r="X75" s="1"/>
      <c r="Y75" s="1"/>
      <c r="Z75" s="1"/>
    </row>
    <row r="76" spans="1:26" ht="45" customHeight="1">
      <c r="A76" s="1"/>
      <c r="B76" s="1"/>
      <c r="C76" s="2"/>
      <c r="D76" s="2"/>
      <c r="E76" s="1"/>
      <c r="F76" s="1"/>
      <c r="G76" s="1"/>
      <c r="H76" s="1"/>
      <c r="I76" s="1"/>
      <c r="J76" s="1"/>
      <c r="K76" s="1"/>
      <c r="L76" s="1"/>
      <c r="M76" s="1"/>
      <c r="N76" s="1"/>
      <c r="O76" s="1"/>
      <c r="P76" s="1"/>
      <c r="Q76" s="1"/>
      <c r="R76" s="1"/>
      <c r="S76" s="1"/>
      <c r="T76" s="1"/>
      <c r="U76" s="1"/>
      <c r="V76" s="1"/>
      <c r="W76" s="1"/>
      <c r="X76" s="1"/>
      <c r="Y76" s="1"/>
      <c r="Z76" s="1"/>
    </row>
    <row r="77" spans="1:26" ht="45" customHeight="1">
      <c r="A77" s="1"/>
      <c r="B77" s="1"/>
      <c r="C77" s="2"/>
      <c r="D77" s="2"/>
      <c r="E77" s="1"/>
      <c r="F77" s="1"/>
      <c r="G77" s="1"/>
      <c r="H77" s="1"/>
      <c r="I77" s="1"/>
      <c r="J77" s="1"/>
      <c r="K77" s="1"/>
      <c r="L77" s="1"/>
      <c r="M77" s="1"/>
      <c r="N77" s="1"/>
      <c r="O77" s="1"/>
      <c r="P77" s="1"/>
      <c r="Q77" s="1"/>
      <c r="R77" s="1"/>
      <c r="S77" s="1"/>
      <c r="T77" s="1"/>
      <c r="U77" s="1"/>
      <c r="V77" s="1"/>
      <c r="W77" s="1"/>
      <c r="X77" s="1"/>
      <c r="Y77" s="1"/>
      <c r="Z77" s="1"/>
    </row>
    <row r="78" spans="1:26" ht="45" customHeight="1">
      <c r="A78" s="1"/>
      <c r="B78" s="1"/>
      <c r="C78" s="2"/>
      <c r="D78" s="2"/>
      <c r="E78" s="1"/>
      <c r="F78" s="1"/>
      <c r="G78" s="1"/>
      <c r="H78" s="1"/>
      <c r="I78" s="1"/>
      <c r="J78" s="1"/>
      <c r="K78" s="1"/>
      <c r="L78" s="1"/>
      <c r="M78" s="1"/>
      <c r="N78" s="1"/>
      <c r="O78" s="1"/>
      <c r="P78" s="1"/>
      <c r="Q78" s="1"/>
      <c r="R78" s="1"/>
      <c r="S78" s="1"/>
      <c r="T78" s="1"/>
      <c r="U78" s="1"/>
      <c r="V78" s="1"/>
      <c r="W78" s="1"/>
      <c r="X78" s="1"/>
      <c r="Y78" s="1"/>
      <c r="Z78" s="1"/>
    </row>
    <row r="79" spans="1:26" ht="45" customHeight="1">
      <c r="A79" s="1"/>
      <c r="B79" s="1"/>
      <c r="C79" s="2"/>
      <c r="D79" s="2"/>
      <c r="E79" s="1"/>
      <c r="F79" s="1"/>
      <c r="G79" s="1"/>
      <c r="H79" s="1"/>
      <c r="I79" s="1"/>
      <c r="J79" s="1"/>
      <c r="K79" s="1"/>
      <c r="L79" s="1"/>
      <c r="M79" s="1"/>
      <c r="N79" s="1"/>
      <c r="O79" s="1"/>
      <c r="P79" s="1"/>
      <c r="Q79" s="1"/>
      <c r="R79" s="1"/>
      <c r="S79" s="1"/>
      <c r="T79" s="1"/>
      <c r="U79" s="1"/>
      <c r="V79" s="1"/>
      <c r="W79" s="1"/>
      <c r="X79" s="1"/>
      <c r="Y79" s="1"/>
      <c r="Z79" s="1"/>
    </row>
    <row r="80" spans="1:26" ht="45" customHeight="1">
      <c r="A80" s="1"/>
      <c r="B80" s="1"/>
      <c r="C80" s="2"/>
      <c r="D80" s="2"/>
      <c r="E80" s="1"/>
      <c r="F80" s="1"/>
      <c r="G80" s="1"/>
      <c r="H80" s="1"/>
      <c r="I80" s="1"/>
      <c r="J80" s="1"/>
      <c r="K80" s="1"/>
      <c r="L80" s="1"/>
      <c r="M80" s="1"/>
      <c r="N80" s="1"/>
      <c r="O80" s="1"/>
      <c r="P80" s="1"/>
      <c r="Q80" s="1"/>
      <c r="R80" s="1"/>
      <c r="S80" s="1"/>
      <c r="T80" s="1"/>
      <c r="U80" s="1"/>
      <c r="V80" s="1"/>
      <c r="W80" s="1"/>
      <c r="X80" s="1"/>
      <c r="Y80" s="1"/>
      <c r="Z80" s="1"/>
    </row>
    <row r="81" spans="1:26" ht="45" customHeight="1">
      <c r="A81" s="1"/>
      <c r="B81" s="1"/>
      <c r="C81" s="2"/>
      <c r="D81" s="2"/>
      <c r="E81" s="1"/>
      <c r="F81" s="1"/>
      <c r="G81" s="1"/>
      <c r="H81" s="1"/>
      <c r="I81" s="1"/>
      <c r="J81" s="1"/>
      <c r="K81" s="1"/>
      <c r="L81" s="1"/>
      <c r="M81" s="1"/>
      <c r="N81" s="1"/>
      <c r="O81" s="1"/>
      <c r="P81" s="1"/>
      <c r="Q81" s="1"/>
      <c r="R81" s="1"/>
      <c r="S81" s="1"/>
      <c r="T81" s="1"/>
      <c r="U81" s="1"/>
      <c r="V81" s="1"/>
      <c r="W81" s="1"/>
      <c r="X81" s="1"/>
      <c r="Y81" s="1"/>
      <c r="Z81" s="1"/>
    </row>
    <row r="82" spans="1:26" ht="45" customHeight="1">
      <c r="A82" s="1"/>
      <c r="B82" s="1"/>
      <c r="C82" s="2"/>
      <c r="D82" s="2"/>
      <c r="E82" s="1"/>
      <c r="F82" s="1"/>
      <c r="G82" s="1"/>
      <c r="H82" s="1"/>
      <c r="I82" s="1"/>
      <c r="J82" s="1"/>
      <c r="K82" s="1"/>
      <c r="L82" s="1"/>
      <c r="M82" s="1"/>
      <c r="N82" s="1"/>
      <c r="O82" s="1"/>
      <c r="P82" s="1"/>
      <c r="Q82" s="1"/>
      <c r="R82" s="1"/>
      <c r="S82" s="1"/>
      <c r="T82" s="1"/>
      <c r="U82" s="1"/>
      <c r="V82" s="1"/>
      <c r="W82" s="1"/>
      <c r="X82" s="1"/>
      <c r="Y82" s="1"/>
      <c r="Z82" s="1"/>
    </row>
    <row r="83" spans="1:26" ht="45" customHeight="1">
      <c r="A83" s="1"/>
      <c r="B83" s="1"/>
      <c r="C83" s="2"/>
      <c r="D83" s="2"/>
      <c r="E83" s="1"/>
      <c r="F83" s="1"/>
      <c r="G83" s="1"/>
      <c r="H83" s="1"/>
      <c r="I83" s="1"/>
      <c r="J83" s="1"/>
      <c r="K83" s="1"/>
      <c r="L83" s="1"/>
      <c r="M83" s="1"/>
      <c r="N83" s="1"/>
      <c r="O83" s="1"/>
      <c r="P83" s="1"/>
      <c r="Q83" s="1"/>
      <c r="R83" s="1"/>
      <c r="S83" s="1"/>
      <c r="T83" s="1"/>
      <c r="U83" s="1"/>
      <c r="V83" s="1"/>
      <c r="W83" s="1"/>
      <c r="X83" s="1"/>
      <c r="Y83" s="1"/>
      <c r="Z83" s="1"/>
    </row>
    <row r="84" spans="1:26" ht="45" customHeight="1">
      <c r="A84" s="1"/>
      <c r="B84" s="1"/>
      <c r="C84" s="2"/>
      <c r="D84" s="2"/>
      <c r="E84" s="1"/>
      <c r="F84" s="1"/>
      <c r="G84" s="1"/>
      <c r="H84" s="1"/>
      <c r="I84" s="1"/>
      <c r="J84" s="1"/>
      <c r="K84" s="1"/>
      <c r="L84" s="1"/>
      <c r="M84" s="1"/>
      <c r="N84" s="1"/>
      <c r="O84" s="1"/>
      <c r="P84" s="1"/>
      <c r="Q84" s="1"/>
      <c r="R84" s="1"/>
      <c r="S84" s="1"/>
      <c r="T84" s="1"/>
      <c r="U84" s="1"/>
      <c r="V84" s="1"/>
      <c r="W84" s="1"/>
      <c r="X84" s="1"/>
      <c r="Y84" s="1"/>
      <c r="Z84" s="1"/>
    </row>
    <row r="85" spans="1:26" ht="45" customHeight="1">
      <c r="A85" s="1"/>
      <c r="B85" s="1"/>
      <c r="C85" s="2"/>
      <c r="D85" s="2"/>
      <c r="E85" s="1"/>
      <c r="F85" s="1"/>
      <c r="G85" s="1"/>
      <c r="H85" s="1"/>
      <c r="I85" s="1"/>
      <c r="J85" s="1"/>
      <c r="K85" s="1"/>
      <c r="L85" s="1"/>
      <c r="M85" s="1"/>
      <c r="N85" s="1"/>
      <c r="O85" s="1"/>
      <c r="P85" s="1"/>
      <c r="Q85" s="1"/>
      <c r="R85" s="1"/>
      <c r="S85" s="1"/>
      <c r="T85" s="1"/>
      <c r="U85" s="1"/>
      <c r="V85" s="1"/>
      <c r="W85" s="1"/>
      <c r="X85" s="1"/>
      <c r="Y85" s="1"/>
      <c r="Z85" s="1"/>
    </row>
    <row r="86" spans="1:26" ht="45" customHeight="1">
      <c r="A86" s="1"/>
      <c r="B86" s="1"/>
      <c r="C86" s="2"/>
      <c r="D86" s="2"/>
      <c r="E86" s="1"/>
      <c r="F86" s="1"/>
      <c r="G86" s="1"/>
      <c r="H86" s="1"/>
      <c r="I86" s="1"/>
      <c r="J86" s="1"/>
      <c r="K86" s="1"/>
      <c r="L86" s="1"/>
      <c r="M86" s="1"/>
      <c r="N86" s="1"/>
      <c r="O86" s="1"/>
      <c r="P86" s="1"/>
      <c r="Q86" s="1"/>
      <c r="R86" s="1"/>
      <c r="S86" s="1"/>
      <c r="T86" s="1"/>
      <c r="U86" s="1"/>
      <c r="V86" s="1"/>
      <c r="W86" s="1"/>
      <c r="X86" s="1"/>
      <c r="Y86" s="1"/>
      <c r="Z86" s="1"/>
    </row>
    <row r="87" spans="1:26" ht="45" customHeight="1">
      <c r="A87" s="1"/>
      <c r="B87" s="1"/>
      <c r="C87" s="2"/>
      <c r="D87" s="2"/>
      <c r="E87" s="1"/>
      <c r="F87" s="1"/>
      <c r="G87" s="1"/>
      <c r="H87" s="1"/>
      <c r="I87" s="1"/>
      <c r="J87" s="1"/>
      <c r="K87" s="1"/>
      <c r="L87" s="1"/>
      <c r="M87" s="1"/>
      <c r="N87" s="1"/>
      <c r="O87" s="1"/>
      <c r="P87" s="1"/>
      <c r="Q87" s="1"/>
      <c r="R87" s="1"/>
      <c r="S87" s="1"/>
      <c r="T87" s="1"/>
      <c r="U87" s="1"/>
      <c r="V87" s="1"/>
      <c r="W87" s="1"/>
      <c r="X87" s="1"/>
      <c r="Y87" s="1"/>
      <c r="Z87" s="1"/>
    </row>
    <row r="88" spans="1:26" ht="45" customHeight="1">
      <c r="A88" s="1"/>
      <c r="B88" s="1"/>
      <c r="C88" s="2"/>
      <c r="D88" s="2"/>
      <c r="E88" s="1"/>
      <c r="F88" s="1"/>
      <c r="G88" s="1"/>
      <c r="H88" s="1"/>
      <c r="I88" s="1"/>
      <c r="J88" s="1"/>
      <c r="K88" s="1"/>
      <c r="L88" s="1"/>
      <c r="M88" s="1"/>
      <c r="N88" s="1"/>
      <c r="O88" s="1"/>
      <c r="P88" s="1"/>
      <c r="Q88" s="1"/>
      <c r="R88" s="1"/>
      <c r="S88" s="1"/>
      <c r="T88" s="1"/>
      <c r="U88" s="1"/>
      <c r="V88" s="1"/>
      <c r="W88" s="1"/>
      <c r="X88" s="1"/>
      <c r="Y88" s="1"/>
      <c r="Z88" s="1"/>
    </row>
    <row r="89" spans="1:26" ht="45" customHeight="1">
      <c r="A89" s="1"/>
      <c r="B89" s="1"/>
      <c r="C89" s="2"/>
      <c r="D89" s="2"/>
      <c r="E89" s="1"/>
      <c r="F89" s="1"/>
      <c r="G89" s="1"/>
      <c r="H89" s="1"/>
      <c r="I89" s="1"/>
      <c r="J89" s="1"/>
      <c r="K89" s="1"/>
      <c r="L89" s="1"/>
      <c r="M89" s="1"/>
      <c r="N89" s="1"/>
      <c r="O89" s="1"/>
      <c r="P89" s="1"/>
      <c r="Q89" s="1"/>
      <c r="R89" s="1"/>
      <c r="S89" s="1"/>
      <c r="T89" s="1"/>
      <c r="U89" s="1"/>
      <c r="V89" s="1"/>
      <c r="W89" s="1"/>
      <c r="X89" s="1"/>
      <c r="Y89" s="1"/>
      <c r="Z89" s="1"/>
    </row>
    <row r="90" spans="1:26" ht="45" customHeight="1">
      <c r="A90" s="1"/>
      <c r="B90" s="1"/>
      <c r="C90" s="2"/>
      <c r="D90" s="2"/>
      <c r="E90" s="1"/>
      <c r="F90" s="1"/>
      <c r="G90" s="1"/>
      <c r="H90" s="1"/>
      <c r="I90" s="1"/>
      <c r="J90" s="1"/>
      <c r="K90" s="1"/>
      <c r="L90" s="1"/>
      <c r="M90" s="1"/>
      <c r="N90" s="1"/>
      <c r="O90" s="1"/>
      <c r="P90" s="1"/>
      <c r="Q90" s="1"/>
      <c r="R90" s="1"/>
      <c r="S90" s="1"/>
      <c r="T90" s="1"/>
      <c r="U90" s="1"/>
      <c r="V90" s="1"/>
      <c r="W90" s="1"/>
      <c r="X90" s="1"/>
      <c r="Y90" s="1"/>
      <c r="Z90" s="1"/>
    </row>
    <row r="91" spans="1:26" ht="45" customHeight="1">
      <c r="A91" s="1"/>
      <c r="B91" s="1"/>
      <c r="C91" s="2"/>
      <c r="D91" s="2"/>
      <c r="E91" s="1"/>
      <c r="F91" s="1"/>
      <c r="G91" s="1"/>
      <c r="H91" s="1"/>
      <c r="I91" s="1"/>
      <c r="J91" s="1"/>
      <c r="K91" s="1"/>
      <c r="L91" s="1"/>
      <c r="M91" s="1"/>
      <c r="N91" s="1"/>
      <c r="O91" s="1"/>
      <c r="P91" s="1"/>
      <c r="Q91" s="1"/>
      <c r="R91" s="1"/>
      <c r="S91" s="1"/>
      <c r="T91" s="1"/>
      <c r="U91" s="1"/>
      <c r="V91" s="1"/>
      <c r="W91" s="1"/>
      <c r="X91" s="1"/>
      <c r="Y91" s="1"/>
      <c r="Z91" s="1"/>
    </row>
    <row r="92" spans="1:26" ht="45" customHeight="1">
      <c r="A92" s="1"/>
      <c r="B92" s="1"/>
      <c r="C92" s="2"/>
      <c r="D92" s="2"/>
      <c r="E92" s="1"/>
      <c r="F92" s="1"/>
      <c r="G92" s="1"/>
      <c r="H92" s="1"/>
      <c r="I92" s="1"/>
      <c r="J92" s="1"/>
      <c r="K92" s="1"/>
      <c r="L92" s="1"/>
      <c r="M92" s="1"/>
      <c r="N92" s="1"/>
      <c r="O92" s="1"/>
      <c r="P92" s="1"/>
      <c r="Q92" s="1"/>
      <c r="R92" s="1"/>
      <c r="S92" s="1"/>
      <c r="T92" s="1"/>
      <c r="U92" s="1"/>
      <c r="V92" s="1"/>
      <c r="W92" s="1"/>
      <c r="X92" s="1"/>
      <c r="Y92" s="1"/>
      <c r="Z92" s="1"/>
    </row>
    <row r="93" spans="1:26" ht="45" customHeight="1">
      <c r="A93" s="1"/>
      <c r="B93" s="1"/>
      <c r="C93" s="2"/>
      <c r="D93" s="2"/>
      <c r="E93" s="1"/>
      <c r="F93" s="1"/>
      <c r="G93" s="1"/>
      <c r="H93" s="1"/>
      <c r="I93" s="1"/>
      <c r="J93" s="1"/>
      <c r="K93" s="1"/>
      <c r="L93" s="1"/>
      <c r="M93" s="1"/>
      <c r="N93" s="1"/>
      <c r="O93" s="1"/>
      <c r="P93" s="1"/>
      <c r="Q93" s="1"/>
      <c r="R93" s="1"/>
      <c r="S93" s="1"/>
      <c r="T93" s="1"/>
      <c r="U93" s="1"/>
      <c r="V93" s="1"/>
      <c r="W93" s="1"/>
      <c r="X93" s="1"/>
      <c r="Y93" s="1"/>
      <c r="Z93" s="1"/>
    </row>
    <row r="94" spans="1:26" ht="45" customHeight="1">
      <c r="A94" s="1"/>
      <c r="B94" s="1"/>
      <c r="C94" s="2"/>
      <c r="D94" s="2"/>
      <c r="E94" s="1"/>
      <c r="F94" s="1"/>
      <c r="G94" s="1"/>
      <c r="H94" s="1"/>
      <c r="I94" s="1"/>
      <c r="J94" s="1"/>
      <c r="K94" s="1"/>
      <c r="L94" s="1"/>
      <c r="M94" s="1"/>
      <c r="N94" s="1"/>
      <c r="O94" s="1"/>
      <c r="P94" s="1"/>
      <c r="Q94" s="1"/>
      <c r="R94" s="1"/>
      <c r="S94" s="1"/>
      <c r="T94" s="1"/>
      <c r="U94" s="1"/>
      <c r="V94" s="1"/>
      <c r="W94" s="1"/>
      <c r="X94" s="1"/>
      <c r="Y94" s="1"/>
      <c r="Z94" s="1"/>
    </row>
    <row r="95" spans="1:26" ht="45" customHeight="1">
      <c r="A95" s="1"/>
      <c r="B95" s="1"/>
      <c r="C95" s="2"/>
      <c r="D95" s="2"/>
      <c r="E95" s="1"/>
      <c r="F95" s="1"/>
      <c r="G95" s="1"/>
      <c r="H95" s="1"/>
      <c r="I95" s="1"/>
      <c r="J95" s="1"/>
      <c r="K95" s="1"/>
      <c r="L95" s="1"/>
      <c r="M95" s="1"/>
      <c r="N95" s="1"/>
      <c r="O95" s="1"/>
      <c r="P95" s="1"/>
      <c r="Q95" s="1"/>
      <c r="R95" s="1"/>
      <c r="S95" s="1"/>
      <c r="T95" s="1"/>
      <c r="U95" s="1"/>
      <c r="V95" s="1"/>
      <c r="W95" s="1"/>
      <c r="X95" s="1"/>
      <c r="Y95" s="1"/>
      <c r="Z95" s="1"/>
    </row>
    <row r="96" spans="1:26" ht="45" customHeight="1">
      <c r="A96" s="1"/>
      <c r="B96" s="1"/>
      <c r="C96" s="2"/>
      <c r="D96" s="2"/>
      <c r="E96" s="1"/>
      <c r="F96" s="1"/>
      <c r="G96" s="1"/>
      <c r="H96" s="1"/>
      <c r="I96" s="1"/>
      <c r="J96" s="1"/>
      <c r="K96" s="1"/>
      <c r="L96" s="1"/>
      <c r="M96" s="1"/>
      <c r="N96" s="1"/>
      <c r="O96" s="1"/>
      <c r="P96" s="1"/>
      <c r="Q96" s="1"/>
      <c r="R96" s="1"/>
      <c r="S96" s="1"/>
      <c r="T96" s="1"/>
      <c r="U96" s="1"/>
      <c r="V96" s="1"/>
      <c r="W96" s="1"/>
      <c r="X96" s="1"/>
      <c r="Y96" s="1"/>
      <c r="Z96" s="1"/>
    </row>
    <row r="97" spans="1:26" ht="45" customHeight="1">
      <c r="A97" s="1"/>
      <c r="B97" s="1"/>
      <c r="C97" s="2"/>
      <c r="D97" s="2"/>
      <c r="E97" s="1"/>
      <c r="F97" s="1"/>
      <c r="G97" s="1"/>
      <c r="H97" s="1"/>
      <c r="I97" s="1"/>
      <c r="J97" s="1"/>
      <c r="K97" s="1"/>
      <c r="L97" s="1"/>
      <c r="M97" s="1"/>
      <c r="N97" s="1"/>
      <c r="O97" s="1"/>
      <c r="P97" s="1"/>
      <c r="Q97" s="1"/>
      <c r="R97" s="1"/>
      <c r="S97" s="1"/>
      <c r="T97" s="1"/>
      <c r="U97" s="1"/>
      <c r="V97" s="1"/>
      <c r="W97" s="1"/>
      <c r="X97" s="1"/>
      <c r="Y97" s="1"/>
      <c r="Z97" s="1"/>
    </row>
    <row r="98" spans="1:26" ht="45" customHeight="1">
      <c r="A98" s="1"/>
      <c r="B98" s="1"/>
      <c r="C98" s="2"/>
      <c r="D98" s="2"/>
      <c r="E98" s="1"/>
      <c r="F98" s="1"/>
      <c r="G98" s="1"/>
      <c r="H98" s="1"/>
      <c r="I98" s="1"/>
      <c r="J98" s="1"/>
      <c r="K98" s="1"/>
      <c r="L98" s="1"/>
      <c r="M98" s="1"/>
      <c r="N98" s="1"/>
      <c r="O98" s="1"/>
      <c r="P98" s="1"/>
      <c r="Q98" s="1"/>
      <c r="R98" s="1"/>
      <c r="S98" s="1"/>
      <c r="T98" s="1"/>
      <c r="U98" s="1"/>
      <c r="V98" s="1"/>
      <c r="W98" s="1"/>
      <c r="X98" s="1"/>
      <c r="Y98" s="1"/>
      <c r="Z98" s="1"/>
    </row>
    <row r="99" spans="1:26" ht="45" customHeight="1">
      <c r="A99" s="1"/>
      <c r="B99" s="1"/>
      <c r="C99" s="2"/>
      <c r="D99" s="2"/>
      <c r="E99" s="1"/>
      <c r="F99" s="1"/>
      <c r="G99" s="1"/>
      <c r="H99" s="1"/>
      <c r="I99" s="1"/>
      <c r="J99" s="1"/>
      <c r="K99" s="1"/>
      <c r="L99" s="1"/>
      <c r="M99" s="1"/>
      <c r="N99" s="1"/>
      <c r="O99" s="1"/>
      <c r="P99" s="1"/>
      <c r="Q99" s="1"/>
      <c r="R99" s="1"/>
      <c r="S99" s="1"/>
      <c r="T99" s="1"/>
      <c r="U99" s="1"/>
      <c r="V99" s="1"/>
      <c r="W99" s="1"/>
      <c r="X99" s="1"/>
      <c r="Y99" s="1"/>
      <c r="Z99" s="1"/>
    </row>
    <row r="100" spans="1:26" ht="45" customHeight="1">
      <c r="A100" s="1"/>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c r="A101" s="1"/>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c r="A102" s="1"/>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1"/>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c r="A104" s="1"/>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c r="A105" s="1"/>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c r="A106" s="1"/>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c r="A107" s="1"/>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c r="A108" s="1"/>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c r="A109" s="1"/>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c r="A110" s="1"/>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c r="A111" s="1"/>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c r="A112" s="1"/>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c r="A113" s="1"/>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c r="A114" s="1"/>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c r="A115" s="1"/>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c r="A116" s="1"/>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c r="A117" s="1"/>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c r="A118" s="1"/>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c r="A119" s="1"/>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c r="A120" s="1"/>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c r="A121" s="1"/>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c r="A122" s="1"/>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c r="A123" s="1"/>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c r="A124" s="1"/>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c r="A125" s="1"/>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c r="A126" s="1"/>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c r="A127" s="1"/>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c r="A128" s="1"/>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c r="A129" s="1"/>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c r="A130" s="1"/>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c r="A131" s="1"/>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c r="A132" s="1"/>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c r="A133" s="1"/>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c r="A134" s="1"/>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c r="A135" s="1"/>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c r="A136" s="1"/>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c r="A137" s="1"/>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c r="A138" s="1"/>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c r="A139" s="1"/>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c r="A140" s="1"/>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c r="A141" s="1"/>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c r="A142" s="1"/>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c r="A143" s="1"/>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c r="A144" s="1"/>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c r="A145" s="1"/>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c r="A146" s="1"/>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c r="A147" s="1"/>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c r="A148" s="1"/>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c r="A149" s="1"/>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c r="A150" s="1"/>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c r="A151" s="1"/>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c r="A152" s="1"/>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c r="A153" s="1"/>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c r="A154" s="1"/>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c r="A155" s="1"/>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c r="A156" s="1"/>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c r="A157" s="1"/>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c r="A158" s="1"/>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c r="A159" s="1"/>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c r="A160" s="1"/>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c r="A161" s="1"/>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c r="A162" s="1"/>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c r="A163" s="1"/>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c r="A164" s="1"/>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c r="A165" s="1"/>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c r="A166" s="1"/>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c r="A167" s="1"/>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c r="A168" s="1"/>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c r="A169" s="1"/>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c r="A170" s="1"/>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c r="A171" s="1"/>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c r="A172" s="1"/>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c r="A173" s="1"/>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c r="A174" s="1"/>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c r="A175" s="1"/>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c r="A176" s="1"/>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c r="A177" s="1"/>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c r="A178" s="1"/>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c r="A179" s="1"/>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c r="A180" s="1"/>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c r="A181" s="1"/>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c r="A182" s="1"/>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c r="A183" s="1"/>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c r="A184" s="1"/>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c r="A185" s="1"/>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c r="A186" s="1"/>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c r="A187" s="1"/>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c r="A188" s="1"/>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c r="A189" s="1"/>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c r="A190" s="1"/>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c r="A191" s="1"/>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c r="A192" s="1"/>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c r="A193" s="1"/>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c r="A194" s="1"/>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c r="A195" s="1"/>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c r="A196" s="1"/>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c r="A197" s="1"/>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c r="A198" s="1"/>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c r="A199" s="1"/>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c r="A200" s="1"/>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c r="A201" s="1"/>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c r="A202" s="1"/>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c r="A203" s="1"/>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c r="A204" s="1"/>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c r="A205" s="1"/>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c r="A206" s="1"/>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c r="A207" s="1"/>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c r="A208" s="1"/>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c r="A209" s="1"/>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c r="A210" s="1"/>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c r="A211" s="1"/>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c r="A212" s="1"/>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c r="A213" s="1"/>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c r="A214" s="1"/>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c r="A215" s="1"/>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c r="A216" s="1"/>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c r="A217" s="1"/>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c r="A218" s="1"/>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c r="A219" s="1"/>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c r="A220" s="1"/>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c r="A221" s="1"/>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c r="A222" s="1"/>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c r="A223" s="1"/>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c r="A224" s="1"/>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c r="A225" s="1"/>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c r="A226" s="1"/>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c r="A227" s="1"/>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c r="A228" s="1"/>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c r="A229" s="1"/>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c r="A230" s="1"/>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c r="A231" s="1"/>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c r="A232" s="1"/>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c r="A233" s="1"/>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c r="A234" s="1"/>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c r="A235" s="1"/>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c r="A236" s="1"/>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c r="A237" s="1"/>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c r="A238" s="1"/>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c r="A239" s="1"/>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c r="A240" s="1"/>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c r="A241" s="1"/>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c r="A242" s="1"/>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c r="A243" s="1"/>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c r="A244" s="1"/>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c r="A245" s="1"/>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c r="A246" s="1"/>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c r="A247" s="1"/>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c r="A248" s="1"/>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c r="A249" s="1"/>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c r="A250" s="1"/>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c r="A251" s="1"/>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c r="A252" s="1"/>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c r="A253" s="1"/>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c r="A254" s="1"/>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c r="A255" s="1"/>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c r="A256" s="1"/>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c r="A257" s="1"/>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c r="A258" s="1"/>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c r="A259" s="1"/>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c r="A260" s="1"/>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c r="A261" s="1"/>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c r="A262" s="1"/>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c r="A263" s="1"/>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c r="A264" s="1"/>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c r="A265" s="1"/>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c r="A266" s="1"/>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c r="A267" s="1"/>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c r="A268" s="1"/>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c r="A269" s="1"/>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c r="A270" s="1"/>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c r="A271" s="1"/>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c r="A272" s="1"/>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c r="A273" s="1"/>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c r="A274" s="1"/>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c r="A275" s="1"/>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c r="A276" s="1"/>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c r="A277" s="1"/>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c r="A278" s="1"/>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c r="A279" s="1"/>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c r="A280" s="1"/>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c r="A281" s="1"/>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c r="A282" s="1"/>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c r="A283" s="1"/>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c r="A284" s="1"/>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c r="A285" s="1"/>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c r="A286" s="1"/>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c r="A287" s="1"/>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c r="A288" s="1"/>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c r="A289" s="1"/>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c r="A290" s="1"/>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c r="A291" s="1"/>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c r="A292" s="1"/>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c r="A293" s="1"/>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c r="A294" s="1"/>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c r="A295" s="1"/>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c r="A296" s="1"/>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c r="A297" s="1"/>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c r="A298" s="1"/>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c r="A299" s="1"/>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c r="A300" s="1"/>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c r="A301" s="1"/>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c r="A302" s="1"/>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c r="A303" s="1"/>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c r="A304" s="1"/>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c r="A305" s="1"/>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c r="A306" s="1"/>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c r="A307" s="1"/>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c r="A308" s="1"/>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c r="A309" s="1"/>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c r="A310" s="1"/>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c r="A311" s="1"/>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c r="A312" s="1"/>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c r="A313" s="1"/>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c r="A314" s="1"/>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c r="A315" s="1"/>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c r="A316" s="1"/>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c r="A317" s="1"/>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c r="A318" s="1"/>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c r="A319" s="1"/>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c r="A320" s="1"/>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c r="A321" s="1"/>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c r="A322" s="1"/>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c r="A323" s="1"/>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c r="A324" s="1"/>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c r="A325" s="1"/>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c r="A326" s="1"/>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c r="A327" s="1"/>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c r="A328" s="1"/>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c r="A329" s="1"/>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c r="A330" s="1"/>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c r="A331" s="1"/>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c r="A332" s="1"/>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c r="A333" s="1"/>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c r="A334" s="1"/>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c r="A335" s="1"/>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c r="A336" s="1"/>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c r="A337" s="1"/>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c r="A338" s="1"/>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c r="A339" s="1"/>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c r="A340" s="1"/>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c r="A341" s="1"/>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c r="A342" s="1"/>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c r="A343" s="1"/>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c r="A344" s="1"/>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c r="A345" s="1"/>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c r="A346" s="1"/>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c r="A347" s="1"/>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c r="A348" s="1"/>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c r="A349" s="1"/>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c r="A350" s="1"/>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c r="A351" s="1"/>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c r="A352" s="1"/>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c r="A353" s="1"/>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c r="A354" s="1"/>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c r="A355" s="1"/>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c r="A356" s="1"/>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c r="A357" s="1"/>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c r="A358" s="1"/>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c r="A359" s="1"/>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c r="A360" s="1"/>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c r="A361" s="1"/>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c r="A362" s="1"/>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c r="A363" s="1"/>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c r="A364" s="1"/>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c r="A365" s="1"/>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c r="A366" s="1"/>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c r="A367" s="1"/>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c r="A368" s="1"/>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c r="A369" s="1"/>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c r="A370" s="1"/>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c r="A371" s="1"/>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c r="A372" s="1"/>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c r="A373" s="1"/>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c r="A374" s="1"/>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c r="A375" s="1"/>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c r="A376" s="1"/>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c r="A377" s="1"/>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c r="A378" s="1"/>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c r="A379" s="1"/>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c r="A380" s="1"/>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c r="A381" s="1"/>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c r="A382" s="1"/>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c r="A383" s="1"/>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c r="A384" s="1"/>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c r="A385" s="1"/>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c r="A386" s="1"/>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c r="A387" s="1"/>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c r="A388" s="1"/>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c r="A389" s="1"/>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c r="A390" s="1"/>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c r="A391" s="1"/>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c r="A392" s="1"/>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c r="A393" s="1"/>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c r="A394" s="1"/>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c r="A395" s="1"/>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c r="A396" s="1"/>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c r="A397" s="1"/>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c r="A398" s="1"/>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c r="A399" s="1"/>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c r="A400" s="1"/>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c r="A401" s="1"/>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c r="A402" s="1"/>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c r="A403" s="1"/>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c r="A404" s="1"/>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c r="A405" s="1"/>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c r="A406" s="1"/>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c r="A407" s="1"/>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c r="A408" s="1"/>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c r="A409" s="1"/>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c r="A410" s="1"/>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c r="A411" s="1"/>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c r="A412" s="1"/>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c r="A413" s="1"/>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c r="A414" s="1"/>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c r="A415" s="1"/>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c r="A416" s="1"/>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c r="A417" s="1"/>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c r="A418" s="1"/>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c r="A419" s="1"/>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c r="A420" s="1"/>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c r="A421" s="1"/>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c r="A422" s="1"/>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c r="A423" s="1"/>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c r="A424" s="1"/>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c r="A425" s="1"/>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c r="A426" s="1"/>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c r="A427" s="1"/>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c r="A428" s="1"/>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c r="A429" s="1"/>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c r="A430" s="1"/>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c r="A431" s="1"/>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c r="A432" s="1"/>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c r="A433" s="1"/>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c r="A434" s="1"/>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c r="A435" s="1"/>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c r="A436" s="1"/>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c r="A437" s="1"/>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c r="A438" s="1"/>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c r="A439" s="1"/>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c r="A440" s="1"/>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c r="A441" s="1"/>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c r="A442" s="1"/>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c r="A443" s="1"/>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c r="A444" s="1"/>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c r="A445" s="1"/>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c r="A446" s="1"/>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c r="A447" s="1"/>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c r="A448" s="1"/>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c r="A449" s="1"/>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c r="A450" s="1"/>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c r="A451" s="1"/>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c r="A452" s="1"/>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c r="A453" s="1"/>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c r="A454" s="1"/>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c r="A455" s="1"/>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c r="A456" s="1"/>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c r="A457" s="1"/>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c r="A458" s="1"/>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c r="A459" s="1"/>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c r="A460" s="1"/>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c r="A461" s="1"/>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c r="A462" s="1"/>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c r="A463" s="1"/>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c r="A464" s="1"/>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c r="A465" s="1"/>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c r="A466" s="1"/>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c r="A467" s="1"/>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c r="A468" s="1"/>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c r="A469" s="1"/>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c r="A470" s="1"/>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c r="A471" s="1"/>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c r="A472" s="1"/>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c r="A473" s="1"/>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c r="A474" s="1"/>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c r="A475" s="1"/>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c r="A476" s="1"/>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c r="A477" s="1"/>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c r="A478" s="1"/>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c r="A479" s="1"/>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c r="A480" s="1"/>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c r="A481" s="1"/>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c r="A482" s="1"/>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c r="A483" s="1"/>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c r="A484" s="1"/>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c r="A485" s="1"/>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c r="A486" s="1"/>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c r="A487" s="1"/>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c r="A488" s="1"/>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c r="A489" s="1"/>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c r="A490" s="1"/>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c r="A491" s="1"/>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c r="A492" s="1"/>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c r="A493" s="1"/>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c r="A494" s="1"/>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c r="A495" s="1"/>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c r="A496" s="1"/>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c r="A497" s="1"/>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c r="A498" s="1"/>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c r="A499" s="1"/>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c r="A500" s="1"/>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c r="A501" s="1"/>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c r="A502" s="1"/>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c r="A503" s="1"/>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c r="A504" s="1"/>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c r="A505" s="1"/>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c r="A506" s="1"/>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c r="A507" s="1"/>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c r="A508" s="1"/>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c r="A509" s="1"/>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c r="A510" s="1"/>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c r="A511" s="1"/>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c r="A512" s="1"/>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c r="A513" s="1"/>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c r="A514" s="1"/>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c r="A515" s="1"/>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c r="A516" s="1"/>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c r="A517" s="1"/>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c r="A518" s="1"/>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c r="A519" s="1"/>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c r="A520" s="1"/>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c r="A521" s="1"/>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c r="A522" s="1"/>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c r="A523" s="1"/>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c r="A524" s="1"/>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c r="A525" s="1"/>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c r="A526" s="1"/>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c r="A527" s="1"/>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c r="A528" s="1"/>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c r="A529" s="1"/>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c r="A530" s="1"/>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c r="A531" s="1"/>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c r="A532" s="1"/>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c r="A533" s="1"/>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c r="A534" s="1"/>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c r="A535" s="1"/>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c r="A536" s="1"/>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c r="A537" s="1"/>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c r="A538" s="1"/>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c r="A539" s="1"/>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c r="A540" s="1"/>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c r="A541" s="1"/>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c r="A542" s="1"/>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c r="A543" s="1"/>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c r="A544" s="1"/>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c r="A545" s="1"/>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c r="A546" s="1"/>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c r="A547" s="1"/>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c r="A548" s="1"/>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c r="A549" s="1"/>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c r="A550" s="1"/>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c r="A551" s="1"/>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c r="A552" s="1"/>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c r="A553" s="1"/>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c r="A554" s="1"/>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c r="A555" s="1"/>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c r="A556" s="1"/>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c r="A557" s="1"/>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c r="A558" s="1"/>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c r="A559" s="1"/>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c r="A560" s="1"/>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c r="A561" s="1"/>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c r="A562" s="1"/>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c r="A563" s="1"/>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c r="A564" s="1"/>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c r="A565" s="1"/>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c r="A566" s="1"/>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c r="A567" s="1"/>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c r="A568" s="1"/>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c r="A569" s="1"/>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c r="A570" s="1"/>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c r="A571" s="1"/>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c r="A572" s="1"/>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c r="A573" s="1"/>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c r="A574" s="1"/>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c r="A575" s="1"/>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c r="A576" s="1"/>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c r="A577" s="1"/>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c r="A578" s="1"/>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c r="A579" s="1"/>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c r="A580" s="1"/>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c r="A581" s="1"/>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c r="A582" s="1"/>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c r="A583" s="1"/>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c r="A584" s="1"/>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c r="A585" s="1"/>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c r="A586" s="1"/>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c r="A587" s="1"/>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c r="A588" s="1"/>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c r="A589" s="1"/>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c r="A590" s="1"/>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c r="A591" s="1"/>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c r="A592" s="1"/>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c r="A593" s="1"/>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c r="A594" s="1"/>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c r="A595" s="1"/>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c r="A596" s="1"/>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c r="A597" s="1"/>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c r="A598" s="1"/>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c r="A599" s="1"/>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c r="A600" s="1"/>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c r="A601" s="1"/>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c r="A602" s="1"/>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c r="A603" s="1"/>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c r="A604" s="1"/>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c r="A605" s="1"/>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c r="A606" s="1"/>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c r="A607" s="1"/>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c r="A608" s="1"/>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c r="A609" s="1"/>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c r="A610" s="1"/>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c r="A611" s="1"/>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c r="A612" s="1"/>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c r="A613" s="1"/>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c r="A614" s="1"/>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c r="A615" s="1"/>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c r="A616" s="1"/>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c r="A617" s="1"/>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c r="A618" s="1"/>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c r="A619" s="1"/>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c r="A620" s="1"/>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c r="A621" s="1"/>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c r="A622" s="1"/>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c r="A623" s="1"/>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c r="A624" s="1"/>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c r="A625" s="1"/>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c r="A626" s="1"/>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c r="A627" s="1"/>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c r="A628" s="1"/>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c r="A629" s="1"/>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c r="A630" s="1"/>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c r="A631" s="1"/>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c r="A632" s="1"/>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c r="A633" s="1"/>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c r="A634" s="1"/>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c r="A635" s="1"/>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c r="A636" s="1"/>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c r="A637" s="1"/>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c r="A638" s="1"/>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c r="A639" s="1"/>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c r="A640" s="1"/>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c r="A641" s="1"/>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c r="A642" s="1"/>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c r="A643" s="1"/>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c r="A644" s="1"/>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c r="A645" s="1"/>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c r="A646" s="1"/>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c r="A647" s="1"/>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c r="A648" s="1"/>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c r="A649" s="1"/>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c r="A650" s="1"/>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c r="A651" s="1"/>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c r="A652" s="1"/>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c r="A653" s="1"/>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c r="A654" s="1"/>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c r="A655" s="1"/>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c r="A656" s="1"/>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c r="A657" s="1"/>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c r="A658" s="1"/>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c r="A659" s="1"/>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c r="A660" s="1"/>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c r="A661" s="1"/>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c r="A662" s="1"/>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c r="A663" s="1"/>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c r="A664" s="1"/>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c r="A665" s="1"/>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c r="A666" s="1"/>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c r="A667" s="1"/>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c r="A668" s="1"/>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c r="A669" s="1"/>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c r="A670" s="1"/>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c r="A671" s="1"/>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c r="A672" s="1"/>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c r="A673" s="1"/>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c r="A674" s="1"/>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c r="A675" s="1"/>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c r="A676" s="1"/>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c r="A677" s="1"/>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c r="A678" s="1"/>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c r="A679" s="1"/>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c r="A680" s="1"/>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c r="A681" s="1"/>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c r="A682" s="1"/>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c r="A683" s="1"/>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c r="A684" s="1"/>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c r="A685" s="1"/>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c r="A686" s="1"/>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c r="A687" s="1"/>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c r="A688" s="1"/>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c r="A689" s="1"/>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c r="A690" s="1"/>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c r="A691" s="1"/>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c r="A692" s="1"/>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c r="A693" s="1"/>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c r="A694" s="1"/>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c r="A695" s="1"/>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c r="A696" s="1"/>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c r="A697" s="1"/>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c r="A698" s="1"/>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c r="A699" s="1"/>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c r="A700" s="1"/>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c r="A701" s="1"/>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c r="A702" s="1"/>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c r="A703" s="1"/>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c r="A704" s="1"/>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c r="A705" s="1"/>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c r="A706" s="1"/>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c r="A707" s="1"/>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c r="A708" s="1"/>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c r="A709" s="1"/>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c r="A710" s="1"/>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c r="A711" s="1"/>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c r="A712" s="1"/>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c r="A713" s="1"/>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c r="A714" s="1"/>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c r="A715" s="1"/>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c r="A716" s="1"/>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c r="A717" s="1"/>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c r="A718" s="1"/>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c r="A719" s="1"/>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c r="A720" s="1"/>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c r="A721" s="1"/>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c r="A722" s="1"/>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c r="A723" s="1"/>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c r="A724" s="1"/>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c r="A725" s="1"/>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c r="A726" s="1"/>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c r="A727" s="1"/>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c r="A728" s="1"/>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c r="A729" s="1"/>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c r="A730" s="1"/>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c r="A731" s="1"/>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c r="A732" s="1"/>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c r="A733" s="1"/>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c r="A734" s="1"/>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c r="A735" s="1"/>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c r="A736" s="1"/>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c r="A737" s="1"/>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c r="A738" s="1"/>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c r="A739" s="1"/>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c r="A740" s="1"/>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c r="A741" s="1"/>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c r="A742" s="1"/>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c r="A743" s="1"/>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c r="A744" s="1"/>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c r="A745" s="1"/>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c r="A746" s="1"/>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c r="A747" s="1"/>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c r="A748" s="1"/>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c r="A749" s="1"/>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c r="A750" s="1"/>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c r="A751" s="1"/>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c r="A752" s="1"/>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c r="A753" s="1"/>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c r="A754" s="1"/>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c r="A755" s="1"/>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c r="A756" s="1"/>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c r="A757" s="1"/>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c r="A758" s="1"/>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c r="A759" s="1"/>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c r="A760" s="1"/>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c r="A761" s="1"/>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c r="A762" s="1"/>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c r="A763" s="1"/>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c r="A764" s="1"/>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c r="A765" s="1"/>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c r="A766" s="1"/>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c r="A767" s="1"/>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c r="A768" s="1"/>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c r="A769" s="1"/>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c r="A770" s="1"/>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c r="A771" s="1"/>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c r="A772" s="1"/>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c r="A773" s="1"/>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c r="A774" s="1"/>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c r="A775" s="1"/>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c r="A776" s="1"/>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c r="A777" s="1"/>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c r="A778" s="1"/>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c r="A779" s="1"/>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c r="A780" s="1"/>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c r="A781" s="1"/>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c r="A782" s="1"/>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c r="A783" s="1"/>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c r="A784" s="1"/>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c r="A785" s="1"/>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c r="A786" s="1"/>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c r="A787" s="1"/>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c r="A788" s="1"/>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c r="A789" s="1"/>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c r="A790" s="1"/>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c r="A791" s="1"/>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c r="A792" s="1"/>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c r="A793" s="1"/>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c r="A794" s="1"/>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c r="A795" s="1"/>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c r="A796" s="1"/>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c r="A797" s="1"/>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c r="A798" s="1"/>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c r="A799" s="1"/>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c r="A800" s="1"/>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c r="A801" s="1"/>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c r="A802" s="1"/>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c r="A803" s="1"/>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c r="A804" s="1"/>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c r="A805" s="1"/>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c r="A806" s="1"/>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c r="A807" s="1"/>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c r="A808" s="1"/>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c r="A809" s="1"/>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c r="A810" s="1"/>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c r="A811" s="1"/>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c r="A812" s="1"/>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c r="A813" s="1"/>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c r="A814" s="1"/>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c r="A815" s="1"/>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c r="A816" s="1"/>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c r="A817" s="1"/>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c r="A818" s="1"/>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c r="A819" s="1"/>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c r="A820" s="1"/>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c r="A821" s="1"/>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c r="A822" s="1"/>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c r="A823" s="1"/>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c r="A824" s="1"/>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c r="A825" s="1"/>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c r="A826" s="1"/>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c r="A827" s="1"/>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c r="A828" s="1"/>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c r="A829" s="1"/>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c r="A830" s="1"/>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c r="A831" s="1"/>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c r="A832" s="1"/>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c r="A833" s="1"/>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c r="A834" s="1"/>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c r="A835" s="1"/>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c r="A836" s="1"/>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c r="A837" s="1"/>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c r="A838" s="1"/>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c r="A839" s="1"/>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c r="A840" s="1"/>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c r="A841" s="1"/>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c r="A842" s="1"/>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c r="A843" s="1"/>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c r="A844" s="1"/>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c r="A845" s="1"/>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c r="A846" s="1"/>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c r="A847" s="1"/>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c r="A848" s="1"/>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c r="A849" s="1"/>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c r="A850" s="1"/>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c r="A851" s="1"/>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c r="A852" s="1"/>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c r="A853" s="1"/>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c r="A854" s="1"/>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c r="A855" s="1"/>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c r="A856" s="1"/>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c r="A857" s="1"/>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c r="A858" s="1"/>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c r="A859" s="1"/>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c r="A860" s="1"/>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c r="A861" s="1"/>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c r="A862" s="1"/>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c r="A863" s="1"/>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c r="A864" s="1"/>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c r="A865" s="1"/>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c r="A866" s="1"/>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c r="A867" s="1"/>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c r="A868" s="1"/>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c r="A869" s="1"/>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c r="A870" s="1"/>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c r="A871" s="1"/>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c r="A872" s="1"/>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c r="A873" s="1"/>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c r="A874" s="1"/>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c r="A875" s="1"/>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c r="A876" s="1"/>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c r="A877" s="1"/>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c r="A878" s="1"/>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c r="A879" s="1"/>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c r="A880" s="1"/>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c r="A881" s="1"/>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c r="A882" s="1"/>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c r="A883" s="1"/>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c r="A884" s="1"/>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c r="A885" s="1"/>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c r="A886" s="1"/>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c r="A887" s="1"/>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c r="A888" s="1"/>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c r="A889" s="1"/>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c r="A890" s="1"/>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c r="A891" s="1"/>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c r="A892" s="1"/>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c r="A893" s="1"/>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c r="A894" s="1"/>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c r="A895" s="1"/>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c r="A896" s="1"/>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c r="A897" s="1"/>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c r="A898" s="1"/>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c r="A899" s="1"/>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c r="A900" s="1"/>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c r="A901" s="1"/>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c r="A902" s="1"/>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c r="A903" s="1"/>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c r="A904" s="1"/>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c r="A905" s="1"/>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c r="A906" s="1"/>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c r="A907" s="1"/>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c r="A908" s="1"/>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c r="A909" s="1"/>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c r="A910" s="1"/>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c r="A911" s="1"/>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c r="A912" s="1"/>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c r="A913" s="1"/>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c r="A914" s="1"/>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c r="A915" s="1"/>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c r="A916" s="1"/>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c r="A917" s="1"/>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c r="A918" s="1"/>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c r="A919" s="1"/>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c r="A920" s="1"/>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c r="A921" s="1"/>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c r="A922" s="1"/>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c r="A923" s="1"/>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c r="A924" s="1"/>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c r="A925" s="1"/>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c r="A926" s="1"/>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c r="A927" s="1"/>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c r="A928" s="1"/>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c r="A929" s="1"/>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c r="A930" s="1"/>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c r="A931" s="1"/>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c r="A932" s="1"/>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c r="A933" s="1"/>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c r="A934" s="1"/>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c r="A935" s="1"/>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c r="A936" s="1"/>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c r="A937" s="1"/>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c r="A938" s="1"/>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c r="A939" s="1"/>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c r="A940" s="1"/>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c r="A941" s="1"/>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c r="A942" s="1"/>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c r="A943" s="1"/>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c r="A944" s="1"/>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c r="A945" s="1"/>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c r="A946" s="1"/>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c r="A947" s="1"/>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c r="A948" s="1"/>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c r="A949" s="1"/>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c r="A950" s="1"/>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c r="A951" s="1"/>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c r="A952" s="1"/>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c r="A953" s="1"/>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c r="A954" s="1"/>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c r="A955" s="1"/>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c r="A956" s="1"/>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c r="A957" s="1"/>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c r="A958" s="1"/>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c r="A959" s="1"/>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c r="A960" s="1"/>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c r="A961" s="1"/>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c r="A962" s="1"/>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c r="A963" s="1"/>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c r="A964" s="1"/>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c r="A965" s="1"/>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c r="A966" s="1"/>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c r="A967" s="1"/>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c r="A968" s="1"/>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c r="A969" s="1"/>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c r="A970" s="1"/>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c r="A971" s="1"/>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c r="A972" s="1"/>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c r="A973" s="1"/>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c r="A974" s="1"/>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c r="A975" s="1"/>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c r="A976" s="1"/>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c r="A977" s="1"/>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c r="A978" s="1"/>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c r="A979" s="1"/>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c r="A980" s="1"/>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c r="A981" s="1"/>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c r="A982" s="1"/>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c r="A983" s="1"/>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c r="A984" s="1"/>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c r="A985" s="1"/>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c r="A986" s="1"/>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c r="A987" s="1"/>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c r="A988" s="1"/>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c r="A989" s="1"/>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c r="A990" s="1"/>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c r="A991" s="1"/>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c r="A992" s="1"/>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c r="A993" s="1"/>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c r="A994" s="1"/>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c r="A995" s="1"/>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c r="A996" s="1"/>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c r="A997" s="1"/>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c r="A998" s="1"/>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c r="A999" s="1"/>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c r="A1000" s="1"/>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E4"/>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A1178"/>
  <sheetViews>
    <sheetView workbookViewId="0">
      <pane ySplit="7" topLeftCell="A8" activePane="bottomLeft" state="frozen"/>
      <selection pane="bottomLeft" activeCell="B9" sqref="B9"/>
    </sheetView>
  </sheetViews>
  <sheetFormatPr defaultColWidth="12.6640625" defaultRowHeight="15" customHeight="1"/>
  <cols>
    <col min="1" max="1" width="4.6640625" customWidth="1"/>
    <col min="2" max="2" width="25.9140625" customWidth="1"/>
    <col min="3" max="3" width="10.25" customWidth="1"/>
    <col min="4" max="4" width="19.4140625" customWidth="1"/>
    <col min="5" max="5" width="7.6640625" customWidth="1"/>
    <col min="6" max="6" width="35.6640625" customWidth="1"/>
    <col min="7" max="7" width="9.4140625" customWidth="1"/>
    <col min="8" max="8" width="13.4140625" customWidth="1"/>
    <col min="9" max="9" width="6.4140625" customWidth="1"/>
    <col min="10" max="10" width="19.4140625" customWidth="1"/>
    <col min="11" max="11" width="18.25" customWidth="1"/>
    <col min="12" max="12" width="10.25" customWidth="1"/>
    <col min="13" max="13" width="12.1640625" customWidth="1"/>
    <col min="14" max="14" width="17.4140625" customWidth="1"/>
    <col min="15" max="27" width="9" customWidth="1"/>
  </cols>
  <sheetData>
    <row r="1" spans="1:27" ht="14.25" customHeight="1">
      <c r="A1" s="804" t="s">
        <v>65</v>
      </c>
      <c r="B1" s="751"/>
      <c r="C1" s="751"/>
      <c r="D1" s="751"/>
      <c r="E1" s="751"/>
      <c r="F1" s="751"/>
      <c r="G1" s="30"/>
      <c r="H1" s="318"/>
      <c r="I1" s="318"/>
      <c r="J1" s="318"/>
      <c r="K1" s="318"/>
      <c r="L1" s="2"/>
      <c r="M1" s="2"/>
      <c r="N1" s="319" t="s">
        <v>577</v>
      </c>
      <c r="O1" s="320"/>
      <c r="P1" s="320"/>
      <c r="Q1" s="320"/>
      <c r="R1" s="320"/>
      <c r="S1" s="320"/>
      <c r="T1" s="320"/>
      <c r="U1" s="320"/>
      <c r="V1" s="320"/>
      <c r="W1" s="320"/>
      <c r="X1" s="320"/>
      <c r="Y1" s="320"/>
      <c r="Z1" s="320"/>
      <c r="AA1" s="320"/>
    </row>
    <row r="2" spans="1:27" ht="13.5" customHeight="1">
      <c r="A2" s="804" t="s">
        <v>296</v>
      </c>
      <c r="B2" s="751"/>
      <c r="C2" s="751"/>
      <c r="D2" s="751"/>
      <c r="E2" s="751"/>
      <c r="F2" s="751"/>
      <c r="G2" s="30"/>
      <c r="H2" s="318"/>
      <c r="I2" s="318"/>
      <c r="J2" s="318"/>
      <c r="K2" s="318"/>
      <c r="L2" s="2"/>
      <c r="M2" s="2"/>
      <c r="N2" s="318"/>
      <c r="O2" s="320"/>
      <c r="P2" s="320"/>
      <c r="Q2" s="320"/>
      <c r="R2" s="320"/>
      <c r="S2" s="320"/>
      <c r="T2" s="320"/>
      <c r="U2" s="320"/>
      <c r="V2" s="320"/>
      <c r="W2" s="320"/>
      <c r="X2" s="320"/>
      <c r="Y2" s="320"/>
      <c r="Z2" s="320"/>
      <c r="AA2" s="320"/>
    </row>
    <row r="3" spans="1:27" ht="24.75" customHeight="1">
      <c r="A3" s="805" t="s">
        <v>578</v>
      </c>
      <c r="B3" s="751"/>
      <c r="C3" s="751"/>
      <c r="D3" s="751"/>
      <c r="E3" s="751"/>
      <c r="F3" s="751"/>
      <c r="G3" s="751"/>
      <c r="H3" s="751"/>
      <c r="I3" s="751"/>
      <c r="J3" s="751"/>
      <c r="K3" s="751"/>
      <c r="L3" s="751"/>
      <c r="M3" s="751"/>
      <c r="N3" s="751"/>
      <c r="O3" s="320"/>
      <c r="P3" s="320"/>
      <c r="Q3" s="320"/>
      <c r="R3" s="320"/>
      <c r="S3" s="320"/>
      <c r="T3" s="320"/>
      <c r="U3" s="320"/>
      <c r="V3" s="320"/>
      <c r="W3" s="320"/>
      <c r="X3" s="320"/>
      <c r="Y3" s="320"/>
      <c r="Z3" s="320"/>
      <c r="AA3" s="320"/>
    </row>
    <row r="4" spans="1:27" ht="22.5" customHeight="1">
      <c r="A4" s="788" t="s">
        <v>579</v>
      </c>
      <c r="B4" s="751"/>
      <c r="C4" s="751"/>
      <c r="D4" s="751"/>
      <c r="E4" s="751"/>
      <c r="F4" s="751"/>
      <c r="G4" s="751"/>
      <c r="H4" s="751"/>
      <c r="I4" s="751"/>
      <c r="J4" s="751"/>
      <c r="K4" s="751"/>
      <c r="L4" s="751"/>
      <c r="M4" s="751"/>
      <c r="N4" s="751"/>
      <c r="O4" s="320"/>
      <c r="P4" s="320"/>
      <c r="Q4" s="320"/>
      <c r="R4" s="320"/>
      <c r="S4" s="320"/>
      <c r="T4" s="320"/>
      <c r="U4" s="320"/>
      <c r="V4" s="320"/>
      <c r="W4" s="320"/>
      <c r="X4" s="320"/>
      <c r="Y4" s="320"/>
      <c r="Z4" s="320"/>
      <c r="AA4" s="320"/>
    </row>
    <row r="5" spans="1:27" ht="25.5" customHeight="1">
      <c r="A5" s="806" t="s">
        <v>69</v>
      </c>
      <c r="B5" s="807" t="s">
        <v>580</v>
      </c>
      <c r="C5" s="808" t="s">
        <v>208</v>
      </c>
      <c r="D5" s="808" t="s">
        <v>581</v>
      </c>
      <c r="E5" s="808" t="s">
        <v>582</v>
      </c>
      <c r="F5" s="808" t="s">
        <v>583</v>
      </c>
      <c r="G5" s="807" t="s">
        <v>308</v>
      </c>
      <c r="H5" s="772" t="s">
        <v>310</v>
      </c>
      <c r="I5" s="807" t="s">
        <v>584</v>
      </c>
      <c r="J5" s="807" t="s">
        <v>311</v>
      </c>
      <c r="K5" s="807" t="s">
        <v>312</v>
      </c>
      <c r="L5" s="807" t="s">
        <v>313</v>
      </c>
      <c r="M5" s="807" t="s">
        <v>314</v>
      </c>
      <c r="N5" s="809" t="s">
        <v>7</v>
      </c>
      <c r="O5" s="320"/>
      <c r="P5" s="320"/>
      <c r="Q5" s="320"/>
      <c r="R5" s="320"/>
      <c r="S5" s="320"/>
      <c r="T5" s="320"/>
      <c r="U5" s="320"/>
      <c r="V5" s="320"/>
      <c r="W5" s="320"/>
      <c r="X5" s="320"/>
      <c r="Y5" s="320"/>
      <c r="Z5" s="320"/>
      <c r="AA5" s="320"/>
    </row>
    <row r="6" spans="1:27" ht="23.25" customHeight="1">
      <c r="A6" s="800"/>
      <c r="B6" s="790"/>
      <c r="C6" s="790"/>
      <c r="D6" s="790"/>
      <c r="E6" s="790"/>
      <c r="F6" s="790"/>
      <c r="G6" s="790"/>
      <c r="H6" s="790"/>
      <c r="I6" s="790"/>
      <c r="J6" s="790"/>
      <c r="K6" s="790"/>
      <c r="L6" s="790"/>
      <c r="M6" s="790"/>
      <c r="N6" s="787"/>
      <c r="O6" s="320"/>
      <c r="P6" s="320"/>
      <c r="Q6" s="320"/>
      <c r="R6" s="320"/>
      <c r="S6" s="320"/>
      <c r="T6" s="320"/>
      <c r="U6" s="320"/>
      <c r="V6" s="320"/>
      <c r="W6" s="320"/>
      <c r="X6" s="320"/>
      <c r="Y6" s="320"/>
      <c r="Z6" s="320"/>
      <c r="AA6" s="320"/>
    </row>
    <row r="7" spans="1:27" ht="30" customHeight="1">
      <c r="A7" s="321" t="s">
        <v>216</v>
      </c>
      <c r="B7" s="322" t="s">
        <v>217</v>
      </c>
      <c r="C7" s="322" t="s">
        <v>218</v>
      </c>
      <c r="D7" s="322" t="s">
        <v>219</v>
      </c>
      <c r="E7" s="323"/>
      <c r="F7" s="322" t="s">
        <v>220</v>
      </c>
      <c r="G7" s="323" t="s">
        <v>221</v>
      </c>
      <c r="H7" s="323" t="s">
        <v>222</v>
      </c>
      <c r="I7" s="323" t="s">
        <v>223</v>
      </c>
      <c r="J7" s="323" t="s">
        <v>585</v>
      </c>
      <c r="K7" s="323" t="s">
        <v>586</v>
      </c>
      <c r="L7" s="323" t="s">
        <v>226</v>
      </c>
      <c r="M7" s="323" t="s">
        <v>227</v>
      </c>
      <c r="N7" s="324" t="s">
        <v>228</v>
      </c>
      <c r="O7" s="325"/>
      <c r="P7" s="325"/>
      <c r="Q7" s="325"/>
      <c r="R7" s="325"/>
      <c r="S7" s="325"/>
      <c r="T7" s="325"/>
      <c r="U7" s="325"/>
      <c r="V7" s="325"/>
      <c r="W7" s="325"/>
      <c r="X7" s="325"/>
      <c r="Y7" s="325"/>
      <c r="Z7" s="325"/>
      <c r="AA7" s="325"/>
    </row>
    <row r="8" spans="1:27" ht="32.25" customHeight="1">
      <c r="A8" s="326" t="s">
        <v>82</v>
      </c>
      <c r="B8" s="327" t="s">
        <v>587</v>
      </c>
      <c r="C8" s="328" t="s">
        <v>588</v>
      </c>
      <c r="D8" s="329"/>
      <c r="E8" s="329"/>
      <c r="F8" s="327"/>
      <c r="G8" s="330">
        <f t="shared" ref="G8:M8" si="0">+G9+G48</f>
        <v>3941.2750000000001</v>
      </c>
      <c r="H8" s="330">
        <f t="shared" si="0"/>
        <v>2160</v>
      </c>
      <c r="I8" s="330">
        <f t="shared" si="0"/>
        <v>94.5</v>
      </c>
      <c r="J8" s="330">
        <f t="shared" si="0"/>
        <v>2065.5</v>
      </c>
      <c r="K8" s="330">
        <f t="shared" si="0"/>
        <v>1840.7750000000001</v>
      </c>
      <c r="L8" s="330">
        <f t="shared" si="0"/>
        <v>1770</v>
      </c>
      <c r="M8" s="330">
        <f t="shared" si="0"/>
        <v>840</v>
      </c>
      <c r="N8" s="331"/>
      <c r="O8" s="332"/>
      <c r="P8" s="332"/>
      <c r="Q8" s="332"/>
      <c r="R8" s="332"/>
      <c r="S8" s="332"/>
      <c r="T8" s="332"/>
      <c r="U8" s="332"/>
      <c r="V8" s="332"/>
      <c r="W8" s="332"/>
      <c r="X8" s="332"/>
      <c r="Y8" s="332"/>
      <c r="Z8" s="332"/>
      <c r="AA8" s="332"/>
    </row>
    <row r="9" spans="1:27" ht="19.5" customHeight="1">
      <c r="A9" s="333" t="s">
        <v>80</v>
      </c>
      <c r="B9" s="334" t="s">
        <v>589</v>
      </c>
      <c r="C9" s="334"/>
      <c r="D9" s="335"/>
      <c r="E9" s="335"/>
      <c r="F9" s="334"/>
      <c r="G9" s="336">
        <f t="shared" ref="G9:M9" si="1">SUM(G10:G47)</f>
        <v>3801.2750000000001</v>
      </c>
      <c r="H9" s="336">
        <f t="shared" si="1"/>
        <v>2160</v>
      </c>
      <c r="I9" s="336">
        <f t="shared" si="1"/>
        <v>94.5</v>
      </c>
      <c r="J9" s="336">
        <f t="shared" si="1"/>
        <v>2065.5</v>
      </c>
      <c r="K9" s="336">
        <f t="shared" si="1"/>
        <v>1735.7750000000001</v>
      </c>
      <c r="L9" s="336">
        <f t="shared" si="1"/>
        <v>1770</v>
      </c>
      <c r="M9" s="336">
        <f t="shared" si="1"/>
        <v>840</v>
      </c>
      <c r="N9" s="337"/>
      <c r="O9" s="332"/>
      <c r="P9" s="332"/>
      <c r="Q9" s="332"/>
      <c r="R9" s="332"/>
      <c r="S9" s="332"/>
      <c r="T9" s="332"/>
      <c r="U9" s="332"/>
      <c r="V9" s="332"/>
      <c r="W9" s="332"/>
      <c r="X9" s="332"/>
      <c r="Y9" s="332"/>
      <c r="Z9" s="332"/>
      <c r="AA9" s="332"/>
    </row>
    <row r="10" spans="1:27" ht="13.5" customHeight="1">
      <c r="A10" s="338">
        <v>1</v>
      </c>
      <c r="B10" s="166" t="s">
        <v>239</v>
      </c>
      <c r="C10" s="339" t="s">
        <v>590</v>
      </c>
      <c r="D10" s="340" t="s">
        <v>591</v>
      </c>
      <c r="E10" s="341">
        <v>12</v>
      </c>
      <c r="F10" s="339" t="s">
        <v>592</v>
      </c>
      <c r="G10" s="341">
        <v>734.625</v>
      </c>
      <c r="H10" s="341">
        <v>270</v>
      </c>
      <c r="I10" s="341">
        <f>H10*0.2</f>
        <v>54</v>
      </c>
      <c r="J10" s="341">
        <f>H10-I10</f>
        <v>216</v>
      </c>
      <c r="K10" s="341">
        <f>G10-J10</f>
        <v>518.625</v>
      </c>
      <c r="L10" s="341">
        <v>315</v>
      </c>
      <c r="M10" s="341">
        <v>120</v>
      </c>
      <c r="N10" s="342"/>
      <c r="O10" s="332"/>
      <c r="P10" s="332"/>
      <c r="Q10" s="332"/>
      <c r="R10" s="332"/>
      <c r="S10" s="332"/>
      <c r="T10" s="332"/>
      <c r="U10" s="332"/>
      <c r="V10" s="332"/>
      <c r="W10" s="332"/>
      <c r="X10" s="332"/>
      <c r="Y10" s="332"/>
      <c r="Z10" s="332"/>
      <c r="AA10" s="332"/>
    </row>
    <row r="11" spans="1:27" ht="13.5" customHeight="1">
      <c r="A11" s="338"/>
      <c r="B11" s="166"/>
      <c r="C11" s="339"/>
      <c r="D11" s="340" t="s">
        <v>593</v>
      </c>
      <c r="E11" s="341">
        <v>2</v>
      </c>
      <c r="F11" s="340" t="s">
        <v>594</v>
      </c>
      <c r="G11" s="341"/>
      <c r="H11" s="341"/>
      <c r="I11" s="341"/>
      <c r="J11" s="341"/>
      <c r="K11" s="341"/>
      <c r="L11" s="341"/>
      <c r="M11" s="341"/>
      <c r="N11" s="342"/>
      <c r="O11" s="332"/>
      <c r="P11" s="332"/>
      <c r="Q11" s="332"/>
      <c r="R11" s="332"/>
      <c r="S11" s="332"/>
      <c r="T11" s="332"/>
      <c r="U11" s="332"/>
      <c r="V11" s="332"/>
      <c r="W11" s="332"/>
      <c r="X11" s="332"/>
      <c r="Y11" s="332"/>
      <c r="Z11" s="332"/>
      <c r="AA11" s="332"/>
    </row>
    <row r="12" spans="1:27" ht="13.5" customHeight="1">
      <c r="A12" s="338"/>
      <c r="B12" s="166"/>
      <c r="C12" s="339"/>
      <c r="D12" s="340" t="s">
        <v>595</v>
      </c>
      <c r="E12" s="341">
        <v>3</v>
      </c>
      <c r="F12" s="340" t="s">
        <v>596</v>
      </c>
      <c r="G12" s="341"/>
      <c r="H12" s="341"/>
      <c r="I12" s="341"/>
      <c r="J12" s="341"/>
      <c r="K12" s="341"/>
      <c r="L12" s="341"/>
      <c r="M12" s="341"/>
      <c r="N12" s="342"/>
      <c r="O12" s="332"/>
      <c r="P12" s="332"/>
      <c r="Q12" s="332"/>
      <c r="R12" s="332"/>
      <c r="S12" s="332"/>
      <c r="T12" s="332"/>
      <c r="U12" s="332"/>
      <c r="V12" s="332"/>
      <c r="W12" s="332"/>
      <c r="X12" s="332"/>
      <c r="Y12" s="332"/>
      <c r="Z12" s="332"/>
      <c r="AA12" s="332"/>
    </row>
    <row r="13" spans="1:27" ht="13.5" customHeight="1">
      <c r="A13" s="338"/>
      <c r="B13" s="166"/>
      <c r="C13" s="339"/>
      <c r="D13" s="340" t="s">
        <v>597</v>
      </c>
      <c r="E13" s="341">
        <v>4</v>
      </c>
      <c r="F13" s="340" t="s">
        <v>598</v>
      </c>
      <c r="G13" s="341"/>
      <c r="H13" s="341"/>
      <c r="I13" s="341"/>
      <c r="J13" s="341"/>
      <c r="K13" s="341"/>
      <c r="L13" s="341"/>
      <c r="M13" s="341"/>
      <c r="N13" s="342"/>
      <c r="O13" s="332"/>
      <c r="P13" s="332"/>
      <c r="Q13" s="332"/>
      <c r="R13" s="332"/>
      <c r="S13" s="332"/>
      <c r="T13" s="332"/>
      <c r="U13" s="332"/>
      <c r="V13" s="332"/>
      <c r="W13" s="332"/>
      <c r="X13" s="332"/>
      <c r="Y13" s="332"/>
      <c r="Z13" s="332"/>
      <c r="AA13" s="332"/>
    </row>
    <row r="14" spans="1:27" ht="13.5" customHeight="1">
      <c r="A14" s="338"/>
      <c r="B14" s="166"/>
      <c r="C14" s="339"/>
      <c r="D14" s="340" t="s">
        <v>591</v>
      </c>
      <c r="E14" s="341">
        <v>8</v>
      </c>
      <c r="F14" s="340" t="s">
        <v>599</v>
      </c>
      <c r="G14" s="341"/>
      <c r="H14" s="341"/>
      <c r="I14" s="341"/>
      <c r="J14" s="341"/>
      <c r="K14" s="341"/>
      <c r="L14" s="341"/>
      <c r="M14" s="341"/>
      <c r="N14" s="342"/>
      <c r="O14" s="332"/>
      <c r="P14" s="332"/>
      <c r="Q14" s="332"/>
      <c r="R14" s="332"/>
      <c r="S14" s="332"/>
      <c r="T14" s="332"/>
      <c r="U14" s="332"/>
      <c r="V14" s="332"/>
      <c r="W14" s="332"/>
      <c r="X14" s="332"/>
      <c r="Y14" s="332"/>
      <c r="Z14" s="332"/>
      <c r="AA14" s="332"/>
    </row>
    <row r="15" spans="1:27" ht="13.5" customHeight="1">
      <c r="A15" s="338"/>
      <c r="B15" s="166"/>
      <c r="C15" s="339"/>
      <c r="D15" s="340" t="s">
        <v>600</v>
      </c>
      <c r="E15" s="341">
        <v>3</v>
      </c>
      <c r="F15" s="340" t="s">
        <v>601</v>
      </c>
      <c r="G15" s="341"/>
      <c r="H15" s="341"/>
      <c r="I15" s="341"/>
      <c r="J15" s="341"/>
      <c r="K15" s="341"/>
      <c r="L15" s="341"/>
      <c r="M15" s="341"/>
      <c r="N15" s="342"/>
      <c r="O15" s="332"/>
      <c r="P15" s="332"/>
      <c r="Q15" s="332"/>
      <c r="R15" s="332"/>
      <c r="S15" s="332"/>
      <c r="T15" s="332"/>
      <c r="U15" s="332"/>
      <c r="V15" s="332"/>
      <c r="W15" s="332"/>
      <c r="X15" s="332"/>
      <c r="Y15" s="332"/>
      <c r="Z15" s="332"/>
      <c r="AA15" s="332"/>
    </row>
    <row r="16" spans="1:27" ht="13.5" customHeight="1">
      <c r="A16" s="338"/>
      <c r="B16" s="166"/>
      <c r="C16" s="339"/>
      <c r="D16" s="340" t="s">
        <v>602</v>
      </c>
      <c r="E16" s="341" t="s">
        <v>603</v>
      </c>
      <c r="F16" s="340" t="s">
        <v>604</v>
      </c>
      <c r="G16" s="341"/>
      <c r="H16" s="341"/>
      <c r="I16" s="341"/>
      <c r="J16" s="341"/>
      <c r="K16" s="341"/>
      <c r="L16" s="341"/>
      <c r="M16" s="341"/>
      <c r="N16" s="342"/>
      <c r="O16" s="332"/>
      <c r="P16" s="332"/>
      <c r="Q16" s="332"/>
      <c r="R16" s="332"/>
      <c r="S16" s="332"/>
      <c r="T16" s="332"/>
      <c r="U16" s="332"/>
      <c r="V16" s="332"/>
      <c r="W16" s="332"/>
      <c r="X16" s="332"/>
      <c r="Y16" s="332"/>
      <c r="Z16" s="332"/>
      <c r="AA16" s="332"/>
    </row>
    <row r="17" spans="1:27" ht="13.5" customHeight="1">
      <c r="A17" s="338">
        <v>2</v>
      </c>
      <c r="B17" s="166" t="s">
        <v>242</v>
      </c>
      <c r="C17" s="339" t="s">
        <v>605</v>
      </c>
      <c r="D17" s="340" t="s">
        <v>606</v>
      </c>
      <c r="E17" s="341">
        <v>3</v>
      </c>
      <c r="F17" s="340" t="s">
        <v>607</v>
      </c>
      <c r="G17" s="341">
        <v>451.5</v>
      </c>
      <c r="H17" s="341">
        <v>270</v>
      </c>
      <c r="I17" s="341">
        <v>0</v>
      </c>
      <c r="J17" s="341">
        <f>H17-I17</f>
        <v>270</v>
      </c>
      <c r="K17" s="341">
        <f>G17-J17</f>
        <v>181.5</v>
      </c>
      <c r="L17" s="341">
        <v>175</v>
      </c>
      <c r="M17" s="341">
        <v>90</v>
      </c>
      <c r="N17" s="342"/>
      <c r="O17" s="332"/>
      <c r="P17" s="332"/>
      <c r="Q17" s="332"/>
      <c r="R17" s="332"/>
      <c r="S17" s="332"/>
      <c r="T17" s="332"/>
      <c r="U17" s="332"/>
      <c r="V17" s="332"/>
      <c r="W17" s="332"/>
      <c r="X17" s="332"/>
      <c r="Y17" s="332"/>
      <c r="Z17" s="332"/>
      <c r="AA17" s="332"/>
    </row>
    <row r="18" spans="1:27" ht="13.5" customHeight="1">
      <c r="A18" s="338"/>
      <c r="B18" s="166"/>
      <c r="C18" s="339"/>
      <c r="D18" s="340" t="s">
        <v>608</v>
      </c>
      <c r="E18" s="341">
        <v>12</v>
      </c>
      <c r="F18" s="340" t="s">
        <v>609</v>
      </c>
      <c r="G18" s="341"/>
      <c r="H18" s="341"/>
      <c r="I18" s="341"/>
      <c r="J18" s="341"/>
      <c r="K18" s="341"/>
      <c r="L18" s="341"/>
      <c r="M18" s="341"/>
      <c r="N18" s="342"/>
      <c r="O18" s="332"/>
      <c r="P18" s="332"/>
      <c r="Q18" s="332"/>
      <c r="R18" s="332"/>
      <c r="S18" s="332"/>
      <c r="T18" s="332"/>
      <c r="U18" s="332"/>
      <c r="V18" s="332"/>
      <c r="W18" s="332"/>
      <c r="X18" s="332"/>
      <c r="Y18" s="332"/>
      <c r="Z18" s="332"/>
      <c r="AA18" s="332"/>
    </row>
    <row r="19" spans="1:27" ht="13.5" customHeight="1">
      <c r="A19" s="338"/>
      <c r="B19" s="166"/>
      <c r="C19" s="339"/>
      <c r="D19" s="340" t="s">
        <v>610</v>
      </c>
      <c r="E19" s="341">
        <v>3</v>
      </c>
      <c r="F19" s="340" t="s">
        <v>611</v>
      </c>
      <c r="G19" s="341"/>
      <c r="H19" s="341"/>
      <c r="I19" s="341"/>
      <c r="J19" s="341"/>
      <c r="K19" s="341"/>
      <c r="L19" s="341"/>
      <c r="M19" s="341"/>
      <c r="N19" s="342"/>
      <c r="O19" s="332"/>
      <c r="P19" s="332"/>
      <c r="Q19" s="332"/>
      <c r="R19" s="332"/>
      <c r="S19" s="332"/>
      <c r="T19" s="332"/>
      <c r="U19" s="332"/>
      <c r="V19" s="332"/>
      <c r="W19" s="332"/>
      <c r="X19" s="332"/>
      <c r="Y19" s="332"/>
      <c r="Z19" s="332"/>
      <c r="AA19" s="332"/>
    </row>
    <row r="20" spans="1:27" ht="13.5" customHeight="1">
      <c r="A20" s="338"/>
      <c r="B20" s="166"/>
      <c r="C20" s="339"/>
      <c r="D20" s="340" t="s">
        <v>602</v>
      </c>
      <c r="E20" s="341" t="s">
        <v>603</v>
      </c>
      <c r="F20" s="340" t="s">
        <v>612</v>
      </c>
      <c r="G20" s="341"/>
      <c r="H20" s="341"/>
      <c r="I20" s="341"/>
      <c r="J20" s="341"/>
      <c r="K20" s="341"/>
      <c r="L20" s="341"/>
      <c r="M20" s="341"/>
      <c r="N20" s="342"/>
      <c r="O20" s="332"/>
      <c r="P20" s="332"/>
      <c r="Q20" s="332"/>
      <c r="R20" s="332"/>
      <c r="S20" s="332"/>
      <c r="T20" s="332"/>
      <c r="U20" s="332"/>
      <c r="V20" s="332"/>
      <c r="W20" s="332"/>
      <c r="X20" s="332"/>
      <c r="Y20" s="332"/>
      <c r="Z20" s="332"/>
      <c r="AA20" s="332"/>
    </row>
    <row r="21" spans="1:27" ht="13.5" customHeight="1">
      <c r="A21" s="338">
        <v>3</v>
      </c>
      <c r="B21" s="166" t="s">
        <v>243</v>
      </c>
      <c r="C21" s="339" t="s">
        <v>605</v>
      </c>
      <c r="D21" s="340" t="s">
        <v>613</v>
      </c>
      <c r="E21" s="341">
        <v>16</v>
      </c>
      <c r="F21" s="340" t="s">
        <v>614</v>
      </c>
      <c r="G21" s="341">
        <v>383.5</v>
      </c>
      <c r="H21" s="341">
        <v>270</v>
      </c>
      <c r="I21" s="341">
        <v>0</v>
      </c>
      <c r="J21" s="341">
        <f>H21-I21</f>
        <v>270</v>
      </c>
      <c r="K21" s="341">
        <f>G21-J21</f>
        <v>113.5</v>
      </c>
      <c r="L21" s="341">
        <v>175</v>
      </c>
      <c r="M21" s="341">
        <v>90</v>
      </c>
      <c r="N21" s="342"/>
      <c r="O21" s="332"/>
      <c r="P21" s="332"/>
      <c r="Q21" s="332"/>
      <c r="R21" s="332"/>
      <c r="S21" s="332"/>
      <c r="T21" s="332"/>
      <c r="U21" s="332"/>
      <c r="V21" s="332"/>
      <c r="W21" s="332"/>
      <c r="X21" s="332"/>
      <c r="Y21" s="332"/>
      <c r="Z21" s="332"/>
      <c r="AA21" s="332"/>
    </row>
    <row r="22" spans="1:27" ht="13.5" customHeight="1">
      <c r="A22" s="338"/>
      <c r="B22" s="166"/>
      <c r="C22" s="339"/>
      <c r="D22" s="340" t="s">
        <v>615</v>
      </c>
      <c r="E22" s="341">
        <v>3</v>
      </c>
      <c r="F22" s="340" t="s">
        <v>616</v>
      </c>
      <c r="G22" s="341"/>
      <c r="H22" s="341"/>
      <c r="I22" s="341"/>
      <c r="J22" s="341"/>
      <c r="K22" s="341"/>
      <c r="L22" s="341"/>
      <c r="M22" s="341"/>
      <c r="N22" s="342"/>
      <c r="O22" s="332"/>
      <c r="P22" s="332"/>
      <c r="Q22" s="332"/>
      <c r="R22" s="332"/>
      <c r="S22" s="332"/>
      <c r="T22" s="332"/>
      <c r="U22" s="332"/>
      <c r="V22" s="332"/>
      <c r="W22" s="332"/>
      <c r="X22" s="332"/>
      <c r="Y22" s="332"/>
      <c r="Z22" s="332"/>
      <c r="AA22" s="332"/>
    </row>
    <row r="23" spans="1:27" ht="13.5" customHeight="1">
      <c r="A23" s="338"/>
      <c r="B23" s="166"/>
      <c r="C23" s="339"/>
      <c r="D23" s="340" t="s">
        <v>602</v>
      </c>
      <c r="E23" s="341" t="s">
        <v>617</v>
      </c>
      <c r="F23" s="340" t="s">
        <v>618</v>
      </c>
      <c r="G23" s="341"/>
      <c r="H23" s="341"/>
      <c r="I23" s="341"/>
      <c r="J23" s="341"/>
      <c r="K23" s="341"/>
      <c r="L23" s="341"/>
      <c r="M23" s="341"/>
      <c r="N23" s="342"/>
      <c r="O23" s="332"/>
      <c r="P23" s="332"/>
      <c r="Q23" s="332"/>
      <c r="R23" s="332"/>
      <c r="S23" s="332"/>
      <c r="T23" s="332"/>
      <c r="U23" s="332"/>
      <c r="V23" s="332"/>
      <c r="W23" s="332"/>
      <c r="X23" s="332"/>
      <c r="Y23" s="332"/>
      <c r="Z23" s="332"/>
      <c r="AA23" s="332"/>
    </row>
    <row r="24" spans="1:27" ht="13.5" customHeight="1">
      <c r="A24" s="338">
        <v>4</v>
      </c>
      <c r="B24" s="166" t="s">
        <v>244</v>
      </c>
      <c r="C24" s="339" t="s">
        <v>590</v>
      </c>
      <c r="D24" s="340" t="s">
        <v>610</v>
      </c>
      <c r="E24" s="341">
        <v>3</v>
      </c>
      <c r="F24" s="340" t="s">
        <v>619</v>
      </c>
      <c r="G24" s="341">
        <v>435.625</v>
      </c>
      <c r="H24" s="341">
        <v>270</v>
      </c>
      <c r="I24" s="341">
        <v>0</v>
      </c>
      <c r="J24" s="341">
        <f>H24-I24</f>
        <v>270</v>
      </c>
      <c r="K24" s="341">
        <f>G24-J24</f>
        <v>165.625</v>
      </c>
      <c r="L24" s="341">
        <v>315</v>
      </c>
      <c r="M24" s="341">
        <v>120</v>
      </c>
      <c r="N24" s="342"/>
      <c r="O24" s="332"/>
      <c r="P24" s="332"/>
      <c r="Q24" s="332"/>
      <c r="R24" s="332"/>
      <c r="S24" s="332"/>
      <c r="T24" s="332"/>
      <c r="U24" s="332"/>
      <c r="V24" s="332"/>
      <c r="W24" s="332"/>
      <c r="X24" s="332"/>
      <c r="Y24" s="332"/>
      <c r="Z24" s="332"/>
      <c r="AA24" s="332"/>
    </row>
    <row r="25" spans="1:27" ht="13.5" customHeight="1">
      <c r="A25" s="338"/>
      <c r="B25" s="166"/>
      <c r="C25" s="339"/>
      <c r="D25" s="340" t="s">
        <v>591</v>
      </c>
      <c r="E25" s="341">
        <v>16</v>
      </c>
      <c r="F25" s="340" t="s">
        <v>620</v>
      </c>
      <c r="G25" s="341"/>
      <c r="H25" s="341"/>
      <c r="I25" s="341"/>
      <c r="J25" s="341"/>
      <c r="K25" s="341"/>
      <c r="L25" s="341"/>
      <c r="M25" s="341"/>
      <c r="N25" s="342"/>
      <c r="O25" s="332"/>
      <c r="P25" s="332"/>
      <c r="Q25" s="332"/>
      <c r="R25" s="332"/>
      <c r="S25" s="332"/>
      <c r="T25" s="332"/>
      <c r="U25" s="332"/>
      <c r="V25" s="332"/>
      <c r="W25" s="332"/>
      <c r="X25" s="332"/>
      <c r="Y25" s="332"/>
      <c r="Z25" s="332"/>
      <c r="AA25" s="332"/>
    </row>
    <row r="26" spans="1:27" ht="13.5" customHeight="1">
      <c r="A26" s="338"/>
      <c r="B26" s="166"/>
      <c r="C26" s="339"/>
      <c r="D26" s="340" t="s">
        <v>621</v>
      </c>
      <c r="E26" s="341">
        <v>3</v>
      </c>
      <c r="F26" s="340" t="s">
        <v>601</v>
      </c>
      <c r="G26" s="341"/>
      <c r="H26" s="341"/>
      <c r="I26" s="341"/>
      <c r="J26" s="341"/>
      <c r="K26" s="341"/>
      <c r="L26" s="341"/>
      <c r="M26" s="341"/>
      <c r="N26" s="342"/>
      <c r="O26" s="332"/>
      <c r="P26" s="332"/>
      <c r="Q26" s="332"/>
      <c r="R26" s="332"/>
      <c r="S26" s="332"/>
      <c r="T26" s="332"/>
      <c r="U26" s="332"/>
      <c r="V26" s="332"/>
      <c r="W26" s="332"/>
      <c r="X26" s="332"/>
      <c r="Y26" s="332"/>
      <c r="Z26" s="332"/>
      <c r="AA26" s="332"/>
    </row>
    <row r="27" spans="1:27" ht="13.5" customHeight="1">
      <c r="A27" s="338"/>
      <c r="B27" s="166"/>
      <c r="C27" s="339"/>
      <c r="D27" s="340" t="s">
        <v>602</v>
      </c>
      <c r="E27" s="341" t="s">
        <v>617</v>
      </c>
      <c r="F27" s="340" t="s">
        <v>618</v>
      </c>
      <c r="G27" s="341"/>
      <c r="H27" s="341"/>
      <c r="I27" s="341"/>
      <c r="J27" s="341"/>
      <c r="K27" s="341"/>
      <c r="L27" s="341"/>
      <c r="M27" s="341"/>
      <c r="N27" s="342"/>
      <c r="O27" s="332"/>
      <c r="P27" s="332"/>
      <c r="Q27" s="332"/>
      <c r="R27" s="332"/>
      <c r="S27" s="332"/>
      <c r="T27" s="332"/>
      <c r="U27" s="332"/>
      <c r="V27" s="332"/>
      <c r="W27" s="332"/>
      <c r="X27" s="332"/>
      <c r="Y27" s="332"/>
      <c r="Z27" s="332"/>
      <c r="AA27" s="332"/>
    </row>
    <row r="28" spans="1:27" ht="13.5" customHeight="1">
      <c r="A28" s="338">
        <v>5</v>
      </c>
      <c r="B28" s="166" t="s">
        <v>245</v>
      </c>
      <c r="C28" s="339" t="s">
        <v>605</v>
      </c>
      <c r="D28" s="340" t="s">
        <v>622</v>
      </c>
      <c r="E28" s="341">
        <v>24</v>
      </c>
      <c r="F28" s="340" t="s">
        <v>623</v>
      </c>
      <c r="G28" s="341">
        <v>603.29999999999995</v>
      </c>
      <c r="H28" s="341">
        <v>270</v>
      </c>
      <c r="I28" s="341">
        <v>0</v>
      </c>
      <c r="J28" s="341">
        <f>H28-I28</f>
        <v>270</v>
      </c>
      <c r="K28" s="341">
        <f>G28-J28</f>
        <v>333.29999999999995</v>
      </c>
      <c r="L28" s="341">
        <v>175</v>
      </c>
      <c r="M28" s="341">
        <v>90</v>
      </c>
      <c r="N28" s="342"/>
      <c r="O28" s="332"/>
      <c r="P28" s="332"/>
      <c r="Q28" s="332"/>
      <c r="R28" s="332"/>
      <c r="S28" s="332"/>
      <c r="T28" s="332"/>
      <c r="U28" s="332"/>
      <c r="V28" s="332"/>
      <c r="W28" s="332"/>
      <c r="X28" s="332"/>
      <c r="Y28" s="332"/>
      <c r="Z28" s="332"/>
      <c r="AA28" s="332"/>
    </row>
    <row r="29" spans="1:27" ht="13.5" customHeight="1">
      <c r="A29" s="338"/>
      <c r="B29" s="166"/>
      <c r="C29" s="339"/>
      <c r="D29" s="340" t="s">
        <v>591</v>
      </c>
      <c r="E29" s="341">
        <v>4</v>
      </c>
      <c r="F29" s="340" t="s">
        <v>624</v>
      </c>
      <c r="G29" s="341"/>
      <c r="H29" s="341"/>
      <c r="I29" s="341"/>
      <c r="J29" s="341"/>
      <c r="K29" s="341"/>
      <c r="L29" s="341"/>
      <c r="M29" s="341"/>
      <c r="N29" s="342"/>
      <c r="O29" s="332"/>
      <c r="P29" s="332"/>
      <c r="Q29" s="332"/>
      <c r="R29" s="332"/>
      <c r="S29" s="332"/>
      <c r="T29" s="332"/>
      <c r="U29" s="332"/>
      <c r="V29" s="332"/>
      <c r="W29" s="332"/>
      <c r="X29" s="332"/>
      <c r="Y29" s="332"/>
      <c r="Z29" s="332"/>
      <c r="AA29" s="332"/>
    </row>
    <row r="30" spans="1:27" ht="13.5" customHeight="1">
      <c r="A30" s="338"/>
      <c r="B30" s="166"/>
      <c r="C30" s="339"/>
      <c r="D30" s="340" t="s">
        <v>625</v>
      </c>
      <c r="E30" s="341">
        <v>1</v>
      </c>
      <c r="F30" s="340" t="s">
        <v>626</v>
      </c>
      <c r="G30" s="341"/>
      <c r="H30" s="341"/>
      <c r="I30" s="341"/>
      <c r="J30" s="341"/>
      <c r="K30" s="341"/>
      <c r="L30" s="341"/>
      <c r="M30" s="341"/>
      <c r="N30" s="342"/>
      <c r="O30" s="332"/>
      <c r="P30" s="332"/>
      <c r="Q30" s="332"/>
      <c r="R30" s="332"/>
      <c r="S30" s="332"/>
      <c r="T30" s="332"/>
      <c r="U30" s="332"/>
      <c r="V30" s="332"/>
      <c r="W30" s="332"/>
      <c r="X30" s="332"/>
      <c r="Y30" s="332"/>
      <c r="Z30" s="332"/>
      <c r="AA30" s="332"/>
    </row>
    <row r="31" spans="1:27" ht="13.5" customHeight="1">
      <c r="A31" s="338"/>
      <c r="B31" s="166"/>
      <c r="C31" s="339"/>
      <c r="D31" s="340" t="s">
        <v>602</v>
      </c>
      <c r="E31" s="341" t="s">
        <v>603</v>
      </c>
      <c r="F31" s="340" t="s">
        <v>612</v>
      </c>
      <c r="G31" s="341"/>
      <c r="H31" s="341"/>
      <c r="I31" s="341"/>
      <c r="J31" s="341"/>
      <c r="K31" s="341"/>
      <c r="L31" s="341"/>
      <c r="M31" s="341"/>
      <c r="N31" s="342"/>
      <c r="O31" s="332"/>
      <c r="P31" s="332"/>
      <c r="Q31" s="332"/>
      <c r="R31" s="332"/>
      <c r="S31" s="332"/>
      <c r="T31" s="332"/>
      <c r="U31" s="332"/>
      <c r="V31" s="332"/>
      <c r="W31" s="332"/>
      <c r="X31" s="332"/>
      <c r="Y31" s="332"/>
      <c r="Z31" s="332"/>
      <c r="AA31" s="332"/>
    </row>
    <row r="32" spans="1:27" ht="13.5" customHeight="1">
      <c r="A32" s="338">
        <v>6</v>
      </c>
      <c r="B32" s="166" t="s">
        <v>246</v>
      </c>
      <c r="C32" s="339" t="s">
        <v>627</v>
      </c>
      <c r="D32" s="340" t="s">
        <v>628</v>
      </c>
      <c r="E32" s="341">
        <v>5</v>
      </c>
      <c r="F32" s="340" t="s">
        <v>629</v>
      </c>
      <c r="G32" s="341">
        <v>332.625</v>
      </c>
      <c r="H32" s="341">
        <v>270</v>
      </c>
      <c r="I32" s="341">
        <v>0</v>
      </c>
      <c r="J32" s="341">
        <f>H32-I32</f>
        <v>270</v>
      </c>
      <c r="K32" s="341">
        <f>G32-J32</f>
        <v>62.625</v>
      </c>
      <c r="L32" s="341">
        <v>220</v>
      </c>
      <c r="M32" s="341">
        <v>120</v>
      </c>
      <c r="N32" s="342"/>
      <c r="O32" s="332"/>
      <c r="P32" s="332"/>
      <c r="Q32" s="332"/>
      <c r="R32" s="332"/>
      <c r="S32" s="332"/>
      <c r="T32" s="332"/>
      <c r="U32" s="332"/>
      <c r="V32" s="332"/>
      <c r="W32" s="332"/>
      <c r="X32" s="332"/>
      <c r="Y32" s="332"/>
      <c r="Z32" s="332"/>
      <c r="AA32" s="332"/>
    </row>
    <row r="33" spans="1:27" ht="13.5" customHeight="1">
      <c r="A33" s="338"/>
      <c r="B33" s="166"/>
      <c r="C33" s="339"/>
      <c r="D33" s="340" t="s">
        <v>630</v>
      </c>
      <c r="E33" s="341">
        <v>3</v>
      </c>
      <c r="F33" s="340" t="s">
        <v>631</v>
      </c>
      <c r="G33" s="341"/>
      <c r="H33" s="341"/>
      <c r="I33" s="341"/>
      <c r="J33" s="341"/>
      <c r="K33" s="341"/>
      <c r="L33" s="341"/>
      <c r="M33" s="341"/>
      <c r="N33" s="342"/>
      <c r="O33" s="332"/>
      <c r="P33" s="332"/>
      <c r="Q33" s="332"/>
      <c r="R33" s="332"/>
      <c r="S33" s="332"/>
      <c r="T33" s="332"/>
      <c r="U33" s="332"/>
      <c r="V33" s="332"/>
      <c r="W33" s="332"/>
      <c r="X33" s="332"/>
      <c r="Y33" s="332"/>
      <c r="Z33" s="332"/>
      <c r="AA33" s="332"/>
    </row>
    <row r="34" spans="1:27" ht="13.5" customHeight="1">
      <c r="A34" s="338"/>
      <c r="B34" s="166"/>
      <c r="C34" s="339"/>
      <c r="D34" s="340" t="s">
        <v>632</v>
      </c>
      <c r="E34" s="341">
        <v>3</v>
      </c>
      <c r="F34" s="340" t="s">
        <v>633</v>
      </c>
      <c r="G34" s="341"/>
      <c r="H34" s="341"/>
      <c r="I34" s="341"/>
      <c r="J34" s="341"/>
      <c r="K34" s="341"/>
      <c r="L34" s="341"/>
      <c r="M34" s="341"/>
      <c r="N34" s="342"/>
      <c r="O34" s="332"/>
      <c r="P34" s="332"/>
      <c r="Q34" s="332"/>
      <c r="R34" s="332"/>
      <c r="S34" s="332"/>
      <c r="T34" s="332"/>
      <c r="U34" s="332"/>
      <c r="V34" s="332"/>
      <c r="W34" s="332"/>
      <c r="X34" s="332"/>
      <c r="Y34" s="332"/>
      <c r="Z34" s="332"/>
      <c r="AA34" s="332"/>
    </row>
    <row r="35" spans="1:27" ht="13.5" customHeight="1">
      <c r="A35" s="338"/>
      <c r="B35" s="166"/>
      <c r="C35" s="339"/>
      <c r="D35" s="340" t="s">
        <v>613</v>
      </c>
      <c r="E35" s="341">
        <v>6</v>
      </c>
      <c r="F35" s="340" t="s">
        <v>634</v>
      </c>
      <c r="G35" s="341"/>
      <c r="H35" s="341"/>
      <c r="I35" s="341"/>
      <c r="J35" s="341"/>
      <c r="K35" s="341"/>
      <c r="L35" s="341"/>
      <c r="M35" s="341"/>
      <c r="N35" s="342"/>
      <c r="O35" s="332"/>
      <c r="P35" s="332"/>
      <c r="Q35" s="332"/>
      <c r="R35" s="332"/>
      <c r="S35" s="332"/>
      <c r="T35" s="332"/>
      <c r="U35" s="332"/>
      <c r="V35" s="332"/>
      <c r="W35" s="332"/>
      <c r="X35" s="332"/>
      <c r="Y35" s="332"/>
      <c r="Z35" s="332"/>
      <c r="AA35" s="332"/>
    </row>
    <row r="36" spans="1:27" ht="13.5" customHeight="1">
      <c r="A36" s="338"/>
      <c r="B36" s="166"/>
      <c r="C36" s="339"/>
      <c r="D36" s="340" t="s">
        <v>635</v>
      </c>
      <c r="E36" s="341">
        <v>3</v>
      </c>
      <c r="F36" s="340" t="s">
        <v>601</v>
      </c>
      <c r="G36" s="341"/>
      <c r="H36" s="341"/>
      <c r="I36" s="341"/>
      <c r="J36" s="341"/>
      <c r="K36" s="341"/>
      <c r="L36" s="341"/>
      <c r="M36" s="341"/>
      <c r="N36" s="342"/>
      <c r="O36" s="332"/>
      <c r="P36" s="332"/>
      <c r="Q36" s="332"/>
      <c r="R36" s="332"/>
      <c r="S36" s="332"/>
      <c r="T36" s="332"/>
      <c r="U36" s="332"/>
      <c r="V36" s="332"/>
      <c r="W36" s="332"/>
      <c r="X36" s="332"/>
      <c r="Y36" s="332"/>
      <c r="Z36" s="332"/>
      <c r="AA36" s="332"/>
    </row>
    <row r="37" spans="1:27" ht="13.5" customHeight="1">
      <c r="A37" s="338">
        <v>7</v>
      </c>
      <c r="B37" s="166" t="s">
        <v>247</v>
      </c>
      <c r="C37" s="339" t="s">
        <v>627</v>
      </c>
      <c r="D37" s="340" t="s">
        <v>636</v>
      </c>
      <c r="E37" s="341">
        <v>3</v>
      </c>
      <c r="F37" s="340" t="s">
        <v>619</v>
      </c>
      <c r="G37" s="341">
        <v>451.5</v>
      </c>
      <c r="H37" s="341">
        <v>270</v>
      </c>
      <c r="I37" s="341">
        <v>0</v>
      </c>
      <c r="J37" s="341">
        <f>H37-I37</f>
        <v>270</v>
      </c>
      <c r="K37" s="341">
        <f>G37-J37</f>
        <v>181.5</v>
      </c>
      <c r="L37" s="341">
        <v>220</v>
      </c>
      <c r="M37" s="341">
        <v>120</v>
      </c>
      <c r="N37" s="342"/>
      <c r="O37" s="332"/>
      <c r="P37" s="332"/>
      <c r="Q37" s="332"/>
      <c r="R37" s="332"/>
      <c r="S37" s="332"/>
      <c r="T37" s="332"/>
      <c r="U37" s="332"/>
      <c r="V37" s="332"/>
      <c r="W37" s="332"/>
      <c r="X37" s="332"/>
      <c r="Y37" s="332"/>
      <c r="Z37" s="332"/>
      <c r="AA37" s="332"/>
    </row>
    <row r="38" spans="1:27" ht="13.5" customHeight="1">
      <c r="A38" s="338"/>
      <c r="B38" s="166"/>
      <c r="C38" s="339"/>
      <c r="D38" s="340" t="s">
        <v>628</v>
      </c>
      <c r="E38" s="341">
        <v>10</v>
      </c>
      <c r="F38" s="340" t="s">
        <v>637</v>
      </c>
      <c r="G38" s="341"/>
      <c r="H38" s="341"/>
      <c r="I38" s="341"/>
      <c r="J38" s="341"/>
      <c r="K38" s="341"/>
      <c r="L38" s="341"/>
      <c r="M38" s="341"/>
      <c r="N38" s="342"/>
      <c r="O38" s="332"/>
      <c r="P38" s="332"/>
      <c r="Q38" s="332"/>
      <c r="R38" s="332"/>
      <c r="S38" s="332"/>
      <c r="T38" s="332"/>
      <c r="U38" s="332"/>
      <c r="V38" s="332"/>
      <c r="W38" s="332"/>
      <c r="X38" s="332"/>
      <c r="Y38" s="332"/>
      <c r="Z38" s="332"/>
      <c r="AA38" s="332"/>
    </row>
    <row r="39" spans="1:27" ht="13.5" customHeight="1">
      <c r="A39" s="338"/>
      <c r="B39" s="166"/>
      <c r="C39" s="339"/>
      <c r="D39" s="340" t="s">
        <v>613</v>
      </c>
      <c r="E39" s="341">
        <v>8</v>
      </c>
      <c r="F39" s="340" t="s">
        <v>638</v>
      </c>
      <c r="G39" s="341"/>
      <c r="H39" s="341"/>
      <c r="I39" s="341"/>
      <c r="J39" s="341"/>
      <c r="K39" s="341"/>
      <c r="L39" s="341"/>
      <c r="M39" s="341"/>
      <c r="N39" s="342"/>
      <c r="O39" s="332"/>
      <c r="P39" s="332"/>
      <c r="Q39" s="332"/>
      <c r="R39" s="332"/>
      <c r="S39" s="332"/>
      <c r="T39" s="332"/>
      <c r="U39" s="332"/>
      <c r="V39" s="332"/>
      <c r="W39" s="332"/>
      <c r="X39" s="332"/>
      <c r="Y39" s="332"/>
      <c r="Z39" s="332"/>
      <c r="AA39" s="332"/>
    </row>
    <row r="40" spans="1:27" ht="13.5" customHeight="1">
      <c r="A40" s="338"/>
      <c r="B40" s="166"/>
      <c r="C40" s="339"/>
      <c r="D40" s="340" t="s">
        <v>602</v>
      </c>
      <c r="E40" s="341" t="s">
        <v>603</v>
      </c>
      <c r="F40" s="340" t="s">
        <v>639</v>
      </c>
      <c r="G40" s="341"/>
      <c r="H40" s="341"/>
      <c r="I40" s="341"/>
      <c r="J40" s="341"/>
      <c r="K40" s="341"/>
      <c r="L40" s="341"/>
      <c r="M40" s="341"/>
      <c r="N40" s="342"/>
      <c r="O40" s="332"/>
      <c r="P40" s="332"/>
      <c r="Q40" s="332"/>
      <c r="R40" s="332"/>
      <c r="S40" s="332"/>
      <c r="T40" s="332"/>
      <c r="U40" s="332"/>
      <c r="V40" s="332"/>
      <c r="W40" s="332"/>
      <c r="X40" s="332"/>
      <c r="Y40" s="332"/>
      <c r="Z40" s="332"/>
      <c r="AA40" s="332"/>
    </row>
    <row r="41" spans="1:27" ht="13.5" customHeight="1">
      <c r="A41" s="338">
        <v>8</v>
      </c>
      <c r="B41" s="166" t="s">
        <v>248</v>
      </c>
      <c r="C41" s="339" t="s">
        <v>605</v>
      </c>
      <c r="D41" s="340" t="s">
        <v>640</v>
      </c>
      <c r="E41" s="341">
        <v>3</v>
      </c>
      <c r="F41" s="340" t="s">
        <v>641</v>
      </c>
      <c r="G41" s="341">
        <v>408.6</v>
      </c>
      <c r="H41" s="341">
        <v>270</v>
      </c>
      <c r="I41" s="341">
        <f>H41*0.15</f>
        <v>40.5</v>
      </c>
      <c r="J41" s="341">
        <f>H41-I41</f>
        <v>229.5</v>
      </c>
      <c r="K41" s="341">
        <f>G41-J41</f>
        <v>179.10000000000002</v>
      </c>
      <c r="L41" s="341">
        <v>175</v>
      </c>
      <c r="M41" s="341">
        <v>90</v>
      </c>
      <c r="N41" s="342"/>
      <c r="O41" s="332"/>
      <c r="P41" s="332"/>
      <c r="Q41" s="332"/>
      <c r="R41" s="332"/>
      <c r="S41" s="332"/>
      <c r="T41" s="332"/>
      <c r="U41" s="332"/>
      <c r="V41" s="332"/>
      <c r="W41" s="332"/>
      <c r="X41" s="332"/>
      <c r="Y41" s="332"/>
      <c r="Z41" s="332"/>
      <c r="AA41" s="332"/>
    </row>
    <row r="42" spans="1:27" ht="13.5" customHeight="1">
      <c r="A42" s="338"/>
      <c r="B42" s="166"/>
      <c r="C42" s="339"/>
      <c r="D42" s="340" t="s">
        <v>642</v>
      </c>
      <c r="E42" s="341">
        <v>3</v>
      </c>
      <c r="F42" s="340" t="s">
        <v>607</v>
      </c>
      <c r="G42" s="341"/>
      <c r="H42" s="341"/>
      <c r="I42" s="341"/>
      <c r="J42" s="341"/>
      <c r="K42" s="341"/>
      <c r="L42" s="341"/>
      <c r="M42" s="341"/>
      <c r="N42" s="342"/>
      <c r="O42" s="332"/>
      <c r="P42" s="332"/>
      <c r="Q42" s="332"/>
      <c r="R42" s="332"/>
      <c r="S42" s="332"/>
      <c r="T42" s="332"/>
      <c r="U42" s="332"/>
      <c r="V42" s="332"/>
      <c r="W42" s="332"/>
      <c r="X42" s="332"/>
      <c r="Y42" s="332"/>
      <c r="Z42" s="332"/>
      <c r="AA42" s="332"/>
    </row>
    <row r="43" spans="1:27" ht="13.5" customHeight="1">
      <c r="A43" s="338"/>
      <c r="B43" s="166"/>
      <c r="C43" s="339"/>
      <c r="D43" s="340" t="s">
        <v>643</v>
      </c>
      <c r="E43" s="341">
        <v>2</v>
      </c>
      <c r="F43" s="340" t="s">
        <v>644</v>
      </c>
      <c r="G43" s="341"/>
      <c r="H43" s="341"/>
      <c r="I43" s="341"/>
      <c r="J43" s="341"/>
      <c r="K43" s="341"/>
      <c r="L43" s="341"/>
      <c r="M43" s="341"/>
      <c r="N43" s="342"/>
      <c r="O43" s="332"/>
      <c r="P43" s="332"/>
      <c r="Q43" s="332"/>
      <c r="R43" s="332"/>
      <c r="S43" s="332"/>
      <c r="T43" s="332"/>
      <c r="U43" s="332"/>
      <c r="V43" s="332"/>
      <c r="W43" s="332"/>
      <c r="X43" s="332"/>
      <c r="Y43" s="332"/>
      <c r="Z43" s="332"/>
      <c r="AA43" s="332"/>
    </row>
    <row r="44" spans="1:27" ht="13.5" customHeight="1">
      <c r="A44" s="338"/>
      <c r="B44" s="166"/>
      <c r="C44" s="339"/>
      <c r="D44" s="340" t="s">
        <v>645</v>
      </c>
      <c r="E44" s="341">
        <v>3</v>
      </c>
      <c r="F44" s="340" t="s">
        <v>646</v>
      </c>
      <c r="G44" s="341"/>
      <c r="H44" s="341"/>
      <c r="I44" s="341"/>
      <c r="J44" s="341"/>
      <c r="K44" s="341"/>
      <c r="L44" s="341"/>
      <c r="M44" s="341"/>
      <c r="N44" s="342"/>
      <c r="O44" s="332"/>
      <c r="P44" s="332"/>
      <c r="Q44" s="332"/>
      <c r="R44" s="332"/>
      <c r="S44" s="332"/>
      <c r="T44" s="332"/>
      <c r="U44" s="332"/>
      <c r="V44" s="332"/>
      <c r="W44" s="332"/>
      <c r="X44" s="332"/>
      <c r="Y44" s="332"/>
      <c r="Z44" s="332"/>
      <c r="AA44" s="332"/>
    </row>
    <row r="45" spans="1:27" ht="13.5" customHeight="1">
      <c r="A45" s="338"/>
      <c r="B45" s="166"/>
      <c r="C45" s="339"/>
      <c r="D45" s="340" t="s">
        <v>602</v>
      </c>
      <c r="E45" s="341" t="s">
        <v>603</v>
      </c>
      <c r="F45" s="340" t="s">
        <v>612</v>
      </c>
      <c r="G45" s="341"/>
      <c r="H45" s="341"/>
      <c r="I45" s="341"/>
      <c r="J45" s="341"/>
      <c r="K45" s="341"/>
      <c r="L45" s="341"/>
      <c r="M45" s="341"/>
      <c r="N45" s="342"/>
      <c r="O45" s="332"/>
      <c r="P45" s="332"/>
      <c r="Q45" s="332"/>
      <c r="R45" s="332"/>
      <c r="S45" s="332"/>
      <c r="T45" s="332"/>
      <c r="U45" s="332"/>
      <c r="V45" s="332"/>
      <c r="W45" s="332"/>
      <c r="X45" s="332"/>
      <c r="Y45" s="332"/>
      <c r="Z45" s="332"/>
      <c r="AA45" s="332"/>
    </row>
    <row r="46" spans="1:27" ht="13.5" customHeight="1">
      <c r="A46" s="338">
        <v>9</v>
      </c>
      <c r="B46" s="166" t="s">
        <v>251</v>
      </c>
      <c r="C46" s="339" t="s">
        <v>605</v>
      </c>
      <c r="D46" s="340"/>
      <c r="E46" s="340"/>
      <c r="F46" s="340"/>
      <c r="G46" s="341">
        <v>0</v>
      </c>
      <c r="H46" s="341">
        <v>0</v>
      </c>
      <c r="I46" s="341">
        <v>0</v>
      </c>
      <c r="J46" s="341">
        <f>H46-I46</f>
        <v>0</v>
      </c>
      <c r="K46" s="341">
        <f>G46-J46</f>
        <v>0</v>
      </c>
      <c r="L46" s="341">
        <v>0</v>
      </c>
      <c r="M46" s="341">
        <v>0</v>
      </c>
      <c r="N46" s="342"/>
      <c r="O46" s="332"/>
      <c r="P46" s="332"/>
      <c r="Q46" s="332"/>
      <c r="R46" s="332"/>
      <c r="S46" s="332"/>
      <c r="T46" s="332"/>
      <c r="U46" s="332"/>
      <c r="V46" s="332"/>
      <c r="W46" s="332"/>
      <c r="X46" s="332"/>
      <c r="Y46" s="332"/>
      <c r="Z46" s="332"/>
      <c r="AA46" s="332"/>
    </row>
    <row r="47" spans="1:27" ht="13.5" customHeight="1">
      <c r="A47" s="338"/>
      <c r="B47" s="339" t="s">
        <v>647</v>
      </c>
      <c r="C47" s="339"/>
      <c r="D47" s="340"/>
      <c r="E47" s="340"/>
      <c r="F47" s="340"/>
      <c r="G47" s="341"/>
      <c r="H47" s="341"/>
      <c r="I47" s="341"/>
      <c r="J47" s="341"/>
      <c r="K47" s="341"/>
      <c r="L47" s="341"/>
      <c r="M47" s="341"/>
      <c r="N47" s="342"/>
      <c r="O47" s="332"/>
      <c r="P47" s="332"/>
      <c r="Q47" s="332"/>
      <c r="R47" s="332"/>
      <c r="S47" s="332"/>
      <c r="T47" s="332"/>
      <c r="U47" s="332"/>
      <c r="V47" s="332"/>
      <c r="W47" s="332"/>
      <c r="X47" s="332"/>
      <c r="Y47" s="332"/>
      <c r="Z47" s="332"/>
      <c r="AA47" s="332"/>
    </row>
    <row r="48" spans="1:27" ht="13.5" customHeight="1">
      <c r="A48" s="343" t="s">
        <v>648</v>
      </c>
      <c r="B48" s="344" t="s">
        <v>649</v>
      </c>
      <c r="C48" s="345"/>
      <c r="D48" s="345"/>
      <c r="E48" s="345"/>
      <c r="F48" s="339"/>
      <c r="G48" s="346">
        <f t="shared" ref="G48:M48" si="2">SUM(G49:G50)</f>
        <v>140</v>
      </c>
      <c r="H48" s="346">
        <f t="shared" si="2"/>
        <v>0</v>
      </c>
      <c r="I48" s="346">
        <f t="shared" si="2"/>
        <v>0</v>
      </c>
      <c r="J48" s="346">
        <f t="shared" si="2"/>
        <v>0</v>
      </c>
      <c r="K48" s="346">
        <f t="shared" si="2"/>
        <v>105</v>
      </c>
      <c r="L48" s="346">
        <f t="shared" si="2"/>
        <v>0</v>
      </c>
      <c r="M48" s="346">
        <f t="shared" si="2"/>
        <v>0</v>
      </c>
      <c r="N48" s="347"/>
      <c r="O48" s="332"/>
      <c r="P48" s="332"/>
      <c r="Q48" s="332"/>
      <c r="R48" s="332"/>
      <c r="S48" s="332"/>
      <c r="T48" s="332"/>
      <c r="U48" s="332"/>
      <c r="V48" s="332"/>
      <c r="W48" s="332"/>
      <c r="X48" s="332"/>
      <c r="Y48" s="332"/>
      <c r="Z48" s="332"/>
      <c r="AA48" s="332"/>
    </row>
    <row r="49" spans="1:27" ht="13.5" customHeight="1">
      <c r="A49" s="338">
        <v>1</v>
      </c>
      <c r="B49" s="339" t="s">
        <v>650</v>
      </c>
      <c r="C49" s="345" t="s">
        <v>627</v>
      </c>
      <c r="D49" s="340" t="s">
        <v>602</v>
      </c>
      <c r="E49" s="340"/>
      <c r="F49" s="340" t="s">
        <v>651</v>
      </c>
      <c r="G49" s="341">
        <v>105</v>
      </c>
      <c r="H49" s="341">
        <v>0</v>
      </c>
      <c r="I49" s="341">
        <v>0</v>
      </c>
      <c r="J49" s="341">
        <f>H49-I49</f>
        <v>0</v>
      </c>
      <c r="K49" s="341">
        <f>G49-J49</f>
        <v>105</v>
      </c>
      <c r="L49" s="341">
        <v>0</v>
      </c>
      <c r="M49" s="341">
        <v>0</v>
      </c>
      <c r="N49" s="347"/>
      <c r="O49" s="332"/>
      <c r="P49" s="332"/>
      <c r="Q49" s="332"/>
      <c r="R49" s="332"/>
      <c r="S49" s="332"/>
      <c r="T49" s="332"/>
      <c r="U49" s="332"/>
      <c r="V49" s="332"/>
      <c r="W49" s="332"/>
      <c r="X49" s="332"/>
      <c r="Y49" s="332"/>
      <c r="Z49" s="332"/>
      <c r="AA49" s="332"/>
    </row>
    <row r="50" spans="1:27" ht="13.5" customHeight="1">
      <c r="A50" s="338">
        <v>2</v>
      </c>
      <c r="B50" s="339" t="s">
        <v>652</v>
      </c>
      <c r="C50" s="339" t="s">
        <v>627</v>
      </c>
      <c r="D50" s="340" t="s">
        <v>602</v>
      </c>
      <c r="E50" s="340"/>
      <c r="F50" s="340" t="s">
        <v>651</v>
      </c>
      <c r="G50" s="341">
        <v>35</v>
      </c>
      <c r="H50" s="341"/>
      <c r="I50" s="341"/>
      <c r="J50" s="341"/>
      <c r="K50" s="341"/>
      <c r="L50" s="341"/>
      <c r="M50" s="341"/>
      <c r="N50" s="342"/>
      <c r="O50" s="332"/>
      <c r="P50" s="332"/>
      <c r="Q50" s="332"/>
      <c r="R50" s="332"/>
      <c r="S50" s="332"/>
      <c r="T50" s="332"/>
      <c r="U50" s="332"/>
      <c r="V50" s="332"/>
      <c r="W50" s="332"/>
      <c r="X50" s="332"/>
      <c r="Y50" s="332"/>
      <c r="Z50" s="332"/>
      <c r="AA50" s="332"/>
    </row>
    <row r="51" spans="1:27" ht="36.75" customHeight="1">
      <c r="A51" s="338"/>
      <c r="B51" s="344" t="s">
        <v>653</v>
      </c>
      <c r="C51" s="345"/>
      <c r="D51" s="345"/>
      <c r="E51" s="345"/>
      <c r="F51" s="339"/>
      <c r="G51" s="346"/>
      <c r="H51" s="341"/>
      <c r="I51" s="341"/>
      <c r="J51" s="341"/>
      <c r="K51" s="341"/>
      <c r="L51" s="341"/>
      <c r="M51" s="341"/>
      <c r="N51" s="347"/>
      <c r="O51" s="332"/>
      <c r="P51" s="332"/>
      <c r="Q51" s="332"/>
      <c r="R51" s="332"/>
      <c r="S51" s="332"/>
      <c r="T51" s="332"/>
      <c r="U51" s="332"/>
      <c r="V51" s="332"/>
      <c r="W51" s="332"/>
      <c r="X51" s="332"/>
      <c r="Y51" s="332"/>
      <c r="Z51" s="332"/>
      <c r="AA51" s="332"/>
    </row>
    <row r="52" spans="1:27" ht="20.25" customHeight="1">
      <c r="A52" s="338"/>
      <c r="B52" s="340" t="s">
        <v>654</v>
      </c>
      <c r="C52" s="345"/>
      <c r="D52" s="345"/>
      <c r="E52" s="345"/>
      <c r="F52" s="339"/>
      <c r="G52" s="341">
        <v>156.375</v>
      </c>
      <c r="H52" s="341"/>
      <c r="I52" s="341"/>
      <c r="J52" s="341"/>
      <c r="K52" s="341"/>
      <c r="L52" s="341"/>
      <c r="M52" s="341"/>
      <c r="N52" s="347"/>
      <c r="O52" s="332"/>
      <c r="P52" s="332"/>
      <c r="Q52" s="332"/>
      <c r="R52" s="332"/>
      <c r="S52" s="332"/>
      <c r="T52" s="332"/>
      <c r="U52" s="332"/>
      <c r="V52" s="332"/>
      <c r="W52" s="332"/>
      <c r="X52" s="332"/>
      <c r="Y52" s="332"/>
      <c r="Z52" s="332"/>
      <c r="AA52" s="332"/>
    </row>
    <row r="53" spans="1:27" ht="13.5" customHeight="1">
      <c r="A53" s="338"/>
      <c r="B53" s="340" t="s">
        <v>655</v>
      </c>
      <c r="C53" s="345"/>
      <c r="D53" s="345"/>
      <c r="E53" s="345"/>
      <c r="F53" s="339"/>
      <c r="G53" s="341">
        <v>0</v>
      </c>
      <c r="H53" s="341"/>
      <c r="I53" s="341"/>
      <c r="J53" s="341"/>
      <c r="K53" s="341"/>
      <c r="L53" s="341"/>
      <c r="M53" s="341"/>
      <c r="N53" s="347"/>
      <c r="O53" s="332"/>
      <c r="P53" s="332"/>
      <c r="Q53" s="332"/>
      <c r="R53" s="332"/>
      <c r="S53" s="332"/>
      <c r="T53" s="332"/>
      <c r="U53" s="332"/>
      <c r="V53" s="332"/>
      <c r="W53" s="332"/>
      <c r="X53" s="332"/>
      <c r="Y53" s="332"/>
      <c r="Z53" s="332"/>
      <c r="AA53" s="332"/>
    </row>
    <row r="54" spans="1:27" ht="13.5" customHeight="1">
      <c r="A54" s="338"/>
      <c r="B54" s="340" t="s">
        <v>656</v>
      </c>
      <c r="C54" s="345"/>
      <c r="D54" s="345"/>
      <c r="E54" s="345"/>
      <c r="F54" s="339"/>
      <c r="G54" s="341">
        <v>0</v>
      </c>
      <c r="H54" s="341"/>
      <c r="I54" s="341"/>
      <c r="J54" s="341"/>
      <c r="K54" s="341"/>
      <c r="L54" s="341"/>
      <c r="M54" s="341"/>
      <c r="N54" s="347"/>
      <c r="O54" s="332"/>
      <c r="P54" s="332"/>
      <c r="Q54" s="332"/>
      <c r="R54" s="332"/>
      <c r="S54" s="332"/>
      <c r="T54" s="332"/>
      <c r="U54" s="332"/>
      <c r="V54" s="332"/>
      <c r="W54" s="332"/>
      <c r="X54" s="332"/>
      <c r="Y54" s="332"/>
      <c r="Z54" s="332"/>
      <c r="AA54" s="332"/>
    </row>
    <row r="55" spans="1:27" ht="13.5" customHeight="1">
      <c r="A55" s="338"/>
      <c r="B55" s="340" t="s">
        <v>657</v>
      </c>
      <c r="C55" s="345"/>
      <c r="D55" s="345"/>
      <c r="E55" s="345"/>
      <c r="F55" s="339"/>
      <c r="G55" s="346">
        <v>0</v>
      </c>
      <c r="H55" s="346"/>
      <c r="I55" s="346"/>
      <c r="J55" s="346"/>
      <c r="K55" s="346"/>
      <c r="L55" s="346"/>
      <c r="M55" s="346"/>
      <c r="N55" s="347"/>
      <c r="O55" s="332"/>
      <c r="P55" s="332"/>
      <c r="Q55" s="332"/>
      <c r="R55" s="332"/>
      <c r="S55" s="332"/>
      <c r="T55" s="332"/>
      <c r="U55" s="332"/>
      <c r="V55" s="332"/>
      <c r="W55" s="332"/>
      <c r="X55" s="332"/>
      <c r="Y55" s="332"/>
      <c r="Z55" s="332"/>
      <c r="AA55" s="332"/>
    </row>
    <row r="56" spans="1:27" ht="13.5" customHeight="1">
      <c r="A56" s="338"/>
      <c r="B56" s="340" t="s">
        <v>658</v>
      </c>
      <c r="C56" s="345"/>
      <c r="D56" s="345"/>
      <c r="E56" s="345"/>
      <c r="F56" s="339"/>
      <c r="G56" s="346">
        <v>0</v>
      </c>
      <c r="H56" s="346"/>
      <c r="I56" s="346"/>
      <c r="J56" s="346"/>
      <c r="K56" s="346"/>
      <c r="L56" s="346"/>
      <c r="M56" s="346"/>
      <c r="N56" s="347"/>
      <c r="O56" s="332"/>
      <c r="P56" s="332"/>
      <c r="Q56" s="332"/>
      <c r="R56" s="332"/>
      <c r="S56" s="332"/>
      <c r="T56" s="332"/>
      <c r="U56" s="332"/>
      <c r="V56" s="332"/>
      <c r="W56" s="332"/>
      <c r="X56" s="332"/>
      <c r="Y56" s="332"/>
      <c r="Z56" s="332"/>
      <c r="AA56" s="332"/>
    </row>
    <row r="57" spans="1:27" ht="13.5" customHeight="1">
      <c r="A57" s="338"/>
      <c r="B57" s="340" t="s">
        <v>659</v>
      </c>
      <c r="C57" s="345"/>
      <c r="D57" s="345"/>
      <c r="E57" s="345"/>
      <c r="F57" s="339"/>
      <c r="G57" s="341"/>
      <c r="H57" s="341"/>
      <c r="I57" s="341"/>
      <c r="J57" s="341"/>
      <c r="K57" s="341"/>
      <c r="L57" s="341"/>
      <c r="M57" s="341"/>
      <c r="N57" s="347"/>
      <c r="O57" s="332"/>
      <c r="P57" s="332"/>
      <c r="Q57" s="332"/>
      <c r="R57" s="332"/>
      <c r="S57" s="332"/>
      <c r="T57" s="332"/>
      <c r="U57" s="332"/>
      <c r="V57" s="332"/>
      <c r="W57" s="332"/>
      <c r="X57" s="332"/>
      <c r="Y57" s="332"/>
      <c r="Z57" s="332"/>
      <c r="AA57" s="332"/>
    </row>
    <row r="58" spans="1:27" ht="13.5" customHeight="1">
      <c r="A58" s="338"/>
      <c r="B58" s="340" t="s">
        <v>660</v>
      </c>
      <c r="C58" s="345"/>
      <c r="D58" s="345"/>
      <c r="E58" s="345"/>
      <c r="F58" s="339"/>
      <c r="G58" s="346">
        <f>G52</f>
        <v>156.375</v>
      </c>
      <c r="H58" s="341"/>
      <c r="I58" s="341"/>
      <c r="J58" s="341"/>
      <c r="K58" s="341"/>
      <c r="L58" s="341"/>
      <c r="M58" s="341"/>
      <c r="N58" s="347"/>
      <c r="O58" s="332"/>
      <c r="P58" s="332"/>
      <c r="Q58" s="332"/>
      <c r="R58" s="332"/>
      <c r="S58" s="332"/>
      <c r="T58" s="332"/>
      <c r="U58" s="332"/>
      <c r="V58" s="332"/>
      <c r="W58" s="332"/>
      <c r="X58" s="332"/>
      <c r="Y58" s="332"/>
      <c r="Z58" s="332"/>
      <c r="AA58" s="332"/>
    </row>
    <row r="59" spans="1:27" ht="13.5" customHeight="1">
      <c r="A59" s="338"/>
      <c r="B59" s="340" t="s">
        <v>661</v>
      </c>
      <c r="C59" s="345"/>
      <c r="D59" s="345"/>
      <c r="E59" s="345"/>
      <c r="F59" s="339"/>
      <c r="G59" s="346">
        <v>0</v>
      </c>
      <c r="H59" s="341"/>
      <c r="I59" s="341"/>
      <c r="J59" s="341"/>
      <c r="K59" s="341"/>
      <c r="L59" s="341"/>
      <c r="M59" s="341"/>
      <c r="N59" s="348"/>
      <c r="O59" s="332"/>
      <c r="P59" s="332"/>
      <c r="Q59" s="332"/>
      <c r="R59" s="332"/>
      <c r="S59" s="332"/>
      <c r="T59" s="332"/>
      <c r="U59" s="332"/>
      <c r="V59" s="332"/>
      <c r="W59" s="332"/>
      <c r="X59" s="332"/>
      <c r="Y59" s="332"/>
      <c r="Z59" s="332"/>
      <c r="AA59" s="332"/>
    </row>
    <row r="60" spans="1:27" ht="37.5" customHeight="1">
      <c r="A60" s="326" t="s">
        <v>105</v>
      </c>
      <c r="B60" s="327" t="s">
        <v>662</v>
      </c>
      <c r="C60" s="328" t="s">
        <v>663</v>
      </c>
      <c r="D60" s="329"/>
      <c r="E60" s="329"/>
      <c r="F60" s="327"/>
      <c r="G60" s="330">
        <f t="shared" ref="G60:M60" si="3">+G61+G107</f>
        <v>4497.7</v>
      </c>
      <c r="H60" s="330">
        <f t="shared" si="3"/>
        <v>1470</v>
      </c>
      <c r="I60" s="330">
        <f t="shared" si="3"/>
        <v>110.5</v>
      </c>
      <c r="J60" s="330">
        <f t="shared" si="3"/>
        <v>1359.5</v>
      </c>
      <c r="K60" s="330">
        <f t="shared" si="3"/>
        <v>3138.2</v>
      </c>
      <c r="L60" s="330">
        <f t="shared" si="3"/>
        <v>1967.75</v>
      </c>
      <c r="M60" s="330">
        <f t="shared" si="3"/>
        <v>985</v>
      </c>
      <c r="N60" s="331"/>
      <c r="O60" s="332"/>
      <c r="P60" s="332"/>
      <c r="Q60" s="332"/>
      <c r="R60" s="332"/>
      <c r="S60" s="332"/>
      <c r="T60" s="332"/>
      <c r="U60" s="332"/>
      <c r="V60" s="332"/>
      <c r="W60" s="332"/>
      <c r="X60" s="332"/>
      <c r="Y60" s="332"/>
      <c r="Z60" s="332"/>
      <c r="AA60" s="332"/>
    </row>
    <row r="61" spans="1:27" ht="19.5" customHeight="1">
      <c r="A61" s="333" t="s">
        <v>80</v>
      </c>
      <c r="B61" s="334" t="s">
        <v>589</v>
      </c>
      <c r="C61" s="334"/>
      <c r="D61" s="335"/>
      <c r="E61" s="335"/>
      <c r="F61" s="334"/>
      <c r="G61" s="336">
        <f t="shared" ref="G61:M61" si="4">G62+G70+G74+G83+G86+G93+G101+G106</f>
        <v>4497.7</v>
      </c>
      <c r="H61" s="336">
        <f t="shared" si="4"/>
        <v>1470</v>
      </c>
      <c r="I61" s="336">
        <f t="shared" si="4"/>
        <v>110.5</v>
      </c>
      <c r="J61" s="336">
        <f t="shared" si="4"/>
        <v>1359.5</v>
      </c>
      <c r="K61" s="336">
        <f t="shared" si="4"/>
        <v>3138.2</v>
      </c>
      <c r="L61" s="336">
        <f t="shared" si="4"/>
        <v>1967.75</v>
      </c>
      <c r="M61" s="336">
        <f t="shared" si="4"/>
        <v>985</v>
      </c>
      <c r="N61" s="337"/>
      <c r="O61" s="332"/>
      <c r="P61" s="332"/>
      <c r="Q61" s="332"/>
      <c r="R61" s="332"/>
      <c r="S61" s="332"/>
      <c r="T61" s="332"/>
      <c r="U61" s="332"/>
      <c r="V61" s="332"/>
      <c r="W61" s="332"/>
      <c r="X61" s="332"/>
      <c r="Y61" s="332"/>
      <c r="Z61" s="332"/>
      <c r="AA61" s="332"/>
    </row>
    <row r="62" spans="1:27" ht="13.5" customHeight="1">
      <c r="A62" s="338">
        <v>1</v>
      </c>
      <c r="B62" s="339" t="s">
        <v>260</v>
      </c>
      <c r="C62" s="349" t="s">
        <v>627</v>
      </c>
      <c r="D62" s="341"/>
      <c r="E62" s="341"/>
      <c r="F62" s="349"/>
      <c r="G62" s="346">
        <v>607.54999999999995</v>
      </c>
      <c r="H62" s="346">
        <v>200</v>
      </c>
      <c r="I62" s="346">
        <f>H62*0.2</f>
        <v>40</v>
      </c>
      <c r="J62" s="346">
        <f>H62-I62</f>
        <v>160</v>
      </c>
      <c r="K62" s="346">
        <f>G62-J62</f>
        <v>447.54999999999995</v>
      </c>
      <c r="L62" s="346">
        <v>236</v>
      </c>
      <c r="M62" s="346">
        <v>155</v>
      </c>
      <c r="N62" s="342"/>
      <c r="O62" s="332"/>
      <c r="P62" s="332"/>
      <c r="Q62" s="332"/>
      <c r="R62" s="332"/>
      <c r="S62" s="332"/>
      <c r="T62" s="332"/>
      <c r="U62" s="332"/>
      <c r="V62" s="332"/>
      <c r="W62" s="332"/>
      <c r="X62" s="332"/>
      <c r="Y62" s="332"/>
      <c r="Z62" s="332"/>
      <c r="AA62" s="332"/>
    </row>
    <row r="63" spans="1:27" ht="13.5" customHeight="1">
      <c r="A63" s="338"/>
      <c r="B63" s="339"/>
      <c r="C63" s="349"/>
      <c r="D63" s="341" t="s">
        <v>664</v>
      </c>
      <c r="E63" s="341">
        <v>8</v>
      </c>
      <c r="F63" s="349" t="s">
        <v>665</v>
      </c>
      <c r="G63" s="341"/>
      <c r="H63" s="341"/>
      <c r="I63" s="341"/>
      <c r="J63" s="341"/>
      <c r="K63" s="341"/>
      <c r="L63" s="341"/>
      <c r="M63" s="341"/>
      <c r="N63" s="342"/>
      <c r="O63" s="332"/>
      <c r="P63" s="332"/>
      <c r="Q63" s="332"/>
      <c r="R63" s="332"/>
      <c r="S63" s="332"/>
      <c r="T63" s="332"/>
      <c r="U63" s="332"/>
      <c r="V63" s="332"/>
      <c r="W63" s="332"/>
      <c r="X63" s="332"/>
      <c r="Y63" s="332"/>
      <c r="Z63" s="332"/>
      <c r="AA63" s="332"/>
    </row>
    <row r="64" spans="1:27" ht="13.5" customHeight="1">
      <c r="A64" s="338"/>
      <c r="B64" s="339"/>
      <c r="C64" s="349"/>
      <c r="D64" s="341" t="s">
        <v>666</v>
      </c>
      <c r="E64" s="341">
        <v>6</v>
      </c>
      <c r="F64" s="349" t="s">
        <v>667</v>
      </c>
      <c r="G64" s="341"/>
      <c r="H64" s="341"/>
      <c r="I64" s="341"/>
      <c r="J64" s="341"/>
      <c r="K64" s="341"/>
      <c r="L64" s="341"/>
      <c r="M64" s="341"/>
      <c r="N64" s="342"/>
      <c r="O64" s="332"/>
      <c r="P64" s="332"/>
      <c r="Q64" s="332"/>
      <c r="R64" s="332"/>
      <c r="S64" s="332"/>
      <c r="T64" s="332"/>
      <c r="U64" s="332"/>
      <c r="V64" s="332"/>
      <c r="W64" s="332"/>
      <c r="X64" s="332"/>
      <c r="Y64" s="332"/>
      <c r="Z64" s="332"/>
      <c r="AA64" s="332"/>
    </row>
    <row r="65" spans="1:27" ht="13.5" customHeight="1">
      <c r="A65" s="338"/>
      <c r="B65" s="339"/>
      <c r="C65" s="349"/>
      <c r="D65" s="341" t="s">
        <v>668</v>
      </c>
      <c r="E65" s="341">
        <v>3</v>
      </c>
      <c r="F65" s="349" t="s">
        <v>669</v>
      </c>
      <c r="G65" s="341"/>
      <c r="H65" s="341"/>
      <c r="I65" s="341"/>
      <c r="J65" s="341"/>
      <c r="K65" s="341"/>
      <c r="L65" s="341"/>
      <c r="M65" s="341"/>
      <c r="N65" s="342" t="s">
        <v>670</v>
      </c>
      <c r="O65" s="332"/>
      <c r="P65" s="332"/>
      <c r="Q65" s="332"/>
      <c r="R65" s="332"/>
      <c r="S65" s="332"/>
      <c r="T65" s="332"/>
      <c r="U65" s="332"/>
      <c r="V65" s="332"/>
      <c r="W65" s="332"/>
      <c r="X65" s="332"/>
      <c r="Y65" s="332"/>
      <c r="Z65" s="332"/>
      <c r="AA65" s="332"/>
    </row>
    <row r="66" spans="1:27" ht="13.5" customHeight="1">
      <c r="A66" s="338"/>
      <c r="B66" s="339"/>
      <c r="C66" s="349"/>
      <c r="D66" s="341" t="s">
        <v>671</v>
      </c>
      <c r="E66" s="341">
        <v>3</v>
      </c>
      <c r="F66" s="349" t="s">
        <v>672</v>
      </c>
      <c r="G66" s="341"/>
      <c r="H66" s="341"/>
      <c r="I66" s="341"/>
      <c r="J66" s="341"/>
      <c r="K66" s="341"/>
      <c r="L66" s="341"/>
      <c r="M66" s="341"/>
      <c r="N66" s="342"/>
      <c r="O66" s="332"/>
      <c r="P66" s="332"/>
      <c r="Q66" s="332"/>
      <c r="R66" s="332"/>
      <c r="S66" s="332"/>
      <c r="T66" s="332"/>
      <c r="U66" s="332"/>
      <c r="V66" s="332"/>
      <c r="W66" s="332"/>
      <c r="X66" s="332"/>
      <c r="Y66" s="332"/>
      <c r="Z66" s="332"/>
      <c r="AA66" s="332"/>
    </row>
    <row r="67" spans="1:27" ht="13.5" customHeight="1">
      <c r="A67" s="338"/>
      <c r="B67" s="339"/>
      <c r="C67" s="349"/>
      <c r="D67" s="341" t="s">
        <v>673</v>
      </c>
      <c r="E67" s="341">
        <v>9</v>
      </c>
      <c r="F67" s="341" t="s">
        <v>674</v>
      </c>
      <c r="G67" s="341"/>
      <c r="H67" s="341"/>
      <c r="I67" s="341"/>
      <c r="J67" s="341"/>
      <c r="K67" s="341"/>
      <c r="L67" s="341"/>
      <c r="M67" s="341"/>
      <c r="N67" s="342"/>
      <c r="O67" s="332"/>
      <c r="P67" s="332"/>
      <c r="Q67" s="332"/>
      <c r="R67" s="332"/>
      <c r="S67" s="332"/>
      <c r="T67" s="332"/>
      <c r="U67" s="332"/>
      <c r="V67" s="332"/>
      <c r="W67" s="332"/>
      <c r="X67" s="332"/>
      <c r="Y67" s="332"/>
      <c r="Z67" s="332"/>
      <c r="AA67" s="332"/>
    </row>
    <row r="68" spans="1:27" ht="13.5" customHeight="1">
      <c r="A68" s="338"/>
      <c r="B68" s="339"/>
      <c r="C68" s="349"/>
      <c r="D68" s="341" t="s">
        <v>675</v>
      </c>
      <c r="E68" s="341">
        <v>3</v>
      </c>
      <c r="F68" s="349" t="s">
        <v>676</v>
      </c>
      <c r="G68" s="341"/>
      <c r="H68" s="341"/>
      <c r="I68" s="341"/>
      <c r="J68" s="341"/>
      <c r="K68" s="341"/>
      <c r="L68" s="341"/>
      <c r="M68" s="341"/>
      <c r="N68" s="342"/>
      <c r="O68" s="332"/>
      <c r="P68" s="332"/>
      <c r="Q68" s="332"/>
      <c r="R68" s="332"/>
      <c r="S68" s="332"/>
      <c r="T68" s="332"/>
      <c r="U68" s="332"/>
      <c r="V68" s="332"/>
      <c r="W68" s="332"/>
      <c r="X68" s="332"/>
      <c r="Y68" s="332"/>
      <c r="Z68" s="332"/>
      <c r="AA68" s="332"/>
    </row>
    <row r="69" spans="1:27" ht="13.5" customHeight="1">
      <c r="A69" s="338"/>
      <c r="B69" s="339"/>
      <c r="C69" s="349"/>
      <c r="D69" s="341" t="s">
        <v>677</v>
      </c>
      <c r="E69" s="341" t="s">
        <v>678</v>
      </c>
      <c r="F69" s="341" t="s">
        <v>679</v>
      </c>
      <c r="G69" s="341"/>
      <c r="H69" s="341"/>
      <c r="I69" s="341"/>
      <c r="J69" s="341"/>
      <c r="K69" s="341"/>
      <c r="L69" s="341"/>
      <c r="M69" s="341"/>
      <c r="N69" s="342"/>
      <c r="O69" s="332"/>
      <c r="P69" s="332"/>
      <c r="Q69" s="332"/>
      <c r="R69" s="332"/>
      <c r="S69" s="332"/>
      <c r="T69" s="332"/>
      <c r="U69" s="332"/>
      <c r="V69" s="332"/>
      <c r="W69" s="332"/>
      <c r="X69" s="332"/>
      <c r="Y69" s="332"/>
      <c r="Z69" s="332"/>
      <c r="AA69" s="332"/>
    </row>
    <row r="70" spans="1:27" ht="13.5" customHeight="1">
      <c r="A70" s="338">
        <v>2</v>
      </c>
      <c r="B70" s="339" t="s">
        <v>261</v>
      </c>
      <c r="C70" s="349" t="s">
        <v>590</v>
      </c>
      <c r="D70" s="341"/>
      <c r="E70" s="341"/>
      <c r="F70" s="341"/>
      <c r="G70" s="346">
        <v>662</v>
      </c>
      <c r="H70" s="346">
        <v>200</v>
      </c>
      <c r="I70" s="346">
        <v>0</v>
      </c>
      <c r="J70" s="346">
        <f>H70-I70</f>
        <v>200</v>
      </c>
      <c r="K70" s="346">
        <f>G70-J70</f>
        <v>462</v>
      </c>
      <c r="L70" s="346">
        <v>350</v>
      </c>
      <c r="M70" s="346">
        <v>100</v>
      </c>
      <c r="N70" s="342"/>
      <c r="O70" s="332"/>
      <c r="P70" s="332"/>
      <c r="Q70" s="332"/>
      <c r="R70" s="332"/>
      <c r="S70" s="332"/>
      <c r="T70" s="332"/>
      <c r="U70" s="332"/>
      <c r="V70" s="332"/>
      <c r="W70" s="332"/>
      <c r="X70" s="332"/>
      <c r="Y70" s="332"/>
      <c r="Z70" s="332"/>
      <c r="AA70" s="332"/>
    </row>
    <row r="71" spans="1:27" ht="13.5" customHeight="1">
      <c r="A71" s="338"/>
      <c r="B71" s="339"/>
      <c r="C71" s="349"/>
      <c r="D71" s="341" t="s">
        <v>680</v>
      </c>
      <c r="E71" s="341">
        <v>20</v>
      </c>
      <c r="F71" s="341" t="s">
        <v>681</v>
      </c>
      <c r="G71" s="341"/>
      <c r="H71" s="341"/>
      <c r="I71" s="341"/>
      <c r="J71" s="341"/>
      <c r="K71" s="341"/>
      <c r="L71" s="341"/>
      <c r="M71" s="341"/>
      <c r="N71" s="342"/>
      <c r="O71" s="332"/>
      <c r="P71" s="332"/>
      <c r="Q71" s="332"/>
      <c r="R71" s="332"/>
      <c r="S71" s="332"/>
      <c r="T71" s="332"/>
      <c r="U71" s="332"/>
      <c r="V71" s="332"/>
      <c r="W71" s="332"/>
      <c r="X71" s="332"/>
      <c r="Y71" s="332"/>
      <c r="Z71" s="332"/>
      <c r="AA71" s="332"/>
    </row>
    <row r="72" spans="1:27" ht="13.5" customHeight="1">
      <c r="A72" s="338"/>
      <c r="B72" s="339"/>
      <c r="C72" s="349"/>
      <c r="D72" s="341" t="s">
        <v>682</v>
      </c>
      <c r="E72" s="341">
        <v>9</v>
      </c>
      <c r="F72" s="341" t="s">
        <v>683</v>
      </c>
      <c r="G72" s="341"/>
      <c r="H72" s="341"/>
      <c r="I72" s="341"/>
      <c r="J72" s="341"/>
      <c r="K72" s="341"/>
      <c r="L72" s="341"/>
      <c r="M72" s="341"/>
      <c r="N72" s="342"/>
      <c r="O72" s="332"/>
      <c r="P72" s="332"/>
      <c r="Q72" s="332"/>
      <c r="R72" s="332"/>
      <c r="S72" s="332"/>
      <c r="T72" s="332"/>
      <c r="U72" s="332"/>
      <c r="V72" s="332"/>
      <c r="W72" s="332"/>
      <c r="X72" s="332"/>
      <c r="Y72" s="332"/>
      <c r="Z72" s="332"/>
      <c r="AA72" s="332"/>
    </row>
    <row r="73" spans="1:27" ht="13.5" customHeight="1">
      <c r="A73" s="338"/>
      <c r="B73" s="339"/>
      <c r="C73" s="349"/>
      <c r="D73" s="341" t="s">
        <v>677</v>
      </c>
      <c r="E73" s="341" t="s">
        <v>678</v>
      </c>
      <c r="F73" s="341" t="s">
        <v>679</v>
      </c>
      <c r="G73" s="341"/>
      <c r="H73" s="341"/>
      <c r="I73" s="341"/>
      <c r="J73" s="341"/>
      <c r="K73" s="341"/>
      <c r="L73" s="341"/>
      <c r="M73" s="341"/>
      <c r="N73" s="342"/>
      <c r="O73" s="332"/>
      <c r="P73" s="332"/>
      <c r="Q73" s="332"/>
      <c r="R73" s="332"/>
      <c r="S73" s="332"/>
      <c r="T73" s="332"/>
      <c r="U73" s="332"/>
      <c r="V73" s="332"/>
      <c r="W73" s="332"/>
      <c r="X73" s="332"/>
      <c r="Y73" s="332"/>
      <c r="Z73" s="332"/>
      <c r="AA73" s="332"/>
    </row>
    <row r="74" spans="1:27" ht="13.5" customHeight="1">
      <c r="A74" s="338">
        <v>3</v>
      </c>
      <c r="B74" s="339" t="s">
        <v>263</v>
      </c>
      <c r="C74" s="349" t="s">
        <v>605</v>
      </c>
      <c r="D74" s="341"/>
      <c r="E74" s="341"/>
      <c r="F74" s="341"/>
      <c r="G74" s="346">
        <v>693.55</v>
      </c>
      <c r="H74" s="346">
        <v>200</v>
      </c>
      <c r="I74" s="346">
        <f>H74*0.15</f>
        <v>30</v>
      </c>
      <c r="J74" s="346">
        <f>H74-I74</f>
        <v>170</v>
      </c>
      <c r="K74" s="346">
        <f>G74-J74</f>
        <v>523.54999999999995</v>
      </c>
      <c r="L74" s="346">
        <v>199.75</v>
      </c>
      <c r="M74" s="346">
        <v>215</v>
      </c>
      <c r="N74" s="342"/>
      <c r="O74" s="332"/>
      <c r="P74" s="332"/>
      <c r="Q74" s="332"/>
      <c r="R74" s="332"/>
      <c r="S74" s="332"/>
      <c r="T74" s="332"/>
      <c r="U74" s="332"/>
      <c r="V74" s="332"/>
      <c r="W74" s="332"/>
      <c r="X74" s="332"/>
      <c r="Y74" s="332"/>
      <c r="Z74" s="332"/>
      <c r="AA74" s="332"/>
    </row>
    <row r="75" spans="1:27" ht="13.5" customHeight="1">
      <c r="A75" s="338"/>
      <c r="B75" s="339"/>
      <c r="C75" s="349"/>
      <c r="D75" s="341" t="s">
        <v>680</v>
      </c>
      <c r="E75" s="341">
        <v>16</v>
      </c>
      <c r="F75" s="341" t="s">
        <v>684</v>
      </c>
      <c r="G75" s="341"/>
      <c r="H75" s="341"/>
      <c r="I75" s="341"/>
      <c r="J75" s="341"/>
      <c r="K75" s="341"/>
      <c r="L75" s="341"/>
      <c r="M75" s="341"/>
      <c r="N75" s="342"/>
      <c r="O75" s="332"/>
      <c r="P75" s="332"/>
      <c r="Q75" s="332"/>
      <c r="R75" s="332"/>
      <c r="S75" s="332"/>
      <c r="T75" s="332"/>
      <c r="U75" s="332"/>
      <c r="V75" s="332"/>
      <c r="W75" s="332"/>
      <c r="X75" s="332"/>
      <c r="Y75" s="332"/>
      <c r="Z75" s="332"/>
      <c r="AA75" s="332"/>
    </row>
    <row r="76" spans="1:27" ht="13.5" customHeight="1">
      <c r="A76" s="338"/>
      <c r="B76" s="339"/>
      <c r="C76" s="349"/>
      <c r="D76" s="341" t="s">
        <v>685</v>
      </c>
      <c r="E76" s="341">
        <v>3</v>
      </c>
      <c r="F76" s="341" t="s">
        <v>686</v>
      </c>
      <c r="G76" s="341"/>
      <c r="H76" s="341"/>
      <c r="I76" s="341"/>
      <c r="J76" s="341"/>
      <c r="K76" s="341"/>
      <c r="L76" s="341"/>
      <c r="M76" s="341"/>
      <c r="N76" s="342"/>
      <c r="O76" s="332"/>
      <c r="P76" s="332"/>
      <c r="Q76" s="332"/>
      <c r="R76" s="332"/>
      <c r="S76" s="332"/>
      <c r="T76" s="332"/>
      <c r="U76" s="332"/>
      <c r="V76" s="332"/>
      <c r="W76" s="332"/>
      <c r="X76" s="332"/>
      <c r="Y76" s="332"/>
      <c r="Z76" s="332"/>
      <c r="AA76" s="332"/>
    </row>
    <row r="77" spans="1:27" ht="13.5" customHeight="1">
      <c r="A77" s="338"/>
      <c r="B77" s="339"/>
      <c r="C77" s="349"/>
      <c r="D77" s="341" t="s">
        <v>673</v>
      </c>
      <c r="E77" s="341">
        <v>3</v>
      </c>
      <c r="F77" s="341" t="s">
        <v>687</v>
      </c>
      <c r="G77" s="341"/>
      <c r="H77" s="341"/>
      <c r="I77" s="341"/>
      <c r="J77" s="341"/>
      <c r="K77" s="341"/>
      <c r="L77" s="341"/>
      <c r="M77" s="341"/>
      <c r="N77" s="342"/>
      <c r="O77" s="332"/>
      <c r="P77" s="332"/>
      <c r="Q77" s="332"/>
      <c r="R77" s="332"/>
      <c r="S77" s="332"/>
      <c r="T77" s="332"/>
      <c r="U77" s="332"/>
      <c r="V77" s="332"/>
      <c r="W77" s="332"/>
      <c r="X77" s="332"/>
      <c r="Y77" s="332"/>
      <c r="Z77" s="332"/>
      <c r="AA77" s="332"/>
    </row>
    <row r="78" spans="1:27" ht="13.5" customHeight="1">
      <c r="A78" s="338"/>
      <c r="B78" s="339"/>
      <c r="C78" s="349"/>
      <c r="D78" s="341" t="s">
        <v>688</v>
      </c>
      <c r="E78" s="341">
        <v>2</v>
      </c>
      <c r="F78" s="341" t="s">
        <v>689</v>
      </c>
      <c r="G78" s="341"/>
      <c r="H78" s="341"/>
      <c r="I78" s="341"/>
      <c r="J78" s="341"/>
      <c r="K78" s="341"/>
      <c r="L78" s="341"/>
      <c r="M78" s="341"/>
      <c r="N78" s="342"/>
      <c r="O78" s="332"/>
      <c r="P78" s="332"/>
      <c r="Q78" s="332"/>
      <c r="R78" s="332"/>
      <c r="S78" s="332"/>
      <c r="T78" s="332"/>
      <c r="U78" s="332"/>
      <c r="V78" s="332"/>
      <c r="W78" s="332"/>
      <c r="X78" s="332"/>
      <c r="Y78" s="332"/>
      <c r="Z78" s="332"/>
      <c r="AA78" s="332"/>
    </row>
    <row r="79" spans="1:27" ht="13.5" customHeight="1">
      <c r="A79" s="338"/>
      <c r="B79" s="339"/>
      <c r="C79" s="349"/>
      <c r="D79" s="341" t="s">
        <v>673</v>
      </c>
      <c r="E79" s="341">
        <v>3</v>
      </c>
      <c r="F79" s="341" t="s">
        <v>690</v>
      </c>
      <c r="G79" s="341"/>
      <c r="H79" s="341"/>
      <c r="I79" s="341"/>
      <c r="J79" s="341"/>
      <c r="K79" s="341"/>
      <c r="L79" s="341"/>
      <c r="M79" s="341"/>
      <c r="N79" s="342"/>
      <c r="O79" s="332"/>
      <c r="P79" s="332"/>
      <c r="Q79" s="332"/>
      <c r="R79" s="332"/>
      <c r="S79" s="332"/>
      <c r="T79" s="332"/>
      <c r="U79" s="332"/>
      <c r="V79" s="332"/>
      <c r="W79" s="332"/>
      <c r="X79" s="332"/>
      <c r="Y79" s="332"/>
      <c r="Z79" s="332"/>
      <c r="AA79" s="332"/>
    </row>
    <row r="80" spans="1:27" ht="13.5" customHeight="1">
      <c r="A80" s="338"/>
      <c r="B80" s="339"/>
      <c r="C80" s="349"/>
      <c r="D80" s="341" t="s">
        <v>691</v>
      </c>
      <c r="E80" s="341">
        <v>3</v>
      </c>
      <c r="F80" s="341" t="s">
        <v>692</v>
      </c>
      <c r="G80" s="341"/>
      <c r="H80" s="341"/>
      <c r="I80" s="341"/>
      <c r="J80" s="341"/>
      <c r="K80" s="341"/>
      <c r="L80" s="341"/>
      <c r="M80" s="341"/>
      <c r="N80" s="342"/>
      <c r="O80" s="332"/>
      <c r="P80" s="332"/>
      <c r="Q80" s="332"/>
      <c r="R80" s="332"/>
      <c r="S80" s="332"/>
      <c r="T80" s="332"/>
      <c r="U80" s="332"/>
      <c r="V80" s="332"/>
      <c r="W80" s="332"/>
      <c r="X80" s="332"/>
      <c r="Y80" s="332"/>
      <c r="Z80" s="332"/>
      <c r="AA80" s="332"/>
    </row>
    <row r="81" spans="1:27" ht="13.5" customHeight="1">
      <c r="A81" s="338"/>
      <c r="B81" s="339"/>
      <c r="C81" s="349"/>
      <c r="D81" s="341" t="s">
        <v>677</v>
      </c>
      <c r="E81" s="341" t="s">
        <v>678</v>
      </c>
      <c r="F81" s="341" t="s">
        <v>679</v>
      </c>
      <c r="G81" s="341"/>
      <c r="H81" s="341"/>
      <c r="I81" s="341"/>
      <c r="J81" s="341"/>
      <c r="K81" s="341"/>
      <c r="L81" s="341"/>
      <c r="M81" s="341"/>
      <c r="N81" s="342"/>
      <c r="O81" s="332"/>
      <c r="P81" s="332"/>
      <c r="Q81" s="332"/>
      <c r="R81" s="332"/>
      <c r="S81" s="332"/>
      <c r="T81" s="332"/>
      <c r="U81" s="332"/>
      <c r="V81" s="332"/>
      <c r="W81" s="332"/>
      <c r="X81" s="332"/>
      <c r="Y81" s="332"/>
      <c r="Z81" s="332"/>
      <c r="AA81" s="332"/>
    </row>
    <row r="82" spans="1:27" ht="13.5" customHeight="1">
      <c r="A82" s="338"/>
      <c r="B82" s="339"/>
      <c r="C82" s="349"/>
      <c r="D82" s="341" t="s">
        <v>693</v>
      </c>
      <c r="E82" s="341" t="s">
        <v>694</v>
      </c>
      <c r="F82" s="341" t="s">
        <v>695</v>
      </c>
      <c r="G82" s="341"/>
      <c r="H82" s="341"/>
      <c r="I82" s="341"/>
      <c r="J82" s="341"/>
      <c r="K82" s="341"/>
      <c r="L82" s="341"/>
      <c r="M82" s="341"/>
      <c r="N82" s="342"/>
      <c r="O82" s="332"/>
      <c r="P82" s="332"/>
      <c r="Q82" s="332"/>
      <c r="R82" s="332"/>
      <c r="S82" s="332"/>
      <c r="T82" s="332"/>
      <c r="U82" s="332"/>
      <c r="V82" s="332"/>
      <c r="W82" s="332"/>
      <c r="X82" s="332"/>
      <c r="Y82" s="332"/>
      <c r="Z82" s="332"/>
      <c r="AA82" s="332"/>
    </row>
    <row r="83" spans="1:27" ht="13.5" customHeight="1">
      <c r="A83" s="338">
        <v>4</v>
      </c>
      <c r="B83" s="339" t="s">
        <v>266</v>
      </c>
      <c r="C83" s="349" t="s">
        <v>627</v>
      </c>
      <c r="D83" s="341"/>
      <c r="E83" s="341"/>
      <c r="F83" s="341"/>
      <c r="G83" s="346">
        <v>750.75</v>
      </c>
      <c r="H83" s="346">
        <v>270</v>
      </c>
      <c r="I83" s="346">
        <f>H83*0.15</f>
        <v>40.5</v>
      </c>
      <c r="J83" s="346">
        <f>H83-I83</f>
        <v>229.5</v>
      </c>
      <c r="K83" s="346">
        <f>G83-J83</f>
        <v>521.25</v>
      </c>
      <c r="L83" s="346">
        <v>187</v>
      </c>
      <c r="M83" s="346">
        <v>160</v>
      </c>
      <c r="N83" s="342"/>
      <c r="O83" s="332"/>
      <c r="P83" s="332"/>
      <c r="Q83" s="332"/>
      <c r="R83" s="332"/>
      <c r="S83" s="332"/>
      <c r="T83" s="332"/>
      <c r="U83" s="332"/>
      <c r="V83" s="332"/>
      <c r="W83" s="332"/>
      <c r="X83" s="332"/>
      <c r="Y83" s="332"/>
      <c r="Z83" s="332"/>
      <c r="AA83" s="332"/>
    </row>
    <row r="84" spans="1:27" ht="13.5" customHeight="1">
      <c r="A84" s="338"/>
      <c r="B84" s="339"/>
      <c r="C84" s="349"/>
      <c r="D84" s="341" t="s">
        <v>680</v>
      </c>
      <c r="E84" s="341">
        <v>20</v>
      </c>
      <c r="F84" s="341" t="s">
        <v>681</v>
      </c>
      <c r="G84" s="341"/>
      <c r="H84" s="341"/>
      <c r="I84" s="341"/>
      <c r="J84" s="341"/>
      <c r="K84" s="341"/>
      <c r="L84" s="341"/>
      <c r="M84" s="341"/>
      <c r="N84" s="342"/>
      <c r="O84" s="332"/>
      <c r="P84" s="332"/>
      <c r="Q84" s="332"/>
      <c r="R84" s="332"/>
      <c r="S84" s="332"/>
      <c r="T84" s="332"/>
      <c r="U84" s="332"/>
      <c r="V84" s="332"/>
      <c r="W84" s="332"/>
      <c r="X84" s="332"/>
      <c r="Y84" s="332"/>
      <c r="Z84" s="332"/>
      <c r="AA84" s="332"/>
    </row>
    <row r="85" spans="1:27" ht="13.5" customHeight="1">
      <c r="A85" s="338"/>
      <c r="B85" s="339"/>
      <c r="C85" s="349"/>
      <c r="D85" s="341" t="s">
        <v>673</v>
      </c>
      <c r="E85" s="341">
        <v>15</v>
      </c>
      <c r="F85" s="341" t="s">
        <v>696</v>
      </c>
      <c r="G85" s="341"/>
      <c r="H85" s="341"/>
      <c r="I85" s="341"/>
      <c r="J85" s="341"/>
      <c r="K85" s="341"/>
      <c r="L85" s="341"/>
      <c r="M85" s="341"/>
      <c r="N85" s="342"/>
      <c r="O85" s="332"/>
      <c r="P85" s="332"/>
      <c r="Q85" s="332"/>
      <c r="R85" s="332"/>
      <c r="S85" s="332"/>
      <c r="T85" s="332"/>
      <c r="U85" s="332"/>
      <c r="V85" s="332"/>
      <c r="W85" s="332"/>
      <c r="X85" s="332"/>
      <c r="Y85" s="332"/>
      <c r="Z85" s="332"/>
      <c r="AA85" s="332"/>
    </row>
    <row r="86" spans="1:27" ht="13.5" customHeight="1">
      <c r="A86" s="338">
        <v>5</v>
      </c>
      <c r="B86" s="339" t="s">
        <v>269</v>
      </c>
      <c r="C86" s="349" t="s">
        <v>590</v>
      </c>
      <c r="D86" s="341"/>
      <c r="E86" s="341"/>
      <c r="F86" s="341"/>
      <c r="G86" s="346">
        <v>498.47500000000002</v>
      </c>
      <c r="H86" s="346">
        <v>200</v>
      </c>
      <c r="I86" s="346">
        <v>0</v>
      </c>
      <c r="J86" s="346">
        <f>H86-I86</f>
        <v>200</v>
      </c>
      <c r="K86" s="346">
        <f>G86-J86</f>
        <v>298.47500000000002</v>
      </c>
      <c r="L86" s="346">
        <v>350</v>
      </c>
      <c r="M86" s="346">
        <v>100</v>
      </c>
      <c r="N86" s="342"/>
      <c r="O86" s="332"/>
      <c r="P86" s="332"/>
      <c r="Q86" s="332"/>
      <c r="R86" s="332"/>
      <c r="S86" s="332"/>
      <c r="T86" s="332"/>
      <c r="U86" s="332"/>
      <c r="V86" s="332"/>
      <c r="W86" s="332"/>
      <c r="X86" s="332"/>
      <c r="Y86" s="332"/>
      <c r="Z86" s="332"/>
      <c r="AA86" s="332"/>
    </row>
    <row r="87" spans="1:27" ht="13.5" customHeight="1">
      <c r="A87" s="338"/>
      <c r="B87" s="339"/>
      <c r="C87" s="349"/>
      <c r="D87" s="341" t="s">
        <v>664</v>
      </c>
      <c r="E87" s="341">
        <v>8</v>
      </c>
      <c r="F87" s="349" t="s">
        <v>665</v>
      </c>
      <c r="G87" s="341"/>
      <c r="H87" s="341"/>
      <c r="I87" s="341"/>
      <c r="J87" s="341"/>
      <c r="K87" s="341"/>
      <c r="L87" s="341"/>
      <c r="M87" s="341"/>
      <c r="N87" s="342"/>
      <c r="O87" s="332"/>
      <c r="P87" s="332"/>
      <c r="Q87" s="332"/>
      <c r="R87" s="332"/>
      <c r="S87" s="332"/>
      <c r="T87" s="332"/>
      <c r="U87" s="332"/>
      <c r="V87" s="332"/>
      <c r="W87" s="332"/>
      <c r="X87" s="332"/>
      <c r="Y87" s="332"/>
      <c r="Z87" s="332"/>
      <c r="AA87" s="332"/>
    </row>
    <row r="88" spans="1:27" ht="13.5" customHeight="1">
      <c r="A88" s="338"/>
      <c r="B88" s="339"/>
      <c r="C88" s="349"/>
      <c r="D88" s="341" t="s">
        <v>697</v>
      </c>
      <c r="E88" s="341">
        <v>10</v>
      </c>
      <c r="F88" s="341" t="s">
        <v>698</v>
      </c>
      <c r="G88" s="341"/>
      <c r="H88" s="341"/>
      <c r="I88" s="341"/>
      <c r="J88" s="341"/>
      <c r="K88" s="341"/>
      <c r="L88" s="341"/>
      <c r="M88" s="341"/>
      <c r="N88" s="342"/>
      <c r="O88" s="332"/>
      <c r="P88" s="332"/>
      <c r="Q88" s="332"/>
      <c r="R88" s="332"/>
      <c r="S88" s="332"/>
      <c r="T88" s="332"/>
      <c r="U88" s="332"/>
      <c r="V88" s="332"/>
      <c r="W88" s="332"/>
      <c r="X88" s="332"/>
      <c r="Y88" s="332"/>
      <c r="Z88" s="332"/>
      <c r="AA88" s="332"/>
    </row>
    <row r="89" spans="1:27" ht="13.5" customHeight="1">
      <c r="A89" s="338"/>
      <c r="B89" s="339"/>
      <c r="C89" s="349"/>
      <c r="D89" s="341" t="s">
        <v>673</v>
      </c>
      <c r="E89" s="341">
        <v>3</v>
      </c>
      <c r="F89" s="341" t="s">
        <v>690</v>
      </c>
      <c r="G89" s="341"/>
      <c r="H89" s="341"/>
      <c r="I89" s="341"/>
      <c r="J89" s="341"/>
      <c r="K89" s="341"/>
      <c r="L89" s="341"/>
      <c r="M89" s="341"/>
      <c r="N89" s="342"/>
      <c r="O89" s="332"/>
      <c r="P89" s="332"/>
      <c r="Q89" s="332"/>
      <c r="R89" s="332"/>
      <c r="S89" s="332"/>
      <c r="T89" s="332"/>
      <c r="U89" s="332"/>
      <c r="V89" s="332"/>
      <c r="W89" s="332"/>
      <c r="X89" s="332"/>
      <c r="Y89" s="332"/>
      <c r="Z89" s="332"/>
      <c r="AA89" s="332"/>
    </row>
    <row r="90" spans="1:27" ht="13.5" customHeight="1">
      <c r="A90" s="338"/>
      <c r="B90" s="339"/>
      <c r="C90" s="349"/>
      <c r="D90" s="341" t="s">
        <v>699</v>
      </c>
      <c r="E90" s="341">
        <v>3</v>
      </c>
      <c r="F90" s="341" t="s">
        <v>700</v>
      </c>
      <c r="G90" s="341"/>
      <c r="H90" s="341"/>
      <c r="I90" s="341"/>
      <c r="J90" s="341"/>
      <c r="K90" s="341"/>
      <c r="L90" s="341"/>
      <c r="M90" s="341"/>
      <c r="N90" s="342"/>
      <c r="O90" s="332"/>
      <c r="P90" s="332"/>
      <c r="Q90" s="332"/>
      <c r="R90" s="332"/>
      <c r="S90" s="332"/>
      <c r="T90" s="332"/>
      <c r="U90" s="332"/>
      <c r="V90" s="332"/>
      <c r="W90" s="332"/>
      <c r="X90" s="332"/>
      <c r="Y90" s="332"/>
      <c r="Z90" s="332"/>
      <c r="AA90" s="332"/>
    </row>
    <row r="91" spans="1:27" ht="13.5" customHeight="1">
      <c r="A91" s="338"/>
      <c r="B91" s="339"/>
      <c r="C91" s="349"/>
      <c r="D91" s="341" t="s">
        <v>677</v>
      </c>
      <c r="E91" s="341" t="s">
        <v>678</v>
      </c>
      <c r="F91" s="341" t="s">
        <v>679</v>
      </c>
      <c r="G91" s="341"/>
      <c r="H91" s="341"/>
      <c r="I91" s="341"/>
      <c r="J91" s="341"/>
      <c r="K91" s="341"/>
      <c r="L91" s="341"/>
      <c r="M91" s="341"/>
      <c r="N91" s="342"/>
      <c r="O91" s="332"/>
      <c r="P91" s="332"/>
      <c r="Q91" s="332"/>
      <c r="R91" s="332"/>
      <c r="S91" s="332"/>
      <c r="T91" s="332"/>
      <c r="U91" s="332"/>
      <c r="V91" s="332"/>
      <c r="W91" s="332"/>
      <c r="X91" s="332"/>
      <c r="Y91" s="332"/>
      <c r="Z91" s="332"/>
      <c r="AA91" s="332"/>
    </row>
    <row r="92" spans="1:27" ht="13.5" customHeight="1">
      <c r="A92" s="338"/>
      <c r="B92" s="339"/>
      <c r="C92" s="349"/>
      <c r="D92" s="341" t="s">
        <v>701</v>
      </c>
      <c r="E92" s="341" t="s">
        <v>702</v>
      </c>
      <c r="F92" s="341" t="s">
        <v>703</v>
      </c>
      <c r="G92" s="341"/>
      <c r="H92" s="341"/>
      <c r="I92" s="341"/>
      <c r="J92" s="341"/>
      <c r="K92" s="341"/>
      <c r="L92" s="341"/>
      <c r="M92" s="341"/>
      <c r="N92" s="342"/>
      <c r="O92" s="332"/>
      <c r="P92" s="332"/>
      <c r="Q92" s="332"/>
      <c r="R92" s="332"/>
      <c r="S92" s="332"/>
      <c r="T92" s="332"/>
      <c r="U92" s="332"/>
      <c r="V92" s="332"/>
      <c r="W92" s="332"/>
      <c r="X92" s="332"/>
      <c r="Y92" s="332"/>
      <c r="Z92" s="332"/>
      <c r="AA92" s="332"/>
    </row>
    <row r="93" spans="1:27" ht="13.5" customHeight="1">
      <c r="A93" s="338">
        <v>6</v>
      </c>
      <c r="B93" s="339" t="s">
        <v>270</v>
      </c>
      <c r="C93" s="349" t="s">
        <v>590</v>
      </c>
      <c r="D93" s="341"/>
      <c r="E93" s="341"/>
      <c r="F93" s="341"/>
      <c r="G93" s="346">
        <v>697.97500000000002</v>
      </c>
      <c r="H93" s="346">
        <v>200</v>
      </c>
      <c r="I93" s="346">
        <v>0</v>
      </c>
      <c r="J93" s="346">
        <f>H93-I93</f>
        <v>200</v>
      </c>
      <c r="K93" s="346">
        <f>G93-J93</f>
        <v>497.97500000000002</v>
      </c>
      <c r="L93" s="346">
        <v>350</v>
      </c>
      <c r="M93" s="346">
        <v>100</v>
      </c>
      <c r="N93" s="342"/>
      <c r="O93" s="332"/>
      <c r="P93" s="332"/>
      <c r="Q93" s="332"/>
      <c r="R93" s="332"/>
      <c r="S93" s="332"/>
      <c r="T93" s="332"/>
      <c r="U93" s="332"/>
      <c r="V93" s="332"/>
      <c r="W93" s="332"/>
      <c r="X93" s="332"/>
      <c r="Y93" s="332"/>
      <c r="Z93" s="332"/>
      <c r="AA93" s="332"/>
    </row>
    <row r="94" spans="1:27" ht="13.5" customHeight="1">
      <c r="A94" s="338"/>
      <c r="B94" s="339"/>
      <c r="C94" s="349"/>
      <c r="D94" s="341" t="s">
        <v>664</v>
      </c>
      <c r="E94" s="341">
        <v>8</v>
      </c>
      <c r="F94" s="349" t="s">
        <v>665</v>
      </c>
      <c r="G94" s="341"/>
      <c r="H94" s="341"/>
      <c r="I94" s="341"/>
      <c r="J94" s="341"/>
      <c r="K94" s="341"/>
      <c r="L94" s="341"/>
      <c r="M94" s="341"/>
      <c r="N94" s="342"/>
      <c r="O94" s="332"/>
      <c r="P94" s="332"/>
      <c r="Q94" s="332"/>
      <c r="R94" s="332"/>
      <c r="S94" s="332"/>
      <c r="T94" s="332"/>
      <c r="U94" s="332"/>
      <c r="V94" s="332"/>
      <c r="W94" s="332"/>
      <c r="X94" s="332"/>
      <c r="Y94" s="332"/>
      <c r="Z94" s="332"/>
      <c r="AA94" s="332"/>
    </row>
    <row r="95" spans="1:27" ht="13.5" customHeight="1">
      <c r="A95" s="338"/>
      <c r="B95" s="339"/>
      <c r="C95" s="349"/>
      <c r="D95" s="341" t="s">
        <v>666</v>
      </c>
      <c r="E95" s="341">
        <v>9</v>
      </c>
      <c r="F95" s="349" t="s">
        <v>704</v>
      </c>
      <c r="G95" s="341"/>
      <c r="H95" s="341"/>
      <c r="I95" s="341"/>
      <c r="J95" s="341"/>
      <c r="K95" s="341"/>
      <c r="L95" s="341"/>
      <c r="M95" s="341"/>
      <c r="N95" s="342"/>
      <c r="O95" s="332"/>
      <c r="P95" s="332"/>
      <c r="Q95" s="332"/>
      <c r="R95" s="332"/>
      <c r="S95" s="332"/>
      <c r="T95" s="332"/>
      <c r="U95" s="332"/>
      <c r="V95" s="332"/>
      <c r="W95" s="332"/>
      <c r="X95" s="332"/>
      <c r="Y95" s="332"/>
      <c r="Z95" s="332"/>
      <c r="AA95" s="332"/>
    </row>
    <row r="96" spans="1:27" ht="13.5" customHeight="1">
      <c r="A96" s="338"/>
      <c r="B96" s="339"/>
      <c r="C96" s="349"/>
      <c r="D96" s="341" t="s">
        <v>673</v>
      </c>
      <c r="E96" s="341">
        <v>3</v>
      </c>
      <c r="F96" s="341" t="s">
        <v>690</v>
      </c>
      <c r="G96" s="341"/>
      <c r="H96" s="341"/>
      <c r="I96" s="341"/>
      <c r="J96" s="341"/>
      <c r="K96" s="341"/>
      <c r="L96" s="341"/>
      <c r="M96" s="341"/>
      <c r="N96" s="342"/>
      <c r="O96" s="332"/>
      <c r="P96" s="332"/>
      <c r="Q96" s="332"/>
      <c r="R96" s="332"/>
      <c r="S96" s="332"/>
      <c r="T96" s="332"/>
      <c r="U96" s="332"/>
      <c r="V96" s="332"/>
      <c r="W96" s="332"/>
      <c r="X96" s="332"/>
      <c r="Y96" s="332"/>
      <c r="Z96" s="332"/>
      <c r="AA96" s="332"/>
    </row>
    <row r="97" spans="1:27" ht="13.5" customHeight="1">
      <c r="A97" s="338"/>
      <c r="B97" s="339"/>
      <c r="C97" s="349"/>
      <c r="D97" s="341" t="s">
        <v>705</v>
      </c>
      <c r="E97" s="341">
        <v>5</v>
      </c>
      <c r="F97" s="341" t="s">
        <v>706</v>
      </c>
      <c r="G97" s="341"/>
      <c r="H97" s="341"/>
      <c r="I97" s="341"/>
      <c r="J97" s="341"/>
      <c r="K97" s="341"/>
      <c r="L97" s="341"/>
      <c r="M97" s="341"/>
      <c r="N97" s="342"/>
      <c r="O97" s="332"/>
      <c r="P97" s="332"/>
      <c r="Q97" s="332"/>
      <c r="R97" s="332"/>
      <c r="S97" s="332"/>
      <c r="T97" s="332"/>
      <c r="U97" s="332"/>
      <c r="V97" s="332"/>
      <c r="W97" s="332"/>
      <c r="X97" s="332"/>
      <c r="Y97" s="332"/>
      <c r="Z97" s="332"/>
      <c r="AA97" s="332"/>
    </row>
    <row r="98" spans="1:27" ht="13.5" customHeight="1">
      <c r="A98" s="338"/>
      <c r="B98" s="339"/>
      <c r="C98" s="349"/>
      <c r="D98" s="341" t="s">
        <v>707</v>
      </c>
      <c r="E98" s="341">
        <v>3</v>
      </c>
      <c r="F98" s="341" t="s">
        <v>700</v>
      </c>
      <c r="G98" s="341"/>
      <c r="H98" s="341"/>
      <c r="I98" s="341"/>
      <c r="J98" s="341"/>
      <c r="K98" s="341"/>
      <c r="L98" s="341"/>
      <c r="M98" s="341"/>
      <c r="N98" s="342"/>
      <c r="O98" s="332"/>
      <c r="P98" s="332"/>
      <c r="Q98" s="332"/>
      <c r="R98" s="332"/>
      <c r="S98" s="332"/>
      <c r="T98" s="332"/>
      <c r="U98" s="332"/>
      <c r="V98" s="332"/>
      <c r="W98" s="332"/>
      <c r="X98" s="332"/>
      <c r="Y98" s="332"/>
      <c r="Z98" s="332"/>
      <c r="AA98" s="332"/>
    </row>
    <row r="99" spans="1:27" ht="13.5" customHeight="1">
      <c r="A99" s="338"/>
      <c r="B99" s="339"/>
      <c r="C99" s="349"/>
      <c r="D99" s="341" t="s">
        <v>708</v>
      </c>
      <c r="E99" s="341">
        <v>2</v>
      </c>
      <c r="F99" s="341" t="s">
        <v>709</v>
      </c>
      <c r="G99" s="341"/>
      <c r="H99" s="341"/>
      <c r="I99" s="341"/>
      <c r="J99" s="341"/>
      <c r="K99" s="341"/>
      <c r="L99" s="341"/>
      <c r="M99" s="341"/>
      <c r="N99" s="342"/>
      <c r="O99" s="332"/>
      <c r="P99" s="332"/>
      <c r="Q99" s="332"/>
      <c r="R99" s="332"/>
      <c r="S99" s="332"/>
      <c r="T99" s="332"/>
      <c r="U99" s="332"/>
      <c r="V99" s="332"/>
      <c r="W99" s="332"/>
      <c r="X99" s="332"/>
      <c r="Y99" s="332"/>
      <c r="Z99" s="332"/>
      <c r="AA99" s="332"/>
    </row>
    <row r="100" spans="1:27" ht="13.5" customHeight="1">
      <c r="A100" s="338"/>
      <c r="B100" s="339"/>
      <c r="C100" s="349"/>
      <c r="D100" s="341" t="s">
        <v>677</v>
      </c>
      <c r="E100" s="341" t="s">
        <v>617</v>
      </c>
      <c r="F100" s="341" t="s">
        <v>710</v>
      </c>
      <c r="G100" s="341"/>
      <c r="H100" s="341"/>
      <c r="I100" s="341"/>
      <c r="J100" s="341"/>
      <c r="K100" s="341"/>
      <c r="L100" s="341"/>
      <c r="M100" s="341"/>
      <c r="N100" s="342"/>
      <c r="O100" s="332"/>
      <c r="P100" s="332"/>
      <c r="Q100" s="332"/>
      <c r="R100" s="332"/>
      <c r="S100" s="332"/>
      <c r="T100" s="332"/>
      <c r="U100" s="332"/>
      <c r="V100" s="332"/>
      <c r="W100" s="332"/>
      <c r="X100" s="332"/>
      <c r="Y100" s="332"/>
      <c r="Z100" s="332"/>
      <c r="AA100" s="332"/>
    </row>
    <row r="101" spans="1:27" ht="13.5" customHeight="1">
      <c r="A101" s="338">
        <v>7</v>
      </c>
      <c r="B101" s="339" t="s">
        <v>271</v>
      </c>
      <c r="C101" s="349" t="s">
        <v>627</v>
      </c>
      <c r="D101" s="341"/>
      <c r="E101" s="341"/>
      <c r="F101" s="341"/>
      <c r="G101" s="346">
        <v>587.4</v>
      </c>
      <c r="H101" s="346">
        <v>200</v>
      </c>
      <c r="I101" s="346">
        <v>0</v>
      </c>
      <c r="J101" s="346">
        <f>H101-I101</f>
        <v>200</v>
      </c>
      <c r="K101" s="346">
        <f>G101-J101</f>
        <v>387.4</v>
      </c>
      <c r="L101" s="346">
        <v>295</v>
      </c>
      <c r="M101" s="346">
        <v>155</v>
      </c>
      <c r="N101" s="342"/>
      <c r="O101" s="332"/>
      <c r="P101" s="332"/>
      <c r="Q101" s="332"/>
      <c r="R101" s="332"/>
      <c r="S101" s="332"/>
      <c r="T101" s="332"/>
      <c r="U101" s="332"/>
      <c r="V101" s="332"/>
      <c r="W101" s="332"/>
      <c r="X101" s="332"/>
      <c r="Y101" s="332"/>
      <c r="Z101" s="332"/>
      <c r="AA101" s="332"/>
    </row>
    <row r="102" spans="1:27" ht="13.5" customHeight="1">
      <c r="A102" s="338"/>
      <c r="B102" s="339"/>
      <c r="C102" s="349"/>
      <c r="D102" s="341" t="s">
        <v>680</v>
      </c>
      <c r="E102" s="341">
        <v>16</v>
      </c>
      <c r="F102" s="341" t="s">
        <v>684</v>
      </c>
      <c r="G102" s="341"/>
      <c r="H102" s="341"/>
      <c r="I102" s="341"/>
      <c r="J102" s="341"/>
      <c r="K102" s="341"/>
      <c r="L102" s="341"/>
      <c r="M102" s="341"/>
      <c r="N102" s="342"/>
      <c r="O102" s="332"/>
      <c r="P102" s="332"/>
      <c r="Q102" s="332"/>
      <c r="R102" s="332"/>
      <c r="S102" s="332"/>
      <c r="T102" s="332"/>
      <c r="U102" s="332"/>
      <c r="V102" s="332"/>
      <c r="W102" s="332"/>
      <c r="X102" s="332"/>
      <c r="Y102" s="332"/>
      <c r="Z102" s="332"/>
      <c r="AA102" s="332"/>
    </row>
    <row r="103" spans="1:27" ht="13.5" customHeight="1">
      <c r="A103" s="338"/>
      <c r="B103" s="339"/>
      <c r="C103" s="349"/>
      <c r="D103" s="341" t="s">
        <v>711</v>
      </c>
      <c r="E103" s="341">
        <v>3</v>
      </c>
      <c r="F103" s="341" t="s">
        <v>712</v>
      </c>
      <c r="G103" s="341"/>
      <c r="H103" s="341"/>
      <c r="I103" s="341"/>
      <c r="J103" s="341"/>
      <c r="K103" s="341"/>
      <c r="L103" s="341"/>
      <c r="M103" s="341"/>
      <c r="N103" s="342"/>
      <c r="O103" s="332"/>
      <c r="P103" s="332"/>
      <c r="Q103" s="332"/>
      <c r="R103" s="332"/>
      <c r="S103" s="332"/>
      <c r="T103" s="332"/>
      <c r="U103" s="332"/>
      <c r="V103" s="332"/>
      <c r="W103" s="332"/>
      <c r="X103" s="332"/>
      <c r="Y103" s="332"/>
      <c r="Z103" s="332"/>
      <c r="AA103" s="332"/>
    </row>
    <row r="104" spans="1:27" ht="13.5" customHeight="1">
      <c r="A104" s="338"/>
      <c r="B104" s="339"/>
      <c r="C104" s="349"/>
      <c r="D104" s="341" t="s">
        <v>673</v>
      </c>
      <c r="E104" s="341">
        <v>6</v>
      </c>
      <c r="F104" s="341" t="s">
        <v>713</v>
      </c>
      <c r="G104" s="341"/>
      <c r="H104" s="341"/>
      <c r="I104" s="341"/>
      <c r="J104" s="341"/>
      <c r="K104" s="341"/>
      <c r="L104" s="341"/>
      <c r="M104" s="341"/>
      <c r="N104" s="342"/>
      <c r="O104" s="332"/>
      <c r="P104" s="332"/>
      <c r="Q104" s="332"/>
      <c r="R104" s="332"/>
      <c r="S104" s="332"/>
      <c r="T104" s="332"/>
      <c r="U104" s="332"/>
      <c r="V104" s="332"/>
      <c r="W104" s="332"/>
      <c r="X104" s="332"/>
      <c r="Y104" s="332"/>
      <c r="Z104" s="332"/>
      <c r="AA104" s="332"/>
    </row>
    <row r="105" spans="1:27" ht="13.5" customHeight="1">
      <c r="A105" s="338"/>
      <c r="B105" s="339"/>
      <c r="C105" s="349"/>
      <c r="D105" s="341" t="s">
        <v>708</v>
      </c>
      <c r="E105" s="341">
        <v>2</v>
      </c>
      <c r="F105" s="341" t="s">
        <v>709</v>
      </c>
      <c r="G105" s="341"/>
      <c r="H105" s="341"/>
      <c r="I105" s="341"/>
      <c r="J105" s="341"/>
      <c r="K105" s="341"/>
      <c r="L105" s="341"/>
      <c r="M105" s="341"/>
      <c r="N105" s="342"/>
      <c r="O105" s="332"/>
      <c r="P105" s="332"/>
      <c r="Q105" s="332"/>
      <c r="R105" s="332"/>
      <c r="S105" s="332"/>
      <c r="T105" s="332"/>
      <c r="U105" s="332"/>
      <c r="V105" s="332"/>
      <c r="W105" s="332"/>
      <c r="X105" s="332"/>
      <c r="Y105" s="332"/>
      <c r="Z105" s="332"/>
      <c r="AA105" s="332"/>
    </row>
    <row r="106" spans="1:27" ht="13.5" customHeight="1">
      <c r="A106" s="338">
        <v>8</v>
      </c>
      <c r="B106" s="339" t="s">
        <v>272</v>
      </c>
      <c r="C106" s="349" t="s">
        <v>605</v>
      </c>
      <c r="D106" s="341"/>
      <c r="E106" s="341"/>
      <c r="F106" s="341"/>
      <c r="G106" s="341">
        <v>0</v>
      </c>
      <c r="H106" s="341">
        <v>0</v>
      </c>
      <c r="I106" s="341">
        <v>0</v>
      </c>
      <c r="J106" s="341">
        <v>0</v>
      </c>
      <c r="K106" s="341">
        <v>0</v>
      </c>
      <c r="L106" s="341">
        <v>0</v>
      </c>
      <c r="M106" s="341">
        <v>0</v>
      </c>
      <c r="N106" s="342" t="s">
        <v>714</v>
      </c>
      <c r="O106" s="332"/>
      <c r="P106" s="332"/>
      <c r="Q106" s="332"/>
      <c r="R106" s="332"/>
      <c r="S106" s="332"/>
      <c r="T106" s="332"/>
      <c r="U106" s="332"/>
      <c r="V106" s="332"/>
      <c r="W106" s="332"/>
      <c r="X106" s="332"/>
      <c r="Y106" s="332"/>
      <c r="Z106" s="332"/>
      <c r="AA106" s="332"/>
    </row>
    <row r="107" spans="1:27" ht="13.5" customHeight="1">
      <c r="A107" s="343" t="s">
        <v>648</v>
      </c>
      <c r="B107" s="344" t="s">
        <v>649</v>
      </c>
      <c r="C107" s="345"/>
      <c r="D107" s="345"/>
      <c r="E107" s="345"/>
      <c r="F107" s="339"/>
      <c r="G107" s="346">
        <f t="shared" ref="G107:M107" si="5">SUM(G108:G110)</f>
        <v>0</v>
      </c>
      <c r="H107" s="346">
        <f t="shared" si="5"/>
        <v>0</v>
      </c>
      <c r="I107" s="346">
        <f t="shared" si="5"/>
        <v>0</v>
      </c>
      <c r="J107" s="346">
        <f t="shared" si="5"/>
        <v>0</v>
      </c>
      <c r="K107" s="346">
        <f t="shared" si="5"/>
        <v>0</v>
      </c>
      <c r="L107" s="346">
        <f t="shared" si="5"/>
        <v>0</v>
      </c>
      <c r="M107" s="346">
        <f t="shared" si="5"/>
        <v>0</v>
      </c>
      <c r="N107" s="347"/>
      <c r="O107" s="332"/>
      <c r="P107" s="332"/>
      <c r="Q107" s="332"/>
      <c r="R107" s="332"/>
      <c r="S107" s="332"/>
      <c r="T107" s="332"/>
      <c r="U107" s="332"/>
      <c r="V107" s="332"/>
      <c r="W107" s="332"/>
      <c r="X107" s="332"/>
      <c r="Y107" s="332"/>
      <c r="Z107" s="332"/>
      <c r="AA107" s="332"/>
    </row>
    <row r="108" spans="1:27" ht="13.5" customHeight="1">
      <c r="A108" s="338">
        <v>1</v>
      </c>
      <c r="B108" s="339" t="s">
        <v>715</v>
      </c>
      <c r="C108" s="345"/>
      <c r="D108" s="350"/>
      <c r="E108" s="350"/>
      <c r="F108" s="340"/>
      <c r="G108" s="341">
        <v>0</v>
      </c>
      <c r="H108" s="341">
        <v>0</v>
      </c>
      <c r="I108" s="341">
        <v>0</v>
      </c>
      <c r="J108" s="341">
        <f>H108-I108</f>
        <v>0</v>
      </c>
      <c r="K108" s="341">
        <f>G108-J108</f>
        <v>0</v>
      </c>
      <c r="L108" s="341">
        <v>0</v>
      </c>
      <c r="M108" s="341">
        <v>0</v>
      </c>
      <c r="N108" s="347"/>
      <c r="O108" s="332"/>
      <c r="P108" s="332"/>
      <c r="Q108" s="332"/>
      <c r="R108" s="332"/>
      <c r="S108" s="332"/>
      <c r="T108" s="332"/>
      <c r="U108" s="332"/>
      <c r="V108" s="332"/>
      <c r="W108" s="332"/>
      <c r="X108" s="332"/>
      <c r="Y108" s="332"/>
      <c r="Z108" s="332"/>
      <c r="AA108" s="332"/>
    </row>
    <row r="109" spans="1:27" ht="13.5" customHeight="1">
      <c r="A109" s="338">
        <v>2</v>
      </c>
      <c r="B109" s="339" t="s">
        <v>647</v>
      </c>
      <c r="C109" s="339"/>
      <c r="D109" s="340"/>
      <c r="E109" s="340"/>
      <c r="F109" s="340"/>
      <c r="G109" s="341"/>
      <c r="H109" s="341"/>
      <c r="I109" s="341"/>
      <c r="J109" s="341"/>
      <c r="K109" s="341"/>
      <c r="L109" s="341"/>
      <c r="M109" s="341"/>
      <c r="N109" s="342"/>
      <c r="O109" s="332"/>
      <c r="P109" s="332"/>
      <c r="Q109" s="332"/>
      <c r="R109" s="332"/>
      <c r="S109" s="332"/>
      <c r="T109" s="332"/>
      <c r="U109" s="332"/>
      <c r="V109" s="332"/>
      <c r="W109" s="332"/>
      <c r="X109" s="332"/>
      <c r="Y109" s="332"/>
      <c r="Z109" s="332"/>
      <c r="AA109" s="332"/>
    </row>
    <row r="110" spans="1:27" ht="13.5" customHeight="1">
      <c r="A110" s="338">
        <v>3</v>
      </c>
      <c r="B110" s="339" t="s">
        <v>647</v>
      </c>
      <c r="C110" s="339"/>
      <c r="D110" s="340"/>
      <c r="E110" s="340"/>
      <c r="F110" s="340"/>
      <c r="G110" s="341"/>
      <c r="H110" s="341"/>
      <c r="I110" s="341"/>
      <c r="J110" s="341"/>
      <c r="K110" s="341"/>
      <c r="L110" s="341"/>
      <c r="M110" s="341"/>
      <c r="N110" s="342"/>
      <c r="O110" s="332"/>
      <c r="P110" s="332"/>
      <c r="Q110" s="332"/>
      <c r="R110" s="332"/>
      <c r="S110" s="332"/>
      <c r="T110" s="332"/>
      <c r="U110" s="332"/>
      <c r="V110" s="332"/>
      <c r="W110" s="332"/>
      <c r="X110" s="332"/>
      <c r="Y110" s="332"/>
      <c r="Z110" s="332"/>
      <c r="AA110" s="332"/>
    </row>
    <row r="111" spans="1:27" ht="34.5" customHeight="1">
      <c r="A111" s="338"/>
      <c r="B111" s="344" t="s">
        <v>716</v>
      </c>
      <c r="C111" s="345"/>
      <c r="D111" s="345"/>
      <c r="E111" s="345"/>
      <c r="F111" s="339"/>
      <c r="G111" s="346"/>
      <c r="H111" s="341"/>
      <c r="I111" s="341"/>
      <c r="J111" s="341"/>
      <c r="K111" s="341"/>
      <c r="L111" s="341"/>
      <c r="M111" s="341"/>
      <c r="N111" s="347"/>
      <c r="O111" s="332"/>
      <c r="P111" s="332"/>
      <c r="Q111" s="332"/>
      <c r="R111" s="332"/>
      <c r="S111" s="332"/>
      <c r="T111" s="332"/>
      <c r="U111" s="332"/>
      <c r="V111" s="332"/>
      <c r="W111" s="332"/>
      <c r="X111" s="332"/>
      <c r="Y111" s="332"/>
      <c r="Z111" s="332"/>
      <c r="AA111" s="332"/>
    </row>
    <row r="112" spans="1:27" ht="20.25" customHeight="1">
      <c r="A112" s="338"/>
      <c r="B112" s="340" t="s">
        <v>654</v>
      </c>
      <c r="C112" s="345"/>
      <c r="D112" s="345"/>
      <c r="E112" s="345"/>
      <c r="F112" s="339"/>
      <c r="G112" s="341">
        <v>104.25</v>
      </c>
      <c r="H112" s="341"/>
      <c r="I112" s="341"/>
      <c r="J112" s="341"/>
      <c r="K112" s="341"/>
      <c r="L112" s="341"/>
      <c r="M112" s="341"/>
      <c r="N112" s="347"/>
      <c r="O112" s="332"/>
      <c r="P112" s="332"/>
      <c r="Q112" s="332"/>
      <c r="R112" s="332"/>
      <c r="S112" s="332"/>
      <c r="T112" s="332"/>
      <c r="U112" s="332"/>
      <c r="V112" s="332"/>
      <c r="W112" s="332"/>
      <c r="X112" s="332"/>
      <c r="Y112" s="332"/>
      <c r="Z112" s="332"/>
      <c r="AA112" s="332"/>
    </row>
    <row r="113" spans="1:27" ht="13.5" customHeight="1">
      <c r="A113" s="338"/>
      <c r="B113" s="340" t="s">
        <v>655</v>
      </c>
      <c r="C113" s="345"/>
      <c r="D113" s="345"/>
      <c r="E113" s="345"/>
      <c r="F113" s="339"/>
      <c r="G113" s="341"/>
      <c r="H113" s="341"/>
      <c r="I113" s="341"/>
      <c r="J113" s="341"/>
      <c r="K113" s="341"/>
      <c r="L113" s="341"/>
      <c r="M113" s="341"/>
      <c r="N113" s="347"/>
      <c r="O113" s="332"/>
      <c r="P113" s="332"/>
      <c r="Q113" s="332"/>
      <c r="R113" s="332"/>
      <c r="S113" s="332"/>
      <c r="T113" s="332"/>
      <c r="U113" s="332"/>
      <c r="V113" s="332"/>
      <c r="W113" s="332"/>
      <c r="X113" s="332"/>
      <c r="Y113" s="332"/>
      <c r="Z113" s="332"/>
      <c r="AA113" s="332"/>
    </row>
    <row r="114" spans="1:27" ht="13.5" customHeight="1">
      <c r="A114" s="338"/>
      <c r="B114" s="340" t="s">
        <v>656</v>
      </c>
      <c r="C114" s="345"/>
      <c r="D114" s="345"/>
      <c r="E114" s="345"/>
      <c r="F114" s="339"/>
      <c r="G114" s="341"/>
      <c r="H114" s="341"/>
      <c r="I114" s="341"/>
      <c r="J114" s="341"/>
      <c r="K114" s="341"/>
      <c r="L114" s="341"/>
      <c r="M114" s="341"/>
      <c r="N114" s="347"/>
      <c r="O114" s="332"/>
      <c r="P114" s="332"/>
      <c r="Q114" s="332"/>
      <c r="R114" s="332"/>
      <c r="S114" s="332"/>
      <c r="T114" s="332"/>
      <c r="U114" s="332"/>
      <c r="V114" s="332"/>
      <c r="W114" s="332"/>
      <c r="X114" s="332"/>
      <c r="Y114" s="332"/>
      <c r="Z114" s="332"/>
      <c r="AA114" s="332"/>
    </row>
    <row r="115" spans="1:27" ht="13.5" customHeight="1">
      <c r="A115" s="338"/>
      <c r="B115" s="340" t="s">
        <v>657</v>
      </c>
      <c r="C115" s="345"/>
      <c r="D115" s="345"/>
      <c r="E115" s="345"/>
      <c r="F115" s="339"/>
      <c r="G115" s="346"/>
      <c r="H115" s="346"/>
      <c r="I115" s="346"/>
      <c r="J115" s="346"/>
      <c r="K115" s="346"/>
      <c r="L115" s="346"/>
      <c r="M115" s="346"/>
      <c r="N115" s="347"/>
      <c r="O115" s="332"/>
      <c r="P115" s="332"/>
      <c r="Q115" s="332"/>
      <c r="R115" s="332"/>
      <c r="S115" s="332"/>
      <c r="T115" s="332"/>
      <c r="U115" s="332"/>
      <c r="V115" s="332"/>
      <c r="W115" s="332"/>
      <c r="X115" s="332"/>
      <c r="Y115" s="332"/>
      <c r="Z115" s="332"/>
      <c r="AA115" s="332"/>
    </row>
    <row r="116" spans="1:27" ht="13.5" customHeight="1">
      <c r="A116" s="338"/>
      <c r="B116" s="340" t="s">
        <v>658</v>
      </c>
      <c r="C116" s="345"/>
      <c r="D116" s="345"/>
      <c r="E116" s="345"/>
      <c r="F116" s="339"/>
      <c r="G116" s="346"/>
      <c r="H116" s="346"/>
      <c r="I116" s="346"/>
      <c r="J116" s="346"/>
      <c r="K116" s="346"/>
      <c r="L116" s="346"/>
      <c r="M116" s="346"/>
      <c r="N116" s="347"/>
      <c r="O116" s="332"/>
      <c r="P116" s="332"/>
      <c r="Q116" s="332"/>
      <c r="R116" s="332"/>
      <c r="S116" s="332"/>
      <c r="T116" s="332"/>
      <c r="U116" s="332"/>
      <c r="V116" s="332"/>
      <c r="W116" s="332"/>
      <c r="X116" s="332"/>
      <c r="Y116" s="332"/>
      <c r="Z116" s="332"/>
      <c r="AA116" s="332"/>
    </row>
    <row r="117" spans="1:27" ht="13.5" customHeight="1">
      <c r="A117" s="338"/>
      <c r="B117" s="340" t="s">
        <v>659</v>
      </c>
      <c r="C117" s="345"/>
      <c r="D117" s="345"/>
      <c r="E117" s="345"/>
      <c r="F117" s="339"/>
      <c r="G117" s="341"/>
      <c r="H117" s="341"/>
      <c r="I117" s="341"/>
      <c r="J117" s="341"/>
      <c r="K117" s="341"/>
      <c r="L117" s="341"/>
      <c r="M117" s="341"/>
      <c r="N117" s="347"/>
      <c r="O117" s="332"/>
      <c r="P117" s="332"/>
      <c r="Q117" s="332"/>
      <c r="R117" s="332"/>
      <c r="S117" s="332"/>
      <c r="T117" s="332"/>
      <c r="U117" s="332"/>
      <c r="V117" s="332"/>
      <c r="W117" s="332"/>
      <c r="X117" s="332"/>
      <c r="Y117" s="332"/>
      <c r="Z117" s="332"/>
      <c r="AA117" s="332"/>
    </row>
    <row r="118" spans="1:27" ht="13.5" customHeight="1">
      <c r="A118" s="338"/>
      <c r="B118" s="340" t="s">
        <v>660</v>
      </c>
      <c r="C118" s="345"/>
      <c r="D118" s="345"/>
      <c r="E118" s="345"/>
      <c r="F118" s="339"/>
      <c r="G118" s="346">
        <f>G112+G114</f>
        <v>104.25</v>
      </c>
      <c r="H118" s="341"/>
      <c r="I118" s="341"/>
      <c r="J118" s="341"/>
      <c r="K118" s="341"/>
      <c r="L118" s="341"/>
      <c r="M118" s="341"/>
      <c r="N118" s="347"/>
      <c r="O118" s="332"/>
      <c r="P118" s="332"/>
      <c r="Q118" s="332"/>
      <c r="R118" s="332"/>
      <c r="S118" s="332"/>
      <c r="T118" s="332"/>
      <c r="U118" s="332"/>
      <c r="V118" s="332"/>
      <c r="W118" s="332"/>
      <c r="X118" s="332"/>
      <c r="Y118" s="332"/>
      <c r="Z118" s="332"/>
      <c r="AA118" s="332"/>
    </row>
    <row r="119" spans="1:27" ht="13.5" customHeight="1">
      <c r="A119" s="338"/>
      <c r="B119" s="340" t="s">
        <v>661</v>
      </c>
      <c r="C119" s="345"/>
      <c r="D119" s="345"/>
      <c r="E119" s="345"/>
      <c r="F119" s="339"/>
      <c r="G119" s="346"/>
      <c r="H119" s="341"/>
      <c r="I119" s="341"/>
      <c r="J119" s="341"/>
      <c r="K119" s="341"/>
      <c r="L119" s="341"/>
      <c r="M119" s="341"/>
      <c r="N119" s="348"/>
      <c r="O119" s="332"/>
      <c r="P119" s="332"/>
      <c r="Q119" s="332"/>
      <c r="R119" s="332"/>
      <c r="S119" s="332"/>
      <c r="T119" s="332"/>
      <c r="U119" s="332"/>
      <c r="V119" s="332"/>
      <c r="W119" s="332"/>
      <c r="X119" s="332"/>
      <c r="Y119" s="332"/>
      <c r="Z119" s="332"/>
      <c r="AA119" s="332"/>
    </row>
    <row r="120" spans="1:27" ht="13.5" customHeight="1">
      <c r="A120" s="351"/>
      <c r="B120" s="352"/>
      <c r="C120" s="352"/>
      <c r="D120" s="353"/>
      <c r="E120" s="353"/>
      <c r="F120" s="352"/>
      <c r="G120" s="354"/>
      <c r="H120" s="354"/>
      <c r="I120" s="354"/>
      <c r="J120" s="354"/>
      <c r="K120" s="354"/>
      <c r="L120" s="354"/>
      <c r="M120" s="354"/>
      <c r="N120" s="355"/>
      <c r="O120" s="332"/>
      <c r="P120" s="332"/>
      <c r="Q120" s="332"/>
      <c r="R120" s="332"/>
      <c r="S120" s="332"/>
      <c r="T120" s="332"/>
      <c r="U120" s="332"/>
      <c r="V120" s="332"/>
      <c r="W120" s="332"/>
      <c r="X120" s="332"/>
      <c r="Y120" s="332"/>
      <c r="Z120" s="332"/>
      <c r="AA120" s="332"/>
    </row>
    <row r="121" spans="1:27" ht="24" customHeight="1">
      <c r="A121" s="326" t="s">
        <v>115</v>
      </c>
      <c r="B121" s="327" t="s">
        <v>717</v>
      </c>
      <c r="C121" s="328" t="s">
        <v>718</v>
      </c>
      <c r="D121" s="329"/>
      <c r="E121" s="329"/>
      <c r="F121" s="327"/>
      <c r="G121" s="330">
        <f t="shared" ref="G121:M121" si="6">+G122+G161</f>
        <v>4447.25</v>
      </c>
      <c r="H121" s="330">
        <f t="shared" si="6"/>
        <v>1210</v>
      </c>
      <c r="I121" s="330">
        <f t="shared" si="6"/>
        <v>40</v>
      </c>
      <c r="J121" s="330">
        <f t="shared" si="6"/>
        <v>1170</v>
      </c>
      <c r="K121" s="330">
        <f t="shared" si="6"/>
        <v>3217.25</v>
      </c>
      <c r="L121" s="330">
        <f t="shared" si="6"/>
        <v>1275</v>
      </c>
      <c r="M121" s="330">
        <f t="shared" si="6"/>
        <v>695</v>
      </c>
      <c r="N121" s="331"/>
      <c r="O121" s="332"/>
      <c r="P121" s="332"/>
      <c r="Q121" s="332"/>
      <c r="R121" s="332"/>
      <c r="S121" s="332"/>
      <c r="T121" s="332"/>
      <c r="U121" s="332"/>
      <c r="V121" s="332"/>
      <c r="W121" s="332"/>
      <c r="X121" s="332"/>
      <c r="Y121" s="332"/>
      <c r="Z121" s="332"/>
      <c r="AA121" s="332"/>
    </row>
    <row r="122" spans="1:27" ht="19.5" customHeight="1">
      <c r="A122" s="333" t="s">
        <v>80</v>
      </c>
      <c r="B122" s="334" t="s">
        <v>589</v>
      </c>
      <c r="C122" s="334"/>
      <c r="D122" s="335"/>
      <c r="E122" s="335"/>
      <c r="F122" s="334"/>
      <c r="G122" s="336">
        <f>SUM(G123:G160)</f>
        <v>4192.25</v>
      </c>
      <c r="H122" s="336">
        <f t="shared" ref="H122:M122" si="7">SUM(H123:H159)</f>
        <v>1210</v>
      </c>
      <c r="I122" s="336">
        <f t="shared" si="7"/>
        <v>40</v>
      </c>
      <c r="J122" s="336">
        <f t="shared" si="7"/>
        <v>1170</v>
      </c>
      <c r="K122" s="336">
        <f t="shared" si="7"/>
        <v>3022.25</v>
      </c>
      <c r="L122" s="336">
        <f t="shared" si="7"/>
        <v>1275</v>
      </c>
      <c r="M122" s="336">
        <f t="shared" si="7"/>
        <v>695</v>
      </c>
      <c r="N122" s="337"/>
      <c r="O122" s="332"/>
      <c r="P122" s="332"/>
      <c r="Q122" s="332"/>
      <c r="R122" s="332"/>
      <c r="S122" s="332"/>
      <c r="T122" s="332"/>
      <c r="U122" s="332"/>
      <c r="V122" s="332"/>
      <c r="W122" s="332"/>
      <c r="X122" s="332"/>
      <c r="Y122" s="332"/>
      <c r="Z122" s="332"/>
      <c r="AA122" s="332"/>
    </row>
    <row r="123" spans="1:27" ht="13.5" customHeight="1">
      <c r="A123" s="338">
        <v>1</v>
      </c>
      <c r="B123" s="339" t="s">
        <v>719</v>
      </c>
      <c r="C123" s="339" t="s">
        <v>590</v>
      </c>
      <c r="D123" s="340"/>
      <c r="E123" s="340"/>
      <c r="F123" s="339"/>
      <c r="G123" s="346">
        <v>818.5</v>
      </c>
      <c r="H123" s="346">
        <v>200</v>
      </c>
      <c r="I123" s="346">
        <v>40</v>
      </c>
      <c r="J123" s="346">
        <f>H123-I123</f>
        <v>160</v>
      </c>
      <c r="K123" s="346">
        <f>G123-J123</f>
        <v>658.5</v>
      </c>
      <c r="L123" s="346">
        <v>280</v>
      </c>
      <c r="M123" s="346">
        <v>100</v>
      </c>
      <c r="N123" s="342"/>
      <c r="O123" s="332"/>
      <c r="P123" s="332"/>
      <c r="Q123" s="332"/>
      <c r="R123" s="332"/>
      <c r="S123" s="332"/>
      <c r="T123" s="332"/>
      <c r="U123" s="332"/>
      <c r="V123" s="332"/>
      <c r="W123" s="332"/>
      <c r="X123" s="332"/>
      <c r="Y123" s="332"/>
      <c r="Z123" s="332"/>
      <c r="AA123" s="332"/>
    </row>
    <row r="124" spans="1:27" ht="13.5" customHeight="1">
      <c r="A124" s="338"/>
      <c r="B124" s="339" t="s">
        <v>647</v>
      </c>
      <c r="C124" s="339"/>
      <c r="D124" s="340" t="s">
        <v>720</v>
      </c>
      <c r="E124" s="340">
        <v>16</v>
      </c>
      <c r="F124" s="340" t="s">
        <v>721</v>
      </c>
      <c r="G124" s="341"/>
      <c r="H124" s="341"/>
      <c r="I124" s="341"/>
      <c r="J124" s="341"/>
      <c r="K124" s="341"/>
      <c r="L124" s="341"/>
      <c r="M124" s="341"/>
      <c r="N124" s="342"/>
      <c r="O124" s="332"/>
      <c r="P124" s="332"/>
      <c r="Q124" s="332"/>
      <c r="R124" s="332"/>
      <c r="S124" s="332"/>
      <c r="T124" s="332"/>
      <c r="U124" s="332"/>
      <c r="V124" s="332"/>
      <c r="W124" s="332"/>
      <c r="X124" s="332"/>
      <c r="Y124" s="332"/>
      <c r="Z124" s="332"/>
      <c r="AA124" s="332"/>
    </row>
    <row r="125" spans="1:27" ht="13.5" customHeight="1">
      <c r="A125" s="338"/>
      <c r="B125" s="339"/>
      <c r="C125" s="339"/>
      <c r="D125" s="340" t="s">
        <v>722</v>
      </c>
      <c r="E125" s="340">
        <v>3</v>
      </c>
      <c r="F125" s="340" t="s">
        <v>723</v>
      </c>
      <c r="G125" s="341"/>
      <c r="H125" s="341"/>
      <c r="I125" s="341"/>
      <c r="J125" s="341"/>
      <c r="K125" s="341"/>
      <c r="L125" s="341"/>
      <c r="M125" s="341"/>
      <c r="N125" s="342"/>
      <c r="O125" s="332"/>
      <c r="P125" s="332"/>
      <c r="Q125" s="332"/>
      <c r="R125" s="332"/>
      <c r="S125" s="332"/>
      <c r="T125" s="332"/>
      <c r="U125" s="332"/>
      <c r="V125" s="332"/>
      <c r="W125" s="332"/>
      <c r="X125" s="332"/>
      <c r="Y125" s="332"/>
      <c r="Z125" s="332"/>
      <c r="AA125" s="332"/>
    </row>
    <row r="126" spans="1:27" ht="13.5" customHeight="1">
      <c r="A126" s="338"/>
      <c r="B126" s="339"/>
      <c r="C126" s="339"/>
      <c r="D126" s="340" t="s">
        <v>724</v>
      </c>
      <c r="E126" s="340">
        <v>15</v>
      </c>
      <c r="F126" s="340" t="s">
        <v>725</v>
      </c>
      <c r="G126" s="341"/>
      <c r="H126" s="341"/>
      <c r="I126" s="341"/>
      <c r="J126" s="341"/>
      <c r="K126" s="341"/>
      <c r="L126" s="341"/>
      <c r="M126" s="341"/>
      <c r="N126" s="342"/>
      <c r="O126" s="332"/>
      <c r="P126" s="332"/>
      <c r="Q126" s="332"/>
      <c r="R126" s="332"/>
      <c r="S126" s="332"/>
      <c r="T126" s="332"/>
      <c r="U126" s="332"/>
      <c r="V126" s="332"/>
      <c r="W126" s="332"/>
      <c r="X126" s="332"/>
      <c r="Y126" s="332"/>
      <c r="Z126" s="332"/>
      <c r="AA126" s="332"/>
    </row>
    <row r="127" spans="1:27" ht="13.5" customHeight="1">
      <c r="A127" s="338"/>
      <c r="B127" s="339"/>
      <c r="C127" s="339"/>
      <c r="D127" s="340" t="s">
        <v>726</v>
      </c>
      <c r="E127" s="340">
        <v>3</v>
      </c>
      <c r="F127" s="340" t="s">
        <v>723</v>
      </c>
      <c r="G127" s="341"/>
      <c r="H127" s="341"/>
      <c r="I127" s="341"/>
      <c r="J127" s="341"/>
      <c r="K127" s="341"/>
      <c r="L127" s="341"/>
      <c r="M127" s="341"/>
      <c r="N127" s="342"/>
      <c r="O127" s="332"/>
      <c r="P127" s="332"/>
      <c r="Q127" s="332"/>
      <c r="R127" s="332"/>
      <c r="S127" s="332"/>
      <c r="T127" s="332"/>
      <c r="U127" s="332"/>
      <c r="V127" s="332"/>
      <c r="W127" s="332"/>
      <c r="X127" s="332"/>
      <c r="Y127" s="332"/>
      <c r="Z127" s="332"/>
      <c r="AA127" s="332"/>
    </row>
    <row r="128" spans="1:27" ht="13.5" customHeight="1">
      <c r="A128" s="338"/>
      <c r="B128" s="339"/>
      <c r="C128" s="339"/>
      <c r="D128" s="340" t="s">
        <v>677</v>
      </c>
      <c r="E128" s="340" t="s">
        <v>727</v>
      </c>
      <c r="F128" s="340" t="s">
        <v>728</v>
      </c>
      <c r="G128" s="341"/>
      <c r="H128" s="341"/>
      <c r="I128" s="341"/>
      <c r="J128" s="341"/>
      <c r="K128" s="341"/>
      <c r="L128" s="341"/>
      <c r="M128" s="341"/>
      <c r="N128" s="342"/>
      <c r="O128" s="332"/>
      <c r="P128" s="332"/>
      <c r="Q128" s="332"/>
      <c r="R128" s="332"/>
      <c r="S128" s="332"/>
      <c r="T128" s="332"/>
      <c r="U128" s="332"/>
      <c r="V128" s="332"/>
      <c r="W128" s="332"/>
      <c r="X128" s="332"/>
      <c r="Y128" s="332"/>
      <c r="Z128" s="332"/>
      <c r="AA128" s="332"/>
    </row>
    <row r="129" spans="1:27" ht="13.5" customHeight="1">
      <c r="A129" s="338"/>
      <c r="B129" s="339" t="s">
        <v>647</v>
      </c>
      <c r="C129" s="339"/>
      <c r="D129" s="340" t="s">
        <v>729</v>
      </c>
      <c r="E129" s="340">
        <v>2</v>
      </c>
      <c r="F129" s="340" t="s">
        <v>730</v>
      </c>
      <c r="G129" s="341"/>
      <c r="H129" s="341"/>
      <c r="I129" s="341"/>
      <c r="J129" s="341"/>
      <c r="K129" s="341"/>
      <c r="L129" s="341"/>
      <c r="M129" s="341"/>
      <c r="N129" s="342"/>
      <c r="O129" s="332"/>
      <c r="P129" s="332"/>
      <c r="Q129" s="332"/>
      <c r="R129" s="332"/>
      <c r="S129" s="332"/>
      <c r="T129" s="332"/>
      <c r="U129" s="332"/>
      <c r="V129" s="332"/>
      <c r="W129" s="332"/>
      <c r="X129" s="332"/>
      <c r="Y129" s="332"/>
      <c r="Z129" s="332"/>
      <c r="AA129" s="332"/>
    </row>
    <row r="130" spans="1:27" ht="13.5" customHeight="1">
      <c r="A130" s="343">
        <v>2</v>
      </c>
      <c r="B130" s="340" t="s">
        <v>731</v>
      </c>
      <c r="C130" s="345" t="s">
        <v>590</v>
      </c>
      <c r="D130" s="345"/>
      <c r="E130" s="345"/>
      <c r="F130" s="339"/>
      <c r="G130" s="346">
        <v>967.5</v>
      </c>
      <c r="H130" s="346">
        <v>270</v>
      </c>
      <c r="I130" s="346">
        <v>0</v>
      </c>
      <c r="J130" s="346">
        <f>H130-I130</f>
        <v>270</v>
      </c>
      <c r="K130" s="346">
        <f>G130-H130</f>
        <v>697.5</v>
      </c>
      <c r="L130" s="346">
        <v>260</v>
      </c>
      <c r="M130" s="346">
        <v>120</v>
      </c>
      <c r="N130" s="347"/>
      <c r="O130" s="332"/>
      <c r="P130" s="332"/>
      <c r="Q130" s="332"/>
      <c r="R130" s="332"/>
      <c r="S130" s="332"/>
      <c r="T130" s="332"/>
      <c r="U130" s="332"/>
      <c r="V130" s="332"/>
      <c r="W130" s="332"/>
      <c r="X130" s="332"/>
      <c r="Y130" s="332"/>
      <c r="Z130" s="332"/>
      <c r="AA130" s="332"/>
    </row>
    <row r="131" spans="1:27" ht="13.5" customHeight="1">
      <c r="A131" s="343"/>
      <c r="B131" s="344"/>
      <c r="C131" s="345"/>
      <c r="D131" s="345" t="s">
        <v>720</v>
      </c>
      <c r="E131" s="345">
        <v>8</v>
      </c>
      <c r="F131" s="339" t="s">
        <v>732</v>
      </c>
      <c r="G131" s="341"/>
      <c r="H131" s="346"/>
      <c r="I131" s="346"/>
      <c r="J131" s="346"/>
      <c r="K131" s="346"/>
      <c r="L131" s="346"/>
      <c r="M131" s="346"/>
      <c r="N131" s="347"/>
      <c r="O131" s="332"/>
      <c r="P131" s="332"/>
      <c r="Q131" s="332"/>
      <c r="R131" s="332"/>
      <c r="S131" s="332"/>
      <c r="T131" s="332"/>
      <c r="U131" s="332"/>
      <c r="V131" s="332"/>
      <c r="W131" s="332"/>
      <c r="X131" s="332"/>
      <c r="Y131" s="332"/>
      <c r="Z131" s="332"/>
      <c r="AA131" s="332"/>
    </row>
    <row r="132" spans="1:27" ht="13.5" customHeight="1">
      <c r="A132" s="343"/>
      <c r="B132" s="344"/>
      <c r="C132" s="345"/>
      <c r="D132" s="345" t="s">
        <v>733</v>
      </c>
      <c r="E132" s="345">
        <v>6</v>
      </c>
      <c r="F132" s="339" t="s">
        <v>734</v>
      </c>
      <c r="G132" s="341"/>
      <c r="H132" s="346"/>
      <c r="I132" s="346"/>
      <c r="J132" s="346"/>
      <c r="K132" s="346"/>
      <c r="L132" s="346"/>
      <c r="M132" s="346"/>
      <c r="N132" s="347"/>
      <c r="O132" s="332"/>
      <c r="P132" s="332"/>
      <c r="Q132" s="332"/>
      <c r="R132" s="332"/>
      <c r="S132" s="332"/>
      <c r="T132" s="332"/>
      <c r="U132" s="332"/>
      <c r="V132" s="332"/>
      <c r="W132" s="332"/>
      <c r="X132" s="332"/>
      <c r="Y132" s="332"/>
      <c r="Z132" s="332"/>
      <c r="AA132" s="332"/>
    </row>
    <row r="133" spans="1:27" ht="13.5" customHeight="1">
      <c r="A133" s="343"/>
      <c r="B133" s="344"/>
      <c r="C133" s="345"/>
      <c r="D133" s="345" t="s">
        <v>722</v>
      </c>
      <c r="E133" s="345">
        <v>3</v>
      </c>
      <c r="F133" s="339" t="s">
        <v>735</v>
      </c>
      <c r="G133" s="341"/>
      <c r="H133" s="346"/>
      <c r="I133" s="346"/>
      <c r="J133" s="346"/>
      <c r="K133" s="346"/>
      <c r="L133" s="346"/>
      <c r="M133" s="346"/>
      <c r="N133" s="347"/>
      <c r="O133" s="332"/>
      <c r="P133" s="332"/>
      <c r="Q133" s="332"/>
      <c r="R133" s="332"/>
      <c r="S133" s="332"/>
      <c r="T133" s="332"/>
      <c r="U133" s="332"/>
      <c r="V133" s="332"/>
      <c r="W133" s="332"/>
      <c r="X133" s="332"/>
      <c r="Y133" s="332"/>
      <c r="Z133" s="332"/>
      <c r="AA133" s="332"/>
    </row>
    <row r="134" spans="1:27" ht="13.5" customHeight="1">
      <c r="A134" s="343"/>
      <c r="B134" s="344"/>
      <c r="C134" s="345"/>
      <c r="D134" s="345" t="s">
        <v>726</v>
      </c>
      <c r="E134" s="345">
        <v>3</v>
      </c>
      <c r="F134" s="339" t="s">
        <v>735</v>
      </c>
      <c r="G134" s="341"/>
      <c r="H134" s="346"/>
      <c r="I134" s="346"/>
      <c r="J134" s="346"/>
      <c r="K134" s="346"/>
      <c r="L134" s="346"/>
      <c r="M134" s="346"/>
      <c r="N134" s="347"/>
      <c r="O134" s="332"/>
      <c r="P134" s="332"/>
      <c r="Q134" s="332"/>
      <c r="R134" s="332"/>
      <c r="S134" s="332"/>
      <c r="T134" s="332"/>
      <c r="U134" s="332"/>
      <c r="V134" s="332"/>
      <c r="W134" s="332"/>
      <c r="X134" s="332"/>
      <c r="Y134" s="332"/>
      <c r="Z134" s="332"/>
      <c r="AA134" s="332"/>
    </row>
    <row r="135" spans="1:27" ht="13.5" customHeight="1">
      <c r="A135" s="343"/>
      <c r="B135" s="344"/>
      <c r="C135" s="345"/>
      <c r="D135" s="345" t="s">
        <v>724</v>
      </c>
      <c r="E135" s="345">
        <v>15</v>
      </c>
      <c r="F135" s="339" t="s">
        <v>725</v>
      </c>
      <c r="G135" s="341"/>
      <c r="H135" s="346"/>
      <c r="I135" s="346"/>
      <c r="J135" s="346"/>
      <c r="K135" s="346"/>
      <c r="L135" s="346"/>
      <c r="M135" s="346"/>
      <c r="N135" s="347"/>
      <c r="O135" s="332"/>
      <c r="P135" s="332"/>
      <c r="Q135" s="332"/>
      <c r="R135" s="332"/>
      <c r="S135" s="332"/>
      <c r="T135" s="332"/>
      <c r="U135" s="332"/>
      <c r="V135" s="332"/>
      <c r="W135" s="332"/>
      <c r="X135" s="332"/>
      <c r="Y135" s="332"/>
      <c r="Z135" s="332"/>
      <c r="AA135" s="332"/>
    </row>
    <row r="136" spans="1:27" ht="13.5" customHeight="1">
      <c r="A136" s="343"/>
      <c r="B136" s="344"/>
      <c r="C136" s="345"/>
      <c r="D136" s="345" t="s">
        <v>736</v>
      </c>
      <c r="E136" s="345"/>
      <c r="F136" s="339" t="s">
        <v>737</v>
      </c>
      <c r="G136" s="341"/>
      <c r="H136" s="346"/>
      <c r="I136" s="346"/>
      <c r="J136" s="346"/>
      <c r="K136" s="346"/>
      <c r="L136" s="346"/>
      <c r="M136" s="346"/>
      <c r="N136" s="347"/>
      <c r="O136" s="332"/>
      <c r="P136" s="332"/>
      <c r="Q136" s="332"/>
      <c r="R136" s="332"/>
      <c r="S136" s="332"/>
      <c r="T136" s="332"/>
      <c r="U136" s="332"/>
      <c r="V136" s="332"/>
      <c r="W136" s="332"/>
      <c r="X136" s="332"/>
      <c r="Y136" s="332"/>
      <c r="Z136" s="332"/>
      <c r="AA136" s="332"/>
    </row>
    <row r="137" spans="1:27" ht="13.5" customHeight="1">
      <c r="A137" s="343"/>
      <c r="B137" s="344"/>
      <c r="C137" s="345"/>
      <c r="D137" s="345" t="s">
        <v>677</v>
      </c>
      <c r="E137" s="345" t="s">
        <v>727</v>
      </c>
      <c r="F137" s="339" t="s">
        <v>728</v>
      </c>
      <c r="G137" s="341"/>
      <c r="H137" s="346"/>
      <c r="I137" s="346"/>
      <c r="J137" s="346"/>
      <c r="K137" s="346"/>
      <c r="L137" s="346"/>
      <c r="M137" s="346"/>
      <c r="N137" s="347"/>
      <c r="O137" s="332"/>
      <c r="P137" s="332"/>
      <c r="Q137" s="332"/>
      <c r="R137" s="332"/>
      <c r="S137" s="332"/>
      <c r="T137" s="332"/>
      <c r="U137" s="332"/>
      <c r="V137" s="332"/>
      <c r="W137" s="332"/>
      <c r="X137" s="332"/>
      <c r="Y137" s="332"/>
      <c r="Z137" s="332"/>
      <c r="AA137" s="332"/>
    </row>
    <row r="138" spans="1:27" ht="13.5" customHeight="1">
      <c r="A138" s="343"/>
      <c r="B138" s="340"/>
      <c r="C138" s="345"/>
      <c r="D138" s="345" t="s">
        <v>708</v>
      </c>
      <c r="E138" s="345">
        <v>2</v>
      </c>
      <c r="F138" s="339" t="s">
        <v>738</v>
      </c>
      <c r="G138" s="346"/>
      <c r="H138" s="346"/>
      <c r="I138" s="346"/>
      <c r="J138" s="346"/>
      <c r="K138" s="346"/>
      <c r="L138" s="346"/>
      <c r="M138" s="346"/>
      <c r="N138" s="347"/>
      <c r="O138" s="332"/>
      <c r="P138" s="332"/>
      <c r="Q138" s="332"/>
      <c r="R138" s="332"/>
      <c r="S138" s="332"/>
      <c r="T138" s="332"/>
      <c r="U138" s="332"/>
      <c r="V138" s="332"/>
      <c r="W138" s="332"/>
      <c r="X138" s="332"/>
      <c r="Y138" s="332"/>
      <c r="Z138" s="332"/>
      <c r="AA138" s="332"/>
    </row>
    <row r="139" spans="1:27" ht="13.5" customHeight="1">
      <c r="A139" s="343">
        <v>3</v>
      </c>
      <c r="B139" s="340" t="s">
        <v>739</v>
      </c>
      <c r="C139" s="345" t="s">
        <v>590</v>
      </c>
      <c r="D139" s="345"/>
      <c r="E139" s="345"/>
      <c r="F139" s="339"/>
      <c r="G139" s="346">
        <v>808.125</v>
      </c>
      <c r="H139" s="346">
        <v>200</v>
      </c>
      <c r="I139" s="346">
        <v>0</v>
      </c>
      <c r="J139" s="346">
        <f>H139-I139</f>
        <v>200</v>
      </c>
      <c r="K139" s="346">
        <f>G139-H139</f>
        <v>608.125</v>
      </c>
      <c r="L139" s="346">
        <v>350</v>
      </c>
      <c r="M139" s="346">
        <v>100</v>
      </c>
      <c r="N139" s="347"/>
      <c r="O139" s="332"/>
      <c r="P139" s="332"/>
      <c r="Q139" s="332"/>
      <c r="R139" s="332"/>
      <c r="S139" s="332"/>
      <c r="T139" s="332"/>
      <c r="U139" s="332"/>
      <c r="V139" s="332"/>
      <c r="W139" s="332"/>
      <c r="X139" s="332"/>
      <c r="Y139" s="332"/>
      <c r="Z139" s="332"/>
      <c r="AA139" s="332"/>
    </row>
    <row r="140" spans="1:27" ht="13.5" customHeight="1">
      <c r="A140" s="343"/>
      <c r="B140" s="344"/>
      <c r="C140" s="345"/>
      <c r="D140" s="345" t="s">
        <v>720</v>
      </c>
      <c r="E140" s="345">
        <v>4</v>
      </c>
      <c r="F140" s="339" t="s">
        <v>740</v>
      </c>
      <c r="G140" s="341"/>
      <c r="H140" s="346"/>
      <c r="I140" s="346"/>
      <c r="J140" s="346"/>
      <c r="K140" s="346"/>
      <c r="L140" s="346"/>
      <c r="M140" s="346"/>
      <c r="N140" s="347"/>
      <c r="O140" s="332"/>
      <c r="P140" s="332"/>
      <c r="Q140" s="332"/>
      <c r="R140" s="332"/>
      <c r="S140" s="332"/>
      <c r="T140" s="332"/>
      <c r="U140" s="332"/>
      <c r="V140" s="332"/>
      <c r="W140" s="332"/>
      <c r="X140" s="332"/>
      <c r="Y140" s="332"/>
      <c r="Z140" s="332"/>
      <c r="AA140" s="332"/>
    </row>
    <row r="141" spans="1:27" ht="13.5" customHeight="1">
      <c r="A141" s="343"/>
      <c r="B141" s="344"/>
      <c r="C141" s="345"/>
      <c r="D141" s="345" t="s">
        <v>733</v>
      </c>
      <c r="E141" s="345">
        <v>3</v>
      </c>
      <c r="F141" s="339" t="s">
        <v>741</v>
      </c>
      <c r="G141" s="341"/>
      <c r="H141" s="346"/>
      <c r="I141" s="346"/>
      <c r="J141" s="346"/>
      <c r="K141" s="346"/>
      <c r="L141" s="346"/>
      <c r="M141" s="346"/>
      <c r="N141" s="347"/>
      <c r="O141" s="332"/>
      <c r="P141" s="332"/>
      <c r="Q141" s="332"/>
      <c r="R141" s="332"/>
      <c r="S141" s="332"/>
      <c r="T141" s="332"/>
      <c r="U141" s="332"/>
      <c r="V141" s="332"/>
      <c r="W141" s="332"/>
      <c r="X141" s="332"/>
      <c r="Y141" s="332"/>
      <c r="Z141" s="332"/>
      <c r="AA141" s="332"/>
    </row>
    <row r="142" spans="1:27" ht="13.5" customHeight="1">
      <c r="A142" s="343"/>
      <c r="B142" s="344"/>
      <c r="C142" s="345"/>
      <c r="D142" s="345" t="s">
        <v>668</v>
      </c>
      <c r="E142" s="345">
        <v>2</v>
      </c>
      <c r="F142" s="339" t="s">
        <v>742</v>
      </c>
      <c r="G142" s="341"/>
      <c r="H142" s="346"/>
      <c r="I142" s="346"/>
      <c r="J142" s="346"/>
      <c r="K142" s="346"/>
      <c r="L142" s="346"/>
      <c r="M142" s="346"/>
      <c r="N142" s="347"/>
      <c r="O142" s="332"/>
      <c r="P142" s="332"/>
      <c r="Q142" s="332"/>
      <c r="R142" s="332"/>
      <c r="S142" s="332"/>
      <c r="T142" s="332"/>
      <c r="U142" s="332"/>
      <c r="V142" s="332"/>
      <c r="W142" s="332"/>
      <c r="X142" s="332"/>
      <c r="Y142" s="332"/>
      <c r="Z142" s="332"/>
      <c r="AA142" s="332"/>
    </row>
    <row r="143" spans="1:27" ht="13.5" customHeight="1">
      <c r="A143" s="343"/>
      <c r="B143" s="344"/>
      <c r="C143" s="345"/>
      <c r="D143" s="345" t="s">
        <v>736</v>
      </c>
      <c r="E143" s="345"/>
      <c r="F143" s="339" t="s">
        <v>743</v>
      </c>
      <c r="G143" s="341"/>
      <c r="H143" s="346"/>
      <c r="I143" s="346"/>
      <c r="J143" s="346"/>
      <c r="K143" s="346"/>
      <c r="L143" s="346"/>
      <c r="M143" s="346"/>
      <c r="N143" s="347"/>
      <c r="O143" s="332"/>
      <c r="P143" s="332"/>
      <c r="Q143" s="332"/>
      <c r="R143" s="332"/>
      <c r="S143" s="332"/>
      <c r="T143" s="332"/>
      <c r="U143" s="332"/>
      <c r="V143" s="332"/>
      <c r="W143" s="332"/>
      <c r="X143" s="332"/>
      <c r="Y143" s="332"/>
      <c r="Z143" s="332"/>
      <c r="AA143" s="332"/>
    </row>
    <row r="144" spans="1:27" ht="13.5" customHeight="1">
      <c r="A144" s="343"/>
      <c r="B144" s="344"/>
      <c r="C144" s="345"/>
      <c r="D144" s="345" t="s">
        <v>677</v>
      </c>
      <c r="E144" s="345" t="s">
        <v>744</v>
      </c>
      <c r="F144" s="339" t="s">
        <v>745</v>
      </c>
      <c r="G144" s="341"/>
      <c r="H144" s="346"/>
      <c r="I144" s="346"/>
      <c r="J144" s="346"/>
      <c r="K144" s="346"/>
      <c r="L144" s="346"/>
      <c r="M144" s="346"/>
      <c r="N144" s="347"/>
      <c r="O144" s="332"/>
      <c r="P144" s="332"/>
      <c r="Q144" s="332"/>
      <c r="R144" s="332"/>
      <c r="S144" s="332"/>
      <c r="T144" s="332"/>
      <c r="U144" s="332"/>
      <c r="V144" s="332"/>
      <c r="W144" s="332"/>
      <c r="X144" s="332"/>
      <c r="Y144" s="332"/>
      <c r="Z144" s="332"/>
      <c r="AA144" s="332"/>
    </row>
    <row r="145" spans="1:27" ht="13.5" customHeight="1">
      <c r="A145" s="343"/>
      <c r="B145" s="344"/>
      <c r="C145" s="345"/>
      <c r="D145" s="345" t="s">
        <v>746</v>
      </c>
      <c r="E145" s="345">
        <v>5</v>
      </c>
      <c r="F145" s="339" t="s">
        <v>747</v>
      </c>
      <c r="G145" s="341"/>
      <c r="H145" s="346"/>
      <c r="I145" s="346"/>
      <c r="J145" s="346"/>
      <c r="K145" s="346"/>
      <c r="L145" s="346"/>
      <c r="M145" s="346"/>
      <c r="N145" s="347"/>
      <c r="O145" s="332"/>
      <c r="P145" s="332"/>
      <c r="Q145" s="332"/>
      <c r="R145" s="332"/>
      <c r="S145" s="332"/>
      <c r="T145" s="332"/>
      <c r="U145" s="332"/>
      <c r="V145" s="332"/>
      <c r="W145" s="332"/>
      <c r="X145" s="332"/>
      <c r="Y145" s="332"/>
      <c r="Z145" s="332"/>
      <c r="AA145" s="332"/>
    </row>
    <row r="146" spans="1:27" ht="13.5" customHeight="1">
      <c r="A146" s="343"/>
      <c r="B146" s="344"/>
      <c r="C146" s="345"/>
      <c r="D146" s="345" t="s">
        <v>722</v>
      </c>
      <c r="E146" s="345"/>
      <c r="F146" s="339" t="s">
        <v>748</v>
      </c>
      <c r="G146" s="346"/>
      <c r="H146" s="346"/>
      <c r="I146" s="346"/>
      <c r="J146" s="346"/>
      <c r="K146" s="346"/>
      <c r="L146" s="346"/>
      <c r="M146" s="346"/>
      <c r="N146" s="347"/>
      <c r="O146" s="332"/>
      <c r="P146" s="332"/>
      <c r="Q146" s="332"/>
      <c r="R146" s="332"/>
      <c r="S146" s="332"/>
      <c r="T146" s="332"/>
      <c r="U146" s="332"/>
      <c r="V146" s="332"/>
      <c r="W146" s="332"/>
      <c r="X146" s="332"/>
      <c r="Y146" s="332"/>
      <c r="Z146" s="332"/>
      <c r="AA146" s="332"/>
    </row>
    <row r="147" spans="1:27" ht="13.5" customHeight="1">
      <c r="A147" s="343">
        <v>4</v>
      </c>
      <c r="B147" s="340" t="s">
        <v>749</v>
      </c>
      <c r="C147" s="345" t="s">
        <v>627</v>
      </c>
      <c r="D147" s="345"/>
      <c r="E147" s="345"/>
      <c r="F147" s="339"/>
      <c r="G147" s="346">
        <v>798</v>
      </c>
      <c r="H147" s="346">
        <v>270</v>
      </c>
      <c r="I147" s="346">
        <v>0</v>
      </c>
      <c r="J147" s="346">
        <f>H147-I147</f>
        <v>270</v>
      </c>
      <c r="K147" s="346">
        <f>G147-H147</f>
        <v>528</v>
      </c>
      <c r="L147" s="346">
        <v>220</v>
      </c>
      <c r="M147" s="346">
        <v>160</v>
      </c>
      <c r="N147" s="347"/>
      <c r="O147" s="332"/>
      <c r="P147" s="332"/>
      <c r="Q147" s="332"/>
      <c r="R147" s="332"/>
      <c r="S147" s="332"/>
      <c r="T147" s="332"/>
      <c r="U147" s="332"/>
      <c r="V147" s="332"/>
      <c r="W147" s="332"/>
      <c r="X147" s="332"/>
      <c r="Y147" s="332"/>
      <c r="Z147" s="332"/>
      <c r="AA147" s="332"/>
    </row>
    <row r="148" spans="1:27" ht="13.5" customHeight="1">
      <c r="A148" s="343"/>
      <c r="B148" s="344"/>
      <c r="C148" s="345"/>
      <c r="D148" s="345" t="s">
        <v>750</v>
      </c>
      <c r="E148" s="345">
        <v>3</v>
      </c>
      <c r="F148" s="339" t="s">
        <v>751</v>
      </c>
      <c r="G148" s="341"/>
      <c r="H148" s="346"/>
      <c r="I148" s="346"/>
      <c r="J148" s="346"/>
      <c r="K148" s="346"/>
      <c r="L148" s="346"/>
      <c r="M148" s="346"/>
      <c r="N148" s="347"/>
      <c r="O148" s="332"/>
      <c r="P148" s="332"/>
      <c r="Q148" s="332"/>
      <c r="R148" s="332"/>
      <c r="S148" s="332"/>
      <c r="T148" s="332"/>
      <c r="U148" s="332"/>
      <c r="V148" s="332"/>
      <c r="W148" s="332"/>
      <c r="X148" s="332"/>
      <c r="Y148" s="332"/>
      <c r="Z148" s="332"/>
      <c r="AA148" s="332"/>
    </row>
    <row r="149" spans="1:27" ht="13.5" customHeight="1">
      <c r="A149" s="343"/>
      <c r="B149" s="344"/>
      <c r="C149" s="345"/>
      <c r="D149" s="345" t="s">
        <v>724</v>
      </c>
      <c r="E149" s="345">
        <v>20</v>
      </c>
      <c r="F149" s="339" t="s">
        <v>752</v>
      </c>
      <c r="G149" s="341"/>
      <c r="H149" s="346"/>
      <c r="I149" s="346"/>
      <c r="J149" s="346"/>
      <c r="K149" s="346"/>
      <c r="L149" s="346"/>
      <c r="M149" s="346"/>
      <c r="N149" s="347"/>
      <c r="O149" s="332"/>
      <c r="P149" s="332"/>
      <c r="Q149" s="332"/>
      <c r="R149" s="332"/>
      <c r="S149" s="332"/>
      <c r="T149" s="332"/>
      <c r="U149" s="332"/>
      <c r="V149" s="332"/>
      <c r="W149" s="332"/>
      <c r="X149" s="332"/>
      <c r="Y149" s="332"/>
      <c r="Z149" s="332"/>
      <c r="AA149" s="332"/>
    </row>
    <row r="150" spans="1:27" ht="13.5" customHeight="1">
      <c r="A150" s="343"/>
      <c r="B150" s="344"/>
      <c r="C150" s="345"/>
      <c r="D150" s="345" t="s">
        <v>668</v>
      </c>
      <c r="E150" s="345">
        <v>16</v>
      </c>
      <c r="F150" s="339" t="s">
        <v>753</v>
      </c>
      <c r="G150" s="346"/>
      <c r="H150" s="346"/>
      <c r="I150" s="346"/>
      <c r="J150" s="346"/>
      <c r="K150" s="346"/>
      <c r="L150" s="346"/>
      <c r="M150" s="346"/>
      <c r="N150" s="347"/>
      <c r="O150" s="332"/>
      <c r="P150" s="332"/>
      <c r="Q150" s="332"/>
      <c r="R150" s="332"/>
      <c r="S150" s="332"/>
      <c r="T150" s="332"/>
      <c r="U150" s="332"/>
      <c r="V150" s="332"/>
      <c r="W150" s="332"/>
      <c r="X150" s="332"/>
      <c r="Y150" s="332"/>
      <c r="Z150" s="332"/>
      <c r="AA150" s="332"/>
    </row>
    <row r="151" spans="1:27" ht="13.5" customHeight="1">
      <c r="A151" s="343"/>
      <c r="B151" s="344"/>
      <c r="C151" s="345"/>
      <c r="D151" s="345" t="s">
        <v>677</v>
      </c>
      <c r="E151" s="345" t="s">
        <v>603</v>
      </c>
      <c r="F151" s="339" t="s">
        <v>754</v>
      </c>
      <c r="G151" s="346"/>
      <c r="H151" s="346"/>
      <c r="I151" s="346"/>
      <c r="J151" s="346"/>
      <c r="K151" s="346"/>
      <c r="L151" s="346"/>
      <c r="M151" s="346"/>
      <c r="N151" s="347"/>
      <c r="O151" s="332"/>
      <c r="P151" s="332"/>
      <c r="Q151" s="332"/>
      <c r="R151" s="332"/>
      <c r="S151" s="332"/>
      <c r="T151" s="332"/>
      <c r="U151" s="332"/>
      <c r="V151" s="332"/>
      <c r="W151" s="332"/>
      <c r="X151" s="332"/>
      <c r="Y151" s="332"/>
      <c r="Z151" s="332"/>
      <c r="AA151" s="332"/>
    </row>
    <row r="152" spans="1:27" ht="13.5" customHeight="1">
      <c r="A152" s="343">
        <v>5</v>
      </c>
      <c r="B152" s="340" t="s">
        <v>755</v>
      </c>
      <c r="C152" s="345" t="s">
        <v>605</v>
      </c>
      <c r="D152" s="345"/>
      <c r="E152" s="345"/>
      <c r="F152" s="339"/>
      <c r="G152" s="346">
        <v>800.125</v>
      </c>
      <c r="H152" s="346">
        <v>270</v>
      </c>
      <c r="I152" s="346">
        <v>0</v>
      </c>
      <c r="J152" s="346">
        <f>H152-I152</f>
        <v>270</v>
      </c>
      <c r="K152" s="346">
        <f>G152-J152</f>
        <v>530.125</v>
      </c>
      <c r="L152" s="346">
        <v>165</v>
      </c>
      <c r="M152" s="346">
        <v>215</v>
      </c>
      <c r="N152" s="347"/>
      <c r="O152" s="332"/>
      <c r="P152" s="332"/>
      <c r="Q152" s="332"/>
      <c r="R152" s="332"/>
      <c r="S152" s="332"/>
      <c r="T152" s="332"/>
      <c r="U152" s="332"/>
      <c r="V152" s="332"/>
      <c r="W152" s="332"/>
      <c r="X152" s="332"/>
      <c r="Y152" s="332"/>
      <c r="Z152" s="332"/>
      <c r="AA152" s="332"/>
    </row>
    <row r="153" spans="1:27" ht="13.5" customHeight="1">
      <c r="A153" s="343"/>
      <c r="B153" s="344"/>
      <c r="C153" s="345"/>
      <c r="D153" s="345" t="s">
        <v>746</v>
      </c>
      <c r="E153" s="345">
        <v>5</v>
      </c>
      <c r="F153" s="339" t="s">
        <v>756</v>
      </c>
      <c r="G153" s="346"/>
      <c r="H153" s="346"/>
      <c r="I153" s="346"/>
      <c r="J153" s="346"/>
      <c r="K153" s="346"/>
      <c r="L153" s="346"/>
      <c r="M153" s="346"/>
      <c r="N153" s="347"/>
      <c r="O153" s="332"/>
      <c r="P153" s="332"/>
      <c r="Q153" s="332"/>
      <c r="R153" s="332"/>
      <c r="S153" s="332"/>
      <c r="T153" s="332"/>
      <c r="U153" s="332"/>
      <c r="V153" s="332"/>
      <c r="W153" s="332"/>
      <c r="X153" s="332"/>
      <c r="Y153" s="332"/>
      <c r="Z153" s="332"/>
      <c r="AA153" s="332"/>
    </row>
    <row r="154" spans="1:27" ht="13.5" customHeight="1">
      <c r="A154" s="343"/>
      <c r="B154" s="344"/>
      <c r="C154" s="345"/>
      <c r="D154" s="345" t="s">
        <v>757</v>
      </c>
      <c r="E154" s="345">
        <v>20</v>
      </c>
      <c r="F154" s="339" t="s">
        <v>758</v>
      </c>
      <c r="G154" s="346"/>
      <c r="H154" s="346"/>
      <c r="I154" s="346"/>
      <c r="J154" s="346"/>
      <c r="K154" s="346"/>
      <c r="L154" s="346"/>
      <c r="M154" s="346"/>
      <c r="N154" s="347"/>
      <c r="O154" s="332"/>
      <c r="P154" s="332"/>
      <c r="Q154" s="332"/>
      <c r="R154" s="332"/>
      <c r="S154" s="332"/>
      <c r="T154" s="332"/>
      <c r="U154" s="332"/>
      <c r="V154" s="332"/>
      <c r="W154" s="332"/>
      <c r="X154" s="332"/>
      <c r="Y154" s="332"/>
      <c r="Z154" s="332"/>
      <c r="AA154" s="332"/>
    </row>
    <row r="155" spans="1:27" ht="13.5" customHeight="1">
      <c r="A155" s="343"/>
      <c r="B155" s="344"/>
      <c r="C155" s="345"/>
      <c r="D155" s="345" t="s">
        <v>668</v>
      </c>
      <c r="E155" s="345">
        <v>14</v>
      </c>
      <c r="F155" s="339" t="s">
        <v>759</v>
      </c>
      <c r="G155" s="346"/>
      <c r="H155" s="346"/>
      <c r="I155" s="346"/>
      <c r="J155" s="346"/>
      <c r="K155" s="346"/>
      <c r="L155" s="346"/>
      <c r="M155" s="346"/>
      <c r="N155" s="347"/>
      <c r="O155" s="332"/>
      <c r="P155" s="332"/>
      <c r="Q155" s="332"/>
      <c r="R155" s="332"/>
      <c r="S155" s="332"/>
      <c r="T155" s="332"/>
      <c r="U155" s="332"/>
      <c r="V155" s="332"/>
      <c r="W155" s="332"/>
      <c r="X155" s="332"/>
      <c r="Y155" s="332"/>
      <c r="Z155" s="332"/>
      <c r="AA155" s="332"/>
    </row>
    <row r="156" spans="1:27" ht="13.5" customHeight="1">
      <c r="A156" s="343"/>
      <c r="B156" s="344"/>
      <c r="C156" s="345"/>
      <c r="D156" s="345" t="s">
        <v>760</v>
      </c>
      <c r="E156" s="345"/>
      <c r="F156" s="339" t="s">
        <v>748</v>
      </c>
      <c r="G156" s="346"/>
      <c r="H156" s="346"/>
      <c r="I156" s="346"/>
      <c r="J156" s="346"/>
      <c r="K156" s="346"/>
      <c r="L156" s="346"/>
      <c r="M156" s="346"/>
      <c r="N156" s="347"/>
      <c r="O156" s="332"/>
      <c r="P156" s="332"/>
      <c r="Q156" s="332"/>
      <c r="R156" s="332"/>
      <c r="S156" s="332"/>
      <c r="T156" s="332"/>
      <c r="U156" s="332"/>
      <c r="V156" s="332"/>
      <c r="W156" s="332"/>
      <c r="X156" s="332"/>
      <c r="Y156" s="332"/>
      <c r="Z156" s="332"/>
      <c r="AA156" s="332"/>
    </row>
    <row r="157" spans="1:27" ht="13.5" customHeight="1">
      <c r="A157" s="343"/>
      <c r="B157" s="344"/>
      <c r="C157" s="345"/>
      <c r="D157" s="345" t="s">
        <v>677</v>
      </c>
      <c r="E157" s="345" t="s">
        <v>603</v>
      </c>
      <c r="F157" s="339" t="s">
        <v>754</v>
      </c>
      <c r="G157" s="346"/>
      <c r="H157" s="346"/>
      <c r="I157" s="346"/>
      <c r="J157" s="346"/>
      <c r="K157" s="346"/>
      <c r="L157" s="346"/>
      <c r="M157" s="346"/>
      <c r="N157" s="347"/>
      <c r="O157" s="332"/>
      <c r="P157" s="332"/>
      <c r="Q157" s="332"/>
      <c r="R157" s="332"/>
      <c r="S157" s="332"/>
      <c r="T157" s="332"/>
      <c r="U157" s="332"/>
      <c r="V157" s="332"/>
      <c r="W157" s="332"/>
      <c r="X157" s="332"/>
      <c r="Y157" s="332"/>
      <c r="Z157" s="332"/>
      <c r="AA157" s="332"/>
    </row>
    <row r="158" spans="1:27" ht="13.5" customHeight="1">
      <c r="A158" s="343">
        <v>6</v>
      </c>
      <c r="B158" s="340" t="s">
        <v>761</v>
      </c>
      <c r="C158" s="345" t="s">
        <v>605</v>
      </c>
      <c r="D158" s="345"/>
      <c r="E158" s="345"/>
      <c r="F158" s="339"/>
      <c r="G158" s="346">
        <v>0</v>
      </c>
      <c r="H158" s="346">
        <v>0</v>
      </c>
      <c r="I158" s="346">
        <v>0</v>
      </c>
      <c r="J158" s="346">
        <v>0</v>
      </c>
      <c r="K158" s="346">
        <v>0</v>
      </c>
      <c r="L158" s="346">
        <v>0</v>
      </c>
      <c r="M158" s="346">
        <v>0</v>
      </c>
      <c r="N158" s="347"/>
      <c r="O158" s="332"/>
      <c r="P158" s="332"/>
      <c r="Q158" s="332"/>
      <c r="R158" s="332"/>
      <c r="S158" s="332"/>
      <c r="T158" s="332"/>
      <c r="U158" s="332"/>
      <c r="V158" s="332"/>
      <c r="W158" s="332"/>
      <c r="X158" s="332"/>
      <c r="Y158" s="332"/>
      <c r="Z158" s="332"/>
      <c r="AA158" s="332"/>
    </row>
    <row r="159" spans="1:27" ht="13.5" customHeight="1">
      <c r="A159" s="343"/>
      <c r="B159" s="344"/>
      <c r="C159" s="345"/>
      <c r="D159" s="345"/>
      <c r="E159" s="345"/>
      <c r="F159" s="356"/>
      <c r="G159" s="346"/>
      <c r="H159" s="346"/>
      <c r="I159" s="346"/>
      <c r="J159" s="346"/>
      <c r="K159" s="346"/>
      <c r="L159" s="346"/>
      <c r="M159" s="346"/>
      <c r="N159" s="347"/>
      <c r="O159" s="332"/>
      <c r="P159" s="332"/>
      <c r="Q159" s="332"/>
      <c r="R159" s="332"/>
      <c r="S159" s="332"/>
      <c r="T159" s="332"/>
      <c r="U159" s="332"/>
      <c r="V159" s="332"/>
      <c r="W159" s="332"/>
      <c r="X159" s="332"/>
      <c r="Y159" s="332"/>
      <c r="Z159" s="332"/>
      <c r="AA159" s="332"/>
    </row>
    <row r="160" spans="1:27" ht="13.5" customHeight="1">
      <c r="A160" s="343"/>
      <c r="B160" s="344"/>
      <c r="C160" s="345"/>
      <c r="D160" s="345"/>
      <c r="E160" s="345"/>
      <c r="F160" s="339"/>
      <c r="G160" s="346"/>
      <c r="H160" s="346"/>
      <c r="I160" s="346"/>
      <c r="J160" s="346"/>
      <c r="K160" s="346"/>
      <c r="L160" s="346"/>
      <c r="M160" s="346"/>
      <c r="N160" s="347"/>
      <c r="O160" s="332"/>
      <c r="P160" s="332"/>
      <c r="Q160" s="332"/>
      <c r="R160" s="332"/>
      <c r="S160" s="332"/>
      <c r="T160" s="332"/>
      <c r="U160" s="332"/>
      <c r="V160" s="332"/>
      <c r="W160" s="332"/>
      <c r="X160" s="332"/>
      <c r="Y160" s="332"/>
      <c r="Z160" s="332"/>
      <c r="AA160" s="332"/>
    </row>
    <row r="161" spans="1:27" ht="13.5" customHeight="1">
      <c r="A161" s="343" t="s">
        <v>648</v>
      </c>
      <c r="B161" s="344" t="s">
        <v>649</v>
      </c>
      <c r="C161" s="345"/>
      <c r="D161" s="345"/>
      <c r="E161" s="345"/>
      <c r="F161" s="339"/>
      <c r="G161" s="346">
        <f>SUM(G162:G165)</f>
        <v>255</v>
      </c>
      <c r="H161" s="346">
        <f t="shared" ref="H161:M161" si="8">SUM(H162:H164)</f>
        <v>0</v>
      </c>
      <c r="I161" s="346">
        <f t="shared" si="8"/>
        <v>0</v>
      </c>
      <c r="J161" s="346">
        <f t="shared" si="8"/>
        <v>0</v>
      </c>
      <c r="K161" s="346">
        <f t="shared" si="8"/>
        <v>195</v>
      </c>
      <c r="L161" s="346">
        <f t="shared" si="8"/>
        <v>0</v>
      </c>
      <c r="M161" s="346">
        <f t="shared" si="8"/>
        <v>0</v>
      </c>
      <c r="N161" s="347"/>
      <c r="O161" s="332"/>
      <c r="P161" s="332"/>
      <c r="Q161" s="332"/>
      <c r="R161" s="332"/>
      <c r="S161" s="332"/>
      <c r="T161" s="332"/>
      <c r="U161" s="332"/>
      <c r="V161" s="332"/>
      <c r="W161" s="332"/>
      <c r="X161" s="332"/>
      <c r="Y161" s="332"/>
      <c r="Z161" s="332"/>
      <c r="AA161" s="332"/>
    </row>
    <row r="162" spans="1:27" ht="13.5" customHeight="1">
      <c r="A162" s="338">
        <v>1</v>
      </c>
      <c r="B162" s="339" t="s">
        <v>762</v>
      </c>
      <c r="C162" s="345" t="s">
        <v>590</v>
      </c>
      <c r="D162" s="350"/>
      <c r="E162" s="350" t="s">
        <v>617</v>
      </c>
      <c r="F162" s="356" t="s">
        <v>763</v>
      </c>
      <c r="G162" s="341">
        <v>90</v>
      </c>
      <c r="H162" s="341">
        <v>0</v>
      </c>
      <c r="I162" s="341">
        <v>0</v>
      </c>
      <c r="J162" s="341">
        <f>H162-I162</f>
        <v>0</v>
      </c>
      <c r="K162" s="341">
        <f t="shared" ref="K162:K164" si="9">G162-J162</f>
        <v>90</v>
      </c>
      <c r="L162" s="341">
        <v>0</v>
      </c>
      <c r="M162" s="341">
        <v>0</v>
      </c>
      <c r="N162" s="347"/>
      <c r="O162" s="332"/>
      <c r="P162" s="332"/>
      <c r="Q162" s="332"/>
      <c r="R162" s="332"/>
      <c r="S162" s="332"/>
      <c r="T162" s="332"/>
      <c r="U162" s="332"/>
      <c r="V162" s="332"/>
      <c r="W162" s="332"/>
      <c r="X162" s="332"/>
      <c r="Y162" s="332"/>
      <c r="Z162" s="332"/>
      <c r="AA162" s="332"/>
    </row>
    <row r="163" spans="1:27" ht="13.5" customHeight="1">
      <c r="A163" s="338">
        <v>2</v>
      </c>
      <c r="B163" s="339" t="s">
        <v>764</v>
      </c>
      <c r="C163" s="339" t="s">
        <v>627</v>
      </c>
      <c r="D163" s="340"/>
      <c r="E163" s="340" t="s">
        <v>617</v>
      </c>
      <c r="F163" s="356" t="s">
        <v>765</v>
      </c>
      <c r="G163" s="341">
        <v>70</v>
      </c>
      <c r="H163" s="341">
        <v>0</v>
      </c>
      <c r="I163" s="341">
        <v>0</v>
      </c>
      <c r="J163" s="341">
        <v>0</v>
      </c>
      <c r="K163" s="341">
        <f t="shared" si="9"/>
        <v>70</v>
      </c>
      <c r="L163" s="341">
        <v>0</v>
      </c>
      <c r="M163" s="341">
        <v>0</v>
      </c>
      <c r="N163" s="342"/>
      <c r="O163" s="332"/>
      <c r="P163" s="332"/>
      <c r="Q163" s="332"/>
      <c r="R163" s="332"/>
      <c r="S163" s="332"/>
      <c r="T163" s="332"/>
      <c r="U163" s="332"/>
      <c r="V163" s="332"/>
      <c r="W163" s="332"/>
      <c r="X163" s="332"/>
      <c r="Y163" s="332"/>
      <c r="Z163" s="332"/>
      <c r="AA163" s="332"/>
    </row>
    <row r="164" spans="1:27" ht="13.5" customHeight="1">
      <c r="A164" s="338">
        <v>3</v>
      </c>
      <c r="B164" s="339" t="s">
        <v>766</v>
      </c>
      <c r="C164" s="339" t="s">
        <v>605</v>
      </c>
      <c r="D164" s="340"/>
      <c r="E164" s="340" t="s">
        <v>678</v>
      </c>
      <c r="F164" s="356" t="s">
        <v>765</v>
      </c>
      <c r="G164" s="341">
        <v>35</v>
      </c>
      <c r="H164" s="341">
        <v>0</v>
      </c>
      <c r="I164" s="341">
        <v>0</v>
      </c>
      <c r="J164" s="341">
        <v>0</v>
      </c>
      <c r="K164" s="341">
        <f t="shared" si="9"/>
        <v>35</v>
      </c>
      <c r="L164" s="341">
        <v>0</v>
      </c>
      <c r="M164" s="341">
        <v>0</v>
      </c>
      <c r="N164" s="342"/>
      <c r="O164" s="332"/>
      <c r="P164" s="332"/>
      <c r="Q164" s="332"/>
      <c r="R164" s="332"/>
      <c r="S164" s="332"/>
      <c r="T164" s="332"/>
      <c r="U164" s="332"/>
      <c r="V164" s="332"/>
      <c r="W164" s="332"/>
      <c r="X164" s="332"/>
      <c r="Y164" s="332"/>
      <c r="Z164" s="332"/>
      <c r="AA164" s="332"/>
    </row>
    <row r="165" spans="1:27" ht="22.5" customHeight="1">
      <c r="A165" s="338">
        <v>4</v>
      </c>
      <c r="B165" s="340" t="s">
        <v>767</v>
      </c>
      <c r="C165" s="345" t="s">
        <v>605</v>
      </c>
      <c r="D165" s="345"/>
      <c r="E165" s="345"/>
      <c r="F165" s="357" t="s">
        <v>736</v>
      </c>
      <c r="G165" s="341">
        <v>60</v>
      </c>
      <c r="H165" s="341"/>
      <c r="I165" s="341"/>
      <c r="J165" s="341"/>
      <c r="K165" s="341"/>
      <c r="L165" s="341"/>
      <c r="M165" s="341"/>
      <c r="N165" s="347"/>
      <c r="O165" s="332"/>
      <c r="P165" s="332"/>
      <c r="Q165" s="332"/>
      <c r="R165" s="332"/>
      <c r="S165" s="332"/>
      <c r="T165" s="332"/>
      <c r="U165" s="332"/>
      <c r="V165" s="332"/>
      <c r="W165" s="332"/>
      <c r="X165" s="332"/>
      <c r="Y165" s="332"/>
      <c r="Z165" s="332"/>
      <c r="AA165" s="332"/>
    </row>
    <row r="166" spans="1:27" ht="22.5" customHeight="1">
      <c r="A166" s="338"/>
      <c r="B166" s="344" t="s">
        <v>768</v>
      </c>
      <c r="C166" s="345"/>
      <c r="D166" s="345"/>
      <c r="E166" s="345"/>
      <c r="F166" s="339"/>
      <c r="G166" s="346"/>
      <c r="H166" s="341"/>
      <c r="I166" s="341"/>
      <c r="J166" s="341"/>
      <c r="K166" s="341"/>
      <c r="L166" s="341"/>
      <c r="M166" s="341"/>
      <c r="N166" s="347"/>
      <c r="O166" s="332"/>
      <c r="P166" s="332"/>
      <c r="Q166" s="332"/>
      <c r="R166" s="332"/>
      <c r="S166" s="332"/>
      <c r="T166" s="332"/>
      <c r="U166" s="332"/>
      <c r="V166" s="332"/>
      <c r="W166" s="332"/>
      <c r="X166" s="332"/>
      <c r="Y166" s="332"/>
      <c r="Z166" s="332"/>
      <c r="AA166" s="332"/>
    </row>
    <row r="167" spans="1:27" ht="20.25" customHeight="1">
      <c r="A167" s="338"/>
      <c r="B167" s="340" t="s">
        <v>654</v>
      </c>
      <c r="C167" s="345"/>
      <c r="D167" s="345"/>
      <c r="E167" s="345"/>
      <c r="F167" s="339"/>
      <c r="G167" s="341">
        <v>104.25</v>
      </c>
      <c r="H167" s="341"/>
      <c r="I167" s="341"/>
      <c r="J167" s="341"/>
      <c r="K167" s="341"/>
      <c r="L167" s="341"/>
      <c r="M167" s="341"/>
      <c r="N167" s="347"/>
      <c r="O167" s="332"/>
      <c r="P167" s="332"/>
      <c r="Q167" s="332"/>
      <c r="R167" s="332"/>
      <c r="S167" s="332"/>
      <c r="T167" s="332"/>
      <c r="U167" s="332"/>
      <c r="V167" s="332"/>
      <c r="W167" s="332"/>
      <c r="X167" s="332"/>
      <c r="Y167" s="332"/>
      <c r="Z167" s="332"/>
      <c r="AA167" s="332"/>
    </row>
    <row r="168" spans="1:27" ht="13.5" customHeight="1">
      <c r="A168" s="338"/>
      <c r="B168" s="340" t="s">
        <v>655</v>
      </c>
      <c r="C168" s="345"/>
      <c r="D168" s="345"/>
      <c r="E168" s="345"/>
      <c r="F168" s="339"/>
      <c r="G168" s="341">
        <v>0</v>
      </c>
      <c r="H168" s="341"/>
      <c r="I168" s="341"/>
      <c r="J168" s="341"/>
      <c r="K168" s="341"/>
      <c r="L168" s="341"/>
      <c r="M168" s="341"/>
      <c r="N168" s="347"/>
      <c r="O168" s="332"/>
      <c r="P168" s="332"/>
      <c r="Q168" s="332"/>
      <c r="R168" s="332"/>
      <c r="S168" s="332"/>
      <c r="T168" s="332"/>
      <c r="U168" s="332"/>
      <c r="V168" s="332"/>
      <c r="W168" s="332"/>
      <c r="X168" s="332"/>
      <c r="Y168" s="332"/>
      <c r="Z168" s="332"/>
      <c r="AA168" s="332"/>
    </row>
    <row r="169" spans="1:27" ht="13.5" customHeight="1">
      <c r="A169" s="338"/>
      <c r="B169" s="340" t="s">
        <v>656</v>
      </c>
      <c r="C169" s="345"/>
      <c r="D169" s="345"/>
      <c r="E169" s="345"/>
      <c r="F169" s="339"/>
      <c r="G169" s="341">
        <v>0</v>
      </c>
      <c r="H169" s="341"/>
      <c r="I169" s="341"/>
      <c r="J169" s="341"/>
      <c r="K169" s="341"/>
      <c r="L169" s="341"/>
      <c r="M169" s="341"/>
      <c r="N169" s="347"/>
      <c r="O169" s="332"/>
      <c r="P169" s="332"/>
      <c r="Q169" s="332"/>
      <c r="R169" s="332"/>
      <c r="S169" s="332"/>
      <c r="T169" s="332"/>
      <c r="U169" s="332"/>
      <c r="V169" s="332"/>
      <c r="W169" s="332"/>
      <c r="X169" s="332"/>
      <c r="Y169" s="332"/>
      <c r="Z169" s="332"/>
      <c r="AA169" s="332"/>
    </row>
    <row r="170" spans="1:27" ht="13.5" customHeight="1">
      <c r="A170" s="338"/>
      <c r="B170" s="340" t="s">
        <v>657</v>
      </c>
      <c r="C170" s="345"/>
      <c r="D170" s="345"/>
      <c r="E170" s="345"/>
      <c r="F170" s="339"/>
      <c r="G170" s="346">
        <v>0</v>
      </c>
      <c r="H170" s="346"/>
      <c r="I170" s="346"/>
      <c r="J170" s="346"/>
      <c r="K170" s="346"/>
      <c r="L170" s="346"/>
      <c r="M170" s="346"/>
      <c r="N170" s="347"/>
      <c r="O170" s="332"/>
      <c r="P170" s="332"/>
      <c r="Q170" s="332"/>
      <c r="R170" s="332"/>
      <c r="S170" s="332"/>
      <c r="T170" s="332"/>
      <c r="U170" s="332"/>
      <c r="V170" s="332"/>
      <c r="W170" s="332"/>
      <c r="X170" s="332"/>
      <c r="Y170" s="332"/>
      <c r="Z170" s="332"/>
      <c r="AA170" s="332"/>
    </row>
    <row r="171" spans="1:27" ht="13.5" customHeight="1">
      <c r="A171" s="338"/>
      <c r="B171" s="340" t="s">
        <v>658</v>
      </c>
      <c r="C171" s="345"/>
      <c r="D171" s="345"/>
      <c r="E171" s="345"/>
      <c r="F171" s="339"/>
      <c r="G171" s="346">
        <v>0</v>
      </c>
      <c r="H171" s="346"/>
      <c r="I171" s="346"/>
      <c r="J171" s="346"/>
      <c r="K171" s="346"/>
      <c r="L171" s="346"/>
      <c r="M171" s="346"/>
      <c r="N171" s="347"/>
      <c r="O171" s="332"/>
      <c r="P171" s="332"/>
      <c r="Q171" s="332"/>
      <c r="R171" s="332"/>
      <c r="S171" s="332"/>
      <c r="T171" s="332"/>
      <c r="U171" s="332"/>
      <c r="V171" s="332"/>
      <c r="W171" s="332"/>
      <c r="X171" s="332"/>
      <c r="Y171" s="332"/>
      <c r="Z171" s="332"/>
      <c r="AA171" s="332"/>
    </row>
    <row r="172" spans="1:27" ht="13.5" customHeight="1">
      <c r="A172" s="338"/>
      <c r="B172" s="340" t="s">
        <v>659</v>
      </c>
      <c r="C172" s="345"/>
      <c r="D172" s="345"/>
      <c r="E172" s="345"/>
      <c r="F172" s="339"/>
      <c r="G172" s="341"/>
      <c r="H172" s="341"/>
      <c r="I172" s="341"/>
      <c r="J172" s="341"/>
      <c r="K172" s="341"/>
      <c r="L172" s="341"/>
      <c r="M172" s="341"/>
      <c r="N172" s="347"/>
      <c r="O172" s="332"/>
      <c r="P172" s="332"/>
      <c r="Q172" s="332"/>
      <c r="R172" s="332"/>
      <c r="S172" s="332"/>
      <c r="T172" s="332"/>
      <c r="U172" s="332"/>
      <c r="V172" s="332"/>
      <c r="W172" s="332"/>
      <c r="X172" s="332"/>
      <c r="Y172" s="332"/>
      <c r="Z172" s="332"/>
      <c r="AA172" s="332"/>
    </row>
    <row r="173" spans="1:27" ht="13.5" customHeight="1">
      <c r="A173" s="338"/>
      <c r="B173" s="340" t="s">
        <v>660</v>
      </c>
      <c r="C173" s="345"/>
      <c r="D173" s="345"/>
      <c r="E173" s="345"/>
      <c r="F173" s="339"/>
      <c r="G173" s="346">
        <v>104.25</v>
      </c>
      <c r="H173" s="341"/>
      <c r="I173" s="341"/>
      <c r="J173" s="341"/>
      <c r="K173" s="341"/>
      <c r="L173" s="341"/>
      <c r="M173" s="341"/>
      <c r="N173" s="347"/>
      <c r="O173" s="332"/>
      <c r="P173" s="332"/>
      <c r="Q173" s="332"/>
      <c r="R173" s="332"/>
      <c r="S173" s="332"/>
      <c r="T173" s="332"/>
      <c r="U173" s="332"/>
      <c r="V173" s="332"/>
      <c r="W173" s="332"/>
      <c r="X173" s="332"/>
      <c r="Y173" s="332"/>
      <c r="Z173" s="332"/>
      <c r="AA173" s="332"/>
    </row>
    <row r="174" spans="1:27" ht="13.5" customHeight="1">
      <c r="A174" s="338"/>
      <c r="B174" s="340" t="s">
        <v>661</v>
      </c>
      <c r="C174" s="345"/>
      <c r="D174" s="345"/>
      <c r="E174" s="345"/>
      <c r="F174" s="339"/>
      <c r="G174" s="346">
        <v>0</v>
      </c>
      <c r="H174" s="341"/>
      <c r="I174" s="341"/>
      <c r="J174" s="341"/>
      <c r="K174" s="341"/>
      <c r="L174" s="341"/>
      <c r="M174" s="341"/>
      <c r="N174" s="348"/>
      <c r="O174" s="332"/>
      <c r="P174" s="332"/>
      <c r="Q174" s="332"/>
      <c r="R174" s="332"/>
      <c r="S174" s="332"/>
      <c r="T174" s="332"/>
      <c r="U174" s="332"/>
      <c r="V174" s="332"/>
      <c r="W174" s="332"/>
      <c r="X174" s="332"/>
      <c r="Y174" s="332"/>
      <c r="Z174" s="332"/>
      <c r="AA174" s="332"/>
    </row>
    <row r="175" spans="1:27" ht="37.5" customHeight="1">
      <c r="A175" s="326" t="s">
        <v>119</v>
      </c>
      <c r="B175" s="327" t="s">
        <v>769</v>
      </c>
      <c r="C175" s="328" t="s">
        <v>770</v>
      </c>
      <c r="D175" s="329"/>
      <c r="E175" s="329"/>
      <c r="F175" s="327"/>
      <c r="G175" s="330">
        <f>+G176+G212</f>
        <v>2663.5749999999998</v>
      </c>
      <c r="H175" s="330">
        <f t="shared" ref="H175:M175" si="10">+H226+H266</f>
        <v>0</v>
      </c>
      <c r="I175" s="330">
        <f t="shared" si="10"/>
        <v>0</v>
      </c>
      <c r="J175" s="330">
        <f t="shared" si="10"/>
        <v>0</v>
      </c>
      <c r="K175" s="330">
        <f t="shared" si="10"/>
        <v>0</v>
      </c>
      <c r="L175" s="330">
        <f t="shared" si="10"/>
        <v>0</v>
      </c>
      <c r="M175" s="330">
        <f t="shared" si="10"/>
        <v>0</v>
      </c>
      <c r="N175" s="331"/>
      <c r="O175" s="332"/>
      <c r="P175" s="332"/>
      <c r="Q175" s="332"/>
      <c r="R175" s="332"/>
      <c r="S175" s="332"/>
      <c r="T175" s="332"/>
      <c r="U175" s="332"/>
      <c r="V175" s="332"/>
      <c r="W175" s="332"/>
      <c r="X175" s="332"/>
      <c r="Y175" s="332"/>
      <c r="Z175" s="332"/>
      <c r="AA175" s="332"/>
    </row>
    <row r="176" spans="1:27" ht="19.5" customHeight="1">
      <c r="A176" s="333" t="s">
        <v>80</v>
      </c>
      <c r="B176" s="334" t="s">
        <v>589</v>
      </c>
      <c r="C176" s="334"/>
      <c r="D176" s="335"/>
      <c r="E176" s="335"/>
      <c r="F176" s="334"/>
      <c r="G176" s="336">
        <f>SUM(G177:G211)</f>
        <v>2628.5749999999998</v>
      </c>
      <c r="H176" s="336"/>
      <c r="I176" s="336"/>
      <c r="J176" s="336"/>
      <c r="K176" s="336"/>
      <c r="L176" s="336"/>
      <c r="M176" s="336"/>
      <c r="N176" s="337"/>
      <c r="O176" s="332"/>
      <c r="P176" s="332"/>
      <c r="Q176" s="332"/>
      <c r="R176" s="332"/>
      <c r="S176" s="332"/>
      <c r="T176" s="332"/>
      <c r="U176" s="332"/>
      <c r="V176" s="332"/>
      <c r="W176" s="332"/>
      <c r="X176" s="332"/>
      <c r="Y176" s="332"/>
      <c r="Z176" s="332"/>
      <c r="AA176" s="332"/>
    </row>
    <row r="177" spans="1:27" ht="13.5" customHeight="1">
      <c r="A177" s="338">
        <v>1</v>
      </c>
      <c r="B177" s="339" t="s">
        <v>275</v>
      </c>
      <c r="C177" s="349" t="s">
        <v>590</v>
      </c>
      <c r="D177" s="341"/>
      <c r="E177" s="341"/>
      <c r="F177" s="349"/>
      <c r="G177" s="346"/>
      <c r="H177" s="346"/>
      <c r="I177" s="346"/>
      <c r="J177" s="346"/>
      <c r="K177" s="346"/>
      <c r="L177" s="346"/>
      <c r="M177" s="346"/>
      <c r="N177" s="342"/>
      <c r="O177" s="332"/>
      <c r="P177" s="332"/>
      <c r="Q177" s="332"/>
      <c r="R177" s="332"/>
      <c r="S177" s="332"/>
      <c r="T177" s="332"/>
      <c r="U177" s="332"/>
      <c r="V177" s="332"/>
      <c r="W177" s="332"/>
      <c r="X177" s="332"/>
      <c r="Y177" s="332"/>
      <c r="Z177" s="332"/>
      <c r="AA177" s="332"/>
    </row>
    <row r="178" spans="1:27" ht="13.5" customHeight="1">
      <c r="A178" s="338"/>
      <c r="B178" s="339"/>
      <c r="C178" s="349"/>
      <c r="D178" s="358" t="s">
        <v>771</v>
      </c>
      <c r="E178" s="341">
        <v>3</v>
      </c>
      <c r="F178" s="359" t="s">
        <v>772</v>
      </c>
      <c r="G178" s="360">
        <v>778.625</v>
      </c>
      <c r="H178" s="360">
        <v>270</v>
      </c>
      <c r="I178" s="360">
        <v>0</v>
      </c>
      <c r="J178" s="360">
        <f>(H178-I178)</f>
        <v>270</v>
      </c>
      <c r="K178" s="341">
        <f>(G178-J178)</f>
        <v>508.625</v>
      </c>
      <c r="L178" s="361">
        <v>260</v>
      </c>
      <c r="M178" s="360">
        <v>120</v>
      </c>
      <c r="N178" s="342"/>
      <c r="O178" s="332"/>
      <c r="P178" s="332"/>
      <c r="Q178" s="332"/>
      <c r="R178" s="332"/>
      <c r="S178" s="332"/>
      <c r="T178" s="332"/>
      <c r="U178" s="332"/>
      <c r="V178" s="332"/>
      <c r="W178" s="332"/>
      <c r="X178" s="332"/>
      <c r="Y178" s="332"/>
      <c r="Z178" s="332"/>
      <c r="AA178" s="332"/>
    </row>
    <row r="179" spans="1:27" ht="13.5" customHeight="1">
      <c r="A179" s="338"/>
      <c r="B179" s="339"/>
      <c r="C179" s="349"/>
      <c r="D179" s="358" t="s">
        <v>773</v>
      </c>
      <c r="E179" s="341">
        <v>3</v>
      </c>
      <c r="F179" s="359" t="s">
        <v>774</v>
      </c>
      <c r="G179" s="360"/>
      <c r="H179" s="360"/>
      <c r="I179" s="360"/>
      <c r="J179" s="360"/>
      <c r="K179" s="341"/>
      <c r="L179" s="341"/>
      <c r="M179" s="341"/>
      <c r="N179" s="342"/>
      <c r="O179" s="332"/>
      <c r="P179" s="332"/>
      <c r="Q179" s="332"/>
      <c r="R179" s="332"/>
      <c r="S179" s="332"/>
      <c r="T179" s="332"/>
      <c r="U179" s="332"/>
      <c r="V179" s="332"/>
      <c r="W179" s="332"/>
      <c r="X179" s="332"/>
      <c r="Y179" s="332"/>
      <c r="Z179" s="332"/>
      <c r="AA179" s="332"/>
    </row>
    <row r="180" spans="1:27" ht="13.5" customHeight="1">
      <c r="A180" s="338"/>
      <c r="B180" s="339"/>
      <c r="C180" s="349"/>
      <c r="D180" s="358" t="s">
        <v>775</v>
      </c>
      <c r="E180" s="341">
        <v>3</v>
      </c>
      <c r="F180" s="359" t="s">
        <v>633</v>
      </c>
      <c r="G180" s="360"/>
      <c r="H180" s="360"/>
      <c r="I180" s="360"/>
      <c r="J180" s="360"/>
      <c r="K180" s="341"/>
      <c r="L180" s="341"/>
      <c r="M180" s="341"/>
      <c r="N180" s="342"/>
      <c r="O180" s="332"/>
      <c r="P180" s="332"/>
      <c r="Q180" s="332"/>
      <c r="R180" s="332"/>
      <c r="S180" s="332"/>
      <c r="T180" s="332"/>
      <c r="U180" s="332"/>
      <c r="V180" s="332"/>
      <c r="W180" s="332"/>
      <c r="X180" s="332"/>
      <c r="Y180" s="332"/>
      <c r="Z180" s="332"/>
      <c r="AA180" s="332"/>
    </row>
    <row r="181" spans="1:27" ht="13.5" customHeight="1">
      <c r="A181" s="338"/>
      <c r="B181" s="339"/>
      <c r="C181" s="349"/>
      <c r="D181" s="358" t="s">
        <v>708</v>
      </c>
      <c r="E181" s="341">
        <v>2</v>
      </c>
      <c r="F181" s="359" t="s">
        <v>644</v>
      </c>
      <c r="G181" s="360"/>
      <c r="H181" s="360"/>
      <c r="I181" s="360"/>
      <c r="J181" s="360"/>
      <c r="K181" s="341"/>
      <c r="L181" s="341"/>
      <c r="M181" s="341"/>
      <c r="N181" s="342"/>
      <c r="O181" s="332"/>
      <c r="P181" s="332"/>
      <c r="Q181" s="332"/>
      <c r="R181" s="332"/>
      <c r="S181" s="332"/>
      <c r="T181" s="332"/>
      <c r="U181" s="332"/>
      <c r="V181" s="332"/>
      <c r="W181" s="332"/>
      <c r="X181" s="332"/>
      <c r="Y181" s="332"/>
      <c r="Z181" s="332"/>
      <c r="AA181" s="332"/>
    </row>
    <row r="182" spans="1:27" ht="13.5" customHeight="1">
      <c r="A182" s="338"/>
      <c r="B182" s="339"/>
      <c r="C182" s="349"/>
      <c r="D182" s="358" t="s">
        <v>776</v>
      </c>
      <c r="E182" s="341">
        <v>3</v>
      </c>
      <c r="F182" s="359" t="s">
        <v>601</v>
      </c>
      <c r="G182" s="360"/>
      <c r="H182" s="360"/>
      <c r="I182" s="360"/>
      <c r="J182" s="360"/>
      <c r="K182" s="341"/>
      <c r="L182" s="341"/>
      <c r="M182" s="341"/>
      <c r="N182" s="342"/>
      <c r="O182" s="332"/>
      <c r="P182" s="332"/>
      <c r="Q182" s="332"/>
      <c r="R182" s="332"/>
      <c r="S182" s="332"/>
      <c r="T182" s="332"/>
      <c r="U182" s="332"/>
      <c r="V182" s="332"/>
      <c r="W182" s="332"/>
      <c r="X182" s="332"/>
      <c r="Y182" s="332"/>
      <c r="Z182" s="332"/>
      <c r="AA182" s="332"/>
    </row>
    <row r="183" spans="1:27" ht="13.5" customHeight="1">
      <c r="A183" s="338"/>
      <c r="B183" s="339"/>
      <c r="C183" s="349"/>
      <c r="D183" s="358" t="s">
        <v>777</v>
      </c>
      <c r="E183" s="341" t="s">
        <v>778</v>
      </c>
      <c r="F183" s="359" t="s">
        <v>779</v>
      </c>
      <c r="G183" s="360"/>
      <c r="H183" s="360"/>
      <c r="I183" s="360"/>
      <c r="J183" s="360"/>
      <c r="K183" s="341"/>
      <c r="L183" s="341"/>
      <c r="M183" s="341"/>
      <c r="N183" s="342"/>
      <c r="O183" s="332"/>
      <c r="P183" s="332"/>
      <c r="Q183" s="332"/>
      <c r="R183" s="332"/>
      <c r="S183" s="332"/>
      <c r="T183" s="332"/>
      <c r="U183" s="332"/>
      <c r="V183" s="332"/>
      <c r="W183" s="332"/>
      <c r="X183" s="332"/>
      <c r="Y183" s="332"/>
      <c r="Z183" s="332"/>
      <c r="AA183" s="332"/>
    </row>
    <row r="184" spans="1:27" ht="13.5" customHeight="1">
      <c r="A184" s="338"/>
      <c r="B184" s="339"/>
      <c r="C184" s="349"/>
      <c r="D184" s="359" t="s">
        <v>693</v>
      </c>
      <c r="E184" s="341" t="s">
        <v>780</v>
      </c>
      <c r="F184" s="359" t="s">
        <v>781</v>
      </c>
      <c r="G184" s="360"/>
      <c r="H184" s="360"/>
      <c r="I184" s="360"/>
      <c r="J184" s="360"/>
      <c r="K184" s="341"/>
      <c r="L184" s="341"/>
      <c r="M184" s="341"/>
      <c r="N184" s="342"/>
      <c r="O184" s="332"/>
      <c r="P184" s="332"/>
      <c r="Q184" s="332"/>
      <c r="R184" s="332"/>
      <c r="S184" s="332"/>
      <c r="T184" s="332"/>
      <c r="U184" s="332"/>
      <c r="V184" s="332"/>
      <c r="W184" s="332"/>
      <c r="X184" s="332"/>
      <c r="Y184" s="332"/>
      <c r="Z184" s="332"/>
      <c r="AA184" s="332"/>
    </row>
    <row r="185" spans="1:27" ht="13.5" customHeight="1">
      <c r="A185" s="338"/>
      <c r="B185" s="339"/>
      <c r="C185" s="349"/>
      <c r="D185" s="359" t="s">
        <v>782</v>
      </c>
      <c r="E185" s="341"/>
      <c r="F185" s="359" t="s">
        <v>783</v>
      </c>
      <c r="G185" s="360"/>
      <c r="H185" s="360"/>
      <c r="I185" s="360"/>
      <c r="J185" s="360"/>
      <c r="K185" s="341"/>
      <c r="L185" s="341"/>
      <c r="M185" s="341"/>
      <c r="N185" s="342"/>
      <c r="O185" s="332"/>
      <c r="P185" s="332"/>
      <c r="Q185" s="332"/>
      <c r="R185" s="332"/>
      <c r="S185" s="332"/>
      <c r="T185" s="332"/>
      <c r="U185" s="332"/>
      <c r="V185" s="332"/>
      <c r="W185" s="332"/>
      <c r="X185" s="332"/>
      <c r="Y185" s="332"/>
      <c r="Z185" s="332"/>
      <c r="AA185" s="332"/>
    </row>
    <row r="186" spans="1:27" ht="13.5" customHeight="1">
      <c r="A186" s="362">
        <v>2</v>
      </c>
      <c r="B186" s="339" t="s">
        <v>277</v>
      </c>
      <c r="C186" s="349" t="s">
        <v>627</v>
      </c>
      <c r="D186" s="341"/>
      <c r="E186" s="341"/>
      <c r="F186" s="341"/>
      <c r="G186" s="363">
        <v>415.2</v>
      </c>
      <c r="H186" s="364">
        <v>270</v>
      </c>
      <c r="I186" s="364">
        <v>0</v>
      </c>
      <c r="J186" s="364">
        <v>270</v>
      </c>
      <c r="K186" s="346">
        <f>G186-J186</f>
        <v>145.19999999999999</v>
      </c>
      <c r="L186" s="363">
        <v>175</v>
      </c>
      <c r="M186" s="364">
        <v>90</v>
      </c>
      <c r="N186" s="342"/>
      <c r="O186" s="332"/>
      <c r="P186" s="332"/>
      <c r="Q186" s="332"/>
      <c r="R186" s="332"/>
      <c r="S186" s="332"/>
      <c r="T186" s="332"/>
      <c r="U186" s="332"/>
      <c r="V186" s="332"/>
      <c r="W186" s="332"/>
      <c r="X186" s="332"/>
      <c r="Y186" s="332"/>
      <c r="Z186" s="332"/>
      <c r="AA186" s="332"/>
    </row>
    <row r="187" spans="1:27" ht="13.5" customHeight="1">
      <c r="A187" s="362"/>
      <c r="B187" s="339"/>
      <c r="C187" s="349"/>
      <c r="D187" s="359" t="s">
        <v>784</v>
      </c>
      <c r="E187" s="341">
        <v>5</v>
      </c>
      <c r="F187" s="359" t="s">
        <v>785</v>
      </c>
      <c r="G187" s="341"/>
      <c r="H187" s="341"/>
      <c r="I187" s="341"/>
      <c r="J187" s="341"/>
      <c r="K187" s="341"/>
      <c r="L187" s="341"/>
      <c r="M187" s="341"/>
      <c r="N187" s="342"/>
      <c r="O187" s="332"/>
      <c r="P187" s="332"/>
      <c r="Q187" s="332"/>
      <c r="R187" s="332"/>
      <c r="S187" s="332"/>
      <c r="T187" s="332"/>
      <c r="U187" s="332"/>
      <c r="V187" s="332"/>
      <c r="W187" s="332"/>
      <c r="X187" s="332"/>
      <c r="Y187" s="332"/>
      <c r="Z187" s="332"/>
      <c r="AA187" s="332"/>
    </row>
    <row r="188" spans="1:27" ht="13.5" customHeight="1">
      <c r="A188" s="362"/>
      <c r="B188" s="339"/>
      <c r="C188" s="349"/>
      <c r="D188" s="359" t="s">
        <v>786</v>
      </c>
      <c r="E188" s="341" t="s">
        <v>787</v>
      </c>
      <c r="F188" s="359" t="s">
        <v>788</v>
      </c>
      <c r="G188" s="341"/>
      <c r="H188" s="341"/>
      <c r="I188" s="341"/>
      <c r="J188" s="341"/>
      <c r="K188" s="341"/>
      <c r="L188" s="341"/>
      <c r="M188" s="341"/>
      <c r="N188" s="342"/>
      <c r="O188" s="332"/>
      <c r="P188" s="332"/>
      <c r="Q188" s="332"/>
      <c r="R188" s="332"/>
      <c r="S188" s="332"/>
      <c r="T188" s="332"/>
      <c r="U188" s="332"/>
      <c r="V188" s="332"/>
      <c r="W188" s="332"/>
      <c r="X188" s="332"/>
      <c r="Y188" s="332"/>
      <c r="Z188" s="332"/>
      <c r="AA188" s="332"/>
    </row>
    <row r="189" spans="1:27" ht="13.5" customHeight="1">
      <c r="A189" s="362"/>
      <c r="B189" s="339"/>
      <c r="C189" s="349"/>
      <c r="D189" s="359" t="s">
        <v>677</v>
      </c>
      <c r="E189" s="341" t="s">
        <v>603</v>
      </c>
      <c r="F189" s="359" t="s">
        <v>789</v>
      </c>
      <c r="G189" s="341"/>
      <c r="H189" s="341"/>
      <c r="I189" s="341"/>
      <c r="J189" s="341"/>
      <c r="K189" s="341"/>
      <c r="L189" s="341"/>
      <c r="M189" s="341"/>
      <c r="N189" s="342"/>
      <c r="O189" s="332"/>
      <c r="P189" s="332"/>
      <c r="Q189" s="332"/>
      <c r="R189" s="332"/>
      <c r="S189" s="332"/>
      <c r="T189" s="332"/>
      <c r="U189" s="332"/>
      <c r="V189" s="332"/>
      <c r="W189" s="332"/>
      <c r="X189" s="332"/>
      <c r="Y189" s="332"/>
      <c r="Z189" s="332"/>
      <c r="AA189" s="332"/>
    </row>
    <row r="190" spans="1:27" ht="13.5" customHeight="1">
      <c r="A190" s="362"/>
      <c r="B190" s="339"/>
      <c r="C190" s="349"/>
      <c r="D190" s="359" t="s">
        <v>790</v>
      </c>
      <c r="E190" s="341">
        <v>3</v>
      </c>
      <c r="F190" s="341" t="s">
        <v>791</v>
      </c>
      <c r="G190" s="341"/>
      <c r="H190" s="341"/>
      <c r="I190" s="341"/>
      <c r="J190" s="341"/>
      <c r="K190" s="341"/>
      <c r="L190" s="341"/>
      <c r="M190" s="341"/>
      <c r="N190" s="342"/>
      <c r="O190" s="332"/>
      <c r="P190" s="332"/>
      <c r="Q190" s="332"/>
      <c r="R190" s="332"/>
      <c r="S190" s="332"/>
      <c r="T190" s="332"/>
      <c r="U190" s="332"/>
      <c r="V190" s="332"/>
      <c r="W190" s="332"/>
      <c r="X190" s="332"/>
      <c r="Y190" s="332"/>
      <c r="Z190" s="332"/>
      <c r="AA190" s="332"/>
    </row>
    <row r="191" spans="1:27" ht="13.5" customHeight="1">
      <c r="A191" s="362"/>
      <c r="B191" s="339"/>
      <c r="C191" s="349"/>
      <c r="D191" s="359"/>
      <c r="E191" s="341"/>
      <c r="F191" s="341"/>
      <c r="G191" s="341"/>
      <c r="H191" s="341"/>
      <c r="I191" s="341"/>
      <c r="J191" s="341"/>
      <c r="K191" s="341"/>
      <c r="L191" s="341"/>
      <c r="M191" s="341"/>
      <c r="N191" s="342"/>
      <c r="O191" s="332"/>
      <c r="P191" s="332"/>
      <c r="Q191" s="332"/>
      <c r="R191" s="332"/>
      <c r="S191" s="332"/>
      <c r="T191" s="332"/>
      <c r="U191" s="332"/>
      <c r="V191" s="332"/>
      <c r="W191" s="332"/>
      <c r="X191" s="332"/>
      <c r="Y191" s="332"/>
      <c r="Z191" s="332"/>
      <c r="AA191" s="332"/>
    </row>
    <row r="192" spans="1:27" ht="13.5" customHeight="1">
      <c r="A192" s="362">
        <v>3</v>
      </c>
      <c r="B192" s="339" t="s">
        <v>274</v>
      </c>
      <c r="C192" s="349" t="s">
        <v>627</v>
      </c>
      <c r="D192" s="341"/>
      <c r="E192" s="341"/>
      <c r="F192" s="341"/>
      <c r="G192" s="363" t="s">
        <v>792</v>
      </c>
      <c r="H192" s="364">
        <v>270</v>
      </c>
      <c r="I192" s="364">
        <v>0</v>
      </c>
      <c r="J192" s="364">
        <v>270</v>
      </c>
      <c r="K192" s="363" t="s">
        <v>793</v>
      </c>
      <c r="L192" s="364">
        <v>175</v>
      </c>
      <c r="M192" s="364">
        <v>90</v>
      </c>
      <c r="N192" s="342"/>
      <c r="O192" s="332"/>
      <c r="P192" s="332"/>
      <c r="Q192" s="332"/>
      <c r="R192" s="332"/>
      <c r="S192" s="332"/>
      <c r="T192" s="332"/>
      <c r="U192" s="332"/>
      <c r="V192" s="332"/>
      <c r="W192" s="332"/>
      <c r="X192" s="332"/>
      <c r="Y192" s="332"/>
      <c r="Z192" s="332"/>
      <c r="AA192" s="332"/>
    </row>
    <row r="193" spans="1:27" ht="13.5" customHeight="1">
      <c r="A193" s="362"/>
      <c r="B193" s="339"/>
      <c r="C193" s="349"/>
      <c r="D193" s="359" t="s">
        <v>794</v>
      </c>
      <c r="E193" s="341">
        <v>6</v>
      </c>
      <c r="F193" s="359" t="s">
        <v>795</v>
      </c>
      <c r="G193" s="341"/>
      <c r="H193" s="341"/>
      <c r="I193" s="341"/>
      <c r="J193" s="341"/>
      <c r="K193" s="341"/>
      <c r="L193" s="341"/>
      <c r="M193" s="341"/>
      <c r="N193" s="342"/>
      <c r="O193" s="332"/>
      <c r="P193" s="332"/>
      <c r="Q193" s="332"/>
      <c r="R193" s="332"/>
      <c r="S193" s="332"/>
      <c r="T193" s="332"/>
      <c r="U193" s="332"/>
      <c r="V193" s="332"/>
      <c r="W193" s="332"/>
      <c r="X193" s="332"/>
      <c r="Y193" s="332"/>
      <c r="Z193" s="332"/>
      <c r="AA193" s="332"/>
    </row>
    <row r="194" spans="1:27" ht="13.5" customHeight="1">
      <c r="A194" s="362"/>
      <c r="B194" s="339"/>
      <c r="C194" s="349"/>
      <c r="D194" s="359" t="s">
        <v>796</v>
      </c>
      <c r="E194" s="341">
        <v>4</v>
      </c>
      <c r="F194" s="359" t="s">
        <v>797</v>
      </c>
      <c r="G194" s="341"/>
      <c r="H194" s="341"/>
      <c r="I194" s="341"/>
      <c r="J194" s="341"/>
      <c r="K194" s="341"/>
      <c r="L194" s="341"/>
      <c r="M194" s="341"/>
      <c r="N194" s="342"/>
      <c r="O194" s="332"/>
      <c r="P194" s="332"/>
      <c r="Q194" s="332"/>
      <c r="R194" s="332"/>
      <c r="S194" s="332"/>
      <c r="T194" s="332"/>
      <c r="U194" s="332"/>
      <c r="V194" s="332"/>
      <c r="W194" s="332"/>
      <c r="X194" s="332"/>
      <c r="Y194" s="332"/>
      <c r="Z194" s="332"/>
      <c r="AA194" s="332"/>
    </row>
    <row r="195" spans="1:27" ht="13.5" customHeight="1">
      <c r="A195" s="362"/>
      <c r="B195" s="339"/>
      <c r="C195" s="349"/>
      <c r="D195" s="359" t="s">
        <v>786</v>
      </c>
      <c r="E195" s="341">
        <v>3</v>
      </c>
      <c r="F195" t="s">
        <v>798</v>
      </c>
      <c r="G195" s="341"/>
      <c r="H195" s="341"/>
      <c r="I195" s="341"/>
      <c r="J195" s="341"/>
      <c r="K195" s="341"/>
      <c r="L195" s="341"/>
      <c r="M195" s="341"/>
      <c r="N195" s="342"/>
      <c r="O195" s="332"/>
      <c r="P195" s="332"/>
      <c r="Q195" s="332"/>
      <c r="R195" s="332"/>
      <c r="S195" s="332"/>
      <c r="T195" s="332"/>
      <c r="U195" s="332"/>
      <c r="V195" s="332"/>
      <c r="W195" s="332"/>
      <c r="X195" s="332"/>
      <c r="Y195" s="332"/>
      <c r="Z195" s="332"/>
      <c r="AA195" s="332"/>
    </row>
    <row r="196" spans="1:27" ht="13.5" customHeight="1">
      <c r="A196" s="362"/>
      <c r="B196" s="339"/>
      <c r="C196" s="349"/>
      <c r="D196" s="359" t="s">
        <v>677</v>
      </c>
      <c r="E196" s="341" t="s">
        <v>603</v>
      </c>
      <c r="F196" s="359" t="s">
        <v>789</v>
      </c>
      <c r="G196" s="341"/>
      <c r="H196" s="341"/>
      <c r="I196" s="341"/>
      <c r="J196" s="341"/>
      <c r="K196" s="341"/>
      <c r="L196" s="341"/>
      <c r="M196" s="341"/>
      <c r="N196" s="342"/>
      <c r="O196" s="332"/>
      <c r="P196" s="332"/>
      <c r="Q196" s="332"/>
      <c r="R196" s="332"/>
      <c r="S196" s="332"/>
      <c r="T196" s="332"/>
      <c r="U196" s="332"/>
      <c r="V196" s="332"/>
      <c r="W196" s="332"/>
      <c r="X196" s="332"/>
      <c r="Y196" s="332"/>
      <c r="Z196" s="332"/>
      <c r="AA196" s="332"/>
    </row>
    <row r="197" spans="1:27" ht="13.5" customHeight="1">
      <c r="A197" s="362"/>
      <c r="B197" s="339"/>
      <c r="C197" s="349"/>
      <c r="D197" s="359" t="s">
        <v>790</v>
      </c>
      <c r="E197" s="341">
        <v>3</v>
      </c>
      <c r="F197" s="359" t="s">
        <v>799</v>
      </c>
      <c r="G197" s="341"/>
      <c r="H197" s="341"/>
      <c r="I197" s="341"/>
      <c r="J197" s="341"/>
      <c r="K197" s="341"/>
      <c r="L197" s="341"/>
      <c r="M197" s="341"/>
      <c r="N197" s="342"/>
      <c r="O197" s="332"/>
      <c r="P197" s="332"/>
      <c r="Q197" s="332"/>
      <c r="R197" s="332"/>
      <c r="S197" s="332"/>
      <c r="T197" s="332"/>
      <c r="U197" s="332"/>
      <c r="V197" s="332"/>
      <c r="W197" s="332"/>
      <c r="X197" s="332"/>
      <c r="Y197" s="332"/>
      <c r="Z197" s="332"/>
      <c r="AA197" s="332"/>
    </row>
    <row r="198" spans="1:27" ht="13.5" customHeight="1">
      <c r="A198" s="362">
        <v>4</v>
      </c>
      <c r="B198" s="339" t="s">
        <v>276</v>
      </c>
      <c r="C198" s="349" t="s">
        <v>627</v>
      </c>
      <c r="D198" s="341"/>
      <c r="E198" s="341"/>
      <c r="F198" s="341"/>
      <c r="G198" s="363">
        <v>385.5</v>
      </c>
      <c r="H198" s="364">
        <v>270</v>
      </c>
      <c r="I198" s="364">
        <v>0</v>
      </c>
      <c r="J198" s="364">
        <v>270</v>
      </c>
      <c r="K198" s="363">
        <v>115.5</v>
      </c>
      <c r="L198" s="364">
        <v>220</v>
      </c>
      <c r="M198" s="364">
        <v>160</v>
      </c>
      <c r="N198" s="342"/>
      <c r="O198" s="332"/>
      <c r="P198" s="332"/>
      <c r="Q198" s="332"/>
      <c r="R198" s="332"/>
      <c r="S198" s="332"/>
      <c r="T198" s="332"/>
      <c r="U198" s="332"/>
      <c r="V198" s="332"/>
      <c r="W198" s="332"/>
      <c r="X198" s="332"/>
      <c r="Y198" s="332"/>
      <c r="Z198" s="332"/>
      <c r="AA198" s="332"/>
    </row>
    <row r="199" spans="1:27" ht="13.5" customHeight="1">
      <c r="A199" s="362"/>
      <c r="B199" s="339"/>
      <c r="C199" s="349"/>
      <c r="D199" s="359" t="s">
        <v>800</v>
      </c>
      <c r="E199" s="341">
        <v>6</v>
      </c>
      <c r="F199" s="359" t="s">
        <v>801</v>
      </c>
      <c r="G199" s="341"/>
      <c r="H199" s="341"/>
      <c r="I199" s="341"/>
      <c r="J199" s="341"/>
      <c r="K199" s="341"/>
      <c r="L199" s="341"/>
      <c r="M199" s="341"/>
      <c r="N199" s="342"/>
      <c r="O199" s="332"/>
      <c r="P199" s="332"/>
      <c r="Q199" s="332"/>
      <c r="R199" s="332"/>
      <c r="S199" s="332"/>
      <c r="T199" s="332"/>
      <c r="U199" s="332"/>
      <c r="V199" s="332"/>
      <c r="W199" s="332"/>
      <c r="X199" s="332"/>
      <c r="Y199" s="332"/>
      <c r="Z199" s="332"/>
      <c r="AA199" s="332"/>
    </row>
    <row r="200" spans="1:27" ht="13.5" customHeight="1">
      <c r="A200" s="362"/>
      <c r="B200" s="339"/>
      <c r="C200" s="349"/>
      <c r="D200" s="359" t="s">
        <v>786</v>
      </c>
      <c r="E200" s="341">
        <v>6</v>
      </c>
      <c r="F200" s="359" t="s">
        <v>802</v>
      </c>
      <c r="G200" s="341"/>
      <c r="H200" s="341"/>
      <c r="I200" s="341"/>
      <c r="J200" s="341"/>
      <c r="K200" s="341"/>
      <c r="L200" s="341"/>
      <c r="M200" s="341"/>
      <c r="N200" s="342"/>
      <c r="O200" s="332"/>
      <c r="P200" s="332"/>
      <c r="Q200" s="332"/>
      <c r="R200" s="332"/>
      <c r="S200" s="332"/>
      <c r="T200" s="332"/>
      <c r="U200" s="332"/>
      <c r="V200" s="332"/>
      <c r="W200" s="332"/>
      <c r="X200" s="332"/>
      <c r="Y200" s="332"/>
      <c r="Z200" s="332"/>
      <c r="AA200" s="332"/>
    </row>
    <row r="201" spans="1:27" ht="13.5" customHeight="1">
      <c r="A201" s="362"/>
      <c r="B201" s="339"/>
      <c r="C201" s="349"/>
      <c r="D201" s="359" t="s">
        <v>784</v>
      </c>
      <c r="E201" s="341">
        <v>5</v>
      </c>
      <c r="F201" s="365" t="s">
        <v>803</v>
      </c>
      <c r="G201" s="341"/>
      <c r="H201" s="341"/>
      <c r="I201" s="341"/>
      <c r="J201" s="341"/>
      <c r="K201" s="341"/>
      <c r="L201" s="341"/>
      <c r="M201" s="341"/>
      <c r="N201" s="342"/>
      <c r="O201" s="332"/>
      <c r="P201" s="332"/>
      <c r="Q201" s="332"/>
      <c r="R201" s="332"/>
      <c r="S201" s="332"/>
      <c r="T201" s="332"/>
      <c r="U201" s="332"/>
      <c r="V201" s="332"/>
      <c r="W201" s="332"/>
      <c r="X201" s="332"/>
      <c r="Y201" s="332"/>
      <c r="Z201" s="332"/>
      <c r="AA201" s="332"/>
    </row>
    <row r="202" spans="1:27" ht="13.5" customHeight="1">
      <c r="A202" s="362"/>
      <c r="B202" s="339"/>
      <c r="C202" s="349"/>
      <c r="D202" s="359" t="s">
        <v>677</v>
      </c>
      <c r="E202" s="341" t="s">
        <v>603</v>
      </c>
      <c r="F202" s="359" t="s">
        <v>804</v>
      </c>
      <c r="G202" s="341"/>
      <c r="H202" s="341"/>
      <c r="I202" s="341"/>
      <c r="J202" s="341"/>
      <c r="K202" s="341"/>
      <c r="L202" s="341"/>
      <c r="M202" s="341"/>
      <c r="N202" s="342"/>
      <c r="O202" s="332"/>
      <c r="P202" s="332"/>
      <c r="Q202" s="332"/>
      <c r="R202" s="332"/>
      <c r="S202" s="332"/>
      <c r="T202" s="332"/>
      <c r="U202" s="332"/>
      <c r="V202" s="332"/>
      <c r="W202" s="332"/>
      <c r="X202" s="332"/>
      <c r="Y202" s="332"/>
      <c r="Z202" s="332"/>
      <c r="AA202" s="332"/>
    </row>
    <row r="203" spans="1:27" ht="13.5" customHeight="1">
      <c r="B203" s="339"/>
      <c r="C203" s="349"/>
      <c r="D203" s="358"/>
      <c r="E203" s="341"/>
      <c r="F203" s="341"/>
      <c r="G203" s="341"/>
      <c r="H203" s="341"/>
      <c r="I203" s="341"/>
      <c r="J203" s="341"/>
      <c r="K203" s="341"/>
      <c r="L203" s="341"/>
      <c r="M203" s="341"/>
      <c r="N203" s="342"/>
      <c r="O203" s="332"/>
      <c r="P203" s="332"/>
      <c r="Q203" s="332"/>
      <c r="R203" s="332"/>
      <c r="S203" s="332"/>
      <c r="T203" s="332"/>
      <c r="U203" s="332"/>
      <c r="V203" s="332"/>
      <c r="W203" s="332"/>
      <c r="X203" s="332"/>
      <c r="Y203" s="332"/>
      <c r="Z203" s="332"/>
      <c r="AA203" s="332"/>
    </row>
    <row r="204" spans="1:27" ht="13.5" customHeight="1">
      <c r="A204" s="343" t="s">
        <v>648</v>
      </c>
      <c r="B204" s="344" t="s">
        <v>649</v>
      </c>
      <c r="C204" s="345"/>
      <c r="D204" s="345"/>
      <c r="E204" s="345"/>
      <c r="F204" s="339"/>
      <c r="G204" s="346">
        <f>SUM(G205:G216)</f>
        <v>612.125</v>
      </c>
      <c r="H204" s="346"/>
      <c r="I204" s="346"/>
      <c r="J204" s="346">
        <f>SUM(J211:J216)</f>
        <v>0</v>
      </c>
      <c r="K204" s="346">
        <f>SUM(K205:K216)</f>
        <v>612.125</v>
      </c>
      <c r="L204" s="346">
        <f t="shared" ref="L204:M204" si="11">SUM(L211:L216)</f>
        <v>0</v>
      </c>
      <c r="M204" s="346">
        <f t="shared" si="11"/>
        <v>0</v>
      </c>
      <c r="N204" s="347"/>
      <c r="O204" s="332"/>
      <c r="P204" s="332"/>
      <c r="Q204" s="332"/>
      <c r="R204" s="332"/>
      <c r="S204" s="332"/>
      <c r="T204" s="332"/>
      <c r="U204" s="332"/>
      <c r="V204" s="332"/>
      <c r="W204" s="332"/>
      <c r="X204" s="332"/>
      <c r="Y204" s="332"/>
      <c r="Z204" s="332"/>
      <c r="AA204" s="332"/>
    </row>
    <row r="205" spans="1:27" ht="13.5" customHeight="1">
      <c r="A205" s="338">
        <v>1</v>
      </c>
      <c r="B205" s="366" t="s">
        <v>805</v>
      </c>
      <c r="C205" s="367" t="s">
        <v>806</v>
      </c>
      <c r="D205" s="368" t="s">
        <v>807</v>
      </c>
      <c r="E205" s="369" t="s">
        <v>808</v>
      </c>
      <c r="F205" s="370" t="s">
        <v>809</v>
      </c>
      <c r="G205" s="369">
        <v>70</v>
      </c>
      <c r="H205" s="341">
        <v>0</v>
      </c>
      <c r="I205" s="341">
        <v>0</v>
      </c>
      <c r="J205" s="341">
        <f t="shared" ref="J205:J216" si="12">H205-I205</f>
        <v>0</v>
      </c>
      <c r="K205" s="341">
        <f t="shared" ref="K205:K216" si="13">G205-J205</f>
        <v>70</v>
      </c>
      <c r="L205" s="341">
        <v>0</v>
      </c>
      <c r="M205" s="341">
        <v>0</v>
      </c>
      <c r="N205" s="347"/>
      <c r="O205" s="332"/>
      <c r="P205" s="332"/>
      <c r="Q205" s="332"/>
      <c r="R205" s="332"/>
      <c r="S205" s="332"/>
      <c r="T205" s="332"/>
      <c r="U205" s="332"/>
      <c r="V205" s="332"/>
      <c r="W205" s="332"/>
      <c r="X205" s="332"/>
      <c r="Y205" s="332"/>
      <c r="Z205" s="332"/>
      <c r="AA205" s="332"/>
    </row>
    <row r="206" spans="1:27" ht="13.5" customHeight="1">
      <c r="A206" s="338">
        <v>2</v>
      </c>
      <c r="B206" s="371" t="s">
        <v>810</v>
      </c>
      <c r="C206" s="367" t="s">
        <v>806</v>
      </c>
      <c r="D206" s="372" t="s">
        <v>811</v>
      </c>
      <c r="E206" s="369" t="s">
        <v>812</v>
      </c>
      <c r="F206" s="370" t="s">
        <v>813</v>
      </c>
      <c r="G206" s="369">
        <v>122.125</v>
      </c>
      <c r="H206" s="341">
        <v>0</v>
      </c>
      <c r="I206" s="341">
        <v>0</v>
      </c>
      <c r="J206" s="341">
        <f t="shared" si="12"/>
        <v>0</v>
      </c>
      <c r="K206" s="341">
        <f t="shared" si="13"/>
        <v>122.125</v>
      </c>
      <c r="L206" s="341">
        <v>0</v>
      </c>
      <c r="M206" s="341">
        <v>0</v>
      </c>
      <c r="N206" s="347"/>
      <c r="O206" s="332"/>
      <c r="P206" s="332"/>
      <c r="Q206" s="332"/>
      <c r="R206" s="332"/>
      <c r="S206" s="332"/>
      <c r="T206" s="332"/>
      <c r="U206" s="332"/>
      <c r="V206" s="332"/>
      <c r="W206" s="332"/>
      <c r="X206" s="332"/>
      <c r="Y206" s="332"/>
      <c r="Z206" s="332"/>
      <c r="AA206" s="332"/>
    </row>
    <row r="207" spans="1:27" ht="13.5" customHeight="1">
      <c r="A207" s="338">
        <v>3</v>
      </c>
      <c r="B207" s="371" t="s">
        <v>814</v>
      </c>
      <c r="C207" s="373" t="s">
        <v>806</v>
      </c>
      <c r="D207" s="371" t="s">
        <v>815</v>
      </c>
      <c r="E207" s="369" t="s">
        <v>678</v>
      </c>
      <c r="F207" s="370" t="s">
        <v>809</v>
      </c>
      <c r="G207" s="369">
        <v>35</v>
      </c>
      <c r="H207" s="341">
        <v>0</v>
      </c>
      <c r="I207" s="341">
        <v>0</v>
      </c>
      <c r="J207" s="341">
        <f t="shared" si="12"/>
        <v>0</v>
      </c>
      <c r="K207" s="341">
        <f t="shared" si="13"/>
        <v>35</v>
      </c>
      <c r="L207" s="341">
        <v>0</v>
      </c>
      <c r="M207" s="341">
        <v>0</v>
      </c>
      <c r="N207" s="347"/>
      <c r="O207" s="332"/>
      <c r="P207" s="332"/>
      <c r="Q207" s="332"/>
      <c r="R207" s="332"/>
      <c r="S207" s="332"/>
      <c r="T207" s="332"/>
      <c r="U207" s="332"/>
      <c r="V207" s="332"/>
      <c r="W207" s="332"/>
      <c r="X207" s="332"/>
      <c r="Y207" s="332"/>
      <c r="Z207" s="332"/>
      <c r="AA207" s="332"/>
    </row>
    <row r="208" spans="1:27" ht="13.5" customHeight="1">
      <c r="A208" s="338">
        <v>4</v>
      </c>
      <c r="B208" s="371" t="s">
        <v>816</v>
      </c>
      <c r="C208" s="373" t="s">
        <v>817</v>
      </c>
      <c r="D208" s="371" t="s">
        <v>818</v>
      </c>
      <c r="E208" s="369" t="s">
        <v>678</v>
      </c>
      <c r="F208" s="370" t="s">
        <v>809</v>
      </c>
      <c r="G208" s="369">
        <v>35</v>
      </c>
      <c r="H208" s="341">
        <v>0</v>
      </c>
      <c r="I208" s="341">
        <v>0</v>
      </c>
      <c r="J208" s="341">
        <f t="shared" si="12"/>
        <v>0</v>
      </c>
      <c r="K208" s="341">
        <f t="shared" si="13"/>
        <v>35</v>
      </c>
      <c r="L208" s="341">
        <v>0</v>
      </c>
      <c r="M208" s="341">
        <v>0</v>
      </c>
      <c r="N208" s="347"/>
      <c r="O208" s="332"/>
      <c r="P208" s="332"/>
      <c r="Q208" s="332"/>
      <c r="R208" s="332"/>
      <c r="S208" s="332"/>
      <c r="T208" s="332"/>
      <c r="U208" s="332"/>
      <c r="V208" s="332"/>
      <c r="W208" s="332"/>
      <c r="X208" s="332"/>
      <c r="Y208" s="332"/>
      <c r="Z208" s="332"/>
      <c r="AA208" s="332"/>
    </row>
    <row r="209" spans="1:27" ht="13.5" customHeight="1">
      <c r="A209" s="338">
        <v>5</v>
      </c>
      <c r="B209" s="371" t="s">
        <v>819</v>
      </c>
      <c r="C209" s="373" t="s">
        <v>806</v>
      </c>
      <c r="D209" s="371" t="s">
        <v>818</v>
      </c>
      <c r="E209" s="369" t="s">
        <v>678</v>
      </c>
      <c r="F209" s="370" t="s">
        <v>809</v>
      </c>
      <c r="G209" s="369">
        <v>35</v>
      </c>
      <c r="H209" s="341">
        <v>0</v>
      </c>
      <c r="I209" s="341">
        <v>0</v>
      </c>
      <c r="J209" s="341">
        <f t="shared" si="12"/>
        <v>0</v>
      </c>
      <c r="K209" s="341">
        <f t="shared" si="13"/>
        <v>35</v>
      </c>
      <c r="L209" s="341">
        <v>0</v>
      </c>
      <c r="M209" s="341">
        <v>0</v>
      </c>
      <c r="N209" s="347"/>
      <c r="O209" s="332"/>
      <c r="P209" s="332"/>
      <c r="Q209" s="332"/>
      <c r="R209" s="332"/>
      <c r="S209" s="332"/>
      <c r="T209" s="332"/>
      <c r="U209" s="332"/>
      <c r="V209" s="332"/>
      <c r="W209" s="332"/>
      <c r="X209" s="332"/>
      <c r="Y209" s="332"/>
      <c r="Z209" s="332"/>
      <c r="AA209" s="332"/>
    </row>
    <row r="210" spans="1:27" ht="13.5" customHeight="1">
      <c r="A210" s="338">
        <v>6</v>
      </c>
      <c r="B210" s="371" t="s">
        <v>820</v>
      </c>
      <c r="C210" s="373" t="s">
        <v>817</v>
      </c>
      <c r="D210" s="371" t="s">
        <v>818</v>
      </c>
      <c r="E210" s="369" t="s">
        <v>678</v>
      </c>
      <c r="F210" s="370" t="s">
        <v>809</v>
      </c>
      <c r="G210" s="361">
        <v>35</v>
      </c>
      <c r="H210" s="341">
        <v>0</v>
      </c>
      <c r="I210" s="341">
        <v>0</v>
      </c>
      <c r="J210" s="341">
        <f t="shared" si="12"/>
        <v>0</v>
      </c>
      <c r="K210" s="341">
        <f t="shared" si="13"/>
        <v>35</v>
      </c>
      <c r="L210" s="341">
        <v>0</v>
      </c>
      <c r="M210" s="341">
        <v>0</v>
      </c>
      <c r="N210" s="347"/>
      <c r="O210" s="332"/>
      <c r="P210" s="332"/>
      <c r="Q210" s="332"/>
      <c r="R210" s="332"/>
      <c r="S210" s="332"/>
      <c r="T210" s="332"/>
      <c r="U210" s="332"/>
      <c r="V210" s="332"/>
      <c r="W210" s="332"/>
      <c r="X210" s="332"/>
      <c r="Y210" s="332"/>
      <c r="Z210" s="332"/>
      <c r="AA210" s="332"/>
    </row>
    <row r="211" spans="1:27" ht="13.5" customHeight="1">
      <c r="A211" s="338">
        <v>7</v>
      </c>
      <c r="B211" s="374" t="s">
        <v>821</v>
      </c>
      <c r="C211" s="375" t="s">
        <v>822</v>
      </c>
      <c r="D211" s="372" t="s">
        <v>823</v>
      </c>
      <c r="E211" s="369" t="s">
        <v>603</v>
      </c>
      <c r="F211" s="370" t="s">
        <v>809</v>
      </c>
      <c r="G211" s="341">
        <v>105</v>
      </c>
      <c r="H211" s="341">
        <v>0</v>
      </c>
      <c r="I211" s="341">
        <v>0</v>
      </c>
      <c r="J211" s="341">
        <f t="shared" si="12"/>
        <v>0</v>
      </c>
      <c r="K211" s="341">
        <f t="shared" si="13"/>
        <v>105</v>
      </c>
      <c r="L211" s="341">
        <v>0</v>
      </c>
      <c r="M211" s="341">
        <v>0</v>
      </c>
      <c r="N211" s="347"/>
      <c r="O211" s="332"/>
      <c r="P211" s="332"/>
      <c r="Q211" s="332"/>
      <c r="R211" s="332"/>
      <c r="S211" s="332"/>
      <c r="T211" s="332"/>
      <c r="U211" s="332"/>
      <c r="V211" s="332"/>
      <c r="W211" s="332"/>
      <c r="X211" s="332"/>
      <c r="Y211" s="332"/>
      <c r="Z211" s="332"/>
      <c r="AA211" s="332"/>
    </row>
    <row r="212" spans="1:27" ht="13.5" customHeight="1">
      <c r="A212" s="338">
        <v>8</v>
      </c>
      <c r="B212" s="374" t="s">
        <v>824</v>
      </c>
      <c r="C212" s="375" t="s">
        <v>825</v>
      </c>
      <c r="D212" s="372" t="s">
        <v>818</v>
      </c>
      <c r="E212" s="369" t="s">
        <v>678</v>
      </c>
      <c r="F212" s="370" t="s">
        <v>809</v>
      </c>
      <c r="G212" s="341">
        <v>35</v>
      </c>
      <c r="H212" s="341">
        <v>0</v>
      </c>
      <c r="I212" s="341">
        <v>0</v>
      </c>
      <c r="J212" s="341">
        <f t="shared" si="12"/>
        <v>0</v>
      </c>
      <c r="K212" s="341">
        <f t="shared" si="13"/>
        <v>35</v>
      </c>
      <c r="L212" s="341">
        <v>0</v>
      </c>
      <c r="M212" s="341">
        <v>0</v>
      </c>
      <c r="N212" s="342"/>
      <c r="O212" s="332"/>
      <c r="P212" s="332"/>
      <c r="Q212" s="332"/>
      <c r="R212" s="332"/>
      <c r="S212" s="332"/>
      <c r="T212" s="332"/>
      <c r="U212" s="332"/>
      <c r="V212" s="332"/>
      <c r="W212" s="332"/>
      <c r="X212" s="332"/>
      <c r="Y212" s="332"/>
      <c r="Z212" s="332"/>
      <c r="AA212" s="332"/>
    </row>
    <row r="213" spans="1:27" ht="13.5" customHeight="1">
      <c r="A213" s="338">
        <v>9</v>
      </c>
      <c r="B213" s="374" t="s">
        <v>826</v>
      </c>
      <c r="C213" s="375" t="s">
        <v>827</v>
      </c>
      <c r="D213" s="372" t="s">
        <v>818</v>
      </c>
      <c r="E213" s="369" t="s">
        <v>678</v>
      </c>
      <c r="F213" s="370" t="s">
        <v>809</v>
      </c>
      <c r="G213" s="341">
        <v>35</v>
      </c>
      <c r="H213" s="341">
        <v>0</v>
      </c>
      <c r="I213" s="341">
        <v>0</v>
      </c>
      <c r="J213" s="341">
        <f t="shared" si="12"/>
        <v>0</v>
      </c>
      <c r="K213" s="341">
        <f t="shared" si="13"/>
        <v>35</v>
      </c>
      <c r="L213" s="341">
        <v>0</v>
      </c>
      <c r="M213" s="341">
        <v>0</v>
      </c>
      <c r="N213" s="342"/>
      <c r="O213" s="332"/>
      <c r="P213" s="332"/>
      <c r="Q213" s="332"/>
      <c r="R213" s="332"/>
      <c r="S213" s="332"/>
      <c r="T213" s="332"/>
      <c r="U213" s="332"/>
      <c r="V213" s="332"/>
      <c r="W213" s="332"/>
      <c r="X213" s="332"/>
      <c r="Y213" s="332"/>
      <c r="Z213" s="332"/>
      <c r="AA213" s="332"/>
    </row>
    <row r="214" spans="1:27" ht="13.5" customHeight="1">
      <c r="A214" s="338">
        <v>10</v>
      </c>
      <c r="B214" s="374" t="s">
        <v>828</v>
      </c>
      <c r="C214" s="375" t="s">
        <v>825</v>
      </c>
      <c r="D214" s="372" t="s">
        <v>818</v>
      </c>
      <c r="E214" s="369" t="s">
        <v>678</v>
      </c>
      <c r="F214" s="370" t="s">
        <v>809</v>
      </c>
      <c r="G214" s="341">
        <v>35</v>
      </c>
      <c r="H214" s="341">
        <v>0</v>
      </c>
      <c r="I214" s="341">
        <v>0</v>
      </c>
      <c r="J214" s="341">
        <f t="shared" si="12"/>
        <v>0</v>
      </c>
      <c r="K214" s="341">
        <f t="shared" si="13"/>
        <v>35</v>
      </c>
      <c r="L214" s="341">
        <v>0</v>
      </c>
      <c r="M214" s="341">
        <v>0</v>
      </c>
      <c r="N214" s="342"/>
      <c r="O214" s="332"/>
      <c r="P214" s="332"/>
      <c r="Q214" s="332"/>
      <c r="R214" s="332"/>
      <c r="S214" s="332"/>
      <c r="T214" s="332"/>
      <c r="U214" s="332"/>
      <c r="V214" s="332"/>
      <c r="W214" s="332"/>
      <c r="X214" s="332"/>
      <c r="Y214" s="332"/>
      <c r="Z214" s="332"/>
      <c r="AA214" s="332"/>
    </row>
    <row r="215" spans="1:27" ht="13.5" customHeight="1">
      <c r="A215" s="338">
        <v>11</v>
      </c>
      <c r="B215" s="374" t="s">
        <v>829</v>
      </c>
      <c r="C215" s="375" t="s">
        <v>827</v>
      </c>
      <c r="D215" s="372" t="s">
        <v>818</v>
      </c>
      <c r="E215" s="369" t="s">
        <v>678</v>
      </c>
      <c r="F215" s="370" t="s">
        <v>809</v>
      </c>
      <c r="G215" s="341">
        <v>35</v>
      </c>
      <c r="H215" s="341">
        <v>0</v>
      </c>
      <c r="I215" s="341">
        <v>0</v>
      </c>
      <c r="J215" s="341">
        <f t="shared" si="12"/>
        <v>0</v>
      </c>
      <c r="K215" s="341">
        <f t="shared" si="13"/>
        <v>35</v>
      </c>
      <c r="L215" s="341">
        <v>0</v>
      </c>
      <c r="M215" s="341">
        <v>0</v>
      </c>
      <c r="N215" s="342"/>
      <c r="O215" s="332"/>
      <c r="P215" s="332"/>
      <c r="Q215" s="332"/>
      <c r="R215" s="332"/>
      <c r="S215" s="332"/>
      <c r="T215" s="332"/>
      <c r="U215" s="332"/>
      <c r="V215" s="332"/>
      <c r="W215" s="332"/>
      <c r="X215" s="332"/>
      <c r="Y215" s="332"/>
      <c r="Z215" s="332"/>
      <c r="AA215" s="332"/>
    </row>
    <row r="216" spans="1:27" ht="13.5" customHeight="1">
      <c r="A216" s="338">
        <v>12</v>
      </c>
      <c r="B216" s="358" t="s">
        <v>830</v>
      </c>
      <c r="C216" s="376" t="s">
        <v>825</v>
      </c>
      <c r="D216" s="372" t="s">
        <v>818</v>
      </c>
      <c r="E216" s="369" t="s">
        <v>678</v>
      </c>
      <c r="F216" s="370" t="s">
        <v>809</v>
      </c>
      <c r="G216" s="341">
        <v>35</v>
      </c>
      <c r="H216" s="341">
        <v>0</v>
      </c>
      <c r="I216" s="341">
        <v>0</v>
      </c>
      <c r="J216" s="341">
        <f t="shared" si="12"/>
        <v>0</v>
      </c>
      <c r="K216" s="341">
        <f t="shared" si="13"/>
        <v>35</v>
      </c>
      <c r="L216" s="341">
        <v>0</v>
      </c>
      <c r="M216" s="341">
        <v>0</v>
      </c>
      <c r="N216" s="342"/>
      <c r="O216" s="332"/>
      <c r="P216" s="332"/>
      <c r="Q216" s="332"/>
      <c r="R216" s="332"/>
      <c r="S216" s="332"/>
      <c r="T216" s="332"/>
      <c r="U216" s="332"/>
      <c r="V216" s="332"/>
      <c r="W216" s="332"/>
      <c r="X216" s="332"/>
      <c r="Y216" s="332"/>
      <c r="Z216" s="332"/>
      <c r="AA216" s="332"/>
    </row>
    <row r="217" spans="1:27" ht="22.5" customHeight="1">
      <c r="A217" s="338"/>
      <c r="B217" s="344" t="s">
        <v>831</v>
      </c>
      <c r="C217" s="345"/>
      <c r="D217" s="345"/>
      <c r="E217" s="345"/>
      <c r="F217" s="339"/>
      <c r="G217" s="346"/>
      <c r="H217" s="341"/>
      <c r="I217" s="341"/>
      <c r="J217" s="341"/>
      <c r="K217" s="341"/>
      <c r="L217" s="341"/>
      <c r="M217" s="341"/>
      <c r="N217" s="347"/>
      <c r="O217" s="332"/>
      <c r="P217" s="332"/>
      <c r="Q217" s="332"/>
      <c r="R217" s="332"/>
      <c r="S217" s="332"/>
      <c r="T217" s="332"/>
      <c r="U217" s="332"/>
      <c r="V217" s="332"/>
      <c r="W217" s="332"/>
      <c r="X217" s="332"/>
      <c r="Y217" s="332"/>
      <c r="Z217" s="332"/>
      <c r="AA217" s="332"/>
    </row>
    <row r="218" spans="1:27" ht="20.25" customHeight="1">
      <c r="A218" s="338"/>
      <c r="B218" s="340" t="s">
        <v>654</v>
      </c>
      <c r="C218" s="345"/>
      <c r="D218" s="345"/>
      <c r="E218" s="345"/>
      <c r="F218" s="339"/>
      <c r="G218" s="341">
        <v>52.125</v>
      </c>
      <c r="H218" s="341"/>
      <c r="I218" s="341"/>
      <c r="J218" s="341"/>
      <c r="K218" s="341"/>
      <c r="L218" s="341"/>
      <c r="M218" s="341"/>
      <c r="N218" s="347"/>
      <c r="O218" s="332"/>
      <c r="P218" s="332"/>
      <c r="Q218" s="332"/>
      <c r="R218" s="332"/>
      <c r="S218" s="332"/>
      <c r="T218" s="332"/>
      <c r="U218" s="332"/>
      <c r="V218" s="332"/>
      <c r="W218" s="332"/>
      <c r="X218" s="332"/>
      <c r="Y218" s="332"/>
      <c r="Z218" s="332"/>
      <c r="AA218" s="332"/>
    </row>
    <row r="219" spans="1:27" ht="13.5" customHeight="1">
      <c r="A219" s="338"/>
      <c r="B219" s="340" t="s">
        <v>655</v>
      </c>
      <c r="C219" s="345"/>
      <c r="D219" s="345"/>
      <c r="E219" s="345"/>
      <c r="F219" s="339"/>
      <c r="G219" s="341">
        <v>0</v>
      </c>
      <c r="H219" s="341"/>
      <c r="I219" s="341"/>
      <c r="J219" s="341"/>
      <c r="K219" s="341"/>
      <c r="L219" s="341"/>
      <c r="M219" s="341"/>
      <c r="N219" s="347"/>
      <c r="O219" s="332"/>
      <c r="P219" s="332"/>
      <c r="Q219" s="332"/>
      <c r="R219" s="332"/>
      <c r="S219" s="332"/>
      <c r="T219" s="332"/>
      <c r="U219" s="332"/>
      <c r="V219" s="332"/>
      <c r="W219" s="332"/>
      <c r="X219" s="332"/>
      <c r="Y219" s="332"/>
      <c r="Z219" s="332"/>
      <c r="AA219" s="332"/>
    </row>
    <row r="220" spans="1:27" ht="13.5" customHeight="1">
      <c r="A220" s="338"/>
      <c r="B220" s="340" t="s">
        <v>656</v>
      </c>
      <c r="C220" s="345"/>
      <c r="D220" s="345"/>
      <c r="E220" s="345"/>
      <c r="F220" s="339"/>
      <c r="G220" s="341">
        <v>15</v>
      </c>
      <c r="H220" s="341"/>
      <c r="I220" s="341"/>
      <c r="J220" s="341"/>
      <c r="K220" s="341"/>
      <c r="L220" s="341"/>
      <c r="M220" s="341"/>
      <c r="N220" s="347"/>
      <c r="O220" s="332"/>
      <c r="P220" s="332"/>
      <c r="Q220" s="332"/>
      <c r="R220" s="332"/>
      <c r="S220" s="332"/>
      <c r="T220" s="332"/>
      <c r="U220" s="332"/>
      <c r="V220" s="332"/>
      <c r="W220" s="332"/>
      <c r="X220" s="332"/>
      <c r="Y220" s="332"/>
      <c r="Z220" s="332"/>
      <c r="AA220" s="332"/>
    </row>
    <row r="221" spans="1:27" ht="13.5" customHeight="1">
      <c r="A221" s="338"/>
      <c r="B221" s="340" t="s">
        <v>657</v>
      </c>
      <c r="C221" s="345"/>
      <c r="D221" s="345"/>
      <c r="E221" s="345"/>
      <c r="F221" s="339"/>
      <c r="G221" s="346">
        <v>210</v>
      </c>
      <c r="H221" s="346"/>
      <c r="I221" s="346"/>
      <c r="J221" s="346"/>
      <c r="K221" s="346"/>
      <c r="L221" s="346"/>
      <c r="M221" s="346"/>
      <c r="N221" s="347"/>
      <c r="O221" s="332"/>
      <c r="P221" s="332"/>
      <c r="Q221" s="332"/>
      <c r="R221" s="332"/>
      <c r="S221" s="332"/>
      <c r="T221" s="332"/>
      <c r="U221" s="332"/>
      <c r="V221" s="332"/>
      <c r="W221" s="332"/>
      <c r="X221" s="332"/>
      <c r="Y221" s="332"/>
      <c r="Z221" s="332"/>
      <c r="AA221" s="332"/>
    </row>
    <row r="222" spans="1:27" ht="13.5" customHeight="1">
      <c r="A222" s="338"/>
      <c r="B222" s="340" t="s">
        <v>658</v>
      </c>
      <c r="C222" s="345"/>
      <c r="D222" s="345"/>
      <c r="E222" s="345"/>
      <c r="F222" s="339"/>
      <c r="G222" s="346">
        <v>0</v>
      </c>
      <c r="H222" s="346"/>
      <c r="I222" s="346"/>
      <c r="J222" s="346"/>
      <c r="K222" s="346"/>
      <c r="L222" s="346"/>
      <c r="M222" s="346"/>
      <c r="N222" s="347"/>
      <c r="O222" s="332"/>
      <c r="P222" s="332"/>
      <c r="Q222" s="332"/>
      <c r="R222" s="332"/>
      <c r="S222" s="332"/>
      <c r="T222" s="332"/>
      <c r="U222" s="332"/>
      <c r="V222" s="332"/>
      <c r="W222" s="332"/>
      <c r="X222" s="332"/>
      <c r="Y222" s="332"/>
      <c r="Z222" s="332"/>
      <c r="AA222" s="332"/>
    </row>
    <row r="223" spans="1:27" ht="13.5" customHeight="1">
      <c r="A223" s="338"/>
      <c r="B223" s="340" t="s">
        <v>659</v>
      </c>
      <c r="C223" s="345"/>
      <c r="D223" s="345"/>
      <c r="E223" s="345"/>
      <c r="F223" s="339"/>
      <c r="G223" s="341"/>
      <c r="H223" s="341"/>
      <c r="I223" s="341"/>
      <c r="J223" s="341"/>
      <c r="K223" s="341"/>
      <c r="L223" s="341"/>
      <c r="M223" s="341"/>
      <c r="N223" s="347"/>
      <c r="O223" s="332"/>
      <c r="P223" s="332"/>
      <c r="Q223" s="332"/>
      <c r="R223" s="332"/>
      <c r="S223" s="332"/>
      <c r="T223" s="332"/>
      <c r="U223" s="332"/>
      <c r="V223" s="332"/>
      <c r="W223" s="332"/>
      <c r="X223" s="332"/>
      <c r="Y223" s="332"/>
      <c r="Z223" s="332"/>
      <c r="AA223" s="332"/>
    </row>
    <row r="224" spans="1:27" ht="13.5" customHeight="1">
      <c r="A224" s="338"/>
      <c r="B224" s="340" t="s">
        <v>660</v>
      </c>
      <c r="C224" s="345"/>
      <c r="D224" s="345"/>
      <c r="E224" s="345"/>
      <c r="F224" s="339"/>
      <c r="G224" s="346">
        <v>225</v>
      </c>
      <c r="H224" s="341"/>
      <c r="I224" s="341"/>
      <c r="J224" s="341"/>
      <c r="K224" s="341"/>
      <c r="L224" s="341"/>
      <c r="M224" s="341"/>
      <c r="N224" s="347"/>
      <c r="O224" s="332"/>
      <c r="P224" s="332"/>
      <c r="Q224" s="332"/>
      <c r="R224" s="332"/>
      <c r="S224" s="332"/>
      <c r="T224" s="332"/>
      <c r="U224" s="332"/>
      <c r="V224" s="332"/>
      <c r="W224" s="332"/>
      <c r="X224" s="332"/>
      <c r="Y224" s="332"/>
      <c r="Z224" s="332"/>
      <c r="AA224" s="332"/>
    </row>
    <row r="225" spans="1:27" ht="13.5" customHeight="1">
      <c r="A225" s="338"/>
      <c r="B225" s="340" t="s">
        <v>661</v>
      </c>
      <c r="C225" s="345"/>
      <c r="D225" s="345"/>
      <c r="E225" s="345"/>
      <c r="F225" s="339"/>
      <c r="G225" s="346">
        <v>52.125</v>
      </c>
      <c r="H225" s="341"/>
      <c r="I225" s="341"/>
      <c r="J225" s="341"/>
      <c r="K225" s="341"/>
      <c r="L225" s="341"/>
      <c r="M225" s="341"/>
      <c r="N225" s="348"/>
      <c r="O225" s="332"/>
      <c r="P225" s="332"/>
      <c r="Q225" s="332"/>
      <c r="R225" s="332"/>
      <c r="S225" s="332"/>
      <c r="T225" s="332"/>
      <c r="U225" s="332"/>
      <c r="V225" s="332"/>
      <c r="W225" s="332"/>
      <c r="X225" s="332"/>
      <c r="Y225" s="332"/>
      <c r="Z225" s="332"/>
      <c r="AA225" s="332"/>
    </row>
    <row r="226" spans="1:27" ht="28.5" customHeight="1">
      <c r="A226" s="377"/>
      <c r="B226" s="334" t="s">
        <v>832</v>
      </c>
      <c r="C226" s="334"/>
      <c r="D226" s="335"/>
      <c r="E226" s="335"/>
      <c r="F226" s="334"/>
      <c r="G226" s="336"/>
      <c r="H226" s="336"/>
      <c r="I226" s="336"/>
      <c r="J226" s="336"/>
      <c r="K226" s="336"/>
      <c r="L226" s="336"/>
      <c r="M226" s="336"/>
      <c r="N226" s="378"/>
      <c r="O226" s="332"/>
      <c r="P226" s="332"/>
      <c r="Q226" s="332"/>
      <c r="R226" s="332"/>
      <c r="S226" s="332"/>
      <c r="T226" s="332"/>
      <c r="U226" s="332"/>
      <c r="V226" s="332"/>
      <c r="W226" s="332"/>
      <c r="X226" s="332"/>
      <c r="Y226" s="332"/>
      <c r="Z226" s="332"/>
      <c r="AA226" s="332"/>
    </row>
    <row r="227" spans="1:27" ht="13.5" customHeight="1">
      <c r="A227" s="377"/>
      <c r="B227" s="379" t="s">
        <v>833</v>
      </c>
      <c r="C227" s="379"/>
      <c r="D227" s="380"/>
      <c r="E227" s="380"/>
      <c r="F227" s="379"/>
      <c r="G227" s="336">
        <f>G9+G61+G122+G176</f>
        <v>15119.8</v>
      </c>
      <c r="H227" s="336"/>
      <c r="I227" s="336"/>
      <c r="J227" s="336"/>
      <c r="K227" s="336"/>
      <c r="L227" s="336"/>
      <c r="M227" s="336"/>
      <c r="N227" s="381"/>
      <c r="O227" s="332"/>
      <c r="P227" s="332"/>
      <c r="Q227" s="332"/>
      <c r="R227" s="332"/>
      <c r="S227" s="332"/>
      <c r="T227" s="332"/>
      <c r="U227" s="332"/>
      <c r="V227" s="332"/>
      <c r="W227" s="332"/>
      <c r="X227" s="332"/>
      <c r="Y227" s="332"/>
      <c r="Z227" s="332"/>
      <c r="AA227" s="332"/>
    </row>
    <row r="228" spans="1:27" ht="13.5" customHeight="1">
      <c r="A228" s="377"/>
      <c r="B228" s="379" t="s">
        <v>834</v>
      </c>
      <c r="C228" s="379"/>
      <c r="D228" s="380"/>
      <c r="E228" s="380"/>
      <c r="F228" s="379"/>
      <c r="G228" s="336">
        <f>G221</f>
        <v>210</v>
      </c>
      <c r="H228" s="336"/>
      <c r="I228" s="336"/>
      <c r="J228" s="336"/>
      <c r="K228" s="336"/>
      <c r="L228" s="336"/>
      <c r="M228" s="336"/>
      <c r="N228" s="381"/>
      <c r="O228" s="332"/>
      <c r="P228" s="332"/>
      <c r="Q228" s="332"/>
      <c r="R228" s="332"/>
      <c r="S228" s="332"/>
      <c r="T228" s="332"/>
      <c r="U228" s="332"/>
      <c r="V228" s="332"/>
      <c r="W228" s="332"/>
      <c r="X228" s="332"/>
      <c r="Y228" s="332"/>
      <c r="Z228" s="332"/>
      <c r="AA228" s="332"/>
    </row>
    <row r="229" spans="1:27" ht="13.5" customHeight="1">
      <c r="A229" s="377"/>
      <c r="B229" s="379" t="s">
        <v>658</v>
      </c>
      <c r="C229" s="379"/>
      <c r="D229" s="380"/>
      <c r="E229" s="380"/>
      <c r="F229" s="379"/>
      <c r="G229" s="382">
        <v>0</v>
      </c>
      <c r="H229" s="382"/>
      <c r="I229" s="382"/>
      <c r="J229" s="382"/>
      <c r="K229" s="382"/>
      <c r="L229" s="382"/>
      <c r="M229" s="382"/>
      <c r="N229" s="381"/>
      <c r="O229" s="332"/>
      <c r="P229" s="332"/>
      <c r="Q229" s="332"/>
      <c r="R229" s="332"/>
      <c r="S229" s="332"/>
      <c r="T229" s="332"/>
      <c r="U229" s="332"/>
      <c r="V229" s="332"/>
      <c r="W229" s="332"/>
      <c r="X229" s="332"/>
      <c r="Y229" s="332"/>
      <c r="Z229" s="332"/>
      <c r="AA229" s="332"/>
    </row>
    <row r="230" spans="1:27" ht="13.5" customHeight="1">
      <c r="A230" s="377"/>
      <c r="B230" s="379" t="s">
        <v>835</v>
      </c>
      <c r="C230" s="379"/>
      <c r="D230" s="380"/>
      <c r="E230" s="380"/>
      <c r="F230" s="379"/>
      <c r="G230" s="382"/>
      <c r="H230" s="382"/>
      <c r="I230" s="382"/>
      <c r="J230" s="382"/>
      <c r="K230" s="382"/>
      <c r="L230" s="382"/>
      <c r="M230" s="382"/>
      <c r="N230" s="381"/>
      <c r="O230" s="332"/>
      <c r="P230" s="332"/>
      <c r="Q230" s="332"/>
      <c r="R230" s="332"/>
      <c r="S230" s="332"/>
      <c r="T230" s="332"/>
      <c r="U230" s="332"/>
      <c r="V230" s="332"/>
      <c r="W230" s="332"/>
      <c r="X230" s="332"/>
      <c r="Y230" s="332"/>
      <c r="Z230" s="332"/>
      <c r="AA230" s="332"/>
    </row>
    <row r="231" spans="1:27" ht="13.5" customHeight="1">
      <c r="A231" s="383"/>
      <c r="B231" s="384" t="s">
        <v>836</v>
      </c>
      <c r="C231" s="384"/>
      <c r="D231" s="385"/>
      <c r="E231" s="385"/>
      <c r="F231" s="384"/>
      <c r="G231" s="386">
        <f>G48+G107+G161+G204</f>
        <v>1007.125</v>
      </c>
      <c r="H231" s="387"/>
      <c r="I231" s="387"/>
      <c r="J231" s="387"/>
      <c r="K231" s="387"/>
      <c r="L231" s="386"/>
      <c r="M231" s="386"/>
      <c r="N231" s="388"/>
      <c r="O231" s="389"/>
      <c r="P231" s="389"/>
      <c r="Q231" s="389"/>
      <c r="R231" s="389"/>
      <c r="S231" s="389"/>
      <c r="T231" s="389"/>
      <c r="U231" s="389"/>
      <c r="V231" s="389"/>
      <c r="W231" s="389"/>
      <c r="X231" s="389"/>
      <c r="Y231" s="389"/>
      <c r="Z231" s="389"/>
      <c r="AA231" s="389"/>
    </row>
    <row r="232" spans="1:27" ht="21" customHeight="1">
      <c r="A232" s="74"/>
      <c r="B232" s="74"/>
      <c r="C232" s="74"/>
      <c r="D232" s="74"/>
      <c r="E232" s="74"/>
      <c r="F232" s="74"/>
      <c r="G232" s="390"/>
      <c r="H232" s="391"/>
      <c r="I232" s="391"/>
      <c r="J232" s="391"/>
      <c r="K232" s="810" t="s">
        <v>129</v>
      </c>
      <c r="L232" s="768"/>
      <c r="M232" s="768"/>
      <c r="N232" s="768"/>
      <c r="O232" s="320"/>
      <c r="P232" s="320"/>
      <c r="Q232" s="320"/>
      <c r="R232" s="320"/>
      <c r="S232" s="320"/>
      <c r="T232" s="320"/>
      <c r="U232" s="320"/>
      <c r="V232" s="320"/>
      <c r="W232" s="320"/>
      <c r="X232" s="320"/>
      <c r="Y232" s="320"/>
      <c r="Z232" s="320"/>
      <c r="AA232" s="320"/>
    </row>
    <row r="233" spans="1:27" ht="21" customHeight="1">
      <c r="A233" s="74"/>
      <c r="B233" s="74"/>
      <c r="C233" s="74"/>
      <c r="D233" s="74"/>
      <c r="E233" s="74"/>
      <c r="F233" s="74"/>
      <c r="G233" s="390"/>
      <c r="H233" s="391"/>
      <c r="I233" s="391"/>
      <c r="J233" s="391"/>
      <c r="K233" s="803" t="s">
        <v>130</v>
      </c>
      <c r="L233" s="751"/>
      <c r="M233" s="751"/>
      <c r="N233" s="751"/>
      <c r="O233" s="320"/>
      <c r="P233" s="320"/>
      <c r="Q233" s="320"/>
      <c r="R233" s="320"/>
      <c r="S233" s="320"/>
      <c r="T233" s="320"/>
      <c r="U233" s="320"/>
      <c r="V233" s="320"/>
      <c r="W233" s="320"/>
      <c r="X233" s="320"/>
      <c r="Y233" s="320"/>
      <c r="Z233" s="320"/>
      <c r="AA233" s="320"/>
    </row>
    <row r="234" spans="1:27" ht="13.5" customHeight="1">
      <c r="A234" s="74"/>
      <c r="B234" s="392" t="s">
        <v>837</v>
      </c>
      <c r="C234" s="74"/>
      <c r="D234" s="74"/>
      <c r="E234" s="74"/>
      <c r="F234" s="74"/>
      <c r="G234" s="390"/>
      <c r="H234" s="391"/>
      <c r="I234" s="391"/>
      <c r="J234" s="391"/>
      <c r="K234" s="391"/>
      <c r="L234" s="2"/>
      <c r="M234" s="2"/>
      <c r="N234" s="320"/>
      <c r="O234" s="320"/>
      <c r="P234" s="320"/>
      <c r="Q234" s="320"/>
      <c r="R234" s="320"/>
      <c r="S234" s="320"/>
      <c r="T234" s="320"/>
      <c r="U234" s="320"/>
      <c r="V234" s="320"/>
      <c r="W234" s="320"/>
      <c r="X234" s="320"/>
      <c r="Y234" s="320"/>
      <c r="Z234" s="320"/>
      <c r="AA234" s="320"/>
    </row>
    <row r="235" spans="1:27" ht="13.5" customHeight="1">
      <c r="A235" s="74"/>
      <c r="B235" s="393" t="s">
        <v>838</v>
      </c>
      <c r="C235" s="74"/>
      <c r="D235" s="74"/>
      <c r="E235" s="74"/>
      <c r="F235" s="74"/>
      <c r="G235" s="390"/>
      <c r="H235" s="391"/>
      <c r="I235" s="391"/>
      <c r="J235" s="391"/>
      <c r="K235" s="391"/>
      <c r="L235" s="2"/>
      <c r="M235" s="2"/>
      <c r="N235" s="320"/>
      <c r="O235" s="320"/>
      <c r="P235" s="320"/>
      <c r="Q235" s="320"/>
      <c r="R235" s="320"/>
      <c r="S235" s="320"/>
      <c r="T235" s="320"/>
      <c r="U235" s="320"/>
      <c r="V235" s="320"/>
      <c r="W235" s="320"/>
      <c r="X235" s="320"/>
      <c r="Y235" s="320"/>
      <c r="Z235" s="320"/>
      <c r="AA235" s="320"/>
    </row>
    <row r="236" spans="1:27" ht="13.5" customHeight="1">
      <c r="A236" s="74"/>
      <c r="B236" s="393" t="s">
        <v>839</v>
      </c>
      <c r="C236" s="74"/>
      <c r="D236" s="74"/>
      <c r="E236" s="74"/>
      <c r="F236" s="74"/>
      <c r="G236" s="30"/>
      <c r="H236" s="391"/>
      <c r="I236" s="391"/>
      <c r="J236" s="391"/>
      <c r="K236" s="391"/>
      <c r="L236" s="2"/>
      <c r="M236" s="2"/>
      <c r="N236" s="320"/>
      <c r="O236" s="320"/>
      <c r="P236" s="320"/>
      <c r="Q236" s="320"/>
      <c r="R236" s="320"/>
      <c r="S236" s="320"/>
      <c r="T236" s="320"/>
      <c r="U236" s="320"/>
      <c r="V236" s="320"/>
      <c r="W236" s="320"/>
      <c r="X236" s="320"/>
      <c r="Y236" s="320"/>
      <c r="Z236" s="320"/>
      <c r="AA236" s="320"/>
    </row>
    <row r="237" spans="1:27" ht="13.5" customHeight="1">
      <c r="A237" s="74"/>
      <c r="B237" s="74"/>
      <c r="C237" s="74"/>
      <c r="D237" s="74"/>
      <c r="E237" s="74"/>
      <c r="F237" s="74"/>
      <c r="G237" s="30"/>
      <c r="H237" s="391"/>
      <c r="I237" s="391"/>
      <c r="J237" s="391"/>
      <c r="K237" s="391"/>
      <c r="L237" s="2"/>
      <c r="M237" s="2"/>
      <c r="N237" s="320"/>
      <c r="O237" s="320"/>
      <c r="P237" s="320"/>
      <c r="Q237" s="320"/>
      <c r="R237" s="320"/>
      <c r="S237" s="320"/>
      <c r="T237" s="320"/>
      <c r="U237" s="320"/>
      <c r="V237" s="320"/>
      <c r="W237" s="320"/>
      <c r="X237" s="320"/>
      <c r="Y237" s="320"/>
      <c r="Z237" s="320"/>
      <c r="AA237" s="320"/>
    </row>
    <row r="238" spans="1:27" ht="13.5" customHeight="1">
      <c r="A238" s="74"/>
      <c r="B238" s="74"/>
      <c r="C238" s="74"/>
      <c r="D238" s="74"/>
      <c r="E238" s="74"/>
      <c r="F238" s="74"/>
      <c r="G238" s="30"/>
      <c r="H238" s="391"/>
      <c r="I238" s="391"/>
      <c r="J238" s="391"/>
      <c r="K238" s="391"/>
      <c r="L238" s="2"/>
      <c r="M238" s="2"/>
      <c r="N238" s="320"/>
      <c r="O238" s="320"/>
      <c r="P238" s="320"/>
      <c r="Q238" s="320"/>
      <c r="R238" s="320"/>
      <c r="S238" s="320"/>
      <c r="T238" s="320"/>
      <c r="U238" s="320"/>
      <c r="V238" s="320"/>
      <c r="W238" s="320"/>
      <c r="X238" s="320"/>
      <c r="Y238" s="320"/>
      <c r="Z238" s="320"/>
      <c r="AA238" s="320"/>
    </row>
    <row r="239" spans="1:27" ht="13.5" customHeight="1">
      <c r="A239" s="74"/>
      <c r="B239" s="74"/>
      <c r="C239" s="74"/>
      <c r="D239" s="74"/>
      <c r="E239" s="74"/>
      <c r="F239" s="74"/>
      <c r="G239" s="390"/>
      <c r="H239" s="391"/>
      <c r="I239" s="391"/>
      <c r="J239" s="391"/>
      <c r="K239" s="391"/>
      <c r="L239" s="2"/>
      <c r="M239" s="2"/>
      <c r="N239" s="320"/>
      <c r="O239" s="320"/>
      <c r="P239" s="320"/>
      <c r="Q239" s="320"/>
      <c r="R239" s="320"/>
      <c r="S239" s="320"/>
      <c r="T239" s="320"/>
      <c r="U239" s="320"/>
      <c r="V239" s="320"/>
      <c r="W239" s="320"/>
      <c r="X239" s="320"/>
      <c r="Y239" s="320"/>
      <c r="Z239" s="320"/>
      <c r="AA239" s="320"/>
    </row>
    <row r="240" spans="1:27" ht="13.5" customHeight="1">
      <c r="A240" s="74"/>
      <c r="B240" s="74"/>
      <c r="C240" s="74"/>
      <c r="D240" s="74"/>
      <c r="E240" s="74"/>
      <c r="F240" s="74"/>
      <c r="G240" s="390"/>
      <c r="H240" s="391"/>
      <c r="I240" s="391"/>
      <c r="J240" s="391"/>
      <c r="K240" s="391"/>
      <c r="L240" s="2"/>
      <c r="M240" s="2"/>
      <c r="N240" s="320"/>
      <c r="O240" s="320"/>
      <c r="P240" s="320"/>
      <c r="Q240" s="320"/>
      <c r="R240" s="320"/>
      <c r="S240" s="320"/>
      <c r="T240" s="320"/>
      <c r="U240" s="320"/>
      <c r="V240" s="320"/>
      <c r="W240" s="320"/>
      <c r="X240" s="320"/>
      <c r="Y240" s="320"/>
      <c r="Z240" s="320"/>
      <c r="AA240" s="320"/>
    </row>
    <row r="241" spans="1:27" ht="13.5" customHeight="1">
      <c r="A241" s="74"/>
      <c r="B241" s="74"/>
      <c r="C241" s="74"/>
      <c r="D241" s="74"/>
      <c r="E241" s="74"/>
      <c r="F241" s="74"/>
      <c r="G241" s="390"/>
      <c r="H241" s="391"/>
      <c r="I241" s="391"/>
      <c r="J241" s="391"/>
      <c r="K241" s="391"/>
      <c r="L241" s="2"/>
      <c r="M241" s="2"/>
      <c r="N241" s="320"/>
      <c r="O241" s="320"/>
      <c r="P241" s="320"/>
      <c r="Q241" s="320"/>
      <c r="R241" s="320"/>
      <c r="S241" s="320"/>
      <c r="T241" s="320"/>
      <c r="U241" s="320"/>
      <c r="V241" s="320"/>
      <c r="W241" s="320"/>
      <c r="X241" s="320"/>
      <c r="Y241" s="320"/>
      <c r="Z241" s="320"/>
      <c r="AA241" s="320"/>
    </row>
    <row r="242" spans="1:27" ht="13.5" customHeight="1">
      <c r="A242" s="74"/>
      <c r="B242" s="74"/>
      <c r="C242" s="74"/>
      <c r="D242" s="74"/>
      <c r="E242" s="74"/>
      <c r="F242" s="74"/>
      <c r="G242" s="390"/>
      <c r="H242" s="391"/>
      <c r="I242" s="391"/>
      <c r="J242" s="391"/>
      <c r="K242" s="391"/>
      <c r="L242" s="2"/>
      <c r="M242" s="2"/>
      <c r="N242" s="320"/>
      <c r="O242" s="320"/>
      <c r="P242" s="320"/>
      <c r="Q242" s="320"/>
      <c r="R242" s="320"/>
      <c r="S242" s="320"/>
      <c r="T242" s="320"/>
      <c r="U242" s="320"/>
      <c r="V242" s="320"/>
      <c r="W242" s="320"/>
      <c r="X242" s="320"/>
      <c r="Y242" s="320"/>
      <c r="Z242" s="320"/>
      <c r="AA242" s="320"/>
    </row>
    <row r="243" spans="1:27" ht="13.5" customHeight="1">
      <c r="A243" s="74"/>
      <c r="B243" s="74"/>
      <c r="C243" s="74"/>
      <c r="D243" s="74"/>
      <c r="E243" s="74"/>
      <c r="F243" s="74"/>
      <c r="G243" s="390"/>
      <c r="H243" s="391"/>
      <c r="I243" s="391"/>
      <c r="J243" s="391"/>
      <c r="K243" s="391"/>
      <c r="L243" s="2"/>
      <c r="M243" s="2"/>
      <c r="N243" s="320"/>
      <c r="O243" s="320"/>
      <c r="P243" s="320"/>
      <c r="Q243" s="320"/>
      <c r="R243" s="320"/>
      <c r="S243" s="320"/>
      <c r="T243" s="320"/>
      <c r="U243" s="320"/>
      <c r="V243" s="320"/>
      <c r="W243" s="320"/>
      <c r="X243" s="320"/>
      <c r="Y243" s="320"/>
      <c r="Z243" s="320"/>
      <c r="AA243" s="320"/>
    </row>
    <row r="244" spans="1:27" ht="13.5" customHeight="1">
      <c r="A244" s="74"/>
      <c r="B244" s="74"/>
      <c r="C244" s="74"/>
      <c r="D244" s="74"/>
      <c r="E244" s="74"/>
      <c r="F244" s="74"/>
      <c r="G244" s="390"/>
      <c r="H244" s="391"/>
      <c r="I244" s="391"/>
      <c r="J244" s="391"/>
      <c r="K244" s="391"/>
      <c r="L244" s="2"/>
      <c r="M244" s="2"/>
      <c r="N244" s="320"/>
      <c r="O244" s="320"/>
      <c r="P244" s="320"/>
      <c r="Q244" s="320"/>
      <c r="R244" s="320"/>
      <c r="S244" s="320"/>
      <c r="T244" s="320"/>
      <c r="U244" s="320"/>
      <c r="V244" s="320"/>
      <c r="W244" s="320"/>
      <c r="X244" s="320"/>
      <c r="Y244" s="320"/>
      <c r="Z244" s="320"/>
      <c r="AA244" s="320"/>
    </row>
    <row r="245" spans="1:27" ht="13.5" customHeight="1">
      <c r="A245" s="74"/>
      <c r="B245" s="74"/>
      <c r="C245" s="74"/>
      <c r="D245" s="74"/>
      <c r="E245" s="74"/>
      <c r="F245" s="74"/>
      <c r="G245" s="390"/>
      <c r="H245" s="391"/>
      <c r="I245" s="391"/>
      <c r="J245" s="391"/>
      <c r="K245" s="391"/>
      <c r="L245" s="2"/>
      <c r="M245" s="2"/>
      <c r="N245" s="320"/>
      <c r="O245" s="320"/>
      <c r="P245" s="320"/>
      <c r="Q245" s="320"/>
      <c r="R245" s="320"/>
      <c r="S245" s="320"/>
      <c r="T245" s="320"/>
      <c r="U245" s="320"/>
      <c r="V245" s="320"/>
      <c r="W245" s="320"/>
      <c r="X245" s="320"/>
      <c r="Y245" s="320"/>
      <c r="Z245" s="320"/>
      <c r="AA245" s="320"/>
    </row>
    <row r="246" spans="1:27" ht="13.5" customHeight="1">
      <c r="A246" s="74"/>
      <c r="B246" s="74"/>
      <c r="C246" s="74"/>
      <c r="D246" s="74"/>
      <c r="E246" s="74"/>
      <c r="F246" s="74"/>
      <c r="G246" s="390"/>
      <c r="H246" s="391"/>
      <c r="I246" s="391"/>
      <c r="J246" s="391"/>
      <c r="K246" s="391"/>
      <c r="L246" s="2"/>
      <c r="M246" s="2"/>
      <c r="N246" s="320"/>
      <c r="O246" s="320"/>
      <c r="P246" s="320"/>
      <c r="Q246" s="320"/>
      <c r="R246" s="320"/>
      <c r="S246" s="320"/>
      <c r="T246" s="320"/>
      <c r="U246" s="320"/>
      <c r="V246" s="320"/>
      <c r="W246" s="320"/>
      <c r="X246" s="320"/>
      <c r="Y246" s="320"/>
      <c r="Z246" s="320"/>
      <c r="AA246" s="320"/>
    </row>
    <row r="247" spans="1:27" ht="13.5" customHeight="1">
      <c r="A247" s="74"/>
      <c r="B247" s="74"/>
      <c r="C247" s="74"/>
      <c r="D247" s="74"/>
      <c r="E247" s="74"/>
      <c r="F247" s="74"/>
      <c r="G247" s="390"/>
      <c r="H247" s="391"/>
      <c r="I247" s="391"/>
      <c r="J247" s="391"/>
      <c r="K247" s="391"/>
      <c r="L247" s="2"/>
      <c r="M247" s="2"/>
      <c r="N247" s="320"/>
      <c r="O247" s="320"/>
      <c r="P247" s="320"/>
      <c r="Q247" s="320"/>
      <c r="R247" s="320"/>
      <c r="S247" s="320"/>
      <c r="T247" s="320"/>
      <c r="U247" s="320"/>
      <c r="V247" s="320"/>
      <c r="W247" s="320"/>
      <c r="X247" s="320"/>
      <c r="Y247" s="320"/>
      <c r="Z247" s="320"/>
      <c r="AA247" s="320"/>
    </row>
    <row r="248" spans="1:27" ht="13.5" customHeight="1">
      <c r="A248" s="74"/>
      <c r="B248" s="74"/>
      <c r="C248" s="74"/>
      <c r="D248" s="74"/>
      <c r="E248" s="74"/>
      <c r="F248" s="74"/>
      <c r="G248" s="390"/>
      <c r="H248" s="391"/>
      <c r="I248" s="391"/>
      <c r="J248" s="391"/>
      <c r="K248" s="391"/>
      <c r="L248" s="2"/>
      <c r="M248" s="2"/>
      <c r="N248" s="320"/>
      <c r="O248" s="320"/>
      <c r="P248" s="320"/>
      <c r="Q248" s="320"/>
      <c r="R248" s="320"/>
      <c r="S248" s="320"/>
      <c r="T248" s="320"/>
      <c r="U248" s="320"/>
      <c r="V248" s="320"/>
      <c r="W248" s="320"/>
      <c r="X248" s="320"/>
      <c r="Y248" s="320"/>
      <c r="Z248" s="320"/>
      <c r="AA248" s="320"/>
    </row>
    <row r="249" spans="1:27" ht="13.5" customHeight="1">
      <c r="A249" s="74"/>
      <c r="B249" s="74"/>
      <c r="C249" s="74"/>
      <c r="D249" s="74"/>
      <c r="E249" s="74"/>
      <c r="F249" s="74"/>
      <c r="G249" s="390"/>
      <c r="H249" s="391"/>
      <c r="I249" s="391"/>
      <c r="J249" s="391"/>
      <c r="K249" s="391"/>
      <c r="L249" s="2"/>
      <c r="M249" s="2"/>
      <c r="N249" s="320"/>
      <c r="O249" s="320"/>
      <c r="P249" s="320"/>
      <c r="Q249" s="320"/>
      <c r="R249" s="320"/>
      <c r="S249" s="320"/>
      <c r="T249" s="320"/>
      <c r="U249" s="320"/>
      <c r="V249" s="320"/>
      <c r="W249" s="320"/>
      <c r="X249" s="320"/>
      <c r="Y249" s="320"/>
      <c r="Z249" s="320"/>
      <c r="AA249" s="320"/>
    </row>
    <row r="250" spans="1:27" ht="13.5" customHeight="1">
      <c r="A250" s="74"/>
      <c r="B250" s="74"/>
      <c r="C250" s="74"/>
      <c r="D250" s="74"/>
      <c r="E250" s="74"/>
      <c r="F250" s="74"/>
      <c r="G250" s="390"/>
      <c r="H250" s="391"/>
      <c r="I250" s="391"/>
      <c r="J250" s="391"/>
      <c r="K250" s="391"/>
      <c r="L250" s="2"/>
      <c r="M250" s="2"/>
      <c r="N250" s="320"/>
      <c r="O250" s="320"/>
      <c r="P250" s="320"/>
      <c r="Q250" s="320"/>
      <c r="R250" s="320"/>
      <c r="S250" s="320"/>
      <c r="T250" s="320"/>
      <c r="U250" s="320"/>
      <c r="V250" s="320"/>
      <c r="W250" s="320"/>
      <c r="X250" s="320"/>
      <c r="Y250" s="320"/>
      <c r="Z250" s="320"/>
      <c r="AA250" s="320"/>
    </row>
    <row r="251" spans="1:27" ht="13.5" customHeight="1">
      <c r="A251" s="74"/>
      <c r="B251" s="74"/>
      <c r="C251" s="74"/>
      <c r="D251" s="74"/>
      <c r="E251" s="74"/>
      <c r="F251" s="74"/>
      <c r="G251" s="390"/>
      <c r="H251" s="391"/>
      <c r="I251" s="391"/>
      <c r="J251" s="391"/>
      <c r="K251" s="391"/>
      <c r="L251" s="2"/>
      <c r="M251" s="2"/>
      <c r="N251" s="320"/>
      <c r="O251" s="320"/>
      <c r="P251" s="320"/>
      <c r="Q251" s="320"/>
      <c r="R251" s="320"/>
      <c r="S251" s="320"/>
      <c r="T251" s="320"/>
      <c r="U251" s="320"/>
      <c r="V251" s="320"/>
      <c r="W251" s="320"/>
      <c r="X251" s="320"/>
      <c r="Y251" s="320"/>
      <c r="Z251" s="320"/>
      <c r="AA251" s="320"/>
    </row>
    <row r="252" spans="1:27" ht="13.5" customHeight="1">
      <c r="A252" s="74"/>
      <c r="B252" s="74"/>
      <c r="C252" s="74"/>
      <c r="D252" s="74"/>
      <c r="E252" s="74"/>
      <c r="F252" s="74"/>
      <c r="G252" s="390"/>
      <c r="H252" s="391"/>
      <c r="I252" s="391"/>
      <c r="J252" s="391"/>
      <c r="K252" s="391"/>
      <c r="L252" s="2"/>
      <c r="M252" s="2"/>
      <c r="N252" s="320"/>
      <c r="O252" s="320"/>
      <c r="P252" s="320"/>
      <c r="Q252" s="320"/>
      <c r="R252" s="320"/>
      <c r="S252" s="320"/>
      <c r="T252" s="320"/>
      <c r="U252" s="320"/>
      <c r="V252" s="320"/>
      <c r="W252" s="320"/>
      <c r="X252" s="320"/>
      <c r="Y252" s="320"/>
      <c r="Z252" s="320"/>
      <c r="AA252" s="320"/>
    </row>
    <row r="253" spans="1:27" ht="13.5" customHeight="1">
      <c r="A253" s="74"/>
      <c r="B253" s="74"/>
      <c r="C253" s="74"/>
      <c r="D253" s="74"/>
      <c r="E253" s="74"/>
      <c r="F253" s="74"/>
      <c r="G253" s="390"/>
      <c r="H253" s="391"/>
      <c r="I253" s="391"/>
      <c r="J253" s="391"/>
      <c r="K253" s="391"/>
      <c r="L253" s="2"/>
      <c r="M253" s="2"/>
      <c r="N253" s="320"/>
      <c r="O253" s="320"/>
      <c r="P253" s="320"/>
      <c r="Q253" s="320"/>
      <c r="R253" s="320"/>
      <c r="S253" s="320"/>
      <c r="T253" s="320"/>
      <c r="U253" s="320"/>
      <c r="V253" s="320"/>
      <c r="W253" s="320"/>
      <c r="X253" s="320"/>
      <c r="Y253" s="320"/>
      <c r="Z253" s="320"/>
      <c r="AA253" s="320"/>
    </row>
    <row r="254" spans="1:27" ht="13.5" customHeight="1">
      <c r="A254" s="74"/>
      <c r="B254" s="74"/>
      <c r="C254" s="74"/>
      <c r="D254" s="74"/>
      <c r="E254" s="74"/>
      <c r="F254" s="74"/>
      <c r="G254" s="390"/>
      <c r="H254" s="391"/>
      <c r="I254" s="391"/>
      <c r="J254" s="391"/>
      <c r="K254" s="391"/>
      <c r="L254" s="2"/>
      <c r="M254" s="2"/>
      <c r="N254" s="320"/>
      <c r="O254" s="320"/>
      <c r="P254" s="320"/>
      <c r="Q254" s="320"/>
      <c r="R254" s="320"/>
      <c r="S254" s="320"/>
      <c r="T254" s="320"/>
      <c r="U254" s="320"/>
      <c r="V254" s="320"/>
      <c r="W254" s="320"/>
      <c r="X254" s="320"/>
      <c r="Y254" s="320"/>
      <c r="Z254" s="320"/>
      <c r="AA254" s="320"/>
    </row>
    <row r="255" spans="1:27" ht="13.5" customHeight="1">
      <c r="A255" s="74"/>
      <c r="B255" s="74"/>
      <c r="C255" s="74"/>
      <c r="D255" s="74"/>
      <c r="E255" s="74"/>
      <c r="F255" s="74"/>
      <c r="G255" s="390"/>
      <c r="H255" s="391"/>
      <c r="I255" s="391"/>
      <c r="J255" s="391"/>
      <c r="K255" s="391"/>
      <c r="L255" s="2"/>
      <c r="M255" s="2"/>
      <c r="N255" s="320"/>
      <c r="O255" s="320"/>
      <c r="P255" s="320"/>
      <c r="Q255" s="320"/>
      <c r="R255" s="320"/>
      <c r="S255" s="320"/>
      <c r="T255" s="320"/>
      <c r="U255" s="320"/>
      <c r="V255" s="320"/>
      <c r="W255" s="320"/>
      <c r="X255" s="320"/>
      <c r="Y255" s="320"/>
      <c r="Z255" s="320"/>
      <c r="AA255" s="320"/>
    </row>
    <row r="256" spans="1:27" ht="13.5" customHeight="1">
      <c r="A256" s="74"/>
      <c r="B256" s="74"/>
      <c r="C256" s="74"/>
      <c r="D256" s="74"/>
      <c r="E256" s="74"/>
      <c r="F256" s="74"/>
      <c r="G256" s="390"/>
      <c r="H256" s="391"/>
      <c r="I256" s="391"/>
      <c r="J256" s="391"/>
      <c r="K256" s="391"/>
      <c r="L256" s="2"/>
      <c r="M256" s="2"/>
      <c r="N256" s="320"/>
      <c r="O256" s="320"/>
      <c r="P256" s="320"/>
      <c r="Q256" s="320"/>
      <c r="R256" s="320"/>
      <c r="S256" s="320"/>
      <c r="T256" s="320"/>
      <c r="U256" s="320"/>
      <c r="V256" s="320"/>
      <c r="W256" s="320"/>
      <c r="X256" s="320"/>
      <c r="Y256" s="320"/>
      <c r="Z256" s="320"/>
      <c r="AA256" s="320"/>
    </row>
    <row r="257" spans="1:27" ht="13.5" customHeight="1">
      <c r="A257" s="74"/>
      <c r="B257" s="74"/>
      <c r="C257" s="74"/>
      <c r="D257" s="74"/>
      <c r="E257" s="74"/>
      <c r="F257" s="74"/>
      <c r="G257" s="390"/>
      <c r="H257" s="391"/>
      <c r="I257" s="391"/>
      <c r="J257" s="391"/>
      <c r="K257" s="391"/>
      <c r="L257" s="2"/>
      <c r="M257" s="2"/>
      <c r="N257" s="320"/>
      <c r="O257" s="320"/>
      <c r="P257" s="320"/>
      <c r="Q257" s="320"/>
      <c r="R257" s="320"/>
      <c r="S257" s="320"/>
      <c r="T257" s="320"/>
      <c r="U257" s="320"/>
      <c r="V257" s="320"/>
      <c r="W257" s="320"/>
      <c r="X257" s="320"/>
      <c r="Y257" s="320"/>
      <c r="Z257" s="320"/>
      <c r="AA257" s="320"/>
    </row>
    <row r="258" spans="1:27" ht="13.5" customHeight="1">
      <c r="A258" s="74"/>
      <c r="B258" s="74"/>
      <c r="C258" s="74"/>
      <c r="D258" s="74"/>
      <c r="E258" s="74"/>
      <c r="F258" s="74"/>
      <c r="G258" s="390"/>
      <c r="H258" s="391"/>
      <c r="I258" s="391"/>
      <c r="J258" s="391"/>
      <c r="K258" s="391"/>
      <c r="L258" s="2"/>
      <c r="M258" s="2"/>
      <c r="N258" s="320"/>
      <c r="O258" s="320"/>
      <c r="P258" s="320"/>
      <c r="Q258" s="320"/>
      <c r="R258" s="320"/>
      <c r="S258" s="320"/>
      <c r="T258" s="320"/>
      <c r="U258" s="320"/>
      <c r="V258" s="320"/>
      <c r="W258" s="320"/>
      <c r="X258" s="320"/>
      <c r="Y258" s="320"/>
      <c r="Z258" s="320"/>
      <c r="AA258" s="320"/>
    </row>
    <row r="259" spans="1:27" ht="13.5" customHeight="1">
      <c r="A259" s="74"/>
      <c r="B259" s="74"/>
      <c r="C259" s="74"/>
      <c r="D259" s="74"/>
      <c r="E259" s="74"/>
      <c r="F259" s="74"/>
      <c r="G259" s="390"/>
      <c r="H259" s="391"/>
      <c r="I259" s="391"/>
      <c r="J259" s="391"/>
      <c r="K259" s="391"/>
      <c r="L259" s="2"/>
      <c r="M259" s="2"/>
      <c r="N259" s="320"/>
      <c r="O259" s="320"/>
      <c r="P259" s="320"/>
      <c r="Q259" s="320"/>
      <c r="R259" s="320"/>
      <c r="S259" s="320"/>
      <c r="T259" s="320"/>
      <c r="U259" s="320"/>
      <c r="V259" s="320"/>
      <c r="W259" s="320"/>
      <c r="X259" s="320"/>
      <c r="Y259" s="320"/>
      <c r="Z259" s="320"/>
      <c r="AA259" s="320"/>
    </row>
    <row r="260" spans="1:27" ht="13.5" customHeight="1">
      <c r="A260" s="74"/>
      <c r="B260" s="74"/>
      <c r="C260" s="74"/>
      <c r="D260" s="74"/>
      <c r="E260" s="74"/>
      <c r="F260" s="74"/>
      <c r="G260" s="390"/>
      <c r="H260" s="391"/>
      <c r="I260" s="391"/>
      <c r="J260" s="391"/>
      <c r="K260" s="391"/>
      <c r="L260" s="2"/>
      <c r="M260" s="2"/>
      <c r="N260" s="320"/>
      <c r="O260" s="320"/>
      <c r="P260" s="320"/>
      <c r="Q260" s="320"/>
      <c r="R260" s="320"/>
      <c r="S260" s="320"/>
      <c r="T260" s="320"/>
      <c r="U260" s="320"/>
      <c r="V260" s="320"/>
      <c r="W260" s="320"/>
      <c r="X260" s="320"/>
      <c r="Y260" s="320"/>
      <c r="Z260" s="320"/>
      <c r="AA260" s="320"/>
    </row>
    <row r="261" spans="1:27" ht="13.5" customHeight="1">
      <c r="A261" s="74"/>
      <c r="B261" s="74"/>
      <c r="C261" s="74"/>
      <c r="D261" s="74"/>
      <c r="E261" s="74"/>
      <c r="F261" s="74"/>
      <c r="G261" s="390"/>
      <c r="H261" s="391"/>
      <c r="I261" s="391"/>
      <c r="J261" s="391"/>
      <c r="K261" s="391"/>
      <c r="L261" s="2"/>
      <c r="M261" s="2"/>
      <c r="N261" s="320"/>
      <c r="O261" s="320"/>
      <c r="P261" s="320"/>
      <c r="Q261" s="320"/>
      <c r="R261" s="320"/>
      <c r="S261" s="320"/>
      <c r="T261" s="320"/>
      <c r="U261" s="320"/>
      <c r="V261" s="320"/>
      <c r="W261" s="320"/>
      <c r="X261" s="320"/>
      <c r="Y261" s="320"/>
      <c r="Z261" s="320"/>
      <c r="AA261" s="320"/>
    </row>
    <row r="262" spans="1:27" ht="13.5" customHeight="1">
      <c r="A262" s="74"/>
      <c r="B262" s="74"/>
      <c r="C262" s="74"/>
      <c r="D262" s="74"/>
      <c r="E262" s="74"/>
      <c r="F262" s="74"/>
      <c r="G262" s="390"/>
      <c r="H262" s="391"/>
      <c r="I262" s="391"/>
      <c r="J262" s="391"/>
      <c r="K262" s="391"/>
      <c r="L262" s="2"/>
      <c r="M262" s="2"/>
      <c r="N262" s="320"/>
      <c r="O262" s="320"/>
      <c r="P262" s="320"/>
      <c r="Q262" s="320"/>
      <c r="R262" s="320"/>
      <c r="S262" s="320"/>
      <c r="T262" s="320"/>
      <c r="U262" s="320"/>
      <c r="V262" s="320"/>
      <c r="W262" s="320"/>
      <c r="X262" s="320"/>
      <c r="Y262" s="320"/>
      <c r="Z262" s="320"/>
      <c r="AA262" s="320"/>
    </row>
    <row r="263" spans="1:27" ht="13.5" customHeight="1">
      <c r="A263" s="74"/>
      <c r="B263" s="74"/>
      <c r="C263" s="74"/>
      <c r="D263" s="74"/>
      <c r="E263" s="74"/>
      <c r="F263" s="74"/>
      <c r="G263" s="390"/>
      <c r="H263" s="391"/>
      <c r="I263" s="391"/>
      <c r="J263" s="391"/>
      <c r="K263" s="391"/>
      <c r="L263" s="2"/>
      <c r="M263" s="2"/>
      <c r="N263" s="320"/>
      <c r="O263" s="320"/>
      <c r="P263" s="320"/>
      <c r="Q263" s="320"/>
      <c r="R263" s="320"/>
      <c r="S263" s="320"/>
      <c r="T263" s="320"/>
      <c r="U263" s="320"/>
      <c r="V263" s="320"/>
      <c r="W263" s="320"/>
      <c r="X263" s="320"/>
      <c r="Y263" s="320"/>
      <c r="Z263" s="320"/>
      <c r="AA263" s="320"/>
    </row>
    <row r="264" spans="1:27" ht="13.5" customHeight="1">
      <c r="A264" s="74"/>
      <c r="B264" s="74"/>
      <c r="C264" s="74"/>
      <c r="D264" s="74"/>
      <c r="E264" s="74"/>
      <c r="F264" s="74"/>
      <c r="G264" s="390"/>
      <c r="H264" s="391"/>
      <c r="I264" s="391"/>
      <c r="J264" s="391"/>
      <c r="K264" s="391"/>
      <c r="L264" s="2"/>
      <c r="M264" s="2"/>
      <c r="N264" s="320"/>
      <c r="O264" s="320"/>
      <c r="P264" s="320"/>
      <c r="Q264" s="320"/>
      <c r="R264" s="320"/>
      <c r="S264" s="320"/>
      <c r="T264" s="320"/>
      <c r="U264" s="320"/>
      <c r="V264" s="320"/>
      <c r="W264" s="320"/>
      <c r="X264" s="320"/>
      <c r="Y264" s="320"/>
      <c r="Z264" s="320"/>
      <c r="AA264" s="320"/>
    </row>
    <row r="265" spans="1:27" ht="13.5" customHeight="1">
      <c r="A265" s="74"/>
      <c r="B265" s="74"/>
      <c r="C265" s="74"/>
      <c r="D265" s="74"/>
      <c r="E265" s="74"/>
      <c r="F265" s="74"/>
      <c r="G265" s="390"/>
      <c r="H265" s="391"/>
      <c r="I265" s="391"/>
      <c r="J265" s="391"/>
      <c r="K265" s="391"/>
      <c r="L265" s="2"/>
      <c r="M265" s="2"/>
      <c r="N265" s="320"/>
      <c r="O265" s="320"/>
      <c r="P265" s="320"/>
      <c r="Q265" s="320"/>
      <c r="R265" s="320"/>
      <c r="S265" s="320"/>
      <c r="T265" s="320"/>
      <c r="U265" s="320"/>
      <c r="V265" s="320"/>
      <c r="W265" s="320"/>
      <c r="X265" s="320"/>
      <c r="Y265" s="320"/>
      <c r="Z265" s="320"/>
      <c r="AA265" s="320"/>
    </row>
    <row r="266" spans="1:27" ht="13.5" customHeight="1">
      <c r="A266" s="74"/>
      <c r="B266" s="74"/>
      <c r="C266" s="74"/>
      <c r="D266" s="74"/>
      <c r="E266" s="74"/>
      <c r="F266" s="74"/>
      <c r="G266" s="390"/>
      <c r="H266" s="391"/>
      <c r="I266" s="391"/>
      <c r="J266" s="391"/>
      <c r="K266" s="391"/>
      <c r="L266" s="2"/>
      <c r="M266" s="2"/>
      <c r="N266" s="320"/>
      <c r="O266" s="320"/>
      <c r="P266" s="320"/>
      <c r="Q266" s="320"/>
      <c r="R266" s="320"/>
      <c r="S266" s="320"/>
      <c r="T266" s="320"/>
      <c r="U266" s="320"/>
      <c r="V266" s="320"/>
      <c r="W266" s="320"/>
      <c r="X266" s="320"/>
      <c r="Y266" s="320"/>
      <c r="Z266" s="320"/>
      <c r="AA266" s="320"/>
    </row>
    <row r="267" spans="1:27" ht="13.5" customHeight="1">
      <c r="A267" s="74"/>
      <c r="B267" s="74"/>
      <c r="C267" s="74"/>
      <c r="D267" s="74"/>
      <c r="E267" s="74"/>
      <c r="F267" s="74"/>
      <c r="G267" s="390"/>
      <c r="H267" s="391"/>
      <c r="I267" s="391"/>
      <c r="J267" s="391"/>
      <c r="K267" s="391"/>
      <c r="L267" s="2"/>
      <c r="M267" s="2"/>
      <c r="N267" s="320"/>
      <c r="O267" s="320"/>
      <c r="P267" s="320"/>
      <c r="Q267" s="320"/>
      <c r="R267" s="320"/>
      <c r="S267" s="320"/>
      <c r="T267" s="320"/>
      <c r="U267" s="320"/>
      <c r="V267" s="320"/>
      <c r="W267" s="320"/>
      <c r="X267" s="320"/>
      <c r="Y267" s="320"/>
      <c r="Z267" s="320"/>
      <c r="AA267" s="320"/>
    </row>
    <row r="268" spans="1:27" ht="13.5" customHeight="1">
      <c r="A268" s="74"/>
      <c r="B268" s="74"/>
      <c r="C268" s="74"/>
      <c r="D268" s="74"/>
      <c r="E268" s="74"/>
      <c r="F268" s="74"/>
      <c r="G268" s="390"/>
      <c r="H268" s="391"/>
      <c r="I268" s="391"/>
      <c r="J268" s="391"/>
      <c r="K268" s="391"/>
      <c r="L268" s="2"/>
      <c r="M268" s="2"/>
      <c r="N268" s="320"/>
      <c r="O268" s="320"/>
      <c r="P268" s="320"/>
      <c r="Q268" s="320"/>
      <c r="R268" s="320"/>
      <c r="S268" s="320"/>
      <c r="T268" s="320"/>
      <c r="U268" s="320"/>
      <c r="V268" s="320"/>
      <c r="W268" s="320"/>
      <c r="X268" s="320"/>
      <c r="Y268" s="320"/>
      <c r="Z268" s="320"/>
      <c r="AA268" s="320"/>
    </row>
    <row r="269" spans="1:27" ht="13.5" customHeight="1">
      <c r="A269" s="74"/>
      <c r="B269" s="74"/>
      <c r="C269" s="74"/>
      <c r="D269" s="74"/>
      <c r="E269" s="74"/>
      <c r="F269" s="74"/>
      <c r="G269" s="390"/>
      <c r="H269" s="391"/>
      <c r="I269" s="391"/>
      <c r="J269" s="391"/>
      <c r="K269" s="391"/>
      <c r="L269" s="2"/>
      <c r="M269" s="2"/>
      <c r="N269" s="320"/>
      <c r="O269" s="320"/>
      <c r="P269" s="320"/>
      <c r="Q269" s="320"/>
      <c r="R269" s="320"/>
      <c r="S269" s="320"/>
      <c r="T269" s="320"/>
      <c r="U269" s="320"/>
      <c r="V269" s="320"/>
      <c r="W269" s="320"/>
      <c r="X269" s="320"/>
      <c r="Y269" s="320"/>
      <c r="Z269" s="320"/>
      <c r="AA269" s="320"/>
    </row>
    <row r="270" spans="1:27" ht="13.5" customHeight="1">
      <c r="A270" s="74"/>
      <c r="B270" s="74"/>
      <c r="C270" s="74"/>
      <c r="D270" s="74"/>
      <c r="E270" s="74"/>
      <c r="F270" s="74"/>
      <c r="G270" s="390"/>
      <c r="H270" s="391"/>
      <c r="I270" s="391"/>
      <c r="J270" s="391"/>
      <c r="K270" s="391"/>
      <c r="L270" s="2"/>
      <c r="M270" s="2"/>
      <c r="N270" s="320"/>
      <c r="O270" s="320"/>
      <c r="P270" s="320"/>
      <c r="Q270" s="320"/>
      <c r="R270" s="320"/>
      <c r="S270" s="320"/>
      <c r="T270" s="320"/>
      <c r="U270" s="320"/>
      <c r="V270" s="320"/>
      <c r="W270" s="320"/>
      <c r="X270" s="320"/>
      <c r="Y270" s="320"/>
      <c r="Z270" s="320"/>
      <c r="AA270" s="320"/>
    </row>
    <row r="271" spans="1:27" ht="13.5" customHeight="1">
      <c r="A271" s="74"/>
      <c r="B271" s="74"/>
      <c r="C271" s="74"/>
      <c r="D271" s="74"/>
      <c r="E271" s="74"/>
      <c r="F271" s="74"/>
      <c r="G271" s="390"/>
      <c r="H271" s="391"/>
      <c r="I271" s="391"/>
      <c r="J271" s="391"/>
      <c r="K271" s="391"/>
      <c r="L271" s="2"/>
      <c r="M271" s="2"/>
      <c r="N271" s="320"/>
      <c r="O271" s="320"/>
      <c r="P271" s="320"/>
      <c r="Q271" s="320"/>
      <c r="R271" s="320"/>
      <c r="S271" s="320"/>
      <c r="T271" s="320"/>
      <c r="U271" s="320"/>
      <c r="V271" s="320"/>
      <c r="W271" s="320"/>
      <c r="X271" s="320"/>
      <c r="Y271" s="320"/>
      <c r="Z271" s="320"/>
      <c r="AA271" s="320"/>
    </row>
    <row r="272" spans="1:27" ht="13.5" customHeight="1">
      <c r="A272" s="74"/>
      <c r="B272" s="74"/>
      <c r="C272" s="74"/>
      <c r="D272" s="74"/>
      <c r="E272" s="74"/>
      <c r="F272" s="74"/>
      <c r="G272" s="390"/>
      <c r="H272" s="391"/>
      <c r="I272" s="391"/>
      <c r="J272" s="391"/>
      <c r="K272" s="391"/>
      <c r="L272" s="2"/>
      <c r="M272" s="2"/>
      <c r="N272" s="320"/>
      <c r="O272" s="320"/>
      <c r="P272" s="320"/>
      <c r="Q272" s="320"/>
      <c r="R272" s="320"/>
      <c r="S272" s="320"/>
      <c r="T272" s="320"/>
      <c r="U272" s="320"/>
      <c r="V272" s="320"/>
      <c r="W272" s="320"/>
      <c r="X272" s="320"/>
      <c r="Y272" s="320"/>
      <c r="Z272" s="320"/>
      <c r="AA272" s="320"/>
    </row>
    <row r="273" spans="1:27" ht="13.5" customHeight="1">
      <c r="A273" s="74"/>
      <c r="B273" s="74"/>
      <c r="C273" s="74"/>
      <c r="D273" s="74"/>
      <c r="E273" s="74"/>
      <c r="F273" s="74"/>
      <c r="G273" s="390"/>
      <c r="H273" s="391"/>
      <c r="I273" s="391"/>
      <c r="J273" s="391"/>
      <c r="K273" s="391"/>
      <c r="L273" s="2"/>
      <c r="M273" s="2"/>
      <c r="N273" s="320"/>
      <c r="O273" s="320"/>
      <c r="P273" s="320"/>
      <c r="Q273" s="320"/>
      <c r="R273" s="320"/>
      <c r="S273" s="320"/>
      <c r="T273" s="320"/>
      <c r="U273" s="320"/>
      <c r="V273" s="320"/>
      <c r="W273" s="320"/>
      <c r="X273" s="320"/>
      <c r="Y273" s="320"/>
      <c r="Z273" s="320"/>
      <c r="AA273" s="320"/>
    </row>
    <row r="274" spans="1:27" ht="13.5" customHeight="1">
      <c r="A274" s="74"/>
      <c r="B274" s="74"/>
      <c r="C274" s="74"/>
      <c r="D274" s="74"/>
      <c r="E274" s="74"/>
      <c r="F274" s="74"/>
      <c r="G274" s="390"/>
      <c r="H274" s="391"/>
      <c r="I274" s="391"/>
      <c r="J274" s="391"/>
      <c r="K274" s="391"/>
      <c r="L274" s="2"/>
      <c r="M274" s="2"/>
      <c r="N274" s="320"/>
      <c r="O274" s="320"/>
      <c r="P274" s="320"/>
      <c r="Q274" s="320"/>
      <c r="R274" s="320"/>
      <c r="S274" s="320"/>
      <c r="T274" s="320"/>
      <c r="U274" s="320"/>
      <c r="V274" s="320"/>
      <c r="W274" s="320"/>
      <c r="X274" s="320"/>
      <c r="Y274" s="320"/>
      <c r="Z274" s="320"/>
      <c r="AA274" s="320"/>
    </row>
    <row r="275" spans="1:27" ht="13.5" customHeight="1">
      <c r="A275" s="74"/>
      <c r="B275" s="74"/>
      <c r="C275" s="74"/>
      <c r="D275" s="74"/>
      <c r="E275" s="74"/>
      <c r="F275" s="74"/>
      <c r="G275" s="390"/>
      <c r="H275" s="391"/>
      <c r="I275" s="391"/>
      <c r="J275" s="391"/>
      <c r="K275" s="391"/>
      <c r="L275" s="2"/>
      <c r="M275" s="2"/>
      <c r="N275" s="320"/>
      <c r="O275" s="320"/>
      <c r="P275" s="320"/>
      <c r="Q275" s="320"/>
      <c r="R275" s="320"/>
      <c r="S275" s="320"/>
      <c r="T275" s="320"/>
      <c r="U275" s="320"/>
      <c r="V275" s="320"/>
      <c r="W275" s="320"/>
      <c r="X275" s="320"/>
      <c r="Y275" s="320"/>
      <c r="Z275" s="320"/>
      <c r="AA275" s="320"/>
    </row>
    <row r="276" spans="1:27" ht="13.5" customHeight="1">
      <c r="A276" s="74"/>
      <c r="B276" s="74"/>
      <c r="C276" s="74"/>
      <c r="D276" s="74"/>
      <c r="E276" s="74"/>
      <c r="F276" s="74"/>
      <c r="G276" s="390"/>
      <c r="H276" s="391"/>
      <c r="I276" s="391"/>
      <c r="J276" s="391"/>
      <c r="K276" s="391"/>
      <c r="L276" s="2"/>
      <c r="M276" s="2"/>
      <c r="N276" s="320"/>
      <c r="O276" s="320"/>
      <c r="P276" s="320"/>
      <c r="Q276" s="320"/>
      <c r="R276" s="320"/>
      <c r="S276" s="320"/>
      <c r="T276" s="320"/>
      <c r="U276" s="320"/>
      <c r="V276" s="320"/>
      <c r="W276" s="320"/>
      <c r="X276" s="320"/>
      <c r="Y276" s="320"/>
      <c r="Z276" s="320"/>
      <c r="AA276" s="320"/>
    </row>
    <row r="277" spans="1:27" ht="13.5" customHeight="1">
      <c r="A277" s="74"/>
      <c r="B277" s="74"/>
      <c r="C277" s="74"/>
      <c r="D277" s="74"/>
      <c r="E277" s="74"/>
      <c r="F277" s="74"/>
      <c r="G277" s="390"/>
      <c r="H277" s="391"/>
      <c r="I277" s="391"/>
      <c r="J277" s="391"/>
      <c r="K277" s="391"/>
      <c r="L277" s="2"/>
      <c r="M277" s="2"/>
      <c r="N277" s="320"/>
      <c r="O277" s="320"/>
      <c r="P277" s="320"/>
      <c r="Q277" s="320"/>
      <c r="R277" s="320"/>
      <c r="S277" s="320"/>
      <c r="T277" s="320"/>
      <c r="U277" s="320"/>
      <c r="V277" s="320"/>
      <c r="W277" s="320"/>
      <c r="X277" s="320"/>
      <c r="Y277" s="320"/>
      <c r="Z277" s="320"/>
      <c r="AA277" s="320"/>
    </row>
    <row r="278" spans="1:27" ht="13.5" customHeight="1">
      <c r="A278" s="74"/>
      <c r="B278" s="74"/>
      <c r="C278" s="74"/>
      <c r="D278" s="74"/>
      <c r="E278" s="74"/>
      <c r="F278" s="74"/>
      <c r="G278" s="390"/>
      <c r="H278" s="391"/>
      <c r="I278" s="391"/>
      <c r="J278" s="391"/>
      <c r="K278" s="391"/>
      <c r="L278" s="2"/>
      <c r="M278" s="2"/>
      <c r="N278" s="320"/>
      <c r="O278" s="320"/>
      <c r="P278" s="320"/>
      <c r="Q278" s="320"/>
      <c r="R278" s="320"/>
      <c r="S278" s="320"/>
      <c r="T278" s="320"/>
      <c r="U278" s="320"/>
      <c r="V278" s="320"/>
      <c r="W278" s="320"/>
      <c r="X278" s="320"/>
      <c r="Y278" s="320"/>
      <c r="Z278" s="320"/>
      <c r="AA278" s="320"/>
    </row>
    <row r="279" spans="1:27" ht="13.5" customHeight="1">
      <c r="A279" s="74"/>
      <c r="B279" s="74"/>
      <c r="C279" s="74"/>
      <c r="D279" s="74"/>
      <c r="E279" s="74"/>
      <c r="F279" s="74"/>
      <c r="G279" s="390"/>
      <c r="H279" s="391"/>
      <c r="I279" s="391"/>
      <c r="J279" s="391"/>
      <c r="K279" s="391"/>
      <c r="L279" s="2"/>
      <c r="M279" s="2"/>
      <c r="N279" s="320"/>
      <c r="O279" s="320"/>
      <c r="P279" s="320"/>
      <c r="Q279" s="320"/>
      <c r="R279" s="320"/>
      <c r="S279" s="320"/>
      <c r="T279" s="320"/>
      <c r="U279" s="320"/>
      <c r="V279" s="320"/>
      <c r="W279" s="320"/>
      <c r="X279" s="320"/>
      <c r="Y279" s="320"/>
      <c r="Z279" s="320"/>
      <c r="AA279" s="320"/>
    </row>
    <row r="280" spans="1:27" ht="13.5" customHeight="1">
      <c r="A280" s="74"/>
      <c r="B280" s="74"/>
      <c r="C280" s="74"/>
      <c r="D280" s="74"/>
      <c r="E280" s="74"/>
      <c r="F280" s="74"/>
      <c r="G280" s="390"/>
      <c r="H280" s="391"/>
      <c r="I280" s="391"/>
      <c r="J280" s="391"/>
      <c r="K280" s="391"/>
      <c r="L280" s="2"/>
      <c r="M280" s="2"/>
      <c r="N280" s="320"/>
      <c r="O280" s="320"/>
      <c r="P280" s="320"/>
      <c r="Q280" s="320"/>
      <c r="R280" s="320"/>
      <c r="S280" s="320"/>
      <c r="T280" s="320"/>
      <c r="U280" s="320"/>
      <c r="V280" s="320"/>
      <c r="W280" s="320"/>
      <c r="X280" s="320"/>
      <c r="Y280" s="320"/>
      <c r="Z280" s="320"/>
      <c r="AA280" s="320"/>
    </row>
    <row r="281" spans="1:27" ht="13.5" customHeight="1">
      <c r="A281" s="74"/>
      <c r="B281" s="74"/>
      <c r="C281" s="74"/>
      <c r="D281" s="74"/>
      <c r="E281" s="74"/>
      <c r="F281" s="74"/>
      <c r="G281" s="390"/>
      <c r="H281" s="391"/>
      <c r="I281" s="391"/>
      <c r="J281" s="391"/>
      <c r="K281" s="391"/>
      <c r="L281" s="2"/>
      <c r="M281" s="2"/>
      <c r="N281" s="320"/>
      <c r="O281" s="320"/>
      <c r="P281" s="320"/>
      <c r="Q281" s="320"/>
      <c r="R281" s="320"/>
      <c r="S281" s="320"/>
      <c r="T281" s="320"/>
      <c r="U281" s="320"/>
      <c r="V281" s="320"/>
      <c r="W281" s="320"/>
      <c r="X281" s="320"/>
      <c r="Y281" s="320"/>
      <c r="Z281" s="320"/>
      <c r="AA281" s="320"/>
    </row>
    <row r="282" spans="1:27" ht="13.5" customHeight="1">
      <c r="A282" s="74"/>
      <c r="B282" s="74"/>
      <c r="C282" s="74"/>
      <c r="D282" s="74"/>
      <c r="E282" s="74"/>
      <c r="F282" s="74"/>
      <c r="G282" s="390"/>
      <c r="H282" s="391"/>
      <c r="I282" s="391"/>
      <c r="J282" s="391"/>
      <c r="K282" s="391"/>
      <c r="L282" s="2"/>
      <c r="M282" s="2"/>
      <c r="N282" s="320"/>
      <c r="O282" s="320"/>
      <c r="P282" s="320"/>
      <c r="Q282" s="320"/>
      <c r="R282" s="320"/>
      <c r="S282" s="320"/>
      <c r="T282" s="320"/>
      <c r="U282" s="320"/>
      <c r="V282" s="320"/>
      <c r="W282" s="320"/>
      <c r="X282" s="320"/>
      <c r="Y282" s="320"/>
      <c r="Z282" s="320"/>
      <c r="AA282" s="320"/>
    </row>
    <row r="283" spans="1:27" ht="13.5" customHeight="1">
      <c r="A283" s="74"/>
      <c r="B283" s="74"/>
      <c r="C283" s="74"/>
      <c r="D283" s="74"/>
      <c r="E283" s="74"/>
      <c r="F283" s="74"/>
      <c r="G283" s="390"/>
      <c r="H283" s="391"/>
      <c r="I283" s="391"/>
      <c r="J283" s="391"/>
      <c r="K283" s="391"/>
      <c r="L283" s="2"/>
      <c r="M283" s="2"/>
      <c r="N283" s="320"/>
      <c r="O283" s="320"/>
      <c r="P283" s="320"/>
      <c r="Q283" s="320"/>
      <c r="R283" s="320"/>
      <c r="S283" s="320"/>
      <c r="T283" s="320"/>
      <c r="U283" s="320"/>
      <c r="V283" s="320"/>
      <c r="W283" s="320"/>
      <c r="X283" s="320"/>
      <c r="Y283" s="320"/>
      <c r="Z283" s="320"/>
      <c r="AA283" s="320"/>
    </row>
    <row r="284" spans="1:27" ht="13.5" customHeight="1">
      <c r="A284" s="74"/>
      <c r="B284" s="74"/>
      <c r="C284" s="74"/>
      <c r="D284" s="74"/>
      <c r="E284" s="74"/>
      <c r="F284" s="74"/>
      <c r="G284" s="390"/>
      <c r="H284" s="391"/>
      <c r="I284" s="391"/>
      <c r="J284" s="391"/>
      <c r="K284" s="391"/>
      <c r="L284" s="2"/>
      <c r="M284" s="2"/>
      <c r="N284" s="320"/>
      <c r="O284" s="320"/>
      <c r="P284" s="320"/>
      <c r="Q284" s="320"/>
      <c r="R284" s="320"/>
      <c r="S284" s="320"/>
      <c r="T284" s="320"/>
      <c r="U284" s="320"/>
      <c r="V284" s="320"/>
      <c r="W284" s="320"/>
      <c r="X284" s="320"/>
      <c r="Y284" s="320"/>
      <c r="Z284" s="320"/>
      <c r="AA284" s="320"/>
    </row>
    <row r="285" spans="1:27" ht="13.5" customHeight="1">
      <c r="A285" s="74"/>
      <c r="B285" s="74"/>
      <c r="C285" s="74"/>
      <c r="D285" s="74"/>
      <c r="E285" s="74"/>
      <c r="F285" s="74"/>
      <c r="G285" s="390"/>
      <c r="H285" s="391"/>
      <c r="I285" s="391"/>
      <c r="J285" s="391"/>
      <c r="K285" s="391"/>
      <c r="L285" s="2"/>
      <c r="M285" s="2"/>
      <c r="N285" s="320"/>
      <c r="O285" s="320"/>
      <c r="P285" s="320"/>
      <c r="Q285" s="320"/>
      <c r="R285" s="320"/>
      <c r="S285" s="320"/>
      <c r="T285" s="320"/>
      <c r="U285" s="320"/>
      <c r="V285" s="320"/>
      <c r="W285" s="320"/>
      <c r="X285" s="320"/>
      <c r="Y285" s="320"/>
      <c r="Z285" s="320"/>
      <c r="AA285" s="320"/>
    </row>
    <row r="286" spans="1:27" ht="13.5" customHeight="1">
      <c r="A286" s="74"/>
      <c r="B286" s="74"/>
      <c r="C286" s="74"/>
      <c r="D286" s="74"/>
      <c r="E286" s="74"/>
      <c r="F286" s="74"/>
      <c r="G286" s="390"/>
      <c r="H286" s="391"/>
      <c r="I286" s="391"/>
      <c r="J286" s="391"/>
      <c r="K286" s="391"/>
      <c r="L286" s="2"/>
      <c r="M286" s="2"/>
      <c r="N286" s="320"/>
      <c r="O286" s="320"/>
      <c r="P286" s="320"/>
      <c r="Q286" s="320"/>
      <c r="R286" s="320"/>
      <c r="S286" s="320"/>
      <c r="T286" s="320"/>
      <c r="U286" s="320"/>
      <c r="V286" s="320"/>
      <c r="W286" s="320"/>
      <c r="X286" s="320"/>
      <c r="Y286" s="320"/>
      <c r="Z286" s="320"/>
      <c r="AA286" s="320"/>
    </row>
    <row r="287" spans="1:27" ht="13.5" customHeight="1">
      <c r="A287" s="74"/>
      <c r="B287" s="74"/>
      <c r="C287" s="74"/>
      <c r="D287" s="74"/>
      <c r="E287" s="74"/>
      <c r="F287" s="74"/>
      <c r="G287" s="390"/>
      <c r="H287" s="391"/>
      <c r="I287" s="391"/>
      <c r="J287" s="391"/>
      <c r="K287" s="391"/>
      <c r="L287" s="2"/>
      <c r="M287" s="2"/>
      <c r="N287" s="320"/>
      <c r="O287" s="320"/>
      <c r="P287" s="320"/>
      <c r="Q287" s="320"/>
      <c r="R287" s="320"/>
      <c r="S287" s="320"/>
      <c r="T287" s="320"/>
      <c r="U287" s="320"/>
      <c r="V287" s="320"/>
      <c r="W287" s="320"/>
      <c r="X287" s="320"/>
      <c r="Y287" s="320"/>
      <c r="Z287" s="320"/>
      <c r="AA287" s="320"/>
    </row>
    <row r="288" spans="1:27" ht="13.5" customHeight="1">
      <c r="A288" s="74"/>
      <c r="B288" s="74"/>
      <c r="C288" s="74"/>
      <c r="D288" s="74"/>
      <c r="E288" s="74"/>
      <c r="F288" s="74"/>
      <c r="G288" s="390"/>
      <c r="H288" s="391"/>
      <c r="I288" s="391"/>
      <c r="J288" s="391"/>
      <c r="K288" s="391"/>
      <c r="L288" s="2"/>
      <c r="M288" s="2"/>
      <c r="N288" s="320"/>
      <c r="O288" s="320"/>
      <c r="P288" s="320"/>
      <c r="Q288" s="320"/>
      <c r="R288" s="320"/>
      <c r="S288" s="320"/>
      <c r="T288" s="320"/>
      <c r="U288" s="320"/>
      <c r="V288" s="320"/>
      <c r="W288" s="320"/>
      <c r="X288" s="320"/>
      <c r="Y288" s="320"/>
      <c r="Z288" s="320"/>
      <c r="AA288" s="320"/>
    </row>
    <row r="289" spans="1:27" ht="13.5" customHeight="1">
      <c r="A289" s="74"/>
      <c r="B289" s="74"/>
      <c r="C289" s="74"/>
      <c r="D289" s="74"/>
      <c r="E289" s="74"/>
      <c r="F289" s="74"/>
      <c r="G289" s="390"/>
      <c r="H289" s="391"/>
      <c r="I289" s="391"/>
      <c r="J289" s="391"/>
      <c r="K289" s="391"/>
      <c r="L289" s="2"/>
      <c r="M289" s="2"/>
      <c r="N289" s="320"/>
      <c r="O289" s="320"/>
      <c r="P289" s="320"/>
      <c r="Q289" s="320"/>
      <c r="R289" s="320"/>
      <c r="S289" s="320"/>
      <c r="T289" s="320"/>
      <c r="U289" s="320"/>
      <c r="V289" s="320"/>
      <c r="W289" s="320"/>
      <c r="X289" s="320"/>
      <c r="Y289" s="320"/>
      <c r="Z289" s="320"/>
      <c r="AA289" s="320"/>
    </row>
    <row r="290" spans="1:27" ht="13.5" customHeight="1">
      <c r="A290" s="74"/>
      <c r="B290" s="74"/>
      <c r="C290" s="74"/>
      <c r="D290" s="74"/>
      <c r="E290" s="74"/>
      <c r="F290" s="74"/>
      <c r="G290" s="390"/>
      <c r="H290" s="391"/>
      <c r="I290" s="391"/>
      <c r="J290" s="391"/>
      <c r="K290" s="391"/>
      <c r="L290" s="2"/>
      <c r="M290" s="2"/>
      <c r="N290" s="320"/>
      <c r="O290" s="320"/>
      <c r="P290" s="320"/>
      <c r="Q290" s="320"/>
      <c r="R290" s="320"/>
      <c r="S290" s="320"/>
      <c r="T290" s="320"/>
      <c r="U290" s="320"/>
      <c r="V290" s="320"/>
      <c r="W290" s="320"/>
      <c r="X290" s="320"/>
      <c r="Y290" s="320"/>
      <c r="Z290" s="320"/>
      <c r="AA290" s="320"/>
    </row>
    <row r="291" spans="1:27" ht="13.5" customHeight="1">
      <c r="A291" s="74"/>
      <c r="B291" s="74"/>
      <c r="C291" s="74"/>
      <c r="D291" s="74"/>
      <c r="E291" s="74"/>
      <c r="F291" s="74"/>
      <c r="G291" s="390"/>
      <c r="H291" s="391"/>
      <c r="I291" s="391"/>
      <c r="J291" s="391"/>
      <c r="K291" s="391"/>
      <c r="L291" s="2"/>
      <c r="M291" s="2"/>
      <c r="N291" s="320"/>
      <c r="O291" s="320"/>
      <c r="P291" s="320"/>
      <c r="Q291" s="320"/>
      <c r="R291" s="320"/>
      <c r="S291" s="320"/>
      <c r="T291" s="320"/>
      <c r="U291" s="320"/>
      <c r="V291" s="320"/>
      <c r="W291" s="320"/>
      <c r="X291" s="320"/>
      <c r="Y291" s="320"/>
      <c r="Z291" s="320"/>
      <c r="AA291" s="320"/>
    </row>
    <row r="292" spans="1:27" ht="13.5" customHeight="1">
      <c r="A292" s="74"/>
      <c r="B292" s="74"/>
      <c r="C292" s="74"/>
      <c r="D292" s="74"/>
      <c r="E292" s="74"/>
      <c r="F292" s="74"/>
      <c r="G292" s="390"/>
      <c r="H292" s="391"/>
      <c r="I292" s="391"/>
      <c r="J292" s="391"/>
      <c r="K292" s="391"/>
      <c r="L292" s="2"/>
      <c r="M292" s="2"/>
      <c r="N292" s="320"/>
      <c r="O292" s="320"/>
      <c r="P292" s="320"/>
      <c r="Q292" s="320"/>
      <c r="R292" s="320"/>
      <c r="S292" s="320"/>
      <c r="T292" s="320"/>
      <c r="U292" s="320"/>
      <c r="V292" s="320"/>
      <c r="W292" s="320"/>
      <c r="X292" s="320"/>
      <c r="Y292" s="320"/>
      <c r="Z292" s="320"/>
      <c r="AA292" s="320"/>
    </row>
    <row r="293" spans="1:27" ht="13.5" customHeight="1">
      <c r="A293" s="74"/>
      <c r="B293" s="74"/>
      <c r="C293" s="74"/>
      <c r="D293" s="74"/>
      <c r="E293" s="74"/>
      <c r="F293" s="74"/>
      <c r="G293" s="390"/>
      <c r="H293" s="391"/>
      <c r="I293" s="391"/>
      <c r="J293" s="391"/>
      <c r="K293" s="391"/>
      <c r="L293" s="2"/>
      <c r="M293" s="2"/>
      <c r="N293" s="320"/>
      <c r="O293" s="320"/>
      <c r="P293" s="320"/>
      <c r="Q293" s="320"/>
      <c r="R293" s="320"/>
      <c r="S293" s="320"/>
      <c r="T293" s="320"/>
      <c r="U293" s="320"/>
      <c r="V293" s="320"/>
      <c r="W293" s="320"/>
      <c r="X293" s="320"/>
      <c r="Y293" s="320"/>
      <c r="Z293" s="320"/>
      <c r="AA293" s="320"/>
    </row>
    <row r="294" spans="1:27" ht="13.5" customHeight="1">
      <c r="A294" s="74"/>
      <c r="B294" s="74"/>
      <c r="C294" s="74"/>
      <c r="D294" s="74"/>
      <c r="E294" s="74"/>
      <c r="F294" s="74"/>
      <c r="G294" s="390"/>
      <c r="H294" s="391"/>
      <c r="I294" s="391"/>
      <c r="J294" s="391"/>
      <c r="K294" s="391"/>
      <c r="L294" s="2"/>
      <c r="M294" s="2"/>
      <c r="N294" s="320"/>
      <c r="O294" s="320"/>
      <c r="P294" s="320"/>
      <c r="Q294" s="320"/>
      <c r="R294" s="320"/>
      <c r="S294" s="320"/>
      <c r="T294" s="320"/>
      <c r="U294" s="320"/>
      <c r="V294" s="320"/>
      <c r="W294" s="320"/>
      <c r="X294" s="320"/>
      <c r="Y294" s="320"/>
      <c r="Z294" s="320"/>
      <c r="AA294" s="320"/>
    </row>
    <row r="295" spans="1:27" ht="13.5" customHeight="1">
      <c r="A295" s="74"/>
      <c r="B295" s="74"/>
      <c r="C295" s="74"/>
      <c r="D295" s="74"/>
      <c r="E295" s="74"/>
      <c r="F295" s="74"/>
      <c r="G295" s="390"/>
      <c r="H295" s="391"/>
      <c r="I295" s="391"/>
      <c r="J295" s="391"/>
      <c r="K295" s="391"/>
      <c r="L295" s="2"/>
      <c r="M295" s="2"/>
      <c r="N295" s="320"/>
      <c r="O295" s="320"/>
      <c r="P295" s="320"/>
      <c r="Q295" s="320"/>
      <c r="R295" s="320"/>
      <c r="S295" s="320"/>
      <c r="T295" s="320"/>
      <c r="U295" s="320"/>
      <c r="V295" s="320"/>
      <c r="W295" s="320"/>
      <c r="X295" s="320"/>
      <c r="Y295" s="320"/>
      <c r="Z295" s="320"/>
      <c r="AA295" s="320"/>
    </row>
    <row r="296" spans="1:27" ht="13.5" customHeight="1">
      <c r="A296" s="74"/>
      <c r="B296" s="74"/>
      <c r="C296" s="74"/>
      <c r="D296" s="74"/>
      <c r="E296" s="74"/>
      <c r="F296" s="74"/>
      <c r="G296" s="390"/>
      <c r="H296" s="391"/>
      <c r="I296" s="391"/>
      <c r="J296" s="391"/>
      <c r="K296" s="391"/>
      <c r="L296" s="2"/>
      <c r="M296" s="2"/>
      <c r="N296" s="320"/>
      <c r="O296" s="320"/>
      <c r="P296" s="320"/>
      <c r="Q296" s="320"/>
      <c r="R296" s="320"/>
      <c r="S296" s="320"/>
      <c r="T296" s="320"/>
      <c r="U296" s="320"/>
      <c r="V296" s="320"/>
      <c r="W296" s="320"/>
      <c r="X296" s="320"/>
      <c r="Y296" s="320"/>
      <c r="Z296" s="320"/>
      <c r="AA296" s="320"/>
    </row>
    <row r="297" spans="1:27" ht="13.5" customHeight="1">
      <c r="A297" s="74"/>
      <c r="B297" s="74"/>
      <c r="C297" s="74"/>
      <c r="D297" s="74"/>
      <c r="E297" s="74"/>
      <c r="F297" s="74"/>
      <c r="G297" s="390"/>
      <c r="H297" s="391"/>
      <c r="I297" s="391"/>
      <c r="J297" s="391"/>
      <c r="K297" s="391"/>
      <c r="L297" s="2"/>
      <c r="M297" s="2"/>
      <c r="N297" s="320"/>
      <c r="O297" s="320"/>
      <c r="P297" s="320"/>
      <c r="Q297" s="320"/>
      <c r="R297" s="320"/>
      <c r="S297" s="320"/>
      <c r="T297" s="320"/>
      <c r="U297" s="320"/>
      <c r="V297" s="320"/>
      <c r="W297" s="320"/>
      <c r="X297" s="320"/>
      <c r="Y297" s="320"/>
      <c r="Z297" s="320"/>
      <c r="AA297" s="320"/>
    </row>
    <row r="298" spans="1:27" ht="13.5" customHeight="1">
      <c r="A298" s="74"/>
      <c r="B298" s="74"/>
      <c r="C298" s="74"/>
      <c r="D298" s="74"/>
      <c r="E298" s="74"/>
      <c r="F298" s="74"/>
      <c r="G298" s="390"/>
      <c r="H298" s="391"/>
      <c r="I298" s="391"/>
      <c r="J298" s="391"/>
      <c r="K298" s="391"/>
      <c r="L298" s="2"/>
      <c r="M298" s="2"/>
      <c r="N298" s="320"/>
      <c r="O298" s="320"/>
      <c r="P298" s="320"/>
      <c r="Q298" s="320"/>
      <c r="R298" s="320"/>
      <c r="S298" s="320"/>
      <c r="T298" s="320"/>
      <c r="U298" s="320"/>
      <c r="V298" s="320"/>
      <c r="W298" s="320"/>
      <c r="X298" s="320"/>
      <c r="Y298" s="320"/>
      <c r="Z298" s="320"/>
      <c r="AA298" s="320"/>
    </row>
    <row r="299" spans="1:27" ht="13.5" customHeight="1">
      <c r="A299" s="74"/>
      <c r="B299" s="74"/>
      <c r="C299" s="74"/>
      <c r="D299" s="74"/>
      <c r="E299" s="74"/>
      <c r="F299" s="74"/>
      <c r="G299" s="390"/>
      <c r="H299" s="391"/>
      <c r="I299" s="391"/>
      <c r="J299" s="391"/>
      <c r="K299" s="391"/>
      <c r="L299" s="2"/>
      <c r="M299" s="2"/>
      <c r="N299" s="320"/>
      <c r="O299" s="320"/>
      <c r="P299" s="320"/>
      <c r="Q299" s="320"/>
      <c r="R299" s="320"/>
      <c r="S299" s="320"/>
      <c r="T299" s="320"/>
      <c r="U299" s="320"/>
      <c r="V299" s="320"/>
      <c r="W299" s="320"/>
      <c r="X299" s="320"/>
      <c r="Y299" s="320"/>
      <c r="Z299" s="320"/>
      <c r="AA299" s="320"/>
    </row>
    <row r="300" spans="1:27" ht="13.5" customHeight="1">
      <c r="A300" s="74"/>
      <c r="B300" s="74"/>
      <c r="C300" s="74"/>
      <c r="D300" s="74"/>
      <c r="E300" s="74"/>
      <c r="F300" s="74"/>
      <c r="G300" s="390"/>
      <c r="H300" s="391"/>
      <c r="I300" s="391"/>
      <c r="J300" s="391"/>
      <c r="K300" s="391"/>
      <c r="L300" s="2"/>
      <c r="M300" s="2"/>
      <c r="N300" s="320"/>
      <c r="O300" s="320"/>
      <c r="P300" s="320"/>
      <c r="Q300" s="320"/>
      <c r="R300" s="320"/>
      <c r="S300" s="320"/>
      <c r="T300" s="320"/>
      <c r="U300" s="320"/>
      <c r="V300" s="320"/>
      <c r="W300" s="320"/>
      <c r="X300" s="320"/>
      <c r="Y300" s="320"/>
      <c r="Z300" s="320"/>
      <c r="AA300" s="320"/>
    </row>
    <row r="301" spans="1:27" ht="13.5" customHeight="1">
      <c r="A301" s="74"/>
      <c r="B301" s="74"/>
      <c r="C301" s="74"/>
      <c r="D301" s="74"/>
      <c r="E301" s="74"/>
      <c r="F301" s="74"/>
      <c r="G301" s="390"/>
      <c r="H301" s="391"/>
      <c r="I301" s="391"/>
      <c r="J301" s="391"/>
      <c r="K301" s="391"/>
      <c r="L301" s="2"/>
      <c r="M301" s="2"/>
      <c r="N301" s="320"/>
      <c r="O301" s="320"/>
      <c r="P301" s="320"/>
      <c r="Q301" s="320"/>
      <c r="R301" s="320"/>
      <c r="S301" s="320"/>
      <c r="T301" s="320"/>
      <c r="U301" s="320"/>
      <c r="V301" s="320"/>
      <c r="W301" s="320"/>
      <c r="X301" s="320"/>
      <c r="Y301" s="320"/>
      <c r="Z301" s="320"/>
      <c r="AA301" s="320"/>
    </row>
    <row r="302" spans="1:27" ht="13.5" customHeight="1">
      <c r="A302" s="74"/>
      <c r="B302" s="74"/>
      <c r="C302" s="74"/>
      <c r="D302" s="74"/>
      <c r="E302" s="74"/>
      <c r="F302" s="74"/>
      <c r="G302" s="390"/>
      <c r="H302" s="391"/>
      <c r="I302" s="391"/>
      <c r="J302" s="391"/>
      <c r="K302" s="391"/>
      <c r="L302" s="2"/>
      <c r="M302" s="2"/>
      <c r="N302" s="320"/>
      <c r="O302" s="320"/>
      <c r="P302" s="320"/>
      <c r="Q302" s="320"/>
      <c r="R302" s="320"/>
      <c r="S302" s="320"/>
      <c r="T302" s="320"/>
      <c r="U302" s="320"/>
      <c r="V302" s="320"/>
      <c r="W302" s="320"/>
      <c r="X302" s="320"/>
      <c r="Y302" s="320"/>
      <c r="Z302" s="320"/>
      <c r="AA302" s="320"/>
    </row>
    <row r="303" spans="1:27" ht="13.5" customHeight="1">
      <c r="A303" s="74"/>
      <c r="B303" s="74"/>
      <c r="C303" s="74"/>
      <c r="D303" s="74"/>
      <c r="E303" s="74"/>
      <c r="F303" s="74"/>
      <c r="G303" s="390"/>
      <c r="H303" s="391"/>
      <c r="I303" s="391"/>
      <c r="J303" s="391"/>
      <c r="K303" s="391"/>
      <c r="L303" s="2"/>
      <c r="M303" s="2"/>
      <c r="N303" s="320"/>
      <c r="O303" s="320"/>
      <c r="P303" s="320"/>
      <c r="Q303" s="320"/>
      <c r="R303" s="320"/>
      <c r="S303" s="320"/>
      <c r="T303" s="320"/>
      <c r="U303" s="320"/>
      <c r="V303" s="320"/>
      <c r="W303" s="320"/>
      <c r="X303" s="320"/>
      <c r="Y303" s="320"/>
      <c r="Z303" s="320"/>
      <c r="AA303" s="320"/>
    </row>
    <row r="304" spans="1:27" ht="13.5" customHeight="1">
      <c r="A304" s="74"/>
      <c r="B304" s="74"/>
      <c r="C304" s="74"/>
      <c r="D304" s="74"/>
      <c r="E304" s="74"/>
      <c r="F304" s="74"/>
      <c r="G304" s="390"/>
      <c r="H304" s="391"/>
      <c r="I304" s="391"/>
      <c r="J304" s="391"/>
      <c r="K304" s="391"/>
      <c r="L304" s="2"/>
      <c r="M304" s="2"/>
      <c r="N304" s="320"/>
      <c r="O304" s="320"/>
      <c r="P304" s="320"/>
      <c r="Q304" s="320"/>
      <c r="R304" s="320"/>
      <c r="S304" s="320"/>
      <c r="T304" s="320"/>
      <c r="U304" s="320"/>
      <c r="V304" s="320"/>
      <c r="W304" s="320"/>
      <c r="X304" s="320"/>
      <c r="Y304" s="320"/>
      <c r="Z304" s="320"/>
      <c r="AA304" s="320"/>
    </row>
    <row r="305" spans="1:27" ht="13.5" customHeight="1">
      <c r="A305" s="74"/>
      <c r="B305" s="74"/>
      <c r="C305" s="74"/>
      <c r="D305" s="74"/>
      <c r="E305" s="74"/>
      <c r="F305" s="74"/>
      <c r="G305" s="390"/>
      <c r="H305" s="391"/>
      <c r="I305" s="391"/>
      <c r="J305" s="391"/>
      <c r="K305" s="391"/>
      <c r="L305" s="2"/>
      <c r="M305" s="2"/>
      <c r="N305" s="320"/>
      <c r="O305" s="320"/>
      <c r="P305" s="320"/>
      <c r="Q305" s="320"/>
      <c r="R305" s="320"/>
      <c r="S305" s="320"/>
      <c r="T305" s="320"/>
      <c r="U305" s="320"/>
      <c r="V305" s="320"/>
      <c r="W305" s="320"/>
      <c r="X305" s="320"/>
      <c r="Y305" s="320"/>
      <c r="Z305" s="320"/>
      <c r="AA305" s="320"/>
    </row>
    <row r="306" spans="1:27" ht="13.5" customHeight="1">
      <c r="A306" s="74"/>
      <c r="B306" s="74"/>
      <c r="C306" s="74"/>
      <c r="D306" s="74"/>
      <c r="E306" s="74"/>
      <c r="F306" s="74"/>
      <c r="G306" s="390"/>
      <c r="H306" s="391"/>
      <c r="I306" s="391"/>
      <c r="J306" s="391"/>
      <c r="K306" s="391"/>
      <c r="L306" s="2"/>
      <c r="M306" s="2"/>
      <c r="N306" s="320"/>
      <c r="O306" s="320"/>
      <c r="P306" s="320"/>
      <c r="Q306" s="320"/>
      <c r="R306" s="320"/>
      <c r="S306" s="320"/>
      <c r="T306" s="320"/>
      <c r="U306" s="320"/>
      <c r="V306" s="320"/>
      <c r="W306" s="320"/>
      <c r="X306" s="320"/>
      <c r="Y306" s="320"/>
      <c r="Z306" s="320"/>
      <c r="AA306" s="320"/>
    </row>
    <row r="307" spans="1:27" ht="13.5" customHeight="1">
      <c r="A307" s="74"/>
      <c r="B307" s="74"/>
      <c r="C307" s="74"/>
      <c r="D307" s="74"/>
      <c r="E307" s="74"/>
      <c r="F307" s="74"/>
      <c r="G307" s="390"/>
      <c r="H307" s="391"/>
      <c r="I307" s="391"/>
      <c r="J307" s="391"/>
      <c r="K307" s="391"/>
      <c r="L307" s="2"/>
      <c r="M307" s="2"/>
      <c r="N307" s="320"/>
      <c r="O307" s="320"/>
      <c r="P307" s="320"/>
      <c r="Q307" s="320"/>
      <c r="R307" s="320"/>
      <c r="S307" s="320"/>
      <c r="T307" s="320"/>
      <c r="U307" s="320"/>
      <c r="V307" s="320"/>
      <c r="W307" s="320"/>
      <c r="X307" s="320"/>
      <c r="Y307" s="320"/>
      <c r="Z307" s="320"/>
      <c r="AA307" s="320"/>
    </row>
    <row r="308" spans="1:27" ht="13.5" customHeight="1">
      <c r="A308" s="74"/>
      <c r="B308" s="74"/>
      <c r="C308" s="74"/>
      <c r="D308" s="74"/>
      <c r="E308" s="74"/>
      <c r="F308" s="74"/>
      <c r="G308" s="390"/>
      <c r="H308" s="391"/>
      <c r="I308" s="391"/>
      <c r="J308" s="391"/>
      <c r="K308" s="391"/>
      <c r="L308" s="2"/>
      <c r="M308" s="2"/>
      <c r="N308" s="320"/>
      <c r="O308" s="320"/>
      <c r="P308" s="320"/>
      <c r="Q308" s="320"/>
      <c r="R308" s="320"/>
      <c r="S308" s="320"/>
      <c r="T308" s="320"/>
      <c r="U308" s="320"/>
      <c r="V308" s="320"/>
      <c r="W308" s="320"/>
      <c r="X308" s="320"/>
      <c r="Y308" s="320"/>
      <c r="Z308" s="320"/>
      <c r="AA308" s="320"/>
    </row>
    <row r="309" spans="1:27" ht="13.5" customHeight="1">
      <c r="A309" s="74"/>
      <c r="B309" s="74"/>
      <c r="C309" s="74"/>
      <c r="D309" s="74"/>
      <c r="E309" s="74"/>
      <c r="F309" s="74"/>
      <c r="G309" s="390"/>
      <c r="H309" s="391"/>
      <c r="I309" s="391"/>
      <c r="J309" s="391"/>
      <c r="K309" s="391"/>
      <c r="L309" s="2"/>
      <c r="M309" s="2"/>
      <c r="N309" s="320"/>
      <c r="O309" s="320"/>
      <c r="P309" s="320"/>
      <c r="Q309" s="320"/>
      <c r="R309" s="320"/>
      <c r="S309" s="320"/>
      <c r="T309" s="320"/>
      <c r="U309" s="320"/>
      <c r="V309" s="320"/>
      <c r="W309" s="320"/>
      <c r="X309" s="320"/>
      <c r="Y309" s="320"/>
      <c r="Z309" s="320"/>
      <c r="AA309" s="320"/>
    </row>
    <row r="310" spans="1:27" ht="13.5" customHeight="1">
      <c r="A310" s="74"/>
      <c r="B310" s="74"/>
      <c r="C310" s="74"/>
      <c r="D310" s="74"/>
      <c r="E310" s="74"/>
      <c r="F310" s="74"/>
      <c r="G310" s="390"/>
      <c r="H310" s="391"/>
      <c r="I310" s="391"/>
      <c r="J310" s="391"/>
      <c r="K310" s="391"/>
      <c r="L310" s="2"/>
      <c r="M310" s="2"/>
      <c r="N310" s="320"/>
      <c r="O310" s="320"/>
      <c r="P310" s="320"/>
      <c r="Q310" s="320"/>
      <c r="R310" s="320"/>
      <c r="S310" s="320"/>
      <c r="T310" s="320"/>
      <c r="U310" s="320"/>
      <c r="V310" s="320"/>
      <c r="W310" s="320"/>
      <c r="X310" s="320"/>
      <c r="Y310" s="320"/>
      <c r="Z310" s="320"/>
      <c r="AA310" s="320"/>
    </row>
    <row r="311" spans="1:27" ht="13.5" customHeight="1">
      <c r="A311" s="74"/>
      <c r="B311" s="74"/>
      <c r="C311" s="74"/>
      <c r="D311" s="74"/>
      <c r="E311" s="74"/>
      <c r="F311" s="74"/>
      <c r="G311" s="390"/>
      <c r="H311" s="391"/>
      <c r="I311" s="391"/>
      <c r="J311" s="391"/>
      <c r="K311" s="391"/>
      <c r="L311" s="2"/>
      <c r="M311" s="2"/>
      <c r="N311" s="320"/>
      <c r="O311" s="320"/>
      <c r="P311" s="320"/>
      <c r="Q311" s="320"/>
      <c r="R311" s="320"/>
      <c r="S311" s="320"/>
      <c r="T311" s="320"/>
      <c r="U311" s="320"/>
      <c r="V311" s="320"/>
      <c r="W311" s="320"/>
      <c r="X311" s="320"/>
      <c r="Y311" s="320"/>
      <c r="Z311" s="320"/>
      <c r="AA311" s="320"/>
    </row>
    <row r="312" spans="1:27" ht="13.5" customHeight="1">
      <c r="A312" s="74"/>
      <c r="B312" s="74"/>
      <c r="C312" s="74"/>
      <c r="D312" s="74"/>
      <c r="E312" s="74"/>
      <c r="F312" s="74"/>
      <c r="G312" s="390"/>
      <c r="H312" s="391"/>
      <c r="I312" s="391"/>
      <c r="J312" s="391"/>
      <c r="K312" s="391"/>
      <c r="L312" s="2"/>
      <c r="M312" s="2"/>
      <c r="N312" s="320"/>
      <c r="O312" s="320"/>
      <c r="P312" s="320"/>
      <c r="Q312" s="320"/>
      <c r="R312" s="320"/>
      <c r="S312" s="320"/>
      <c r="T312" s="320"/>
      <c r="U312" s="320"/>
      <c r="V312" s="320"/>
      <c r="W312" s="320"/>
      <c r="X312" s="320"/>
      <c r="Y312" s="320"/>
      <c r="Z312" s="320"/>
      <c r="AA312" s="320"/>
    </row>
    <row r="313" spans="1:27" ht="13.5" customHeight="1">
      <c r="A313" s="74"/>
      <c r="B313" s="74"/>
      <c r="C313" s="74"/>
      <c r="D313" s="74"/>
      <c r="E313" s="74"/>
      <c r="F313" s="74"/>
      <c r="G313" s="390"/>
      <c r="H313" s="391"/>
      <c r="I313" s="391"/>
      <c r="J313" s="391"/>
      <c r="K313" s="391"/>
      <c r="L313" s="2"/>
      <c r="M313" s="2"/>
      <c r="N313" s="320"/>
      <c r="O313" s="320"/>
      <c r="P313" s="320"/>
      <c r="Q313" s="320"/>
      <c r="R313" s="320"/>
      <c r="S313" s="320"/>
      <c r="T313" s="320"/>
      <c r="U313" s="320"/>
      <c r="V313" s="320"/>
      <c r="W313" s="320"/>
      <c r="X313" s="320"/>
      <c r="Y313" s="320"/>
      <c r="Z313" s="320"/>
      <c r="AA313" s="320"/>
    </row>
    <row r="314" spans="1:27" ht="13.5" customHeight="1">
      <c r="A314" s="74"/>
      <c r="B314" s="74"/>
      <c r="C314" s="74"/>
      <c r="D314" s="74"/>
      <c r="E314" s="74"/>
      <c r="F314" s="74"/>
      <c r="G314" s="390"/>
      <c r="H314" s="391"/>
      <c r="I314" s="391"/>
      <c r="J314" s="391"/>
      <c r="K314" s="391"/>
      <c r="L314" s="2"/>
      <c r="M314" s="2"/>
      <c r="N314" s="320"/>
      <c r="O314" s="320"/>
      <c r="P314" s="320"/>
      <c r="Q314" s="320"/>
      <c r="R314" s="320"/>
      <c r="S314" s="320"/>
      <c r="T314" s="320"/>
      <c r="U314" s="320"/>
      <c r="V314" s="320"/>
      <c r="W314" s="320"/>
      <c r="X314" s="320"/>
      <c r="Y314" s="320"/>
      <c r="Z314" s="320"/>
      <c r="AA314" s="320"/>
    </row>
    <row r="315" spans="1:27" ht="13.5" customHeight="1">
      <c r="A315" s="74"/>
      <c r="B315" s="74"/>
      <c r="C315" s="74"/>
      <c r="D315" s="74"/>
      <c r="E315" s="74"/>
      <c r="F315" s="74"/>
      <c r="G315" s="390"/>
      <c r="H315" s="391"/>
      <c r="I315" s="391"/>
      <c r="J315" s="391"/>
      <c r="K315" s="391"/>
      <c r="L315" s="2"/>
      <c r="M315" s="2"/>
      <c r="N315" s="320"/>
      <c r="O315" s="320"/>
      <c r="P315" s="320"/>
      <c r="Q315" s="320"/>
      <c r="R315" s="320"/>
      <c r="S315" s="320"/>
      <c r="T315" s="320"/>
      <c r="U315" s="320"/>
      <c r="V315" s="320"/>
      <c r="W315" s="320"/>
      <c r="X315" s="320"/>
      <c r="Y315" s="320"/>
      <c r="Z315" s="320"/>
      <c r="AA315" s="320"/>
    </row>
    <row r="316" spans="1:27" ht="13.5" customHeight="1">
      <c r="A316" s="74"/>
      <c r="B316" s="74"/>
      <c r="C316" s="74"/>
      <c r="D316" s="74"/>
      <c r="E316" s="74"/>
      <c r="F316" s="74"/>
      <c r="G316" s="390"/>
      <c r="H316" s="391"/>
      <c r="I316" s="391"/>
      <c r="J316" s="391"/>
      <c r="K316" s="391"/>
      <c r="L316" s="2"/>
      <c r="M316" s="2"/>
      <c r="N316" s="320"/>
      <c r="O316" s="320"/>
      <c r="P316" s="320"/>
      <c r="Q316" s="320"/>
      <c r="R316" s="320"/>
      <c r="S316" s="320"/>
      <c r="T316" s="320"/>
      <c r="U316" s="320"/>
      <c r="V316" s="320"/>
      <c r="W316" s="320"/>
      <c r="X316" s="320"/>
      <c r="Y316" s="320"/>
      <c r="Z316" s="320"/>
      <c r="AA316" s="320"/>
    </row>
    <row r="317" spans="1:27" ht="13.5" customHeight="1">
      <c r="A317" s="74"/>
      <c r="B317" s="74"/>
      <c r="C317" s="74"/>
      <c r="D317" s="74"/>
      <c r="E317" s="74"/>
      <c r="F317" s="74"/>
      <c r="G317" s="390"/>
      <c r="H317" s="391"/>
      <c r="I317" s="391"/>
      <c r="J317" s="391"/>
      <c r="K317" s="391"/>
      <c r="L317" s="2"/>
      <c r="M317" s="2"/>
      <c r="N317" s="320"/>
      <c r="O317" s="320"/>
      <c r="P317" s="320"/>
      <c r="Q317" s="320"/>
      <c r="R317" s="320"/>
      <c r="S317" s="320"/>
      <c r="T317" s="320"/>
      <c r="U317" s="320"/>
      <c r="V317" s="320"/>
      <c r="W317" s="320"/>
      <c r="X317" s="320"/>
      <c r="Y317" s="320"/>
      <c r="Z317" s="320"/>
      <c r="AA317" s="320"/>
    </row>
    <row r="318" spans="1:27" ht="13.5" customHeight="1">
      <c r="A318" s="74"/>
      <c r="B318" s="74"/>
      <c r="C318" s="74"/>
      <c r="D318" s="74"/>
      <c r="E318" s="74"/>
      <c r="F318" s="74"/>
      <c r="G318" s="390"/>
      <c r="H318" s="391"/>
      <c r="I318" s="391"/>
      <c r="J318" s="391"/>
      <c r="K318" s="391"/>
      <c r="L318" s="2"/>
      <c r="M318" s="2"/>
      <c r="N318" s="320"/>
      <c r="O318" s="320"/>
      <c r="P318" s="320"/>
      <c r="Q318" s="320"/>
      <c r="R318" s="320"/>
      <c r="S318" s="320"/>
      <c r="T318" s="320"/>
      <c r="U318" s="320"/>
      <c r="V318" s="320"/>
      <c r="W318" s="320"/>
      <c r="X318" s="320"/>
      <c r="Y318" s="320"/>
      <c r="Z318" s="320"/>
      <c r="AA318" s="320"/>
    </row>
    <row r="319" spans="1:27" ht="13.5" customHeight="1">
      <c r="A319" s="74"/>
      <c r="B319" s="74"/>
      <c r="C319" s="74"/>
      <c r="D319" s="74"/>
      <c r="E319" s="74"/>
      <c r="F319" s="74"/>
      <c r="G319" s="390"/>
      <c r="H319" s="391"/>
      <c r="I319" s="391"/>
      <c r="J319" s="391"/>
      <c r="K319" s="391"/>
      <c r="L319" s="2"/>
      <c r="M319" s="2"/>
      <c r="N319" s="320"/>
      <c r="O319" s="320"/>
      <c r="P319" s="320"/>
      <c r="Q319" s="320"/>
      <c r="R319" s="320"/>
      <c r="S319" s="320"/>
      <c r="T319" s="320"/>
      <c r="U319" s="320"/>
      <c r="V319" s="320"/>
      <c r="W319" s="320"/>
      <c r="X319" s="320"/>
      <c r="Y319" s="320"/>
      <c r="Z319" s="320"/>
      <c r="AA319" s="320"/>
    </row>
    <row r="320" spans="1:27" ht="13.5" customHeight="1">
      <c r="A320" s="74"/>
      <c r="B320" s="74"/>
      <c r="C320" s="74"/>
      <c r="D320" s="74"/>
      <c r="E320" s="74"/>
      <c r="F320" s="74"/>
      <c r="G320" s="390"/>
      <c r="H320" s="391"/>
      <c r="I320" s="391"/>
      <c r="J320" s="391"/>
      <c r="K320" s="391"/>
      <c r="L320" s="2"/>
      <c r="M320" s="2"/>
      <c r="N320" s="320"/>
      <c r="O320" s="320"/>
      <c r="P320" s="320"/>
      <c r="Q320" s="320"/>
      <c r="R320" s="320"/>
      <c r="S320" s="320"/>
      <c r="T320" s="320"/>
      <c r="U320" s="320"/>
      <c r="V320" s="320"/>
      <c r="W320" s="320"/>
      <c r="X320" s="320"/>
      <c r="Y320" s="320"/>
      <c r="Z320" s="320"/>
      <c r="AA320" s="320"/>
    </row>
    <row r="321" spans="1:27" ht="13.5" customHeight="1">
      <c r="A321" s="74"/>
      <c r="B321" s="74"/>
      <c r="C321" s="74"/>
      <c r="D321" s="74"/>
      <c r="E321" s="74"/>
      <c r="F321" s="74"/>
      <c r="G321" s="390"/>
      <c r="H321" s="391"/>
      <c r="I321" s="391"/>
      <c r="J321" s="391"/>
      <c r="K321" s="391"/>
      <c r="L321" s="2"/>
      <c r="M321" s="2"/>
      <c r="N321" s="320"/>
      <c r="O321" s="320"/>
      <c r="P321" s="320"/>
      <c r="Q321" s="320"/>
      <c r="R321" s="320"/>
      <c r="S321" s="320"/>
      <c r="T321" s="320"/>
      <c r="U321" s="320"/>
      <c r="V321" s="320"/>
      <c r="W321" s="320"/>
      <c r="X321" s="320"/>
      <c r="Y321" s="320"/>
      <c r="Z321" s="320"/>
      <c r="AA321" s="320"/>
    </row>
    <row r="322" spans="1:27" ht="13.5" customHeight="1">
      <c r="A322" s="74"/>
      <c r="B322" s="74"/>
      <c r="C322" s="74"/>
      <c r="D322" s="74"/>
      <c r="E322" s="74"/>
      <c r="F322" s="74"/>
      <c r="G322" s="390"/>
      <c r="H322" s="391"/>
      <c r="I322" s="391"/>
      <c r="J322" s="391"/>
      <c r="K322" s="391"/>
      <c r="L322" s="2"/>
      <c r="M322" s="2"/>
      <c r="N322" s="320"/>
      <c r="O322" s="320"/>
      <c r="P322" s="320"/>
      <c r="Q322" s="320"/>
      <c r="R322" s="320"/>
      <c r="S322" s="320"/>
      <c r="T322" s="320"/>
      <c r="U322" s="320"/>
      <c r="V322" s="320"/>
      <c r="W322" s="320"/>
      <c r="X322" s="320"/>
      <c r="Y322" s="320"/>
      <c r="Z322" s="320"/>
      <c r="AA322" s="320"/>
    </row>
    <row r="323" spans="1:27" ht="13.5" customHeight="1">
      <c r="A323" s="74"/>
      <c r="B323" s="74"/>
      <c r="C323" s="74"/>
      <c r="D323" s="74"/>
      <c r="E323" s="74"/>
      <c r="F323" s="74"/>
      <c r="G323" s="390"/>
      <c r="H323" s="391"/>
      <c r="I323" s="391"/>
      <c r="J323" s="391"/>
      <c r="K323" s="391"/>
      <c r="L323" s="2"/>
      <c r="M323" s="2"/>
      <c r="N323" s="320"/>
      <c r="O323" s="320"/>
      <c r="P323" s="320"/>
      <c r="Q323" s="320"/>
      <c r="R323" s="320"/>
      <c r="S323" s="320"/>
      <c r="T323" s="320"/>
      <c r="U323" s="320"/>
      <c r="V323" s="320"/>
      <c r="W323" s="320"/>
      <c r="X323" s="320"/>
      <c r="Y323" s="320"/>
      <c r="Z323" s="320"/>
      <c r="AA323" s="320"/>
    </row>
    <row r="324" spans="1:27" ht="13.5" customHeight="1">
      <c r="A324" s="74"/>
      <c r="B324" s="74"/>
      <c r="C324" s="74"/>
      <c r="D324" s="74"/>
      <c r="E324" s="74"/>
      <c r="F324" s="74"/>
      <c r="G324" s="390"/>
      <c r="H324" s="391"/>
      <c r="I324" s="391"/>
      <c r="J324" s="391"/>
      <c r="K324" s="391"/>
      <c r="L324" s="2"/>
      <c r="M324" s="2"/>
      <c r="N324" s="320"/>
      <c r="O324" s="320"/>
      <c r="P324" s="320"/>
      <c r="Q324" s="320"/>
      <c r="R324" s="320"/>
      <c r="S324" s="320"/>
      <c r="T324" s="320"/>
      <c r="U324" s="320"/>
      <c r="V324" s="320"/>
      <c r="W324" s="320"/>
      <c r="X324" s="320"/>
      <c r="Y324" s="320"/>
      <c r="Z324" s="320"/>
      <c r="AA324" s="320"/>
    </row>
    <row r="325" spans="1:27" ht="13.5" customHeight="1">
      <c r="A325" s="74"/>
      <c r="B325" s="74"/>
      <c r="C325" s="74"/>
      <c r="D325" s="74"/>
      <c r="E325" s="74"/>
      <c r="F325" s="74"/>
      <c r="G325" s="390"/>
      <c r="H325" s="391"/>
      <c r="I325" s="391"/>
      <c r="J325" s="391"/>
      <c r="K325" s="391"/>
      <c r="L325" s="2"/>
      <c r="M325" s="2"/>
      <c r="N325" s="320"/>
      <c r="O325" s="320"/>
      <c r="P325" s="320"/>
      <c r="Q325" s="320"/>
      <c r="R325" s="320"/>
      <c r="S325" s="320"/>
      <c r="T325" s="320"/>
      <c r="U325" s="320"/>
      <c r="V325" s="320"/>
      <c r="W325" s="320"/>
      <c r="X325" s="320"/>
      <c r="Y325" s="320"/>
      <c r="Z325" s="320"/>
      <c r="AA325" s="320"/>
    </row>
    <row r="326" spans="1:27" ht="13.5" customHeight="1">
      <c r="A326" s="74"/>
      <c r="B326" s="74"/>
      <c r="C326" s="74"/>
      <c r="D326" s="74"/>
      <c r="E326" s="74"/>
      <c r="F326" s="74"/>
      <c r="G326" s="390"/>
      <c r="H326" s="391"/>
      <c r="I326" s="391"/>
      <c r="J326" s="391"/>
      <c r="K326" s="391"/>
      <c r="L326" s="2"/>
      <c r="M326" s="2"/>
      <c r="N326" s="320"/>
      <c r="O326" s="320"/>
      <c r="P326" s="320"/>
      <c r="Q326" s="320"/>
      <c r="R326" s="320"/>
      <c r="S326" s="320"/>
      <c r="T326" s="320"/>
      <c r="U326" s="320"/>
      <c r="V326" s="320"/>
      <c r="W326" s="320"/>
      <c r="X326" s="320"/>
      <c r="Y326" s="320"/>
      <c r="Z326" s="320"/>
      <c r="AA326" s="320"/>
    </row>
    <row r="327" spans="1:27" ht="13.5" customHeight="1">
      <c r="A327" s="74"/>
      <c r="B327" s="74"/>
      <c r="C327" s="74"/>
      <c r="D327" s="74"/>
      <c r="E327" s="74"/>
      <c r="F327" s="74"/>
      <c r="G327" s="390"/>
      <c r="H327" s="391"/>
      <c r="I327" s="391"/>
      <c r="J327" s="391"/>
      <c r="K327" s="391"/>
      <c r="L327" s="2"/>
      <c r="M327" s="2"/>
      <c r="N327" s="320"/>
      <c r="O327" s="320"/>
      <c r="P327" s="320"/>
      <c r="Q327" s="320"/>
      <c r="R327" s="320"/>
      <c r="S327" s="320"/>
      <c r="T327" s="320"/>
      <c r="U327" s="320"/>
      <c r="V327" s="320"/>
      <c r="W327" s="320"/>
      <c r="X327" s="320"/>
      <c r="Y327" s="320"/>
      <c r="Z327" s="320"/>
      <c r="AA327" s="320"/>
    </row>
    <row r="328" spans="1:27" ht="13.5" customHeight="1">
      <c r="A328" s="74"/>
      <c r="B328" s="74"/>
      <c r="C328" s="74"/>
      <c r="D328" s="74"/>
      <c r="E328" s="74"/>
      <c r="F328" s="74"/>
      <c r="G328" s="390"/>
      <c r="H328" s="391"/>
      <c r="I328" s="391"/>
      <c r="J328" s="391"/>
      <c r="K328" s="391"/>
      <c r="L328" s="2"/>
      <c r="M328" s="2"/>
      <c r="N328" s="320"/>
      <c r="O328" s="320"/>
      <c r="P328" s="320"/>
      <c r="Q328" s="320"/>
      <c r="R328" s="320"/>
      <c r="S328" s="320"/>
      <c r="T328" s="320"/>
      <c r="U328" s="320"/>
      <c r="V328" s="320"/>
      <c r="W328" s="320"/>
      <c r="X328" s="320"/>
      <c r="Y328" s="320"/>
      <c r="Z328" s="320"/>
      <c r="AA328" s="320"/>
    </row>
    <row r="329" spans="1:27" ht="13.5" customHeight="1">
      <c r="A329" s="74"/>
      <c r="B329" s="74"/>
      <c r="C329" s="74"/>
      <c r="D329" s="74"/>
      <c r="E329" s="74"/>
      <c r="F329" s="74"/>
      <c r="G329" s="390"/>
      <c r="H329" s="391"/>
      <c r="I329" s="391"/>
      <c r="J329" s="391"/>
      <c r="K329" s="391"/>
      <c r="L329" s="2"/>
      <c r="M329" s="2"/>
      <c r="N329" s="320"/>
      <c r="O329" s="320"/>
      <c r="P329" s="320"/>
      <c r="Q329" s="320"/>
      <c r="R329" s="320"/>
      <c r="S329" s="320"/>
      <c r="T329" s="320"/>
      <c r="U329" s="320"/>
      <c r="V329" s="320"/>
      <c r="W329" s="320"/>
      <c r="X329" s="320"/>
      <c r="Y329" s="320"/>
      <c r="Z329" s="320"/>
      <c r="AA329" s="320"/>
    </row>
    <row r="330" spans="1:27" ht="13.5" customHeight="1">
      <c r="A330" s="74"/>
      <c r="B330" s="74"/>
      <c r="C330" s="74"/>
      <c r="D330" s="74"/>
      <c r="E330" s="74"/>
      <c r="F330" s="74"/>
      <c r="G330" s="390"/>
      <c r="H330" s="391"/>
      <c r="I330" s="391"/>
      <c r="J330" s="391"/>
      <c r="K330" s="391"/>
      <c r="L330" s="2"/>
      <c r="M330" s="2"/>
      <c r="N330" s="320"/>
      <c r="O330" s="320"/>
      <c r="P330" s="320"/>
      <c r="Q330" s="320"/>
      <c r="R330" s="320"/>
      <c r="S330" s="320"/>
      <c r="T330" s="320"/>
      <c r="U330" s="320"/>
      <c r="V330" s="320"/>
      <c r="W330" s="320"/>
      <c r="X330" s="320"/>
      <c r="Y330" s="320"/>
      <c r="Z330" s="320"/>
      <c r="AA330" s="320"/>
    </row>
    <row r="331" spans="1:27" ht="13.5" customHeight="1">
      <c r="A331" s="74"/>
      <c r="B331" s="74"/>
      <c r="C331" s="74"/>
      <c r="D331" s="74"/>
      <c r="E331" s="74"/>
      <c r="F331" s="74"/>
      <c r="G331" s="390"/>
      <c r="H331" s="391"/>
      <c r="I331" s="391"/>
      <c r="J331" s="391"/>
      <c r="K331" s="391"/>
      <c r="L331" s="2"/>
      <c r="M331" s="2"/>
      <c r="N331" s="320"/>
      <c r="O331" s="320"/>
      <c r="P331" s="320"/>
      <c r="Q331" s="320"/>
      <c r="R331" s="320"/>
      <c r="S331" s="320"/>
      <c r="T331" s="320"/>
      <c r="U331" s="320"/>
      <c r="V331" s="320"/>
      <c r="W331" s="320"/>
      <c r="X331" s="320"/>
      <c r="Y331" s="320"/>
      <c r="Z331" s="320"/>
      <c r="AA331" s="320"/>
    </row>
    <row r="332" spans="1:27" ht="13.5" customHeight="1">
      <c r="A332" s="74"/>
      <c r="B332" s="74"/>
      <c r="C332" s="74"/>
      <c r="D332" s="74"/>
      <c r="E332" s="74"/>
      <c r="F332" s="74"/>
      <c r="G332" s="390"/>
      <c r="H332" s="391"/>
      <c r="I332" s="391"/>
      <c r="J332" s="391"/>
      <c r="K332" s="391"/>
      <c r="L332" s="2"/>
      <c r="M332" s="2"/>
      <c r="N332" s="320"/>
      <c r="O332" s="320"/>
      <c r="P332" s="320"/>
      <c r="Q332" s="320"/>
      <c r="R332" s="320"/>
      <c r="S332" s="320"/>
      <c r="T332" s="320"/>
      <c r="U332" s="320"/>
      <c r="V332" s="320"/>
      <c r="W332" s="320"/>
      <c r="X332" s="320"/>
      <c r="Y332" s="320"/>
      <c r="Z332" s="320"/>
      <c r="AA332" s="320"/>
    </row>
    <row r="333" spans="1:27" ht="13.5" customHeight="1">
      <c r="A333" s="74"/>
      <c r="B333" s="74"/>
      <c r="C333" s="74"/>
      <c r="D333" s="74"/>
      <c r="E333" s="74"/>
      <c r="F333" s="74"/>
      <c r="G333" s="390"/>
      <c r="H333" s="391"/>
      <c r="I333" s="391"/>
      <c r="J333" s="391"/>
      <c r="K333" s="391"/>
      <c r="L333" s="2"/>
      <c r="M333" s="2"/>
      <c r="N333" s="320"/>
      <c r="O333" s="320"/>
      <c r="P333" s="320"/>
      <c r="Q333" s="320"/>
      <c r="R333" s="320"/>
      <c r="S333" s="320"/>
      <c r="T333" s="320"/>
      <c r="U333" s="320"/>
      <c r="V333" s="320"/>
      <c r="W333" s="320"/>
      <c r="X333" s="320"/>
      <c r="Y333" s="320"/>
      <c r="Z333" s="320"/>
      <c r="AA333" s="320"/>
    </row>
    <row r="334" spans="1:27" ht="13.5" customHeight="1">
      <c r="A334" s="74"/>
      <c r="B334" s="74"/>
      <c r="C334" s="74"/>
      <c r="D334" s="74"/>
      <c r="E334" s="74"/>
      <c r="F334" s="74"/>
      <c r="G334" s="390"/>
      <c r="H334" s="391"/>
      <c r="I334" s="391"/>
      <c r="J334" s="391"/>
      <c r="K334" s="391"/>
      <c r="L334" s="2"/>
      <c r="M334" s="2"/>
      <c r="N334" s="320"/>
      <c r="O334" s="320"/>
      <c r="P334" s="320"/>
      <c r="Q334" s="320"/>
      <c r="R334" s="320"/>
      <c r="S334" s="320"/>
      <c r="T334" s="320"/>
      <c r="U334" s="320"/>
      <c r="V334" s="320"/>
      <c r="W334" s="320"/>
      <c r="X334" s="320"/>
      <c r="Y334" s="320"/>
      <c r="Z334" s="320"/>
      <c r="AA334" s="320"/>
    </row>
    <row r="335" spans="1:27" ht="13.5" customHeight="1">
      <c r="A335" s="74"/>
      <c r="B335" s="74"/>
      <c r="C335" s="74"/>
      <c r="D335" s="74"/>
      <c r="E335" s="74"/>
      <c r="F335" s="74"/>
      <c r="G335" s="390"/>
      <c r="H335" s="391"/>
      <c r="I335" s="391"/>
      <c r="J335" s="391"/>
      <c r="K335" s="391"/>
      <c r="L335" s="2"/>
      <c r="M335" s="2"/>
      <c r="N335" s="320"/>
      <c r="O335" s="320"/>
      <c r="P335" s="320"/>
      <c r="Q335" s="320"/>
      <c r="R335" s="320"/>
      <c r="S335" s="320"/>
      <c r="T335" s="320"/>
      <c r="U335" s="320"/>
      <c r="V335" s="320"/>
      <c r="W335" s="320"/>
      <c r="X335" s="320"/>
      <c r="Y335" s="320"/>
      <c r="Z335" s="320"/>
      <c r="AA335" s="320"/>
    </row>
    <row r="336" spans="1:27" ht="13.5" customHeight="1">
      <c r="A336" s="74"/>
      <c r="B336" s="74"/>
      <c r="C336" s="74"/>
      <c r="D336" s="74"/>
      <c r="E336" s="74"/>
      <c r="F336" s="74"/>
      <c r="G336" s="390"/>
      <c r="H336" s="391"/>
      <c r="I336" s="391"/>
      <c r="J336" s="391"/>
      <c r="K336" s="391"/>
      <c r="L336" s="2"/>
      <c r="M336" s="2"/>
      <c r="N336" s="320"/>
      <c r="O336" s="320"/>
      <c r="P336" s="320"/>
      <c r="Q336" s="320"/>
      <c r="R336" s="320"/>
      <c r="S336" s="320"/>
      <c r="T336" s="320"/>
      <c r="U336" s="320"/>
      <c r="V336" s="320"/>
      <c r="W336" s="320"/>
      <c r="X336" s="320"/>
      <c r="Y336" s="320"/>
      <c r="Z336" s="320"/>
      <c r="AA336" s="320"/>
    </row>
    <row r="337" spans="1:27" ht="13.5" customHeight="1">
      <c r="A337" s="74"/>
      <c r="B337" s="74"/>
      <c r="C337" s="74"/>
      <c r="D337" s="74"/>
      <c r="E337" s="74"/>
      <c r="F337" s="74"/>
      <c r="G337" s="390"/>
      <c r="H337" s="391"/>
      <c r="I337" s="391"/>
      <c r="J337" s="391"/>
      <c r="K337" s="391"/>
      <c r="L337" s="2"/>
      <c r="M337" s="2"/>
      <c r="N337" s="320"/>
      <c r="O337" s="320"/>
      <c r="P337" s="320"/>
      <c r="Q337" s="320"/>
      <c r="R337" s="320"/>
      <c r="S337" s="320"/>
      <c r="T337" s="320"/>
      <c r="U337" s="320"/>
      <c r="V337" s="320"/>
      <c r="W337" s="320"/>
      <c r="X337" s="320"/>
      <c r="Y337" s="320"/>
      <c r="Z337" s="320"/>
      <c r="AA337" s="320"/>
    </row>
    <row r="338" spans="1:27" ht="13.5" customHeight="1">
      <c r="A338" s="74"/>
      <c r="B338" s="74"/>
      <c r="C338" s="74"/>
      <c r="D338" s="74"/>
      <c r="E338" s="74"/>
      <c r="F338" s="74"/>
      <c r="G338" s="390"/>
      <c r="H338" s="391"/>
      <c r="I338" s="391"/>
      <c r="J338" s="391"/>
      <c r="K338" s="391"/>
      <c r="L338" s="2"/>
      <c r="M338" s="2"/>
      <c r="N338" s="320"/>
      <c r="O338" s="320"/>
      <c r="P338" s="320"/>
      <c r="Q338" s="320"/>
      <c r="R338" s="320"/>
      <c r="S338" s="320"/>
      <c r="T338" s="320"/>
      <c r="U338" s="320"/>
      <c r="V338" s="320"/>
      <c r="W338" s="320"/>
      <c r="X338" s="320"/>
      <c r="Y338" s="320"/>
      <c r="Z338" s="320"/>
      <c r="AA338" s="320"/>
    </row>
    <row r="339" spans="1:27" ht="13.5" customHeight="1">
      <c r="A339" s="74"/>
      <c r="B339" s="74"/>
      <c r="C339" s="74"/>
      <c r="D339" s="74"/>
      <c r="E339" s="74"/>
      <c r="F339" s="74"/>
      <c r="G339" s="390"/>
      <c r="H339" s="391"/>
      <c r="I339" s="391"/>
      <c r="J339" s="391"/>
      <c r="K339" s="391"/>
      <c r="L339" s="2"/>
      <c r="M339" s="2"/>
      <c r="N339" s="320"/>
      <c r="O339" s="320"/>
      <c r="P339" s="320"/>
      <c r="Q339" s="320"/>
      <c r="R339" s="320"/>
      <c r="S339" s="320"/>
      <c r="T339" s="320"/>
      <c r="U339" s="320"/>
      <c r="V339" s="320"/>
      <c r="W339" s="320"/>
      <c r="X339" s="320"/>
      <c r="Y339" s="320"/>
      <c r="Z339" s="320"/>
      <c r="AA339" s="320"/>
    </row>
    <row r="340" spans="1:27" ht="13.5" customHeight="1">
      <c r="A340" s="74"/>
      <c r="B340" s="74"/>
      <c r="C340" s="74"/>
      <c r="D340" s="74"/>
      <c r="E340" s="74"/>
      <c r="F340" s="74"/>
      <c r="G340" s="390"/>
      <c r="H340" s="391"/>
      <c r="I340" s="391"/>
      <c r="J340" s="391"/>
      <c r="K340" s="391"/>
      <c r="L340" s="2"/>
      <c r="M340" s="2"/>
      <c r="N340" s="320"/>
      <c r="O340" s="320"/>
      <c r="P340" s="320"/>
      <c r="Q340" s="320"/>
      <c r="R340" s="320"/>
      <c r="S340" s="320"/>
      <c r="T340" s="320"/>
      <c r="U340" s="320"/>
      <c r="V340" s="320"/>
      <c r="W340" s="320"/>
      <c r="X340" s="320"/>
      <c r="Y340" s="320"/>
      <c r="Z340" s="320"/>
      <c r="AA340" s="320"/>
    </row>
    <row r="341" spans="1:27" ht="13.5" customHeight="1">
      <c r="A341" s="74"/>
      <c r="B341" s="74"/>
      <c r="C341" s="74"/>
      <c r="D341" s="74"/>
      <c r="E341" s="74"/>
      <c r="F341" s="74"/>
      <c r="G341" s="390"/>
      <c r="H341" s="391"/>
      <c r="I341" s="391"/>
      <c r="J341" s="391"/>
      <c r="K341" s="391"/>
      <c r="L341" s="2"/>
      <c r="M341" s="2"/>
      <c r="N341" s="320"/>
      <c r="O341" s="320"/>
      <c r="P341" s="320"/>
      <c r="Q341" s="320"/>
      <c r="R341" s="320"/>
      <c r="S341" s="320"/>
      <c r="T341" s="320"/>
      <c r="U341" s="320"/>
      <c r="V341" s="320"/>
      <c r="W341" s="320"/>
      <c r="X341" s="320"/>
      <c r="Y341" s="320"/>
      <c r="Z341" s="320"/>
      <c r="AA341" s="320"/>
    </row>
    <row r="342" spans="1:27" ht="13.5" customHeight="1">
      <c r="A342" s="74"/>
      <c r="B342" s="74"/>
      <c r="C342" s="74"/>
      <c r="D342" s="74"/>
      <c r="E342" s="74"/>
      <c r="F342" s="74"/>
      <c r="G342" s="390"/>
      <c r="H342" s="391"/>
      <c r="I342" s="391"/>
      <c r="J342" s="391"/>
      <c r="K342" s="391"/>
      <c r="L342" s="2"/>
      <c r="M342" s="2"/>
      <c r="N342" s="320"/>
      <c r="O342" s="320"/>
      <c r="P342" s="320"/>
      <c r="Q342" s="320"/>
      <c r="R342" s="320"/>
      <c r="S342" s="320"/>
      <c r="T342" s="320"/>
      <c r="U342" s="320"/>
      <c r="V342" s="320"/>
      <c r="W342" s="320"/>
      <c r="X342" s="320"/>
      <c r="Y342" s="320"/>
      <c r="Z342" s="320"/>
      <c r="AA342" s="320"/>
    </row>
    <row r="343" spans="1:27" ht="13.5" customHeight="1">
      <c r="A343" s="74"/>
      <c r="B343" s="74"/>
      <c r="C343" s="74"/>
      <c r="D343" s="74"/>
      <c r="E343" s="74"/>
      <c r="F343" s="74"/>
      <c r="G343" s="390"/>
      <c r="H343" s="391"/>
      <c r="I343" s="391"/>
      <c r="J343" s="391"/>
      <c r="K343" s="391"/>
      <c r="L343" s="2"/>
      <c r="M343" s="2"/>
      <c r="N343" s="320"/>
      <c r="O343" s="320"/>
      <c r="P343" s="320"/>
      <c r="Q343" s="320"/>
      <c r="R343" s="320"/>
      <c r="S343" s="320"/>
      <c r="T343" s="320"/>
      <c r="U343" s="320"/>
      <c r="V343" s="320"/>
      <c r="W343" s="320"/>
      <c r="X343" s="320"/>
      <c r="Y343" s="320"/>
      <c r="Z343" s="320"/>
      <c r="AA343" s="320"/>
    </row>
    <row r="344" spans="1:27" ht="13.5" customHeight="1">
      <c r="A344" s="74"/>
      <c r="B344" s="74"/>
      <c r="C344" s="74"/>
      <c r="D344" s="74"/>
      <c r="E344" s="74"/>
      <c r="F344" s="74"/>
      <c r="G344" s="390"/>
      <c r="H344" s="391"/>
      <c r="I344" s="391"/>
      <c r="J344" s="391"/>
      <c r="K344" s="391"/>
      <c r="L344" s="2"/>
      <c r="M344" s="2"/>
      <c r="N344" s="320"/>
      <c r="O344" s="320"/>
      <c r="P344" s="320"/>
      <c r="Q344" s="320"/>
      <c r="R344" s="320"/>
      <c r="S344" s="320"/>
      <c r="T344" s="320"/>
      <c r="U344" s="320"/>
      <c r="V344" s="320"/>
      <c r="W344" s="320"/>
      <c r="X344" s="320"/>
      <c r="Y344" s="320"/>
      <c r="Z344" s="320"/>
      <c r="AA344" s="320"/>
    </row>
    <row r="345" spans="1:27" ht="13.5" customHeight="1">
      <c r="A345" s="74"/>
      <c r="B345" s="74"/>
      <c r="C345" s="74"/>
      <c r="D345" s="74"/>
      <c r="E345" s="74"/>
      <c r="F345" s="74"/>
      <c r="G345" s="390"/>
      <c r="H345" s="391"/>
      <c r="I345" s="391"/>
      <c r="J345" s="391"/>
      <c r="K345" s="391"/>
      <c r="L345" s="2"/>
      <c r="M345" s="2"/>
      <c r="N345" s="320"/>
      <c r="O345" s="320"/>
      <c r="P345" s="320"/>
      <c r="Q345" s="320"/>
      <c r="R345" s="320"/>
      <c r="S345" s="320"/>
      <c r="T345" s="320"/>
      <c r="U345" s="320"/>
      <c r="V345" s="320"/>
      <c r="W345" s="320"/>
      <c r="X345" s="320"/>
      <c r="Y345" s="320"/>
      <c r="Z345" s="320"/>
      <c r="AA345" s="320"/>
    </row>
    <row r="346" spans="1:27" ht="13.5" customHeight="1">
      <c r="A346" s="74"/>
      <c r="B346" s="74"/>
      <c r="C346" s="74"/>
      <c r="D346" s="74"/>
      <c r="E346" s="74"/>
      <c r="F346" s="74"/>
      <c r="G346" s="390"/>
      <c r="H346" s="391"/>
      <c r="I346" s="391"/>
      <c r="J346" s="391"/>
      <c r="K346" s="391"/>
      <c r="L346" s="2"/>
      <c r="M346" s="2"/>
      <c r="N346" s="320"/>
      <c r="O346" s="320"/>
      <c r="P346" s="320"/>
      <c r="Q346" s="320"/>
      <c r="R346" s="320"/>
      <c r="S346" s="320"/>
      <c r="T346" s="320"/>
      <c r="U346" s="320"/>
      <c r="V346" s="320"/>
      <c r="W346" s="320"/>
      <c r="X346" s="320"/>
      <c r="Y346" s="320"/>
      <c r="Z346" s="320"/>
      <c r="AA346" s="320"/>
    </row>
    <row r="347" spans="1:27" ht="13.5" customHeight="1">
      <c r="A347" s="74"/>
      <c r="B347" s="74"/>
      <c r="C347" s="74"/>
      <c r="D347" s="74"/>
      <c r="E347" s="74"/>
      <c r="F347" s="74"/>
      <c r="G347" s="390"/>
      <c r="H347" s="391"/>
      <c r="I347" s="391"/>
      <c r="J347" s="391"/>
      <c r="K347" s="391"/>
      <c r="L347" s="2"/>
      <c r="M347" s="2"/>
      <c r="N347" s="320"/>
      <c r="O347" s="320"/>
      <c r="P347" s="320"/>
      <c r="Q347" s="320"/>
      <c r="R347" s="320"/>
      <c r="S347" s="320"/>
      <c r="T347" s="320"/>
      <c r="U347" s="320"/>
      <c r="V347" s="320"/>
      <c r="W347" s="320"/>
      <c r="X347" s="320"/>
      <c r="Y347" s="320"/>
      <c r="Z347" s="320"/>
      <c r="AA347" s="320"/>
    </row>
    <row r="348" spans="1:27" ht="13.5" customHeight="1">
      <c r="A348" s="74"/>
      <c r="B348" s="74"/>
      <c r="C348" s="74"/>
      <c r="D348" s="74"/>
      <c r="E348" s="74"/>
      <c r="F348" s="74"/>
      <c r="G348" s="390"/>
      <c r="H348" s="391"/>
      <c r="I348" s="391"/>
      <c r="J348" s="391"/>
      <c r="K348" s="391"/>
      <c r="L348" s="2"/>
      <c r="M348" s="2"/>
      <c r="N348" s="320"/>
      <c r="O348" s="320"/>
      <c r="P348" s="320"/>
      <c r="Q348" s="320"/>
      <c r="R348" s="320"/>
      <c r="S348" s="320"/>
      <c r="T348" s="320"/>
      <c r="U348" s="320"/>
      <c r="V348" s="320"/>
      <c r="W348" s="320"/>
      <c r="X348" s="320"/>
      <c r="Y348" s="320"/>
      <c r="Z348" s="320"/>
      <c r="AA348" s="320"/>
    </row>
    <row r="349" spans="1:27" ht="13.5" customHeight="1">
      <c r="A349" s="74"/>
      <c r="B349" s="74"/>
      <c r="C349" s="74"/>
      <c r="D349" s="74"/>
      <c r="E349" s="74"/>
      <c r="F349" s="74"/>
      <c r="G349" s="390"/>
      <c r="H349" s="391"/>
      <c r="I349" s="391"/>
      <c r="J349" s="391"/>
      <c r="K349" s="391"/>
      <c r="L349" s="2"/>
      <c r="M349" s="2"/>
      <c r="N349" s="320"/>
      <c r="O349" s="320"/>
      <c r="P349" s="320"/>
      <c r="Q349" s="320"/>
      <c r="R349" s="320"/>
      <c r="S349" s="320"/>
      <c r="T349" s="320"/>
      <c r="U349" s="320"/>
      <c r="V349" s="320"/>
      <c r="W349" s="320"/>
      <c r="X349" s="320"/>
      <c r="Y349" s="320"/>
      <c r="Z349" s="320"/>
      <c r="AA349" s="320"/>
    </row>
    <row r="350" spans="1:27" ht="13.5" customHeight="1">
      <c r="A350" s="74"/>
      <c r="B350" s="74"/>
      <c r="C350" s="74"/>
      <c r="D350" s="74"/>
      <c r="E350" s="74"/>
      <c r="F350" s="74"/>
      <c r="G350" s="390"/>
      <c r="H350" s="391"/>
      <c r="I350" s="391"/>
      <c r="J350" s="391"/>
      <c r="K350" s="391"/>
      <c r="L350" s="2"/>
      <c r="M350" s="2"/>
      <c r="N350" s="320"/>
      <c r="O350" s="320"/>
      <c r="P350" s="320"/>
      <c r="Q350" s="320"/>
      <c r="R350" s="320"/>
      <c r="S350" s="320"/>
      <c r="T350" s="320"/>
      <c r="U350" s="320"/>
      <c r="V350" s="320"/>
      <c r="W350" s="320"/>
      <c r="X350" s="320"/>
      <c r="Y350" s="320"/>
      <c r="Z350" s="320"/>
      <c r="AA350" s="320"/>
    </row>
    <row r="351" spans="1:27" ht="13.5" customHeight="1">
      <c r="A351" s="74"/>
      <c r="B351" s="74"/>
      <c r="C351" s="74"/>
      <c r="D351" s="74"/>
      <c r="E351" s="74"/>
      <c r="F351" s="74"/>
      <c r="G351" s="390"/>
      <c r="H351" s="391"/>
      <c r="I351" s="391"/>
      <c r="J351" s="391"/>
      <c r="K351" s="391"/>
      <c r="L351" s="2"/>
      <c r="M351" s="2"/>
      <c r="N351" s="320"/>
      <c r="O351" s="320"/>
      <c r="P351" s="320"/>
      <c r="Q351" s="320"/>
      <c r="R351" s="320"/>
      <c r="S351" s="320"/>
      <c r="T351" s="320"/>
      <c r="U351" s="320"/>
      <c r="V351" s="320"/>
      <c r="W351" s="320"/>
      <c r="X351" s="320"/>
      <c r="Y351" s="320"/>
      <c r="Z351" s="320"/>
      <c r="AA351" s="320"/>
    </row>
    <row r="352" spans="1:27" ht="13.5" customHeight="1">
      <c r="A352" s="74"/>
      <c r="B352" s="74"/>
      <c r="C352" s="74"/>
      <c r="D352" s="74"/>
      <c r="E352" s="74"/>
      <c r="F352" s="74"/>
      <c r="G352" s="390"/>
      <c r="H352" s="391"/>
      <c r="I352" s="391"/>
      <c r="J352" s="391"/>
      <c r="K352" s="391"/>
      <c r="L352" s="2"/>
      <c r="M352" s="2"/>
      <c r="N352" s="320"/>
      <c r="O352" s="320"/>
      <c r="P352" s="320"/>
      <c r="Q352" s="320"/>
      <c r="R352" s="320"/>
      <c r="S352" s="320"/>
      <c r="T352" s="320"/>
      <c r="U352" s="320"/>
      <c r="V352" s="320"/>
      <c r="W352" s="320"/>
      <c r="X352" s="320"/>
      <c r="Y352" s="320"/>
      <c r="Z352" s="320"/>
      <c r="AA352" s="320"/>
    </row>
    <row r="353" spans="1:27" ht="13.5" customHeight="1">
      <c r="A353" s="74"/>
      <c r="B353" s="74"/>
      <c r="C353" s="74"/>
      <c r="D353" s="74"/>
      <c r="E353" s="74"/>
      <c r="F353" s="74"/>
      <c r="G353" s="390"/>
      <c r="H353" s="391"/>
      <c r="I353" s="391"/>
      <c r="J353" s="391"/>
      <c r="K353" s="391"/>
      <c r="L353" s="2"/>
      <c r="M353" s="2"/>
      <c r="N353" s="320"/>
      <c r="O353" s="320"/>
      <c r="P353" s="320"/>
      <c r="Q353" s="320"/>
      <c r="R353" s="320"/>
      <c r="S353" s="320"/>
      <c r="T353" s="320"/>
      <c r="U353" s="320"/>
      <c r="V353" s="320"/>
      <c r="W353" s="320"/>
      <c r="X353" s="320"/>
      <c r="Y353" s="320"/>
      <c r="Z353" s="320"/>
      <c r="AA353" s="320"/>
    </row>
    <row r="354" spans="1:27" ht="13.5" customHeight="1">
      <c r="A354" s="74"/>
      <c r="B354" s="74"/>
      <c r="C354" s="74"/>
      <c r="D354" s="74"/>
      <c r="E354" s="74"/>
      <c r="F354" s="74"/>
      <c r="G354" s="390"/>
      <c r="H354" s="391"/>
      <c r="I354" s="391"/>
      <c r="J354" s="391"/>
      <c r="K354" s="391"/>
      <c r="L354" s="2"/>
      <c r="M354" s="2"/>
      <c r="N354" s="320"/>
      <c r="O354" s="320"/>
      <c r="P354" s="320"/>
      <c r="Q354" s="320"/>
      <c r="R354" s="320"/>
      <c r="S354" s="320"/>
      <c r="T354" s="320"/>
      <c r="U354" s="320"/>
      <c r="V354" s="320"/>
      <c r="W354" s="320"/>
      <c r="X354" s="320"/>
      <c r="Y354" s="320"/>
      <c r="Z354" s="320"/>
      <c r="AA354" s="320"/>
    </row>
    <row r="355" spans="1:27" ht="13.5" customHeight="1">
      <c r="A355" s="74"/>
      <c r="B355" s="74"/>
      <c r="C355" s="74"/>
      <c r="D355" s="74"/>
      <c r="E355" s="74"/>
      <c r="F355" s="74"/>
      <c r="G355" s="390"/>
      <c r="H355" s="391"/>
      <c r="I355" s="391"/>
      <c r="J355" s="391"/>
      <c r="K355" s="391"/>
      <c r="L355" s="2"/>
      <c r="M355" s="2"/>
      <c r="N355" s="320"/>
      <c r="O355" s="320"/>
      <c r="P355" s="320"/>
      <c r="Q355" s="320"/>
      <c r="R355" s="320"/>
      <c r="S355" s="320"/>
      <c r="T355" s="320"/>
      <c r="U355" s="320"/>
      <c r="V355" s="320"/>
      <c r="W355" s="320"/>
      <c r="X355" s="320"/>
      <c r="Y355" s="320"/>
      <c r="Z355" s="320"/>
      <c r="AA355" s="320"/>
    </row>
    <row r="356" spans="1:27" ht="13.5" customHeight="1">
      <c r="A356" s="74"/>
      <c r="B356" s="74"/>
      <c r="C356" s="74"/>
      <c r="D356" s="74"/>
      <c r="E356" s="74"/>
      <c r="F356" s="74"/>
      <c r="G356" s="390"/>
      <c r="H356" s="391"/>
      <c r="I356" s="391"/>
      <c r="J356" s="391"/>
      <c r="K356" s="391"/>
      <c r="L356" s="2"/>
      <c r="M356" s="2"/>
      <c r="N356" s="320"/>
      <c r="O356" s="320"/>
      <c r="P356" s="320"/>
      <c r="Q356" s="320"/>
      <c r="R356" s="320"/>
      <c r="S356" s="320"/>
      <c r="T356" s="320"/>
      <c r="U356" s="320"/>
      <c r="V356" s="320"/>
      <c r="W356" s="320"/>
      <c r="X356" s="320"/>
      <c r="Y356" s="320"/>
      <c r="Z356" s="320"/>
      <c r="AA356" s="320"/>
    </row>
    <row r="357" spans="1:27" ht="13.5" customHeight="1">
      <c r="A357" s="74"/>
      <c r="B357" s="74"/>
      <c r="C357" s="74"/>
      <c r="D357" s="74"/>
      <c r="E357" s="74"/>
      <c r="F357" s="74"/>
      <c r="G357" s="390"/>
      <c r="H357" s="391"/>
      <c r="I357" s="391"/>
      <c r="J357" s="391"/>
      <c r="K357" s="391"/>
      <c r="L357" s="2"/>
      <c r="M357" s="2"/>
      <c r="N357" s="320"/>
      <c r="O357" s="320"/>
      <c r="P357" s="320"/>
      <c r="Q357" s="320"/>
      <c r="R357" s="320"/>
      <c r="S357" s="320"/>
      <c r="T357" s="320"/>
      <c r="U357" s="320"/>
      <c r="V357" s="320"/>
      <c r="W357" s="320"/>
      <c r="X357" s="320"/>
      <c r="Y357" s="320"/>
      <c r="Z357" s="320"/>
      <c r="AA357" s="320"/>
    </row>
    <row r="358" spans="1:27" ht="13.5" customHeight="1">
      <c r="A358" s="74"/>
      <c r="B358" s="74"/>
      <c r="C358" s="74"/>
      <c r="D358" s="74"/>
      <c r="E358" s="74"/>
      <c r="F358" s="74"/>
      <c r="G358" s="390"/>
      <c r="H358" s="391"/>
      <c r="I358" s="391"/>
      <c r="J358" s="391"/>
      <c r="K358" s="391"/>
      <c r="L358" s="2"/>
      <c r="M358" s="2"/>
      <c r="N358" s="320"/>
      <c r="O358" s="320"/>
      <c r="P358" s="320"/>
      <c r="Q358" s="320"/>
      <c r="R358" s="320"/>
      <c r="S358" s="320"/>
      <c r="T358" s="320"/>
      <c r="U358" s="320"/>
      <c r="V358" s="320"/>
      <c r="W358" s="320"/>
      <c r="X358" s="320"/>
      <c r="Y358" s="320"/>
      <c r="Z358" s="320"/>
      <c r="AA358" s="320"/>
    </row>
    <row r="359" spans="1:27" ht="13.5" customHeight="1">
      <c r="A359" s="74"/>
      <c r="B359" s="74"/>
      <c r="C359" s="74"/>
      <c r="D359" s="74"/>
      <c r="E359" s="74"/>
      <c r="F359" s="74"/>
      <c r="G359" s="390"/>
      <c r="H359" s="391"/>
      <c r="I359" s="391"/>
      <c r="J359" s="391"/>
      <c r="K359" s="391"/>
      <c r="L359" s="2"/>
      <c r="M359" s="2"/>
      <c r="N359" s="320"/>
      <c r="O359" s="320"/>
      <c r="P359" s="320"/>
      <c r="Q359" s="320"/>
      <c r="R359" s="320"/>
      <c r="S359" s="320"/>
      <c r="T359" s="320"/>
      <c r="U359" s="320"/>
      <c r="V359" s="320"/>
      <c r="W359" s="320"/>
      <c r="X359" s="320"/>
      <c r="Y359" s="320"/>
      <c r="Z359" s="320"/>
      <c r="AA359" s="320"/>
    </row>
    <row r="360" spans="1:27" ht="13.5" customHeight="1">
      <c r="A360" s="74"/>
      <c r="B360" s="74"/>
      <c r="C360" s="74"/>
      <c r="D360" s="74"/>
      <c r="E360" s="74"/>
      <c r="F360" s="74"/>
      <c r="G360" s="390"/>
      <c r="H360" s="391"/>
      <c r="I360" s="391"/>
      <c r="J360" s="391"/>
      <c r="K360" s="391"/>
      <c r="L360" s="2"/>
      <c r="M360" s="2"/>
      <c r="N360" s="320"/>
      <c r="O360" s="320"/>
      <c r="P360" s="320"/>
      <c r="Q360" s="320"/>
      <c r="R360" s="320"/>
      <c r="S360" s="320"/>
      <c r="T360" s="320"/>
      <c r="U360" s="320"/>
      <c r="V360" s="320"/>
      <c r="W360" s="320"/>
      <c r="X360" s="320"/>
      <c r="Y360" s="320"/>
      <c r="Z360" s="320"/>
      <c r="AA360" s="320"/>
    </row>
    <row r="361" spans="1:27" ht="13.5" customHeight="1">
      <c r="A361" s="74"/>
      <c r="B361" s="74"/>
      <c r="C361" s="74"/>
      <c r="D361" s="74"/>
      <c r="E361" s="74"/>
      <c r="F361" s="74"/>
      <c r="G361" s="390"/>
      <c r="H361" s="391"/>
      <c r="I361" s="391"/>
      <c r="J361" s="391"/>
      <c r="K361" s="391"/>
      <c r="L361" s="2"/>
      <c r="M361" s="2"/>
      <c r="N361" s="320"/>
      <c r="O361" s="320"/>
      <c r="P361" s="320"/>
      <c r="Q361" s="320"/>
      <c r="R361" s="320"/>
      <c r="S361" s="320"/>
      <c r="T361" s="320"/>
      <c r="U361" s="320"/>
      <c r="V361" s="320"/>
      <c r="W361" s="320"/>
      <c r="X361" s="320"/>
      <c r="Y361" s="320"/>
      <c r="Z361" s="320"/>
      <c r="AA361" s="320"/>
    </row>
    <row r="362" spans="1:27" ht="13.5" customHeight="1">
      <c r="A362" s="74"/>
      <c r="B362" s="74"/>
      <c r="C362" s="74"/>
      <c r="D362" s="74"/>
      <c r="E362" s="74"/>
      <c r="F362" s="74"/>
      <c r="G362" s="390"/>
      <c r="H362" s="391"/>
      <c r="I362" s="391"/>
      <c r="J362" s="391"/>
      <c r="K362" s="391"/>
      <c r="L362" s="2"/>
      <c r="M362" s="2"/>
      <c r="N362" s="320"/>
      <c r="O362" s="320"/>
      <c r="P362" s="320"/>
      <c r="Q362" s="320"/>
      <c r="R362" s="320"/>
      <c r="S362" s="320"/>
      <c r="T362" s="320"/>
      <c r="U362" s="320"/>
      <c r="V362" s="320"/>
      <c r="W362" s="320"/>
      <c r="X362" s="320"/>
      <c r="Y362" s="320"/>
      <c r="Z362" s="320"/>
      <c r="AA362" s="320"/>
    </row>
    <row r="363" spans="1:27" ht="13.5" customHeight="1">
      <c r="A363" s="74"/>
      <c r="B363" s="74"/>
      <c r="C363" s="74"/>
      <c r="D363" s="74"/>
      <c r="E363" s="74"/>
      <c r="F363" s="74"/>
      <c r="G363" s="390"/>
      <c r="H363" s="391"/>
      <c r="I363" s="391"/>
      <c r="J363" s="391"/>
      <c r="K363" s="391"/>
      <c r="L363" s="2"/>
      <c r="M363" s="2"/>
      <c r="N363" s="320"/>
      <c r="O363" s="320"/>
      <c r="P363" s="320"/>
      <c r="Q363" s="320"/>
      <c r="R363" s="320"/>
      <c r="S363" s="320"/>
      <c r="T363" s="320"/>
      <c r="U363" s="320"/>
      <c r="V363" s="320"/>
      <c r="W363" s="320"/>
      <c r="X363" s="320"/>
      <c r="Y363" s="320"/>
      <c r="Z363" s="320"/>
      <c r="AA363" s="320"/>
    </row>
    <row r="364" spans="1:27" ht="13.5" customHeight="1">
      <c r="A364" s="74"/>
      <c r="B364" s="74"/>
      <c r="C364" s="74"/>
      <c r="D364" s="74"/>
      <c r="E364" s="74"/>
      <c r="F364" s="74"/>
      <c r="G364" s="390"/>
      <c r="H364" s="391"/>
      <c r="I364" s="391"/>
      <c r="J364" s="391"/>
      <c r="K364" s="391"/>
      <c r="L364" s="2"/>
      <c r="M364" s="2"/>
      <c r="N364" s="320"/>
      <c r="O364" s="320"/>
      <c r="P364" s="320"/>
      <c r="Q364" s="320"/>
      <c r="R364" s="320"/>
      <c r="S364" s="320"/>
      <c r="T364" s="320"/>
      <c r="U364" s="320"/>
      <c r="V364" s="320"/>
      <c r="W364" s="320"/>
      <c r="X364" s="320"/>
      <c r="Y364" s="320"/>
      <c r="Z364" s="320"/>
      <c r="AA364" s="320"/>
    </row>
    <row r="365" spans="1:27" ht="13.5" customHeight="1">
      <c r="A365" s="74"/>
      <c r="B365" s="74"/>
      <c r="C365" s="74"/>
      <c r="D365" s="74"/>
      <c r="E365" s="74"/>
      <c r="F365" s="74"/>
      <c r="G365" s="390"/>
      <c r="H365" s="391"/>
      <c r="I365" s="391"/>
      <c r="J365" s="391"/>
      <c r="K365" s="391"/>
      <c r="L365" s="2"/>
      <c r="M365" s="2"/>
      <c r="N365" s="320"/>
      <c r="O365" s="320"/>
      <c r="P365" s="320"/>
      <c r="Q365" s="320"/>
      <c r="R365" s="320"/>
      <c r="S365" s="320"/>
      <c r="T365" s="320"/>
      <c r="U365" s="320"/>
      <c r="V365" s="320"/>
      <c r="W365" s="320"/>
      <c r="X365" s="320"/>
      <c r="Y365" s="320"/>
      <c r="Z365" s="320"/>
      <c r="AA365" s="320"/>
    </row>
    <row r="366" spans="1:27" ht="13.5" customHeight="1">
      <c r="A366" s="74"/>
      <c r="B366" s="74"/>
      <c r="C366" s="74"/>
      <c r="D366" s="74"/>
      <c r="E366" s="74"/>
      <c r="F366" s="74"/>
      <c r="G366" s="390"/>
      <c r="H366" s="391"/>
      <c r="I366" s="391"/>
      <c r="J366" s="391"/>
      <c r="K366" s="391"/>
      <c r="L366" s="2"/>
      <c r="M366" s="2"/>
      <c r="N366" s="320"/>
      <c r="O366" s="320"/>
      <c r="P366" s="320"/>
      <c r="Q366" s="320"/>
      <c r="R366" s="320"/>
      <c r="S366" s="320"/>
      <c r="T366" s="320"/>
      <c r="U366" s="320"/>
      <c r="V366" s="320"/>
      <c r="W366" s="320"/>
      <c r="X366" s="320"/>
      <c r="Y366" s="320"/>
      <c r="Z366" s="320"/>
      <c r="AA366" s="320"/>
    </row>
    <row r="367" spans="1:27" ht="13.5" customHeight="1">
      <c r="A367" s="74"/>
      <c r="B367" s="74"/>
      <c r="C367" s="74"/>
      <c r="D367" s="74"/>
      <c r="E367" s="74"/>
      <c r="F367" s="74"/>
      <c r="G367" s="390"/>
      <c r="H367" s="391"/>
      <c r="I367" s="391"/>
      <c r="J367" s="391"/>
      <c r="K367" s="391"/>
      <c r="L367" s="2"/>
      <c r="M367" s="2"/>
      <c r="N367" s="320"/>
      <c r="O367" s="320"/>
      <c r="P367" s="320"/>
      <c r="Q367" s="320"/>
      <c r="R367" s="320"/>
      <c r="S367" s="320"/>
      <c r="T367" s="320"/>
      <c r="U367" s="320"/>
      <c r="V367" s="320"/>
      <c r="W367" s="320"/>
      <c r="X367" s="320"/>
      <c r="Y367" s="320"/>
      <c r="Z367" s="320"/>
      <c r="AA367" s="320"/>
    </row>
    <row r="368" spans="1:27" ht="13.5" customHeight="1">
      <c r="A368" s="74"/>
      <c r="B368" s="74"/>
      <c r="C368" s="74"/>
      <c r="D368" s="74"/>
      <c r="E368" s="74"/>
      <c r="F368" s="74"/>
      <c r="G368" s="390"/>
      <c r="H368" s="391"/>
      <c r="I368" s="391"/>
      <c r="J368" s="391"/>
      <c r="K368" s="391"/>
      <c r="L368" s="2"/>
      <c r="M368" s="2"/>
      <c r="N368" s="320"/>
      <c r="O368" s="320"/>
      <c r="P368" s="320"/>
      <c r="Q368" s="320"/>
      <c r="R368" s="320"/>
      <c r="S368" s="320"/>
      <c r="T368" s="320"/>
      <c r="U368" s="320"/>
      <c r="V368" s="320"/>
      <c r="W368" s="320"/>
      <c r="X368" s="320"/>
      <c r="Y368" s="320"/>
      <c r="Z368" s="320"/>
      <c r="AA368" s="320"/>
    </row>
    <row r="369" spans="1:27" ht="13.5" customHeight="1">
      <c r="A369" s="74"/>
      <c r="B369" s="74"/>
      <c r="C369" s="74"/>
      <c r="D369" s="74"/>
      <c r="E369" s="74"/>
      <c r="F369" s="74"/>
      <c r="G369" s="390"/>
      <c r="H369" s="391"/>
      <c r="I369" s="391"/>
      <c r="J369" s="391"/>
      <c r="K369" s="391"/>
      <c r="L369" s="2"/>
      <c r="M369" s="2"/>
      <c r="N369" s="320"/>
      <c r="O369" s="320"/>
      <c r="P369" s="320"/>
      <c r="Q369" s="320"/>
      <c r="R369" s="320"/>
      <c r="S369" s="320"/>
      <c r="T369" s="320"/>
      <c r="U369" s="320"/>
      <c r="V369" s="320"/>
      <c r="W369" s="320"/>
      <c r="X369" s="320"/>
      <c r="Y369" s="320"/>
      <c r="Z369" s="320"/>
      <c r="AA369" s="320"/>
    </row>
    <row r="370" spans="1:27" ht="13.5" customHeight="1">
      <c r="A370" s="74"/>
      <c r="B370" s="74"/>
      <c r="C370" s="74"/>
      <c r="D370" s="74"/>
      <c r="E370" s="74"/>
      <c r="F370" s="74"/>
      <c r="G370" s="390"/>
      <c r="H370" s="391"/>
      <c r="I370" s="391"/>
      <c r="J370" s="391"/>
      <c r="K370" s="391"/>
      <c r="L370" s="2"/>
      <c r="M370" s="2"/>
      <c r="N370" s="320"/>
      <c r="O370" s="320"/>
      <c r="P370" s="320"/>
      <c r="Q370" s="320"/>
      <c r="R370" s="320"/>
      <c r="S370" s="320"/>
      <c r="T370" s="320"/>
      <c r="U370" s="320"/>
      <c r="V370" s="320"/>
      <c r="W370" s="320"/>
      <c r="X370" s="320"/>
      <c r="Y370" s="320"/>
      <c r="Z370" s="320"/>
      <c r="AA370" s="320"/>
    </row>
    <row r="371" spans="1:27" ht="13.5" customHeight="1">
      <c r="A371" s="74"/>
      <c r="B371" s="74"/>
      <c r="C371" s="74"/>
      <c r="D371" s="74"/>
      <c r="E371" s="74"/>
      <c r="F371" s="74"/>
      <c r="G371" s="390"/>
      <c r="H371" s="391"/>
      <c r="I371" s="391"/>
      <c r="J371" s="391"/>
      <c r="K371" s="391"/>
      <c r="L371" s="2"/>
      <c r="M371" s="2"/>
      <c r="N371" s="320"/>
      <c r="O371" s="320"/>
      <c r="P371" s="320"/>
      <c r="Q371" s="320"/>
      <c r="R371" s="320"/>
      <c r="S371" s="320"/>
      <c r="T371" s="320"/>
      <c r="U371" s="320"/>
      <c r="V371" s="320"/>
      <c r="W371" s="320"/>
      <c r="X371" s="320"/>
      <c r="Y371" s="320"/>
      <c r="Z371" s="320"/>
      <c r="AA371" s="320"/>
    </row>
    <row r="372" spans="1:27" ht="13.5" customHeight="1">
      <c r="A372" s="74"/>
      <c r="B372" s="74"/>
      <c r="C372" s="74"/>
      <c r="D372" s="74"/>
      <c r="E372" s="74"/>
      <c r="F372" s="74"/>
      <c r="G372" s="390"/>
      <c r="H372" s="391"/>
      <c r="I372" s="391"/>
      <c r="J372" s="391"/>
      <c r="K372" s="391"/>
      <c r="L372" s="2"/>
      <c r="M372" s="2"/>
      <c r="N372" s="320"/>
      <c r="O372" s="320"/>
      <c r="P372" s="320"/>
      <c r="Q372" s="320"/>
      <c r="R372" s="320"/>
      <c r="S372" s="320"/>
      <c r="T372" s="320"/>
      <c r="U372" s="320"/>
      <c r="V372" s="320"/>
      <c r="W372" s="320"/>
      <c r="X372" s="320"/>
      <c r="Y372" s="320"/>
      <c r="Z372" s="320"/>
      <c r="AA372" s="320"/>
    </row>
    <row r="373" spans="1:27" ht="13.5" customHeight="1">
      <c r="A373" s="74"/>
      <c r="B373" s="74"/>
      <c r="C373" s="74"/>
      <c r="D373" s="74"/>
      <c r="E373" s="74"/>
      <c r="F373" s="74"/>
      <c r="G373" s="390"/>
      <c r="H373" s="391"/>
      <c r="I373" s="391"/>
      <c r="J373" s="391"/>
      <c r="K373" s="391"/>
      <c r="L373" s="2"/>
      <c r="M373" s="2"/>
      <c r="N373" s="320"/>
      <c r="O373" s="320"/>
      <c r="P373" s="320"/>
      <c r="Q373" s="320"/>
      <c r="R373" s="320"/>
      <c r="S373" s="320"/>
      <c r="T373" s="320"/>
      <c r="U373" s="320"/>
      <c r="V373" s="320"/>
      <c r="W373" s="320"/>
      <c r="X373" s="320"/>
      <c r="Y373" s="320"/>
      <c r="Z373" s="320"/>
      <c r="AA373" s="320"/>
    </row>
    <row r="374" spans="1:27" ht="13.5" customHeight="1">
      <c r="A374" s="74"/>
      <c r="B374" s="74"/>
      <c r="C374" s="74"/>
      <c r="D374" s="74"/>
      <c r="E374" s="74"/>
      <c r="F374" s="74"/>
      <c r="G374" s="390"/>
      <c r="H374" s="391"/>
      <c r="I374" s="391"/>
      <c r="J374" s="391"/>
      <c r="K374" s="391"/>
      <c r="L374" s="2"/>
      <c r="M374" s="2"/>
      <c r="N374" s="320"/>
      <c r="O374" s="320"/>
      <c r="P374" s="320"/>
      <c r="Q374" s="320"/>
      <c r="R374" s="320"/>
      <c r="S374" s="320"/>
      <c r="T374" s="320"/>
      <c r="U374" s="320"/>
      <c r="V374" s="320"/>
      <c r="W374" s="320"/>
      <c r="X374" s="320"/>
      <c r="Y374" s="320"/>
      <c r="Z374" s="320"/>
      <c r="AA374" s="320"/>
    </row>
    <row r="375" spans="1:27" ht="13.5" customHeight="1">
      <c r="A375" s="74"/>
      <c r="B375" s="74"/>
      <c r="C375" s="74"/>
      <c r="D375" s="74"/>
      <c r="E375" s="74"/>
      <c r="F375" s="74"/>
      <c r="G375" s="390"/>
      <c r="H375" s="391"/>
      <c r="I375" s="391"/>
      <c r="J375" s="391"/>
      <c r="K375" s="391"/>
      <c r="L375" s="2"/>
      <c r="M375" s="2"/>
      <c r="N375" s="320"/>
      <c r="O375" s="320"/>
      <c r="P375" s="320"/>
      <c r="Q375" s="320"/>
      <c r="R375" s="320"/>
      <c r="S375" s="320"/>
      <c r="T375" s="320"/>
      <c r="U375" s="320"/>
      <c r="V375" s="320"/>
      <c r="W375" s="320"/>
      <c r="X375" s="320"/>
      <c r="Y375" s="320"/>
      <c r="Z375" s="320"/>
      <c r="AA375" s="320"/>
    </row>
    <row r="376" spans="1:27" ht="13.5" customHeight="1">
      <c r="A376" s="74"/>
      <c r="B376" s="74"/>
      <c r="C376" s="74"/>
      <c r="D376" s="74"/>
      <c r="E376" s="74"/>
      <c r="F376" s="74"/>
      <c r="G376" s="390"/>
      <c r="H376" s="391"/>
      <c r="I376" s="391"/>
      <c r="J376" s="391"/>
      <c r="K376" s="391"/>
      <c r="L376" s="2"/>
      <c r="M376" s="2"/>
      <c r="N376" s="320"/>
      <c r="O376" s="320"/>
      <c r="P376" s="320"/>
      <c r="Q376" s="320"/>
      <c r="R376" s="320"/>
      <c r="S376" s="320"/>
      <c r="T376" s="320"/>
      <c r="U376" s="320"/>
      <c r="V376" s="320"/>
      <c r="W376" s="320"/>
      <c r="X376" s="320"/>
      <c r="Y376" s="320"/>
      <c r="Z376" s="320"/>
      <c r="AA376" s="320"/>
    </row>
    <row r="377" spans="1:27" ht="13.5" customHeight="1">
      <c r="A377" s="74"/>
      <c r="B377" s="74"/>
      <c r="C377" s="74"/>
      <c r="D377" s="74"/>
      <c r="E377" s="74"/>
      <c r="F377" s="74"/>
      <c r="G377" s="390"/>
      <c r="H377" s="391"/>
      <c r="I377" s="391"/>
      <c r="J377" s="391"/>
      <c r="K377" s="391"/>
      <c r="L377" s="2"/>
      <c r="M377" s="2"/>
      <c r="N377" s="320"/>
      <c r="O377" s="320"/>
      <c r="P377" s="320"/>
      <c r="Q377" s="320"/>
      <c r="R377" s="320"/>
      <c r="S377" s="320"/>
      <c r="T377" s="320"/>
      <c r="U377" s="320"/>
      <c r="V377" s="320"/>
      <c r="W377" s="320"/>
      <c r="X377" s="320"/>
      <c r="Y377" s="320"/>
      <c r="Z377" s="320"/>
      <c r="AA377" s="320"/>
    </row>
    <row r="378" spans="1:27" ht="13.5" customHeight="1">
      <c r="A378" s="74"/>
      <c r="B378" s="74"/>
      <c r="C378" s="74"/>
      <c r="D378" s="74"/>
      <c r="E378" s="74"/>
      <c r="F378" s="74"/>
      <c r="G378" s="390"/>
      <c r="H378" s="391"/>
      <c r="I378" s="391"/>
      <c r="J378" s="391"/>
      <c r="K378" s="391"/>
      <c r="L378" s="2"/>
      <c r="M378" s="2"/>
      <c r="N378" s="320"/>
      <c r="O378" s="320"/>
      <c r="P378" s="320"/>
      <c r="Q378" s="320"/>
      <c r="R378" s="320"/>
      <c r="S378" s="320"/>
      <c r="T378" s="320"/>
      <c r="U378" s="320"/>
      <c r="V378" s="320"/>
      <c r="W378" s="320"/>
      <c r="X378" s="320"/>
      <c r="Y378" s="320"/>
      <c r="Z378" s="320"/>
      <c r="AA378" s="320"/>
    </row>
    <row r="379" spans="1:27" ht="13.5" customHeight="1">
      <c r="A379" s="74"/>
      <c r="B379" s="74"/>
      <c r="C379" s="74"/>
      <c r="D379" s="74"/>
      <c r="E379" s="74"/>
      <c r="F379" s="74"/>
      <c r="G379" s="390"/>
      <c r="H379" s="391"/>
      <c r="I379" s="391"/>
      <c r="J379" s="391"/>
      <c r="K379" s="391"/>
      <c r="L379" s="2"/>
      <c r="M379" s="2"/>
      <c r="N379" s="320"/>
      <c r="O379" s="320"/>
      <c r="P379" s="320"/>
      <c r="Q379" s="320"/>
      <c r="R379" s="320"/>
      <c r="S379" s="320"/>
      <c r="T379" s="320"/>
      <c r="U379" s="320"/>
      <c r="V379" s="320"/>
      <c r="W379" s="320"/>
      <c r="X379" s="320"/>
      <c r="Y379" s="320"/>
      <c r="Z379" s="320"/>
      <c r="AA379" s="320"/>
    </row>
    <row r="380" spans="1:27" ht="13.5" customHeight="1">
      <c r="A380" s="74"/>
      <c r="B380" s="74"/>
      <c r="C380" s="74"/>
      <c r="D380" s="74"/>
      <c r="E380" s="74"/>
      <c r="F380" s="74"/>
      <c r="G380" s="390"/>
      <c r="H380" s="391"/>
      <c r="I380" s="391"/>
      <c r="J380" s="391"/>
      <c r="K380" s="391"/>
      <c r="L380" s="2"/>
      <c r="M380" s="2"/>
      <c r="N380" s="320"/>
      <c r="O380" s="320"/>
      <c r="P380" s="320"/>
      <c r="Q380" s="320"/>
      <c r="R380" s="320"/>
      <c r="S380" s="320"/>
      <c r="T380" s="320"/>
      <c r="U380" s="320"/>
      <c r="V380" s="320"/>
      <c r="W380" s="320"/>
      <c r="X380" s="320"/>
      <c r="Y380" s="320"/>
      <c r="Z380" s="320"/>
      <c r="AA380" s="320"/>
    </row>
    <row r="381" spans="1:27" ht="13.5" customHeight="1">
      <c r="A381" s="74"/>
      <c r="B381" s="74"/>
      <c r="C381" s="74"/>
      <c r="D381" s="74"/>
      <c r="E381" s="74"/>
      <c r="F381" s="74"/>
      <c r="G381" s="390"/>
      <c r="H381" s="391"/>
      <c r="I381" s="391"/>
      <c r="J381" s="391"/>
      <c r="K381" s="391"/>
      <c r="L381" s="2"/>
      <c r="M381" s="2"/>
      <c r="N381" s="320"/>
      <c r="O381" s="320"/>
      <c r="P381" s="320"/>
      <c r="Q381" s="320"/>
      <c r="R381" s="320"/>
      <c r="S381" s="320"/>
      <c r="T381" s="320"/>
      <c r="U381" s="320"/>
      <c r="V381" s="320"/>
      <c r="W381" s="320"/>
      <c r="X381" s="320"/>
      <c r="Y381" s="320"/>
      <c r="Z381" s="320"/>
      <c r="AA381" s="320"/>
    </row>
    <row r="382" spans="1:27" ht="13.5" customHeight="1">
      <c r="A382" s="74"/>
      <c r="B382" s="74"/>
      <c r="C382" s="74"/>
      <c r="D382" s="74"/>
      <c r="E382" s="74"/>
      <c r="F382" s="74"/>
      <c r="G382" s="390"/>
      <c r="H382" s="391"/>
      <c r="I382" s="391"/>
      <c r="J382" s="391"/>
      <c r="K382" s="391"/>
      <c r="L382" s="2"/>
      <c r="M382" s="2"/>
      <c r="N382" s="320"/>
      <c r="O382" s="320"/>
      <c r="P382" s="320"/>
      <c r="Q382" s="320"/>
      <c r="R382" s="320"/>
      <c r="S382" s="320"/>
      <c r="T382" s="320"/>
      <c r="U382" s="320"/>
      <c r="V382" s="320"/>
      <c r="W382" s="320"/>
      <c r="X382" s="320"/>
      <c r="Y382" s="320"/>
      <c r="Z382" s="320"/>
      <c r="AA382" s="320"/>
    </row>
    <row r="383" spans="1:27" ht="13.5" customHeight="1">
      <c r="A383" s="74"/>
      <c r="B383" s="74"/>
      <c r="C383" s="74"/>
      <c r="D383" s="74"/>
      <c r="E383" s="74"/>
      <c r="F383" s="74"/>
      <c r="G383" s="390"/>
      <c r="H383" s="391"/>
      <c r="I383" s="391"/>
      <c r="J383" s="391"/>
      <c r="K383" s="391"/>
      <c r="L383" s="2"/>
      <c r="M383" s="2"/>
      <c r="N383" s="320"/>
      <c r="O383" s="320"/>
      <c r="P383" s="320"/>
      <c r="Q383" s="320"/>
      <c r="R383" s="320"/>
      <c r="S383" s="320"/>
      <c r="T383" s="320"/>
      <c r="U383" s="320"/>
      <c r="V383" s="320"/>
      <c r="W383" s="320"/>
      <c r="X383" s="320"/>
      <c r="Y383" s="320"/>
      <c r="Z383" s="320"/>
      <c r="AA383" s="320"/>
    </row>
    <row r="384" spans="1:27" ht="13.5" customHeight="1">
      <c r="A384" s="74"/>
      <c r="B384" s="74"/>
      <c r="C384" s="74"/>
      <c r="D384" s="74"/>
      <c r="E384" s="74"/>
      <c r="F384" s="74"/>
      <c r="G384" s="390"/>
      <c r="H384" s="391"/>
      <c r="I384" s="391"/>
      <c r="J384" s="391"/>
      <c r="K384" s="391"/>
      <c r="L384" s="2"/>
      <c r="M384" s="2"/>
      <c r="N384" s="320"/>
      <c r="O384" s="320"/>
      <c r="P384" s="320"/>
      <c r="Q384" s="320"/>
      <c r="R384" s="320"/>
      <c r="S384" s="320"/>
      <c r="T384" s="320"/>
      <c r="U384" s="320"/>
      <c r="V384" s="320"/>
      <c r="W384" s="320"/>
      <c r="X384" s="320"/>
      <c r="Y384" s="320"/>
      <c r="Z384" s="320"/>
      <c r="AA384" s="320"/>
    </row>
    <row r="385" spans="1:27" ht="13.5" customHeight="1">
      <c r="A385" s="74"/>
      <c r="B385" s="74"/>
      <c r="C385" s="74"/>
      <c r="D385" s="74"/>
      <c r="E385" s="74"/>
      <c r="F385" s="74"/>
      <c r="G385" s="390"/>
      <c r="H385" s="391"/>
      <c r="I385" s="391"/>
      <c r="J385" s="391"/>
      <c r="K385" s="391"/>
      <c r="L385" s="2"/>
      <c r="M385" s="2"/>
      <c r="N385" s="320"/>
      <c r="O385" s="320"/>
      <c r="P385" s="320"/>
      <c r="Q385" s="320"/>
      <c r="R385" s="320"/>
      <c r="S385" s="320"/>
      <c r="T385" s="320"/>
      <c r="U385" s="320"/>
      <c r="V385" s="320"/>
      <c r="W385" s="320"/>
      <c r="X385" s="320"/>
      <c r="Y385" s="320"/>
      <c r="Z385" s="320"/>
      <c r="AA385" s="320"/>
    </row>
    <row r="386" spans="1:27" ht="13.5" customHeight="1">
      <c r="A386" s="74"/>
      <c r="B386" s="74"/>
      <c r="C386" s="74"/>
      <c r="D386" s="74"/>
      <c r="E386" s="74"/>
      <c r="F386" s="74"/>
      <c r="G386" s="390"/>
      <c r="H386" s="391"/>
      <c r="I386" s="391"/>
      <c r="J386" s="391"/>
      <c r="K386" s="391"/>
      <c r="L386" s="2"/>
      <c r="M386" s="2"/>
      <c r="N386" s="320"/>
      <c r="O386" s="320"/>
      <c r="P386" s="320"/>
      <c r="Q386" s="320"/>
      <c r="R386" s="320"/>
      <c r="S386" s="320"/>
      <c r="T386" s="320"/>
      <c r="U386" s="320"/>
      <c r="V386" s="320"/>
      <c r="W386" s="320"/>
      <c r="X386" s="320"/>
      <c r="Y386" s="320"/>
      <c r="Z386" s="320"/>
      <c r="AA386" s="320"/>
    </row>
    <row r="387" spans="1:27" ht="13.5" customHeight="1">
      <c r="A387" s="74"/>
      <c r="B387" s="74"/>
      <c r="C387" s="74"/>
      <c r="D387" s="74"/>
      <c r="E387" s="74"/>
      <c r="F387" s="74"/>
      <c r="G387" s="390"/>
      <c r="H387" s="391"/>
      <c r="I387" s="391"/>
      <c r="J387" s="391"/>
      <c r="K387" s="391"/>
      <c r="L387" s="2"/>
      <c r="M387" s="2"/>
      <c r="N387" s="320"/>
      <c r="O387" s="320"/>
      <c r="P387" s="320"/>
      <c r="Q387" s="320"/>
      <c r="R387" s="320"/>
      <c r="S387" s="320"/>
      <c r="T387" s="320"/>
      <c r="U387" s="320"/>
      <c r="V387" s="320"/>
      <c r="W387" s="320"/>
      <c r="X387" s="320"/>
      <c r="Y387" s="320"/>
      <c r="Z387" s="320"/>
      <c r="AA387" s="320"/>
    </row>
    <row r="388" spans="1:27" ht="13.5" customHeight="1">
      <c r="A388" s="74"/>
      <c r="B388" s="74"/>
      <c r="C388" s="74"/>
      <c r="D388" s="74"/>
      <c r="E388" s="74"/>
      <c r="F388" s="74"/>
      <c r="G388" s="390"/>
      <c r="H388" s="391"/>
      <c r="I388" s="391"/>
      <c r="J388" s="391"/>
      <c r="K388" s="391"/>
      <c r="L388" s="2"/>
      <c r="M388" s="2"/>
      <c r="N388" s="320"/>
      <c r="O388" s="320"/>
      <c r="P388" s="320"/>
      <c r="Q388" s="320"/>
      <c r="R388" s="320"/>
      <c r="S388" s="320"/>
      <c r="T388" s="320"/>
      <c r="U388" s="320"/>
      <c r="V388" s="320"/>
      <c r="W388" s="320"/>
      <c r="X388" s="320"/>
      <c r="Y388" s="320"/>
      <c r="Z388" s="320"/>
      <c r="AA388" s="320"/>
    </row>
    <row r="389" spans="1:27" ht="13.5" customHeight="1">
      <c r="A389" s="74"/>
      <c r="B389" s="74"/>
      <c r="C389" s="74"/>
      <c r="D389" s="74"/>
      <c r="E389" s="74"/>
      <c r="F389" s="74"/>
      <c r="G389" s="390"/>
      <c r="H389" s="391"/>
      <c r="I389" s="391"/>
      <c r="J389" s="391"/>
      <c r="K389" s="391"/>
      <c r="L389" s="2"/>
      <c r="M389" s="2"/>
      <c r="N389" s="320"/>
      <c r="O389" s="320"/>
      <c r="P389" s="320"/>
      <c r="Q389" s="320"/>
      <c r="R389" s="320"/>
      <c r="S389" s="320"/>
      <c r="T389" s="320"/>
      <c r="U389" s="320"/>
      <c r="V389" s="320"/>
      <c r="W389" s="320"/>
      <c r="X389" s="320"/>
      <c r="Y389" s="320"/>
      <c r="Z389" s="320"/>
      <c r="AA389" s="320"/>
    </row>
    <row r="390" spans="1:27" ht="13.5" customHeight="1">
      <c r="A390" s="74"/>
      <c r="B390" s="74"/>
      <c r="C390" s="74"/>
      <c r="D390" s="74"/>
      <c r="E390" s="74"/>
      <c r="F390" s="74"/>
      <c r="G390" s="390"/>
      <c r="H390" s="391"/>
      <c r="I390" s="391"/>
      <c r="J390" s="391"/>
      <c r="K390" s="391"/>
      <c r="L390" s="2"/>
      <c r="M390" s="2"/>
      <c r="N390" s="320"/>
      <c r="O390" s="320"/>
      <c r="P390" s="320"/>
      <c r="Q390" s="320"/>
      <c r="R390" s="320"/>
      <c r="S390" s="320"/>
      <c r="T390" s="320"/>
      <c r="U390" s="320"/>
      <c r="V390" s="320"/>
      <c r="W390" s="320"/>
      <c r="X390" s="320"/>
      <c r="Y390" s="320"/>
      <c r="Z390" s="320"/>
      <c r="AA390" s="320"/>
    </row>
    <row r="391" spans="1:27" ht="13.5" customHeight="1">
      <c r="A391" s="74"/>
      <c r="B391" s="74"/>
      <c r="C391" s="74"/>
      <c r="D391" s="74"/>
      <c r="E391" s="74"/>
      <c r="F391" s="74"/>
      <c r="G391" s="390"/>
      <c r="H391" s="391"/>
      <c r="I391" s="391"/>
      <c r="J391" s="391"/>
      <c r="K391" s="391"/>
      <c r="L391" s="2"/>
      <c r="M391" s="2"/>
      <c r="N391" s="320"/>
      <c r="O391" s="320"/>
      <c r="P391" s="320"/>
      <c r="Q391" s="320"/>
      <c r="R391" s="320"/>
      <c r="S391" s="320"/>
      <c r="T391" s="320"/>
      <c r="U391" s="320"/>
      <c r="V391" s="320"/>
      <c r="W391" s="320"/>
      <c r="X391" s="320"/>
      <c r="Y391" s="320"/>
      <c r="Z391" s="320"/>
      <c r="AA391" s="320"/>
    </row>
    <row r="392" spans="1:27" ht="13.5" customHeight="1">
      <c r="A392" s="74"/>
      <c r="B392" s="74"/>
      <c r="C392" s="74"/>
      <c r="D392" s="74"/>
      <c r="E392" s="74"/>
      <c r="F392" s="74"/>
      <c r="G392" s="390"/>
      <c r="H392" s="391"/>
      <c r="I392" s="391"/>
      <c r="J392" s="391"/>
      <c r="K392" s="391"/>
      <c r="L392" s="2"/>
      <c r="M392" s="2"/>
      <c r="N392" s="320"/>
      <c r="O392" s="320"/>
      <c r="P392" s="320"/>
      <c r="Q392" s="320"/>
      <c r="R392" s="320"/>
      <c r="S392" s="320"/>
      <c r="T392" s="320"/>
      <c r="U392" s="320"/>
      <c r="V392" s="320"/>
      <c r="W392" s="320"/>
      <c r="X392" s="320"/>
      <c r="Y392" s="320"/>
      <c r="Z392" s="320"/>
      <c r="AA392" s="320"/>
    </row>
    <row r="393" spans="1:27" ht="13.5" customHeight="1">
      <c r="A393" s="74"/>
      <c r="B393" s="74"/>
      <c r="C393" s="74"/>
      <c r="D393" s="74"/>
      <c r="E393" s="74"/>
      <c r="F393" s="74"/>
      <c r="G393" s="390"/>
      <c r="H393" s="391"/>
      <c r="I393" s="391"/>
      <c r="J393" s="391"/>
      <c r="K393" s="391"/>
      <c r="L393" s="2"/>
      <c r="M393" s="2"/>
      <c r="N393" s="320"/>
      <c r="O393" s="320"/>
      <c r="P393" s="320"/>
      <c r="Q393" s="320"/>
      <c r="R393" s="320"/>
      <c r="S393" s="320"/>
      <c r="T393" s="320"/>
      <c r="U393" s="320"/>
      <c r="V393" s="320"/>
      <c r="W393" s="320"/>
      <c r="X393" s="320"/>
      <c r="Y393" s="320"/>
      <c r="Z393" s="320"/>
      <c r="AA393" s="320"/>
    </row>
    <row r="394" spans="1:27" ht="13.5" customHeight="1">
      <c r="A394" s="74"/>
      <c r="B394" s="74"/>
      <c r="C394" s="74"/>
      <c r="D394" s="74"/>
      <c r="E394" s="74"/>
      <c r="F394" s="74"/>
      <c r="G394" s="390"/>
      <c r="H394" s="391"/>
      <c r="I394" s="391"/>
      <c r="J394" s="391"/>
      <c r="K394" s="391"/>
      <c r="L394" s="2"/>
      <c r="M394" s="2"/>
      <c r="N394" s="320"/>
      <c r="O394" s="320"/>
      <c r="P394" s="320"/>
      <c r="Q394" s="320"/>
      <c r="R394" s="320"/>
      <c r="S394" s="320"/>
      <c r="T394" s="320"/>
      <c r="U394" s="320"/>
      <c r="V394" s="320"/>
      <c r="W394" s="320"/>
      <c r="X394" s="320"/>
      <c r="Y394" s="320"/>
      <c r="Z394" s="320"/>
      <c r="AA394" s="320"/>
    </row>
    <row r="395" spans="1:27" ht="13.5" customHeight="1">
      <c r="A395" s="74"/>
      <c r="B395" s="74"/>
      <c r="C395" s="74"/>
      <c r="D395" s="74"/>
      <c r="E395" s="74"/>
      <c r="F395" s="74"/>
      <c r="G395" s="390"/>
      <c r="H395" s="391"/>
      <c r="I395" s="391"/>
      <c r="J395" s="391"/>
      <c r="K395" s="391"/>
      <c r="L395" s="2"/>
      <c r="M395" s="2"/>
      <c r="N395" s="320"/>
      <c r="O395" s="320"/>
      <c r="P395" s="320"/>
      <c r="Q395" s="320"/>
      <c r="R395" s="320"/>
      <c r="S395" s="320"/>
      <c r="T395" s="320"/>
      <c r="U395" s="320"/>
      <c r="V395" s="320"/>
      <c r="W395" s="320"/>
      <c r="X395" s="320"/>
      <c r="Y395" s="320"/>
      <c r="Z395" s="320"/>
      <c r="AA395" s="320"/>
    </row>
    <row r="396" spans="1:27" ht="13.5" customHeight="1">
      <c r="A396" s="74"/>
      <c r="B396" s="74"/>
      <c r="C396" s="74"/>
      <c r="D396" s="74"/>
      <c r="E396" s="74"/>
      <c r="F396" s="74"/>
      <c r="G396" s="390"/>
      <c r="H396" s="391"/>
      <c r="I396" s="391"/>
      <c r="J396" s="391"/>
      <c r="K396" s="391"/>
      <c r="L396" s="2"/>
      <c r="M396" s="2"/>
      <c r="N396" s="320"/>
      <c r="O396" s="320"/>
      <c r="P396" s="320"/>
      <c r="Q396" s="320"/>
      <c r="R396" s="320"/>
      <c r="S396" s="320"/>
      <c r="T396" s="320"/>
      <c r="U396" s="320"/>
      <c r="V396" s="320"/>
      <c r="W396" s="320"/>
      <c r="X396" s="320"/>
      <c r="Y396" s="320"/>
      <c r="Z396" s="320"/>
      <c r="AA396" s="320"/>
    </row>
    <row r="397" spans="1:27" ht="13.5" customHeight="1">
      <c r="A397" s="74"/>
      <c r="B397" s="74"/>
      <c r="C397" s="74"/>
      <c r="D397" s="74"/>
      <c r="E397" s="74"/>
      <c r="F397" s="74"/>
      <c r="G397" s="390"/>
      <c r="H397" s="391"/>
      <c r="I397" s="391"/>
      <c r="J397" s="391"/>
      <c r="K397" s="391"/>
      <c r="L397" s="2"/>
      <c r="M397" s="2"/>
      <c r="N397" s="320"/>
      <c r="O397" s="320"/>
      <c r="P397" s="320"/>
      <c r="Q397" s="320"/>
      <c r="R397" s="320"/>
      <c r="S397" s="320"/>
      <c r="T397" s="320"/>
      <c r="U397" s="320"/>
      <c r="V397" s="320"/>
      <c r="W397" s="320"/>
      <c r="X397" s="320"/>
      <c r="Y397" s="320"/>
      <c r="Z397" s="320"/>
      <c r="AA397" s="320"/>
    </row>
    <row r="398" spans="1:27" ht="13.5" customHeight="1">
      <c r="A398" s="74"/>
      <c r="B398" s="74"/>
      <c r="C398" s="74"/>
      <c r="D398" s="74"/>
      <c r="E398" s="74"/>
      <c r="F398" s="74"/>
      <c r="G398" s="390"/>
      <c r="H398" s="391"/>
      <c r="I398" s="391"/>
      <c r="J398" s="391"/>
      <c r="K398" s="391"/>
      <c r="L398" s="2"/>
      <c r="M398" s="2"/>
      <c r="N398" s="320"/>
      <c r="O398" s="320"/>
      <c r="P398" s="320"/>
      <c r="Q398" s="320"/>
      <c r="R398" s="320"/>
      <c r="S398" s="320"/>
      <c r="T398" s="320"/>
      <c r="U398" s="320"/>
      <c r="V398" s="320"/>
      <c r="W398" s="320"/>
      <c r="X398" s="320"/>
      <c r="Y398" s="320"/>
      <c r="Z398" s="320"/>
      <c r="AA398" s="320"/>
    </row>
    <row r="399" spans="1:27" ht="13.5" customHeight="1">
      <c r="A399" s="74"/>
      <c r="B399" s="74"/>
      <c r="C399" s="74"/>
      <c r="D399" s="74"/>
      <c r="E399" s="74"/>
      <c r="F399" s="74"/>
      <c r="G399" s="390"/>
      <c r="H399" s="391"/>
      <c r="I399" s="391"/>
      <c r="J399" s="391"/>
      <c r="K399" s="391"/>
      <c r="L399" s="2"/>
      <c r="M399" s="2"/>
      <c r="N399" s="320"/>
      <c r="O399" s="320"/>
      <c r="P399" s="320"/>
      <c r="Q399" s="320"/>
      <c r="R399" s="320"/>
      <c r="S399" s="320"/>
      <c r="T399" s="320"/>
      <c r="U399" s="320"/>
      <c r="V399" s="320"/>
      <c r="W399" s="320"/>
      <c r="X399" s="320"/>
      <c r="Y399" s="320"/>
      <c r="Z399" s="320"/>
      <c r="AA399" s="320"/>
    </row>
    <row r="400" spans="1:27" ht="13.5" customHeight="1">
      <c r="A400" s="74"/>
      <c r="B400" s="74"/>
      <c r="C400" s="74"/>
      <c r="D400" s="74"/>
      <c r="E400" s="74"/>
      <c r="F400" s="74"/>
      <c r="G400" s="390"/>
      <c r="H400" s="391"/>
      <c r="I400" s="391"/>
      <c r="J400" s="391"/>
      <c r="K400" s="391"/>
      <c r="L400" s="2"/>
      <c r="M400" s="2"/>
      <c r="N400" s="320"/>
      <c r="O400" s="320"/>
      <c r="P400" s="320"/>
      <c r="Q400" s="320"/>
      <c r="R400" s="320"/>
      <c r="S400" s="320"/>
      <c r="T400" s="320"/>
      <c r="U400" s="320"/>
      <c r="V400" s="320"/>
      <c r="W400" s="320"/>
      <c r="X400" s="320"/>
      <c r="Y400" s="320"/>
      <c r="Z400" s="320"/>
      <c r="AA400" s="320"/>
    </row>
    <row r="401" spans="1:27" ht="13.5" customHeight="1">
      <c r="A401" s="74"/>
      <c r="B401" s="74"/>
      <c r="C401" s="74"/>
      <c r="D401" s="74"/>
      <c r="E401" s="74"/>
      <c r="F401" s="74"/>
      <c r="G401" s="390"/>
      <c r="H401" s="391"/>
      <c r="I401" s="391"/>
      <c r="J401" s="391"/>
      <c r="K401" s="391"/>
      <c r="L401" s="2"/>
      <c r="M401" s="2"/>
      <c r="N401" s="320"/>
      <c r="O401" s="320"/>
      <c r="P401" s="320"/>
      <c r="Q401" s="320"/>
      <c r="R401" s="320"/>
      <c r="S401" s="320"/>
      <c r="T401" s="320"/>
      <c r="U401" s="320"/>
      <c r="V401" s="320"/>
      <c r="W401" s="320"/>
      <c r="X401" s="320"/>
      <c r="Y401" s="320"/>
      <c r="Z401" s="320"/>
      <c r="AA401" s="320"/>
    </row>
    <row r="402" spans="1:27" ht="13.5" customHeight="1">
      <c r="A402" s="74"/>
      <c r="B402" s="74"/>
      <c r="C402" s="74"/>
      <c r="D402" s="74"/>
      <c r="E402" s="74"/>
      <c r="F402" s="74"/>
      <c r="G402" s="390"/>
      <c r="H402" s="391"/>
      <c r="I402" s="391"/>
      <c r="J402" s="391"/>
      <c r="K402" s="391"/>
      <c r="L402" s="2"/>
      <c r="M402" s="2"/>
      <c r="N402" s="320"/>
      <c r="O402" s="320"/>
      <c r="P402" s="320"/>
      <c r="Q402" s="320"/>
      <c r="R402" s="320"/>
      <c r="S402" s="320"/>
      <c r="T402" s="320"/>
      <c r="U402" s="320"/>
      <c r="V402" s="320"/>
      <c r="W402" s="320"/>
      <c r="X402" s="320"/>
      <c r="Y402" s="320"/>
      <c r="Z402" s="320"/>
      <c r="AA402" s="320"/>
    </row>
    <row r="403" spans="1:27" ht="13.5" customHeight="1">
      <c r="A403" s="74"/>
      <c r="B403" s="74"/>
      <c r="C403" s="74"/>
      <c r="D403" s="74"/>
      <c r="E403" s="74"/>
      <c r="F403" s="74"/>
      <c r="G403" s="390"/>
      <c r="H403" s="391"/>
      <c r="I403" s="391"/>
      <c r="J403" s="391"/>
      <c r="K403" s="391"/>
      <c r="L403" s="2"/>
      <c r="M403" s="2"/>
      <c r="N403" s="320"/>
      <c r="O403" s="320"/>
      <c r="P403" s="320"/>
      <c r="Q403" s="320"/>
      <c r="R403" s="320"/>
      <c r="S403" s="320"/>
      <c r="T403" s="320"/>
      <c r="U403" s="320"/>
      <c r="V403" s="320"/>
      <c r="W403" s="320"/>
      <c r="X403" s="320"/>
      <c r="Y403" s="320"/>
      <c r="Z403" s="320"/>
      <c r="AA403" s="320"/>
    </row>
    <row r="404" spans="1:27" ht="13.5" customHeight="1">
      <c r="A404" s="74"/>
      <c r="B404" s="74"/>
      <c r="C404" s="74"/>
      <c r="D404" s="74"/>
      <c r="E404" s="74"/>
      <c r="F404" s="74"/>
      <c r="G404" s="390"/>
      <c r="H404" s="391"/>
      <c r="I404" s="391"/>
      <c r="J404" s="391"/>
      <c r="K404" s="391"/>
      <c r="L404" s="2"/>
      <c r="M404" s="2"/>
      <c r="N404" s="320"/>
      <c r="O404" s="320"/>
      <c r="P404" s="320"/>
      <c r="Q404" s="320"/>
      <c r="R404" s="320"/>
      <c r="S404" s="320"/>
      <c r="T404" s="320"/>
      <c r="U404" s="320"/>
      <c r="V404" s="320"/>
      <c r="W404" s="320"/>
      <c r="X404" s="320"/>
      <c r="Y404" s="320"/>
      <c r="Z404" s="320"/>
      <c r="AA404" s="320"/>
    </row>
    <row r="405" spans="1:27" ht="13.5" customHeight="1">
      <c r="A405" s="74"/>
      <c r="B405" s="74"/>
      <c r="C405" s="74"/>
      <c r="D405" s="74"/>
      <c r="E405" s="74"/>
      <c r="F405" s="74"/>
      <c r="G405" s="390"/>
      <c r="H405" s="391"/>
      <c r="I405" s="391"/>
      <c r="J405" s="391"/>
      <c r="K405" s="391"/>
      <c r="L405" s="2"/>
      <c r="M405" s="2"/>
      <c r="N405" s="320"/>
      <c r="O405" s="320"/>
      <c r="P405" s="320"/>
      <c r="Q405" s="320"/>
      <c r="R405" s="320"/>
      <c r="S405" s="320"/>
      <c r="T405" s="320"/>
      <c r="U405" s="320"/>
      <c r="V405" s="320"/>
      <c r="W405" s="320"/>
      <c r="X405" s="320"/>
      <c r="Y405" s="320"/>
      <c r="Z405" s="320"/>
      <c r="AA405" s="320"/>
    </row>
    <row r="406" spans="1:27" ht="13.5" customHeight="1">
      <c r="A406" s="74"/>
      <c r="B406" s="74"/>
      <c r="C406" s="74"/>
      <c r="D406" s="74"/>
      <c r="E406" s="74"/>
      <c r="F406" s="74"/>
      <c r="G406" s="390"/>
      <c r="H406" s="391"/>
      <c r="I406" s="391"/>
      <c r="J406" s="391"/>
      <c r="K406" s="391"/>
      <c r="L406" s="2"/>
      <c r="M406" s="2"/>
      <c r="N406" s="320"/>
      <c r="O406" s="320"/>
      <c r="P406" s="320"/>
      <c r="Q406" s="320"/>
      <c r="R406" s="320"/>
      <c r="S406" s="320"/>
      <c r="T406" s="320"/>
      <c r="U406" s="320"/>
      <c r="V406" s="320"/>
      <c r="W406" s="320"/>
      <c r="X406" s="320"/>
      <c r="Y406" s="320"/>
      <c r="Z406" s="320"/>
      <c r="AA406" s="320"/>
    </row>
    <row r="407" spans="1:27" ht="13.5" customHeight="1">
      <c r="A407" s="74"/>
      <c r="B407" s="74"/>
      <c r="C407" s="74"/>
      <c r="D407" s="74"/>
      <c r="E407" s="74"/>
      <c r="F407" s="74"/>
      <c r="G407" s="390"/>
      <c r="H407" s="391"/>
      <c r="I407" s="391"/>
      <c r="J407" s="391"/>
      <c r="K407" s="391"/>
      <c r="L407" s="2"/>
      <c r="M407" s="2"/>
      <c r="N407" s="320"/>
      <c r="O407" s="320"/>
      <c r="P407" s="320"/>
      <c r="Q407" s="320"/>
      <c r="R407" s="320"/>
      <c r="S407" s="320"/>
      <c r="T407" s="320"/>
      <c r="U407" s="320"/>
      <c r="V407" s="320"/>
      <c r="W407" s="320"/>
      <c r="X407" s="320"/>
      <c r="Y407" s="320"/>
      <c r="Z407" s="320"/>
      <c r="AA407" s="320"/>
    </row>
    <row r="408" spans="1:27" ht="13.5" customHeight="1">
      <c r="A408" s="74"/>
      <c r="B408" s="74"/>
      <c r="C408" s="74"/>
      <c r="D408" s="74"/>
      <c r="E408" s="74"/>
      <c r="F408" s="74"/>
      <c r="G408" s="390"/>
      <c r="H408" s="391"/>
      <c r="I408" s="391"/>
      <c r="J408" s="391"/>
      <c r="K408" s="391"/>
      <c r="L408" s="2"/>
      <c r="M408" s="2"/>
      <c r="N408" s="320"/>
      <c r="O408" s="320"/>
      <c r="P408" s="320"/>
      <c r="Q408" s="320"/>
      <c r="R408" s="320"/>
      <c r="S408" s="320"/>
      <c r="T408" s="320"/>
      <c r="U408" s="320"/>
      <c r="V408" s="320"/>
      <c r="W408" s="320"/>
      <c r="X408" s="320"/>
      <c r="Y408" s="320"/>
      <c r="Z408" s="320"/>
      <c r="AA408" s="320"/>
    </row>
    <row r="409" spans="1:27" ht="13.5" customHeight="1">
      <c r="A409" s="74"/>
      <c r="B409" s="74"/>
      <c r="C409" s="74"/>
      <c r="D409" s="74"/>
      <c r="E409" s="74"/>
      <c r="F409" s="74"/>
      <c r="G409" s="390"/>
      <c r="H409" s="391"/>
      <c r="I409" s="391"/>
      <c r="J409" s="391"/>
      <c r="K409" s="391"/>
      <c r="L409" s="2"/>
      <c r="M409" s="2"/>
      <c r="N409" s="320"/>
      <c r="O409" s="320"/>
      <c r="P409" s="320"/>
      <c r="Q409" s="320"/>
      <c r="R409" s="320"/>
      <c r="S409" s="320"/>
      <c r="T409" s="320"/>
      <c r="U409" s="320"/>
      <c r="V409" s="320"/>
      <c r="W409" s="320"/>
      <c r="X409" s="320"/>
      <c r="Y409" s="320"/>
      <c r="Z409" s="320"/>
      <c r="AA409" s="320"/>
    </row>
    <row r="410" spans="1:27" ht="13.5" customHeight="1">
      <c r="A410" s="74"/>
      <c r="B410" s="74"/>
      <c r="C410" s="74"/>
      <c r="D410" s="74"/>
      <c r="E410" s="74"/>
      <c r="F410" s="74"/>
      <c r="G410" s="390"/>
      <c r="H410" s="391"/>
      <c r="I410" s="391"/>
      <c r="J410" s="391"/>
      <c r="K410" s="391"/>
      <c r="L410" s="2"/>
      <c r="M410" s="2"/>
      <c r="N410" s="320"/>
      <c r="O410" s="320"/>
      <c r="P410" s="320"/>
      <c r="Q410" s="320"/>
      <c r="R410" s="320"/>
      <c r="S410" s="320"/>
      <c r="T410" s="320"/>
      <c r="U410" s="320"/>
      <c r="V410" s="320"/>
      <c r="W410" s="320"/>
      <c r="X410" s="320"/>
      <c r="Y410" s="320"/>
      <c r="Z410" s="320"/>
      <c r="AA410" s="320"/>
    </row>
    <row r="411" spans="1:27" ht="13.5" customHeight="1">
      <c r="A411" s="74"/>
      <c r="B411" s="74"/>
      <c r="C411" s="74"/>
      <c r="D411" s="74"/>
      <c r="E411" s="74"/>
      <c r="F411" s="74"/>
      <c r="G411" s="390"/>
      <c r="H411" s="391"/>
      <c r="I411" s="391"/>
      <c r="J411" s="391"/>
      <c r="K411" s="391"/>
      <c r="L411" s="2"/>
      <c r="M411" s="2"/>
      <c r="N411" s="320"/>
      <c r="O411" s="320"/>
      <c r="P411" s="320"/>
      <c r="Q411" s="320"/>
      <c r="R411" s="320"/>
      <c r="S411" s="320"/>
      <c r="T411" s="320"/>
      <c r="U411" s="320"/>
      <c r="V411" s="320"/>
      <c r="W411" s="320"/>
      <c r="X411" s="320"/>
      <c r="Y411" s="320"/>
      <c r="Z411" s="320"/>
      <c r="AA411" s="320"/>
    </row>
    <row r="412" spans="1:27" ht="13.5" customHeight="1">
      <c r="A412" s="74"/>
      <c r="B412" s="74"/>
      <c r="C412" s="74"/>
      <c r="D412" s="74"/>
      <c r="E412" s="74"/>
      <c r="F412" s="74"/>
      <c r="G412" s="390"/>
      <c r="H412" s="391"/>
      <c r="I412" s="391"/>
      <c r="J412" s="391"/>
      <c r="K412" s="391"/>
      <c r="L412" s="2"/>
      <c r="M412" s="2"/>
      <c r="N412" s="320"/>
      <c r="O412" s="320"/>
      <c r="P412" s="320"/>
      <c r="Q412" s="320"/>
      <c r="R412" s="320"/>
      <c r="S412" s="320"/>
      <c r="T412" s="320"/>
      <c r="U412" s="320"/>
      <c r="V412" s="320"/>
      <c r="W412" s="320"/>
      <c r="X412" s="320"/>
      <c r="Y412" s="320"/>
      <c r="Z412" s="320"/>
      <c r="AA412" s="320"/>
    </row>
    <row r="413" spans="1:27" ht="13.5" customHeight="1">
      <c r="A413" s="74"/>
      <c r="B413" s="74"/>
      <c r="C413" s="74"/>
      <c r="D413" s="74"/>
      <c r="E413" s="74"/>
      <c r="F413" s="74"/>
      <c r="G413" s="390"/>
      <c r="H413" s="391"/>
      <c r="I413" s="391"/>
      <c r="J413" s="391"/>
      <c r="K413" s="391"/>
      <c r="L413" s="2"/>
      <c r="M413" s="2"/>
      <c r="N413" s="320"/>
      <c r="O413" s="320"/>
      <c r="P413" s="320"/>
      <c r="Q413" s="320"/>
      <c r="R413" s="320"/>
      <c r="S413" s="320"/>
      <c r="T413" s="320"/>
      <c r="U413" s="320"/>
      <c r="V413" s="320"/>
      <c r="W413" s="320"/>
      <c r="X413" s="320"/>
      <c r="Y413" s="320"/>
      <c r="Z413" s="320"/>
      <c r="AA413" s="320"/>
    </row>
    <row r="414" spans="1:27" ht="13.5" customHeight="1">
      <c r="A414" s="74"/>
      <c r="B414" s="74"/>
      <c r="C414" s="74"/>
      <c r="D414" s="74"/>
      <c r="E414" s="74"/>
      <c r="F414" s="74"/>
      <c r="G414" s="390"/>
      <c r="H414" s="391"/>
      <c r="I414" s="391"/>
      <c r="J414" s="391"/>
      <c r="K414" s="391"/>
      <c r="L414" s="2"/>
      <c r="M414" s="2"/>
      <c r="N414" s="320"/>
      <c r="O414" s="320"/>
      <c r="P414" s="320"/>
      <c r="Q414" s="320"/>
      <c r="R414" s="320"/>
      <c r="S414" s="320"/>
      <c r="T414" s="320"/>
      <c r="U414" s="320"/>
      <c r="V414" s="320"/>
      <c r="W414" s="320"/>
      <c r="X414" s="320"/>
      <c r="Y414" s="320"/>
      <c r="Z414" s="320"/>
      <c r="AA414" s="320"/>
    </row>
    <row r="415" spans="1:27" ht="13.5" customHeight="1">
      <c r="A415" s="74"/>
      <c r="B415" s="74"/>
      <c r="C415" s="74"/>
      <c r="D415" s="74"/>
      <c r="E415" s="74"/>
      <c r="F415" s="74"/>
      <c r="G415" s="390"/>
      <c r="H415" s="391"/>
      <c r="I415" s="391"/>
      <c r="J415" s="391"/>
      <c r="K415" s="391"/>
      <c r="L415" s="2"/>
      <c r="M415" s="2"/>
      <c r="N415" s="320"/>
      <c r="O415" s="320"/>
      <c r="P415" s="320"/>
      <c r="Q415" s="320"/>
      <c r="R415" s="320"/>
      <c r="S415" s="320"/>
      <c r="T415" s="320"/>
      <c r="U415" s="320"/>
      <c r="V415" s="320"/>
      <c r="W415" s="320"/>
      <c r="X415" s="320"/>
      <c r="Y415" s="320"/>
      <c r="Z415" s="320"/>
      <c r="AA415" s="320"/>
    </row>
    <row r="416" spans="1:27" ht="13.5" customHeight="1">
      <c r="A416" s="74"/>
      <c r="B416" s="74"/>
      <c r="C416" s="74"/>
      <c r="D416" s="74"/>
      <c r="E416" s="74"/>
      <c r="F416" s="74"/>
      <c r="G416" s="390"/>
      <c r="H416" s="391"/>
      <c r="I416" s="391"/>
      <c r="J416" s="391"/>
      <c r="K416" s="391"/>
      <c r="L416" s="2"/>
      <c r="M416" s="2"/>
      <c r="N416" s="320"/>
      <c r="O416" s="320"/>
      <c r="P416" s="320"/>
      <c r="Q416" s="320"/>
      <c r="R416" s="320"/>
      <c r="S416" s="320"/>
      <c r="T416" s="320"/>
      <c r="U416" s="320"/>
      <c r="V416" s="320"/>
      <c r="W416" s="320"/>
      <c r="X416" s="320"/>
      <c r="Y416" s="320"/>
      <c r="Z416" s="320"/>
      <c r="AA416" s="320"/>
    </row>
    <row r="417" spans="1:27" ht="13.5" customHeight="1">
      <c r="A417" s="74"/>
      <c r="B417" s="74"/>
      <c r="C417" s="74"/>
      <c r="D417" s="74"/>
      <c r="E417" s="74"/>
      <c r="F417" s="74"/>
      <c r="G417" s="390"/>
      <c r="H417" s="391"/>
      <c r="I417" s="391"/>
      <c r="J417" s="391"/>
      <c r="K417" s="391"/>
      <c r="L417" s="2"/>
      <c r="M417" s="2"/>
      <c r="N417" s="320"/>
      <c r="O417" s="320"/>
      <c r="P417" s="320"/>
      <c r="Q417" s="320"/>
      <c r="R417" s="320"/>
      <c r="S417" s="320"/>
      <c r="T417" s="320"/>
      <c r="U417" s="320"/>
      <c r="V417" s="320"/>
      <c r="W417" s="320"/>
      <c r="X417" s="320"/>
      <c r="Y417" s="320"/>
      <c r="Z417" s="320"/>
      <c r="AA417" s="320"/>
    </row>
    <row r="418" spans="1:27" ht="13.5" customHeight="1">
      <c r="A418" s="74"/>
      <c r="B418" s="74"/>
      <c r="C418" s="74"/>
      <c r="D418" s="74"/>
      <c r="E418" s="74"/>
      <c r="F418" s="74"/>
      <c r="G418" s="390"/>
      <c r="H418" s="391"/>
      <c r="I418" s="391"/>
      <c r="J418" s="391"/>
      <c r="K418" s="391"/>
      <c r="L418" s="2"/>
      <c r="M418" s="2"/>
      <c r="N418" s="320"/>
      <c r="O418" s="320"/>
      <c r="P418" s="320"/>
      <c r="Q418" s="320"/>
      <c r="R418" s="320"/>
      <c r="S418" s="320"/>
      <c r="T418" s="320"/>
      <c r="U418" s="320"/>
      <c r="V418" s="320"/>
      <c r="W418" s="320"/>
      <c r="X418" s="320"/>
      <c r="Y418" s="320"/>
      <c r="Z418" s="320"/>
      <c r="AA418" s="320"/>
    </row>
    <row r="419" spans="1:27" ht="13.5" customHeight="1">
      <c r="A419" s="74"/>
      <c r="B419" s="74"/>
      <c r="C419" s="74"/>
      <c r="D419" s="74"/>
      <c r="E419" s="74"/>
      <c r="F419" s="74"/>
      <c r="G419" s="390"/>
      <c r="H419" s="391"/>
      <c r="I419" s="391"/>
      <c r="J419" s="391"/>
      <c r="K419" s="391"/>
      <c r="L419" s="2"/>
      <c r="M419" s="2"/>
      <c r="N419" s="320"/>
      <c r="O419" s="320"/>
      <c r="P419" s="320"/>
      <c r="Q419" s="320"/>
      <c r="R419" s="320"/>
      <c r="S419" s="320"/>
      <c r="T419" s="320"/>
      <c r="U419" s="320"/>
      <c r="V419" s="320"/>
      <c r="W419" s="320"/>
      <c r="X419" s="320"/>
      <c r="Y419" s="320"/>
      <c r="Z419" s="320"/>
      <c r="AA419" s="320"/>
    </row>
    <row r="420" spans="1:27" ht="13.5" customHeight="1">
      <c r="A420" s="74"/>
      <c r="B420" s="74"/>
      <c r="C420" s="74"/>
      <c r="D420" s="74"/>
      <c r="E420" s="74"/>
      <c r="F420" s="74"/>
      <c r="G420" s="390"/>
      <c r="H420" s="391"/>
      <c r="I420" s="391"/>
      <c r="J420" s="391"/>
      <c r="K420" s="391"/>
      <c r="L420" s="2"/>
      <c r="M420" s="2"/>
      <c r="N420" s="320"/>
      <c r="O420" s="320"/>
      <c r="P420" s="320"/>
      <c r="Q420" s="320"/>
      <c r="R420" s="320"/>
      <c r="S420" s="320"/>
      <c r="T420" s="320"/>
      <c r="U420" s="320"/>
      <c r="V420" s="320"/>
      <c r="W420" s="320"/>
      <c r="X420" s="320"/>
      <c r="Y420" s="320"/>
      <c r="Z420" s="320"/>
      <c r="AA420" s="320"/>
    </row>
    <row r="421" spans="1:27" ht="13.5" customHeight="1">
      <c r="A421" s="74"/>
      <c r="B421" s="74"/>
      <c r="C421" s="74"/>
      <c r="D421" s="74"/>
      <c r="E421" s="74"/>
      <c r="F421" s="74"/>
      <c r="G421" s="390"/>
      <c r="H421" s="391"/>
      <c r="I421" s="391"/>
      <c r="J421" s="391"/>
      <c r="K421" s="391"/>
      <c r="L421" s="2"/>
      <c r="M421" s="2"/>
      <c r="N421" s="320"/>
      <c r="O421" s="320"/>
      <c r="P421" s="320"/>
      <c r="Q421" s="320"/>
      <c r="R421" s="320"/>
      <c r="S421" s="320"/>
      <c r="T421" s="320"/>
      <c r="U421" s="320"/>
      <c r="V421" s="320"/>
      <c r="W421" s="320"/>
      <c r="X421" s="320"/>
      <c r="Y421" s="320"/>
      <c r="Z421" s="320"/>
      <c r="AA421" s="320"/>
    </row>
    <row r="422" spans="1:27" ht="13.5" customHeight="1">
      <c r="A422" s="74"/>
      <c r="B422" s="74"/>
      <c r="C422" s="74"/>
      <c r="D422" s="74"/>
      <c r="E422" s="74"/>
      <c r="F422" s="74"/>
      <c r="G422" s="390"/>
      <c r="H422" s="391"/>
      <c r="I422" s="391"/>
      <c r="J422" s="391"/>
      <c r="K422" s="391"/>
      <c r="L422" s="2"/>
      <c r="M422" s="2"/>
      <c r="N422" s="320"/>
      <c r="O422" s="320"/>
      <c r="P422" s="320"/>
      <c r="Q422" s="320"/>
      <c r="R422" s="320"/>
      <c r="S422" s="320"/>
      <c r="T422" s="320"/>
      <c r="U422" s="320"/>
      <c r="V422" s="320"/>
      <c r="W422" s="320"/>
      <c r="X422" s="320"/>
      <c r="Y422" s="320"/>
      <c r="Z422" s="320"/>
      <c r="AA422" s="320"/>
    </row>
    <row r="423" spans="1:27" ht="13.5" customHeight="1">
      <c r="A423" s="74"/>
      <c r="B423" s="74"/>
      <c r="C423" s="74"/>
      <c r="D423" s="74"/>
      <c r="E423" s="74"/>
      <c r="F423" s="74"/>
      <c r="G423" s="390"/>
      <c r="H423" s="391"/>
      <c r="I423" s="391"/>
      <c r="J423" s="391"/>
      <c r="K423" s="391"/>
      <c r="L423" s="2"/>
      <c r="M423" s="2"/>
      <c r="N423" s="320"/>
      <c r="O423" s="320"/>
      <c r="P423" s="320"/>
      <c r="Q423" s="320"/>
      <c r="R423" s="320"/>
      <c r="S423" s="320"/>
      <c r="T423" s="320"/>
      <c r="U423" s="320"/>
      <c r="V423" s="320"/>
      <c r="W423" s="320"/>
      <c r="X423" s="320"/>
      <c r="Y423" s="320"/>
      <c r="Z423" s="320"/>
      <c r="AA423" s="320"/>
    </row>
    <row r="424" spans="1:27" ht="13.5" customHeight="1">
      <c r="A424" s="74"/>
      <c r="B424" s="74"/>
      <c r="C424" s="74"/>
      <c r="D424" s="74"/>
      <c r="E424" s="74"/>
      <c r="F424" s="74"/>
      <c r="G424" s="390"/>
      <c r="H424" s="391"/>
      <c r="I424" s="391"/>
      <c r="J424" s="391"/>
      <c r="K424" s="391"/>
      <c r="L424" s="2"/>
      <c r="M424" s="2"/>
      <c r="N424" s="320"/>
      <c r="O424" s="320"/>
      <c r="P424" s="320"/>
      <c r="Q424" s="320"/>
      <c r="R424" s="320"/>
      <c r="S424" s="320"/>
      <c r="T424" s="320"/>
      <c r="U424" s="320"/>
      <c r="V424" s="320"/>
      <c r="W424" s="320"/>
      <c r="X424" s="320"/>
      <c r="Y424" s="320"/>
      <c r="Z424" s="320"/>
      <c r="AA424" s="320"/>
    </row>
    <row r="425" spans="1:27" ht="13.5" customHeight="1">
      <c r="A425" s="74"/>
      <c r="B425" s="74"/>
      <c r="C425" s="74"/>
      <c r="D425" s="74"/>
      <c r="E425" s="74"/>
      <c r="F425" s="74"/>
      <c r="G425" s="390"/>
      <c r="H425" s="391"/>
      <c r="I425" s="391"/>
      <c r="J425" s="391"/>
      <c r="K425" s="391"/>
      <c r="L425" s="2"/>
      <c r="M425" s="2"/>
      <c r="N425" s="320"/>
      <c r="O425" s="320"/>
      <c r="P425" s="320"/>
      <c r="Q425" s="320"/>
      <c r="R425" s="320"/>
      <c r="S425" s="320"/>
      <c r="T425" s="320"/>
      <c r="U425" s="320"/>
      <c r="V425" s="320"/>
      <c r="W425" s="320"/>
      <c r="X425" s="320"/>
      <c r="Y425" s="320"/>
      <c r="Z425" s="320"/>
      <c r="AA425" s="320"/>
    </row>
    <row r="426" spans="1:27" ht="13.5" customHeight="1">
      <c r="A426" s="74"/>
      <c r="B426" s="74"/>
      <c r="C426" s="74"/>
      <c r="D426" s="74"/>
      <c r="E426" s="74"/>
      <c r="F426" s="74"/>
      <c r="G426" s="390"/>
      <c r="H426" s="391"/>
      <c r="I426" s="391"/>
      <c r="J426" s="391"/>
      <c r="K426" s="391"/>
      <c r="L426" s="2"/>
      <c r="M426" s="2"/>
      <c r="N426" s="320"/>
      <c r="O426" s="320"/>
      <c r="P426" s="320"/>
      <c r="Q426" s="320"/>
      <c r="R426" s="320"/>
      <c r="S426" s="320"/>
      <c r="T426" s="320"/>
      <c r="U426" s="320"/>
      <c r="V426" s="320"/>
      <c r="W426" s="320"/>
      <c r="X426" s="320"/>
      <c r="Y426" s="320"/>
      <c r="Z426" s="320"/>
      <c r="AA426" s="320"/>
    </row>
    <row r="427" spans="1:27" ht="13.5" customHeight="1">
      <c r="A427" s="74"/>
      <c r="B427" s="74"/>
      <c r="C427" s="74"/>
      <c r="D427" s="74"/>
      <c r="E427" s="74"/>
      <c r="F427" s="74"/>
      <c r="G427" s="390"/>
      <c r="H427" s="391"/>
      <c r="I427" s="391"/>
      <c r="J427" s="391"/>
      <c r="K427" s="391"/>
      <c r="L427" s="2"/>
      <c r="M427" s="2"/>
      <c r="N427" s="320"/>
      <c r="O427" s="320"/>
      <c r="P427" s="320"/>
      <c r="Q427" s="320"/>
      <c r="R427" s="320"/>
      <c r="S427" s="320"/>
      <c r="T427" s="320"/>
      <c r="U427" s="320"/>
      <c r="V427" s="320"/>
      <c r="W427" s="320"/>
      <c r="X427" s="320"/>
      <c r="Y427" s="320"/>
      <c r="Z427" s="320"/>
      <c r="AA427" s="320"/>
    </row>
    <row r="428" spans="1:27" ht="13.5" customHeight="1">
      <c r="A428" s="74"/>
      <c r="B428" s="74"/>
      <c r="C428" s="74"/>
      <c r="D428" s="74"/>
      <c r="E428" s="74"/>
      <c r="F428" s="74"/>
      <c r="G428" s="390"/>
      <c r="H428" s="391"/>
      <c r="I428" s="391"/>
      <c r="J428" s="391"/>
      <c r="K428" s="391"/>
      <c r="L428" s="2"/>
      <c r="M428" s="2"/>
      <c r="N428" s="320"/>
      <c r="O428" s="320"/>
      <c r="P428" s="320"/>
      <c r="Q428" s="320"/>
      <c r="R428" s="320"/>
      <c r="S428" s="320"/>
      <c r="T428" s="320"/>
      <c r="U428" s="320"/>
      <c r="V428" s="320"/>
      <c r="W428" s="320"/>
      <c r="X428" s="320"/>
      <c r="Y428" s="320"/>
      <c r="Z428" s="320"/>
      <c r="AA428" s="320"/>
    </row>
    <row r="429" spans="1:27" ht="13.5" customHeight="1">
      <c r="A429" s="74"/>
      <c r="B429" s="74"/>
      <c r="C429" s="74"/>
      <c r="D429" s="74"/>
      <c r="E429" s="74"/>
      <c r="F429" s="74"/>
      <c r="G429" s="390"/>
      <c r="H429" s="391"/>
      <c r="I429" s="391"/>
      <c r="J429" s="391"/>
      <c r="K429" s="391"/>
      <c r="L429" s="2"/>
      <c r="M429" s="2"/>
      <c r="N429" s="320"/>
      <c r="O429" s="320"/>
      <c r="P429" s="320"/>
      <c r="Q429" s="320"/>
      <c r="R429" s="320"/>
      <c r="S429" s="320"/>
      <c r="T429" s="320"/>
      <c r="U429" s="320"/>
      <c r="V429" s="320"/>
      <c r="W429" s="320"/>
      <c r="X429" s="320"/>
      <c r="Y429" s="320"/>
      <c r="Z429" s="320"/>
      <c r="AA429" s="320"/>
    </row>
    <row r="430" spans="1:27" ht="13.5" customHeight="1">
      <c r="A430" s="74"/>
      <c r="B430" s="74"/>
      <c r="C430" s="74"/>
      <c r="D430" s="74"/>
      <c r="E430" s="74"/>
      <c r="F430" s="74"/>
      <c r="G430" s="390"/>
      <c r="H430" s="391"/>
      <c r="I430" s="391"/>
      <c r="J430" s="391"/>
      <c r="K430" s="391"/>
      <c r="L430" s="2"/>
      <c r="M430" s="2"/>
      <c r="N430" s="320"/>
      <c r="O430" s="320"/>
      <c r="P430" s="320"/>
      <c r="Q430" s="320"/>
      <c r="R430" s="320"/>
      <c r="S430" s="320"/>
      <c r="T430" s="320"/>
      <c r="U430" s="320"/>
      <c r="V430" s="320"/>
      <c r="W430" s="320"/>
      <c r="X430" s="320"/>
      <c r="Y430" s="320"/>
      <c r="Z430" s="320"/>
      <c r="AA430" s="320"/>
    </row>
    <row r="431" spans="1:27" ht="13.5" customHeight="1">
      <c r="A431" s="74"/>
      <c r="B431" s="74"/>
      <c r="C431" s="74"/>
      <c r="D431" s="74"/>
      <c r="E431" s="74"/>
      <c r="F431" s="74"/>
      <c r="G431" s="390"/>
      <c r="H431" s="391"/>
      <c r="I431" s="391"/>
      <c r="J431" s="391"/>
      <c r="K431" s="391"/>
      <c r="L431" s="2"/>
      <c r="M431" s="2"/>
      <c r="N431" s="320"/>
      <c r="O431" s="320"/>
      <c r="P431" s="320"/>
      <c r="Q431" s="320"/>
      <c r="R431" s="320"/>
      <c r="S431" s="320"/>
      <c r="T431" s="320"/>
      <c r="U431" s="320"/>
      <c r="V431" s="320"/>
      <c r="W431" s="320"/>
      <c r="X431" s="320"/>
      <c r="Y431" s="320"/>
      <c r="Z431" s="320"/>
      <c r="AA431" s="320"/>
    </row>
    <row r="432" spans="1:27" ht="13.5" customHeight="1">
      <c r="A432" s="74"/>
      <c r="B432" s="74"/>
      <c r="C432" s="74"/>
      <c r="D432" s="74"/>
      <c r="E432" s="74"/>
      <c r="F432" s="74"/>
      <c r="G432" s="390"/>
      <c r="H432" s="391"/>
      <c r="I432" s="391"/>
      <c r="J432" s="391"/>
      <c r="K432" s="391"/>
      <c r="L432" s="2"/>
      <c r="M432" s="2"/>
      <c r="N432" s="320"/>
      <c r="O432" s="320"/>
      <c r="P432" s="320"/>
      <c r="Q432" s="320"/>
      <c r="R432" s="320"/>
      <c r="S432" s="320"/>
      <c r="T432" s="320"/>
      <c r="U432" s="320"/>
      <c r="V432" s="320"/>
      <c r="W432" s="320"/>
      <c r="X432" s="320"/>
      <c r="Y432" s="320"/>
      <c r="Z432" s="320"/>
      <c r="AA432" s="320"/>
    </row>
    <row r="433" spans="1:27" ht="13.5" customHeight="1">
      <c r="A433" s="74"/>
      <c r="B433" s="74"/>
      <c r="C433" s="74"/>
      <c r="D433" s="74"/>
      <c r="E433" s="74"/>
      <c r="F433" s="74"/>
      <c r="G433" s="390"/>
      <c r="H433" s="391"/>
      <c r="I433" s="391"/>
      <c r="J433" s="391"/>
      <c r="K433" s="391"/>
      <c r="L433" s="2"/>
      <c r="M433" s="2"/>
      <c r="N433" s="320"/>
      <c r="O433" s="320"/>
      <c r="P433" s="320"/>
      <c r="Q433" s="320"/>
      <c r="R433" s="320"/>
      <c r="S433" s="320"/>
      <c r="T433" s="320"/>
      <c r="U433" s="320"/>
      <c r="V433" s="320"/>
      <c r="W433" s="320"/>
      <c r="X433" s="320"/>
      <c r="Y433" s="320"/>
      <c r="Z433" s="320"/>
      <c r="AA433" s="320"/>
    </row>
    <row r="434" spans="1:27" ht="13.5" customHeight="1">
      <c r="A434" s="74"/>
      <c r="B434" s="74"/>
      <c r="C434" s="74"/>
      <c r="D434" s="74"/>
      <c r="E434" s="74"/>
      <c r="F434" s="74"/>
      <c r="G434" s="390"/>
      <c r="H434" s="391"/>
      <c r="I434" s="391"/>
      <c r="J434" s="391"/>
      <c r="K434" s="391"/>
      <c r="L434" s="2"/>
      <c r="M434" s="2"/>
      <c r="N434" s="320"/>
      <c r="O434" s="320"/>
      <c r="P434" s="320"/>
      <c r="Q434" s="320"/>
      <c r="R434" s="320"/>
      <c r="S434" s="320"/>
      <c r="T434" s="320"/>
      <c r="U434" s="320"/>
      <c r="V434" s="320"/>
      <c r="W434" s="320"/>
      <c r="X434" s="320"/>
      <c r="Y434" s="320"/>
      <c r="Z434" s="320"/>
      <c r="AA434" s="320"/>
    </row>
    <row r="435" spans="1:27" ht="13.5" customHeight="1">
      <c r="A435" s="74"/>
      <c r="B435" s="74"/>
      <c r="C435" s="74"/>
      <c r="D435" s="74"/>
      <c r="E435" s="74"/>
      <c r="F435" s="74"/>
      <c r="G435" s="390"/>
      <c r="H435" s="391"/>
      <c r="I435" s="391"/>
      <c r="J435" s="391"/>
      <c r="K435" s="391"/>
      <c r="L435" s="2"/>
      <c r="M435" s="2"/>
      <c r="N435" s="320"/>
      <c r="O435" s="320"/>
      <c r="P435" s="320"/>
      <c r="Q435" s="320"/>
      <c r="R435" s="320"/>
      <c r="S435" s="320"/>
      <c r="T435" s="320"/>
      <c r="U435" s="320"/>
      <c r="V435" s="320"/>
      <c r="W435" s="320"/>
      <c r="X435" s="320"/>
      <c r="Y435" s="320"/>
      <c r="Z435" s="320"/>
      <c r="AA435" s="320"/>
    </row>
    <row r="436" spans="1:27" ht="13.5" customHeight="1">
      <c r="A436" s="74"/>
      <c r="B436" s="74"/>
      <c r="C436" s="74"/>
      <c r="D436" s="74"/>
      <c r="E436" s="74"/>
      <c r="F436" s="74"/>
      <c r="G436" s="390"/>
      <c r="H436" s="391"/>
      <c r="I436" s="391"/>
      <c r="J436" s="391"/>
      <c r="K436" s="391"/>
      <c r="L436" s="2"/>
      <c r="M436" s="2"/>
      <c r="N436" s="320"/>
      <c r="O436" s="320"/>
      <c r="P436" s="320"/>
      <c r="Q436" s="320"/>
      <c r="R436" s="320"/>
      <c r="S436" s="320"/>
      <c r="T436" s="320"/>
      <c r="U436" s="320"/>
      <c r="V436" s="320"/>
      <c r="W436" s="320"/>
      <c r="X436" s="320"/>
      <c r="Y436" s="320"/>
      <c r="Z436" s="320"/>
      <c r="AA436" s="320"/>
    </row>
    <row r="437" spans="1:27" ht="13.5" customHeight="1">
      <c r="A437" s="74"/>
      <c r="B437" s="74"/>
      <c r="C437" s="74"/>
      <c r="D437" s="74"/>
      <c r="E437" s="74"/>
      <c r="F437" s="74"/>
      <c r="G437" s="390"/>
      <c r="H437" s="391"/>
      <c r="I437" s="391"/>
      <c r="J437" s="391"/>
      <c r="K437" s="391"/>
      <c r="L437" s="2"/>
      <c r="M437" s="2"/>
      <c r="N437" s="320"/>
      <c r="O437" s="320"/>
      <c r="P437" s="320"/>
      <c r="Q437" s="320"/>
      <c r="R437" s="320"/>
      <c r="S437" s="320"/>
      <c r="T437" s="320"/>
      <c r="U437" s="320"/>
      <c r="V437" s="320"/>
      <c r="W437" s="320"/>
      <c r="X437" s="320"/>
      <c r="Y437" s="320"/>
      <c r="Z437" s="320"/>
      <c r="AA437" s="320"/>
    </row>
    <row r="438" spans="1:27" ht="13.5" customHeight="1">
      <c r="A438" s="74"/>
      <c r="B438" s="74"/>
      <c r="C438" s="74"/>
      <c r="D438" s="74"/>
      <c r="E438" s="74"/>
      <c r="F438" s="74"/>
      <c r="G438" s="390"/>
      <c r="H438" s="391"/>
      <c r="I438" s="391"/>
      <c r="J438" s="391"/>
      <c r="K438" s="391"/>
      <c r="L438" s="2"/>
      <c r="M438" s="2"/>
      <c r="N438" s="320"/>
      <c r="O438" s="320"/>
      <c r="P438" s="320"/>
      <c r="Q438" s="320"/>
      <c r="R438" s="320"/>
      <c r="S438" s="320"/>
      <c r="T438" s="320"/>
      <c r="U438" s="320"/>
      <c r="V438" s="320"/>
      <c r="W438" s="320"/>
      <c r="X438" s="320"/>
      <c r="Y438" s="320"/>
      <c r="Z438" s="320"/>
      <c r="AA438" s="320"/>
    </row>
    <row r="439" spans="1:27" ht="13.5" customHeight="1">
      <c r="A439" s="74"/>
      <c r="B439" s="74"/>
      <c r="C439" s="74"/>
      <c r="D439" s="74"/>
      <c r="E439" s="74"/>
      <c r="F439" s="74"/>
      <c r="G439" s="390"/>
      <c r="H439" s="391"/>
      <c r="I439" s="391"/>
      <c r="J439" s="391"/>
      <c r="K439" s="391"/>
      <c r="L439" s="2"/>
      <c r="M439" s="2"/>
      <c r="N439" s="320"/>
      <c r="O439" s="320"/>
      <c r="P439" s="320"/>
      <c r="Q439" s="320"/>
      <c r="R439" s="320"/>
      <c r="S439" s="320"/>
      <c r="T439" s="320"/>
      <c r="U439" s="320"/>
      <c r="V439" s="320"/>
      <c r="W439" s="320"/>
      <c r="X439" s="320"/>
      <c r="Y439" s="320"/>
      <c r="Z439" s="320"/>
      <c r="AA439" s="320"/>
    </row>
    <row r="440" spans="1:27" ht="13.5" customHeight="1">
      <c r="A440" s="74"/>
      <c r="B440" s="74"/>
      <c r="C440" s="74"/>
      <c r="D440" s="74"/>
      <c r="E440" s="74"/>
      <c r="F440" s="74"/>
      <c r="G440" s="390"/>
      <c r="H440" s="391"/>
      <c r="I440" s="391"/>
      <c r="J440" s="391"/>
      <c r="K440" s="391"/>
      <c r="L440" s="2"/>
      <c r="M440" s="2"/>
      <c r="N440" s="320"/>
      <c r="O440" s="320"/>
      <c r="P440" s="320"/>
      <c r="Q440" s="320"/>
      <c r="R440" s="320"/>
      <c r="S440" s="320"/>
      <c r="T440" s="320"/>
      <c r="U440" s="320"/>
      <c r="V440" s="320"/>
      <c r="W440" s="320"/>
      <c r="X440" s="320"/>
      <c r="Y440" s="320"/>
      <c r="Z440" s="320"/>
      <c r="AA440" s="320"/>
    </row>
    <row r="441" spans="1:27" ht="13.5" customHeight="1">
      <c r="A441" s="74"/>
      <c r="B441" s="74"/>
      <c r="C441" s="74"/>
      <c r="D441" s="74"/>
      <c r="E441" s="74"/>
      <c r="F441" s="74"/>
      <c r="G441" s="390"/>
      <c r="H441" s="391"/>
      <c r="I441" s="391"/>
      <c r="J441" s="391"/>
      <c r="K441" s="391"/>
      <c r="L441" s="2"/>
      <c r="M441" s="2"/>
      <c r="N441" s="320"/>
      <c r="O441" s="320"/>
      <c r="P441" s="320"/>
      <c r="Q441" s="320"/>
      <c r="R441" s="320"/>
      <c r="S441" s="320"/>
      <c r="T441" s="320"/>
      <c r="U441" s="320"/>
      <c r="V441" s="320"/>
      <c r="W441" s="320"/>
      <c r="X441" s="320"/>
      <c r="Y441" s="320"/>
      <c r="Z441" s="320"/>
      <c r="AA441" s="320"/>
    </row>
    <row r="442" spans="1:27" ht="13.5" customHeight="1">
      <c r="A442" s="74"/>
      <c r="B442" s="74"/>
      <c r="C442" s="74"/>
      <c r="D442" s="74"/>
      <c r="E442" s="74"/>
      <c r="F442" s="74"/>
      <c r="G442" s="390"/>
      <c r="H442" s="391"/>
      <c r="I442" s="391"/>
      <c r="J442" s="391"/>
      <c r="K442" s="391"/>
      <c r="L442" s="2"/>
      <c r="M442" s="2"/>
      <c r="N442" s="320"/>
      <c r="O442" s="320"/>
      <c r="P442" s="320"/>
      <c r="Q442" s="320"/>
      <c r="R442" s="320"/>
      <c r="S442" s="320"/>
      <c r="T442" s="320"/>
      <c r="U442" s="320"/>
      <c r="V442" s="320"/>
      <c r="W442" s="320"/>
      <c r="X442" s="320"/>
      <c r="Y442" s="320"/>
      <c r="Z442" s="320"/>
      <c r="AA442" s="320"/>
    </row>
    <row r="443" spans="1:27" ht="13.5" customHeight="1">
      <c r="A443" s="74"/>
      <c r="B443" s="74"/>
      <c r="C443" s="74"/>
      <c r="D443" s="74"/>
      <c r="E443" s="74"/>
      <c r="F443" s="74"/>
      <c r="G443" s="390"/>
      <c r="H443" s="391"/>
      <c r="I443" s="391"/>
      <c r="J443" s="391"/>
      <c r="K443" s="391"/>
      <c r="L443" s="2"/>
      <c r="M443" s="2"/>
      <c r="N443" s="320"/>
      <c r="O443" s="320"/>
      <c r="P443" s="320"/>
      <c r="Q443" s="320"/>
      <c r="R443" s="320"/>
      <c r="S443" s="320"/>
      <c r="T443" s="320"/>
      <c r="U443" s="320"/>
      <c r="V443" s="320"/>
      <c r="W443" s="320"/>
      <c r="X443" s="320"/>
      <c r="Y443" s="320"/>
      <c r="Z443" s="320"/>
      <c r="AA443" s="320"/>
    </row>
    <row r="444" spans="1:27" ht="13.5" customHeight="1">
      <c r="A444" s="74"/>
      <c r="B444" s="74"/>
      <c r="C444" s="74"/>
      <c r="D444" s="74"/>
      <c r="E444" s="74"/>
      <c r="F444" s="74"/>
      <c r="G444" s="390"/>
      <c r="H444" s="391"/>
      <c r="I444" s="391"/>
      <c r="J444" s="391"/>
      <c r="K444" s="391"/>
      <c r="L444" s="2"/>
      <c r="M444" s="2"/>
      <c r="N444" s="320"/>
      <c r="O444" s="320"/>
      <c r="P444" s="320"/>
      <c r="Q444" s="320"/>
      <c r="R444" s="320"/>
      <c r="S444" s="320"/>
      <c r="T444" s="320"/>
      <c r="U444" s="320"/>
      <c r="V444" s="320"/>
      <c r="W444" s="320"/>
      <c r="X444" s="320"/>
      <c r="Y444" s="320"/>
      <c r="Z444" s="320"/>
      <c r="AA444" s="320"/>
    </row>
    <row r="445" spans="1:27" ht="13.5" customHeight="1">
      <c r="A445" s="74"/>
      <c r="B445" s="74"/>
      <c r="C445" s="74"/>
      <c r="D445" s="74"/>
      <c r="E445" s="74"/>
      <c r="F445" s="74"/>
      <c r="G445" s="390"/>
      <c r="H445" s="391"/>
      <c r="I445" s="391"/>
      <c r="J445" s="391"/>
      <c r="K445" s="391"/>
      <c r="L445" s="2"/>
      <c r="M445" s="2"/>
      <c r="N445" s="320"/>
      <c r="O445" s="320"/>
      <c r="P445" s="320"/>
      <c r="Q445" s="320"/>
      <c r="R445" s="320"/>
      <c r="S445" s="320"/>
      <c r="T445" s="320"/>
      <c r="U445" s="320"/>
      <c r="V445" s="320"/>
      <c r="W445" s="320"/>
      <c r="X445" s="320"/>
      <c r="Y445" s="320"/>
      <c r="Z445" s="320"/>
      <c r="AA445" s="320"/>
    </row>
    <row r="446" spans="1:27" ht="13.5" customHeight="1">
      <c r="A446" s="74"/>
      <c r="B446" s="74"/>
      <c r="C446" s="74"/>
      <c r="D446" s="74"/>
      <c r="E446" s="74"/>
      <c r="F446" s="74"/>
      <c r="G446" s="390"/>
      <c r="H446" s="391"/>
      <c r="I446" s="391"/>
      <c r="J446" s="391"/>
      <c r="K446" s="391"/>
      <c r="L446" s="2"/>
      <c r="M446" s="2"/>
      <c r="N446" s="320"/>
      <c r="O446" s="320"/>
      <c r="P446" s="320"/>
      <c r="Q446" s="320"/>
      <c r="R446" s="320"/>
      <c r="S446" s="320"/>
      <c r="T446" s="320"/>
      <c r="U446" s="320"/>
      <c r="V446" s="320"/>
      <c r="W446" s="320"/>
      <c r="X446" s="320"/>
      <c r="Y446" s="320"/>
      <c r="Z446" s="320"/>
      <c r="AA446" s="320"/>
    </row>
    <row r="447" spans="1:27" ht="13.5" customHeight="1">
      <c r="A447" s="74"/>
      <c r="B447" s="74"/>
      <c r="C447" s="74"/>
      <c r="D447" s="74"/>
      <c r="E447" s="74"/>
      <c r="F447" s="74"/>
      <c r="G447" s="390"/>
      <c r="H447" s="391"/>
      <c r="I447" s="391"/>
      <c r="J447" s="391"/>
      <c r="K447" s="391"/>
      <c r="L447" s="2"/>
      <c r="M447" s="2"/>
      <c r="N447" s="320"/>
      <c r="O447" s="320"/>
      <c r="P447" s="320"/>
      <c r="Q447" s="320"/>
      <c r="R447" s="320"/>
      <c r="S447" s="320"/>
      <c r="T447" s="320"/>
      <c r="U447" s="320"/>
      <c r="V447" s="320"/>
      <c r="W447" s="320"/>
      <c r="X447" s="320"/>
      <c r="Y447" s="320"/>
      <c r="Z447" s="320"/>
      <c r="AA447" s="320"/>
    </row>
    <row r="448" spans="1:27" ht="13.5" customHeight="1">
      <c r="A448" s="74"/>
      <c r="B448" s="74"/>
      <c r="C448" s="74"/>
      <c r="D448" s="74"/>
      <c r="E448" s="74"/>
      <c r="F448" s="74"/>
      <c r="G448" s="390"/>
      <c r="H448" s="391"/>
      <c r="I448" s="391"/>
      <c r="J448" s="391"/>
      <c r="K448" s="391"/>
      <c r="L448" s="2"/>
      <c r="M448" s="2"/>
      <c r="N448" s="320"/>
      <c r="O448" s="320"/>
      <c r="P448" s="320"/>
      <c r="Q448" s="320"/>
      <c r="R448" s="320"/>
      <c r="S448" s="320"/>
      <c r="T448" s="320"/>
      <c r="U448" s="320"/>
      <c r="V448" s="320"/>
      <c r="W448" s="320"/>
      <c r="X448" s="320"/>
      <c r="Y448" s="320"/>
      <c r="Z448" s="320"/>
      <c r="AA448" s="320"/>
    </row>
    <row r="449" spans="1:27" ht="13.5" customHeight="1">
      <c r="A449" s="74"/>
      <c r="B449" s="74"/>
      <c r="C449" s="74"/>
      <c r="D449" s="74"/>
      <c r="E449" s="74"/>
      <c r="F449" s="74"/>
      <c r="G449" s="390"/>
      <c r="H449" s="391"/>
      <c r="I449" s="391"/>
      <c r="J449" s="391"/>
      <c r="K449" s="391"/>
      <c r="L449" s="2"/>
      <c r="M449" s="2"/>
      <c r="N449" s="320"/>
      <c r="O449" s="320"/>
      <c r="P449" s="320"/>
      <c r="Q449" s="320"/>
      <c r="R449" s="320"/>
      <c r="S449" s="320"/>
      <c r="T449" s="320"/>
      <c r="U449" s="320"/>
      <c r="V449" s="320"/>
      <c r="W449" s="320"/>
      <c r="X449" s="320"/>
      <c r="Y449" s="320"/>
      <c r="Z449" s="320"/>
      <c r="AA449" s="320"/>
    </row>
    <row r="450" spans="1:27" ht="13.5" customHeight="1">
      <c r="A450" s="74"/>
      <c r="B450" s="74"/>
      <c r="C450" s="74"/>
      <c r="D450" s="74"/>
      <c r="E450" s="74"/>
      <c r="F450" s="74"/>
      <c r="G450" s="390"/>
      <c r="H450" s="391"/>
      <c r="I450" s="391"/>
      <c r="J450" s="391"/>
      <c r="K450" s="391"/>
      <c r="L450" s="2"/>
      <c r="M450" s="2"/>
      <c r="N450" s="320"/>
      <c r="O450" s="320"/>
      <c r="P450" s="320"/>
      <c r="Q450" s="320"/>
      <c r="R450" s="320"/>
      <c r="S450" s="320"/>
      <c r="T450" s="320"/>
      <c r="U450" s="320"/>
      <c r="V450" s="320"/>
      <c r="W450" s="320"/>
      <c r="X450" s="320"/>
      <c r="Y450" s="320"/>
      <c r="Z450" s="320"/>
      <c r="AA450" s="320"/>
    </row>
    <row r="451" spans="1:27" ht="13.5" customHeight="1">
      <c r="A451" s="74"/>
      <c r="B451" s="74"/>
      <c r="C451" s="74"/>
      <c r="D451" s="74"/>
      <c r="E451" s="74"/>
      <c r="F451" s="74"/>
      <c r="G451" s="390"/>
      <c r="H451" s="391"/>
      <c r="I451" s="391"/>
      <c r="J451" s="391"/>
      <c r="K451" s="391"/>
      <c r="L451" s="2"/>
      <c r="M451" s="2"/>
      <c r="N451" s="320"/>
      <c r="O451" s="320"/>
      <c r="P451" s="320"/>
      <c r="Q451" s="320"/>
      <c r="R451" s="320"/>
      <c r="S451" s="320"/>
      <c r="T451" s="320"/>
      <c r="U451" s="320"/>
      <c r="V451" s="320"/>
      <c r="W451" s="320"/>
      <c r="X451" s="320"/>
      <c r="Y451" s="320"/>
      <c r="Z451" s="320"/>
      <c r="AA451" s="320"/>
    </row>
    <row r="452" spans="1:27" ht="13.5" customHeight="1">
      <c r="A452" s="74"/>
      <c r="B452" s="74"/>
      <c r="C452" s="74"/>
      <c r="D452" s="74"/>
      <c r="E452" s="74"/>
      <c r="F452" s="74"/>
      <c r="G452" s="390"/>
      <c r="H452" s="391"/>
      <c r="I452" s="391"/>
      <c r="J452" s="391"/>
      <c r="K452" s="391"/>
      <c r="L452" s="2"/>
      <c r="M452" s="2"/>
      <c r="N452" s="320"/>
      <c r="O452" s="320"/>
      <c r="P452" s="320"/>
      <c r="Q452" s="320"/>
      <c r="R452" s="320"/>
      <c r="S452" s="320"/>
      <c r="T452" s="320"/>
      <c r="U452" s="320"/>
      <c r="V452" s="320"/>
      <c r="W452" s="320"/>
      <c r="X452" s="320"/>
      <c r="Y452" s="320"/>
      <c r="Z452" s="320"/>
      <c r="AA452" s="320"/>
    </row>
    <row r="453" spans="1:27" ht="13.5" customHeight="1">
      <c r="A453" s="74"/>
      <c r="B453" s="74"/>
      <c r="C453" s="74"/>
      <c r="D453" s="74"/>
      <c r="E453" s="74"/>
      <c r="F453" s="74"/>
      <c r="G453" s="390"/>
      <c r="H453" s="391"/>
      <c r="I453" s="391"/>
      <c r="J453" s="391"/>
      <c r="K453" s="391"/>
      <c r="L453" s="2"/>
      <c r="M453" s="2"/>
      <c r="N453" s="320"/>
      <c r="O453" s="320"/>
      <c r="P453" s="320"/>
      <c r="Q453" s="320"/>
      <c r="R453" s="320"/>
      <c r="S453" s="320"/>
      <c r="T453" s="320"/>
      <c r="U453" s="320"/>
      <c r="V453" s="320"/>
      <c r="W453" s="320"/>
      <c r="X453" s="320"/>
      <c r="Y453" s="320"/>
      <c r="Z453" s="320"/>
      <c r="AA453" s="320"/>
    </row>
    <row r="454" spans="1:27" ht="13.5" customHeight="1">
      <c r="A454" s="74"/>
      <c r="B454" s="74"/>
      <c r="C454" s="74"/>
      <c r="D454" s="74"/>
      <c r="E454" s="74"/>
      <c r="F454" s="74"/>
      <c r="G454" s="390"/>
      <c r="H454" s="391"/>
      <c r="I454" s="391"/>
      <c r="J454" s="391"/>
      <c r="K454" s="391"/>
      <c r="L454" s="2"/>
      <c r="M454" s="2"/>
      <c r="N454" s="320"/>
      <c r="O454" s="320"/>
      <c r="P454" s="320"/>
      <c r="Q454" s="320"/>
      <c r="R454" s="320"/>
      <c r="S454" s="320"/>
      <c r="T454" s="320"/>
      <c r="U454" s="320"/>
      <c r="V454" s="320"/>
      <c r="W454" s="320"/>
      <c r="X454" s="320"/>
      <c r="Y454" s="320"/>
      <c r="Z454" s="320"/>
      <c r="AA454" s="320"/>
    </row>
    <row r="455" spans="1:27" ht="13.5" customHeight="1">
      <c r="A455" s="74"/>
      <c r="B455" s="74"/>
      <c r="C455" s="74"/>
      <c r="D455" s="74"/>
      <c r="E455" s="74"/>
      <c r="F455" s="74"/>
      <c r="G455" s="390"/>
      <c r="H455" s="391"/>
      <c r="I455" s="391"/>
      <c r="J455" s="391"/>
      <c r="K455" s="391"/>
      <c r="L455" s="2"/>
      <c r="M455" s="2"/>
      <c r="N455" s="320"/>
      <c r="O455" s="320"/>
      <c r="P455" s="320"/>
      <c r="Q455" s="320"/>
      <c r="R455" s="320"/>
      <c r="S455" s="320"/>
      <c r="T455" s="320"/>
      <c r="U455" s="320"/>
      <c r="V455" s="320"/>
      <c r="W455" s="320"/>
      <c r="X455" s="320"/>
      <c r="Y455" s="320"/>
      <c r="Z455" s="320"/>
      <c r="AA455" s="320"/>
    </row>
    <row r="456" spans="1:27" ht="13.5" customHeight="1">
      <c r="A456" s="74"/>
      <c r="B456" s="74"/>
      <c r="C456" s="74"/>
      <c r="D456" s="74"/>
      <c r="E456" s="74"/>
      <c r="F456" s="74"/>
      <c r="G456" s="390"/>
      <c r="H456" s="391"/>
      <c r="I456" s="391"/>
      <c r="J456" s="391"/>
      <c r="K456" s="391"/>
      <c r="L456" s="2"/>
      <c r="M456" s="2"/>
      <c r="N456" s="320"/>
      <c r="O456" s="320"/>
      <c r="P456" s="320"/>
      <c r="Q456" s="320"/>
      <c r="R456" s="320"/>
      <c r="S456" s="320"/>
      <c r="T456" s="320"/>
      <c r="U456" s="320"/>
      <c r="V456" s="320"/>
      <c r="W456" s="320"/>
      <c r="X456" s="320"/>
      <c r="Y456" s="320"/>
      <c r="Z456" s="320"/>
      <c r="AA456" s="320"/>
    </row>
    <row r="457" spans="1:27" ht="13.5" customHeight="1">
      <c r="A457" s="74"/>
      <c r="B457" s="74"/>
      <c r="C457" s="74"/>
      <c r="D457" s="74"/>
      <c r="E457" s="74"/>
      <c r="F457" s="74"/>
      <c r="G457" s="390"/>
      <c r="H457" s="391"/>
      <c r="I457" s="391"/>
      <c r="J457" s="391"/>
      <c r="K457" s="391"/>
      <c r="L457" s="2"/>
      <c r="M457" s="2"/>
      <c r="N457" s="320"/>
      <c r="O457" s="320"/>
      <c r="P457" s="320"/>
      <c r="Q457" s="320"/>
      <c r="R457" s="320"/>
      <c r="S457" s="320"/>
      <c r="T457" s="320"/>
      <c r="U457" s="320"/>
      <c r="V457" s="320"/>
      <c r="W457" s="320"/>
      <c r="X457" s="320"/>
      <c r="Y457" s="320"/>
      <c r="Z457" s="320"/>
      <c r="AA457" s="320"/>
    </row>
    <row r="458" spans="1:27" ht="13.5" customHeight="1">
      <c r="A458" s="74"/>
      <c r="B458" s="74"/>
      <c r="C458" s="74"/>
      <c r="D458" s="74"/>
      <c r="E458" s="74"/>
      <c r="F458" s="74"/>
      <c r="G458" s="390"/>
      <c r="H458" s="391"/>
      <c r="I458" s="391"/>
      <c r="J458" s="391"/>
      <c r="K458" s="391"/>
      <c r="L458" s="2"/>
      <c r="M458" s="2"/>
      <c r="N458" s="320"/>
      <c r="O458" s="320"/>
      <c r="P458" s="320"/>
      <c r="Q458" s="320"/>
      <c r="R458" s="320"/>
      <c r="S458" s="320"/>
      <c r="T458" s="320"/>
      <c r="U458" s="320"/>
      <c r="V458" s="320"/>
      <c r="W458" s="320"/>
      <c r="X458" s="320"/>
      <c r="Y458" s="320"/>
      <c r="Z458" s="320"/>
      <c r="AA458" s="320"/>
    </row>
    <row r="459" spans="1:27" ht="13.5" customHeight="1">
      <c r="A459" s="74"/>
      <c r="B459" s="74"/>
      <c r="C459" s="74"/>
      <c r="D459" s="74"/>
      <c r="E459" s="74"/>
      <c r="F459" s="74"/>
      <c r="G459" s="390"/>
      <c r="H459" s="391"/>
      <c r="I459" s="391"/>
      <c r="J459" s="391"/>
      <c r="K459" s="391"/>
      <c r="L459" s="2"/>
      <c r="M459" s="2"/>
      <c r="N459" s="320"/>
      <c r="O459" s="320"/>
      <c r="P459" s="320"/>
      <c r="Q459" s="320"/>
      <c r="R459" s="320"/>
      <c r="S459" s="320"/>
      <c r="T459" s="320"/>
      <c r="U459" s="320"/>
      <c r="V459" s="320"/>
      <c r="W459" s="320"/>
      <c r="X459" s="320"/>
      <c r="Y459" s="320"/>
      <c r="Z459" s="320"/>
      <c r="AA459" s="320"/>
    </row>
    <row r="460" spans="1:27" ht="13.5" customHeight="1">
      <c r="A460" s="74"/>
      <c r="B460" s="74"/>
      <c r="C460" s="74"/>
      <c r="D460" s="74"/>
      <c r="E460" s="74"/>
      <c r="F460" s="74"/>
      <c r="G460" s="390"/>
      <c r="H460" s="391"/>
      <c r="I460" s="391"/>
      <c r="J460" s="391"/>
      <c r="K460" s="391"/>
      <c r="L460" s="2"/>
      <c r="M460" s="2"/>
      <c r="N460" s="320"/>
      <c r="O460" s="320"/>
      <c r="P460" s="320"/>
      <c r="Q460" s="320"/>
      <c r="R460" s="320"/>
      <c r="S460" s="320"/>
      <c r="T460" s="320"/>
      <c r="U460" s="320"/>
      <c r="V460" s="320"/>
      <c r="W460" s="320"/>
      <c r="X460" s="320"/>
      <c r="Y460" s="320"/>
      <c r="Z460" s="320"/>
      <c r="AA460" s="320"/>
    </row>
    <row r="461" spans="1:27" ht="13.5" customHeight="1">
      <c r="A461" s="74"/>
      <c r="B461" s="74"/>
      <c r="C461" s="74"/>
      <c r="D461" s="74"/>
      <c r="E461" s="74"/>
      <c r="F461" s="74"/>
      <c r="G461" s="390"/>
      <c r="H461" s="391"/>
      <c r="I461" s="391"/>
      <c r="J461" s="391"/>
      <c r="K461" s="391"/>
      <c r="L461" s="2"/>
      <c r="M461" s="2"/>
      <c r="N461" s="320"/>
      <c r="O461" s="320"/>
      <c r="P461" s="320"/>
      <c r="Q461" s="320"/>
      <c r="R461" s="320"/>
      <c r="S461" s="320"/>
      <c r="T461" s="320"/>
      <c r="U461" s="320"/>
      <c r="V461" s="320"/>
      <c r="W461" s="320"/>
      <c r="X461" s="320"/>
      <c r="Y461" s="320"/>
      <c r="Z461" s="320"/>
      <c r="AA461" s="320"/>
    </row>
    <row r="462" spans="1:27" ht="13.5" customHeight="1">
      <c r="A462" s="74"/>
      <c r="B462" s="74"/>
      <c r="C462" s="74"/>
      <c r="D462" s="74"/>
      <c r="E462" s="74"/>
      <c r="F462" s="74"/>
      <c r="G462" s="390"/>
      <c r="H462" s="391"/>
      <c r="I462" s="391"/>
      <c r="J462" s="391"/>
      <c r="K462" s="391"/>
      <c r="L462" s="2"/>
      <c r="M462" s="2"/>
      <c r="N462" s="320"/>
      <c r="O462" s="320"/>
      <c r="P462" s="320"/>
      <c r="Q462" s="320"/>
      <c r="R462" s="320"/>
      <c r="S462" s="320"/>
      <c r="T462" s="320"/>
      <c r="U462" s="320"/>
      <c r="V462" s="320"/>
      <c r="W462" s="320"/>
      <c r="X462" s="320"/>
      <c r="Y462" s="320"/>
      <c r="Z462" s="320"/>
      <c r="AA462" s="320"/>
    </row>
    <row r="463" spans="1:27" ht="13.5" customHeight="1">
      <c r="A463" s="74"/>
      <c r="B463" s="74"/>
      <c r="C463" s="74"/>
      <c r="D463" s="74"/>
      <c r="E463" s="74"/>
      <c r="F463" s="74"/>
      <c r="G463" s="390"/>
      <c r="H463" s="391"/>
      <c r="I463" s="391"/>
      <c r="J463" s="391"/>
      <c r="K463" s="391"/>
      <c r="L463" s="2"/>
      <c r="M463" s="2"/>
      <c r="N463" s="320"/>
      <c r="O463" s="320"/>
      <c r="P463" s="320"/>
      <c r="Q463" s="320"/>
      <c r="R463" s="320"/>
      <c r="S463" s="320"/>
      <c r="T463" s="320"/>
      <c r="U463" s="320"/>
      <c r="V463" s="320"/>
      <c r="W463" s="320"/>
      <c r="X463" s="320"/>
      <c r="Y463" s="320"/>
      <c r="Z463" s="320"/>
      <c r="AA463" s="320"/>
    </row>
    <row r="464" spans="1:27" ht="13.5" customHeight="1">
      <c r="A464" s="74"/>
      <c r="B464" s="74"/>
      <c r="C464" s="74"/>
      <c r="D464" s="74"/>
      <c r="E464" s="74"/>
      <c r="F464" s="74"/>
      <c r="G464" s="390"/>
      <c r="H464" s="391"/>
      <c r="I464" s="391"/>
      <c r="J464" s="391"/>
      <c r="K464" s="391"/>
      <c r="L464" s="2"/>
      <c r="M464" s="2"/>
      <c r="N464" s="320"/>
      <c r="O464" s="320"/>
      <c r="P464" s="320"/>
      <c r="Q464" s="320"/>
      <c r="R464" s="320"/>
      <c r="S464" s="320"/>
      <c r="T464" s="320"/>
      <c r="U464" s="320"/>
      <c r="V464" s="320"/>
      <c r="W464" s="320"/>
      <c r="X464" s="320"/>
      <c r="Y464" s="320"/>
      <c r="Z464" s="320"/>
      <c r="AA464" s="320"/>
    </row>
    <row r="465" spans="1:27" ht="13.5" customHeight="1">
      <c r="A465" s="74"/>
      <c r="B465" s="74"/>
      <c r="C465" s="74"/>
      <c r="D465" s="74"/>
      <c r="E465" s="74"/>
      <c r="F465" s="74"/>
      <c r="G465" s="390"/>
      <c r="H465" s="391"/>
      <c r="I465" s="391"/>
      <c r="J465" s="391"/>
      <c r="K465" s="391"/>
      <c r="L465" s="2"/>
      <c r="M465" s="2"/>
      <c r="N465" s="320"/>
      <c r="O465" s="320"/>
      <c r="P465" s="320"/>
      <c r="Q465" s="320"/>
      <c r="R465" s="320"/>
      <c r="S465" s="320"/>
      <c r="T465" s="320"/>
      <c r="U465" s="320"/>
      <c r="V465" s="320"/>
      <c r="W465" s="320"/>
      <c r="X465" s="320"/>
      <c r="Y465" s="320"/>
      <c r="Z465" s="320"/>
      <c r="AA465" s="320"/>
    </row>
    <row r="466" spans="1:27" ht="13.5" customHeight="1">
      <c r="A466" s="74"/>
      <c r="B466" s="74"/>
      <c r="C466" s="74"/>
      <c r="D466" s="74"/>
      <c r="E466" s="74"/>
      <c r="F466" s="74"/>
      <c r="G466" s="390"/>
      <c r="H466" s="391"/>
      <c r="I466" s="391"/>
      <c r="J466" s="391"/>
      <c r="K466" s="391"/>
      <c r="L466" s="2"/>
      <c r="M466" s="2"/>
      <c r="N466" s="320"/>
      <c r="O466" s="320"/>
      <c r="P466" s="320"/>
      <c r="Q466" s="320"/>
      <c r="R466" s="320"/>
      <c r="S466" s="320"/>
      <c r="T466" s="320"/>
      <c r="U466" s="320"/>
      <c r="V466" s="320"/>
      <c r="W466" s="320"/>
      <c r="X466" s="320"/>
      <c r="Y466" s="320"/>
      <c r="Z466" s="320"/>
      <c r="AA466" s="320"/>
    </row>
    <row r="467" spans="1:27" ht="13.5" customHeight="1">
      <c r="A467" s="74"/>
      <c r="B467" s="74"/>
      <c r="C467" s="74"/>
      <c r="D467" s="74"/>
      <c r="E467" s="74"/>
      <c r="F467" s="74"/>
      <c r="G467" s="390"/>
      <c r="H467" s="391"/>
      <c r="I467" s="391"/>
      <c r="J467" s="391"/>
      <c r="K467" s="391"/>
      <c r="L467" s="2"/>
      <c r="M467" s="2"/>
      <c r="N467" s="320"/>
      <c r="O467" s="320"/>
      <c r="P467" s="320"/>
      <c r="Q467" s="320"/>
      <c r="R467" s="320"/>
      <c r="S467" s="320"/>
      <c r="T467" s="320"/>
      <c r="U467" s="320"/>
      <c r="V467" s="320"/>
      <c r="W467" s="320"/>
      <c r="X467" s="320"/>
      <c r="Y467" s="320"/>
      <c r="Z467" s="320"/>
      <c r="AA467" s="320"/>
    </row>
    <row r="468" spans="1:27" ht="13.5" customHeight="1">
      <c r="A468" s="74"/>
      <c r="B468" s="74"/>
      <c r="C468" s="74"/>
      <c r="D468" s="74"/>
      <c r="E468" s="74"/>
      <c r="F468" s="74"/>
      <c r="G468" s="390"/>
      <c r="H468" s="391"/>
      <c r="I468" s="391"/>
      <c r="J468" s="391"/>
      <c r="K468" s="391"/>
      <c r="L468" s="2"/>
      <c r="M468" s="2"/>
      <c r="N468" s="320"/>
      <c r="O468" s="320"/>
      <c r="P468" s="320"/>
      <c r="Q468" s="320"/>
      <c r="R468" s="320"/>
      <c r="S468" s="320"/>
      <c r="T468" s="320"/>
      <c r="U468" s="320"/>
      <c r="V468" s="320"/>
      <c r="W468" s="320"/>
      <c r="X468" s="320"/>
      <c r="Y468" s="320"/>
      <c r="Z468" s="320"/>
      <c r="AA468" s="320"/>
    </row>
    <row r="469" spans="1:27" ht="13.5" customHeight="1">
      <c r="A469" s="74"/>
      <c r="B469" s="74"/>
      <c r="C469" s="74"/>
      <c r="D469" s="74"/>
      <c r="E469" s="74"/>
      <c r="F469" s="74"/>
      <c r="G469" s="390"/>
      <c r="H469" s="391"/>
      <c r="I469" s="391"/>
      <c r="J469" s="391"/>
      <c r="K469" s="391"/>
      <c r="L469" s="2"/>
      <c r="M469" s="2"/>
      <c r="N469" s="320"/>
      <c r="O469" s="320"/>
      <c r="P469" s="320"/>
      <c r="Q469" s="320"/>
      <c r="R469" s="320"/>
      <c r="S469" s="320"/>
      <c r="T469" s="320"/>
      <c r="U469" s="320"/>
      <c r="V469" s="320"/>
      <c r="W469" s="320"/>
      <c r="X469" s="320"/>
      <c r="Y469" s="320"/>
      <c r="Z469" s="320"/>
      <c r="AA469" s="320"/>
    </row>
    <row r="470" spans="1:27" ht="13.5" customHeight="1">
      <c r="A470" s="74"/>
      <c r="B470" s="74"/>
      <c r="C470" s="74"/>
      <c r="D470" s="74"/>
      <c r="E470" s="74"/>
      <c r="F470" s="74"/>
      <c r="G470" s="390"/>
      <c r="H470" s="391"/>
      <c r="I470" s="391"/>
      <c r="J470" s="391"/>
      <c r="K470" s="391"/>
      <c r="L470" s="2"/>
      <c r="M470" s="2"/>
      <c r="N470" s="320"/>
      <c r="O470" s="320"/>
      <c r="P470" s="320"/>
      <c r="Q470" s="320"/>
      <c r="R470" s="320"/>
      <c r="S470" s="320"/>
      <c r="T470" s="320"/>
      <c r="U470" s="320"/>
      <c r="V470" s="320"/>
      <c r="W470" s="320"/>
      <c r="X470" s="320"/>
      <c r="Y470" s="320"/>
      <c r="Z470" s="320"/>
      <c r="AA470" s="320"/>
    </row>
    <row r="471" spans="1:27" ht="13.5" customHeight="1">
      <c r="A471" s="74"/>
      <c r="B471" s="74"/>
      <c r="C471" s="74"/>
      <c r="D471" s="74"/>
      <c r="E471" s="74"/>
      <c r="F471" s="74"/>
      <c r="G471" s="390"/>
      <c r="H471" s="391"/>
      <c r="I471" s="391"/>
      <c r="J471" s="391"/>
      <c r="K471" s="391"/>
      <c r="L471" s="2"/>
      <c r="M471" s="2"/>
      <c r="N471" s="320"/>
      <c r="O471" s="320"/>
      <c r="P471" s="320"/>
      <c r="Q471" s="320"/>
      <c r="R471" s="320"/>
      <c r="S471" s="320"/>
      <c r="T471" s="320"/>
      <c r="U471" s="320"/>
      <c r="V471" s="320"/>
      <c r="W471" s="320"/>
      <c r="X471" s="320"/>
      <c r="Y471" s="320"/>
      <c r="Z471" s="320"/>
      <c r="AA471" s="320"/>
    </row>
    <row r="472" spans="1:27" ht="13.5" customHeight="1">
      <c r="A472" s="74"/>
      <c r="B472" s="74"/>
      <c r="C472" s="74"/>
      <c r="D472" s="74"/>
      <c r="E472" s="74"/>
      <c r="F472" s="74"/>
      <c r="G472" s="390"/>
      <c r="H472" s="391"/>
      <c r="I472" s="391"/>
      <c r="J472" s="391"/>
      <c r="K472" s="391"/>
      <c r="L472" s="2"/>
      <c r="M472" s="2"/>
      <c r="N472" s="320"/>
      <c r="O472" s="320"/>
      <c r="P472" s="320"/>
      <c r="Q472" s="320"/>
      <c r="R472" s="320"/>
      <c r="S472" s="320"/>
      <c r="T472" s="320"/>
      <c r="U472" s="320"/>
      <c r="V472" s="320"/>
      <c r="W472" s="320"/>
      <c r="X472" s="320"/>
      <c r="Y472" s="320"/>
      <c r="Z472" s="320"/>
      <c r="AA472" s="320"/>
    </row>
    <row r="473" spans="1:27" ht="13.5" customHeight="1">
      <c r="A473" s="74"/>
      <c r="B473" s="74"/>
      <c r="C473" s="74"/>
      <c r="D473" s="74"/>
      <c r="E473" s="74"/>
      <c r="F473" s="74"/>
      <c r="G473" s="390"/>
      <c r="H473" s="391"/>
      <c r="I473" s="391"/>
      <c r="J473" s="391"/>
      <c r="K473" s="391"/>
      <c r="L473" s="2"/>
      <c r="M473" s="2"/>
      <c r="N473" s="320"/>
      <c r="O473" s="320"/>
      <c r="P473" s="320"/>
      <c r="Q473" s="320"/>
      <c r="R473" s="320"/>
      <c r="S473" s="320"/>
      <c r="T473" s="320"/>
      <c r="U473" s="320"/>
      <c r="V473" s="320"/>
      <c r="W473" s="320"/>
      <c r="X473" s="320"/>
      <c r="Y473" s="320"/>
      <c r="Z473" s="320"/>
      <c r="AA473" s="320"/>
    </row>
    <row r="474" spans="1:27" ht="13.5" customHeight="1">
      <c r="A474" s="74"/>
      <c r="B474" s="74"/>
      <c r="C474" s="74"/>
      <c r="D474" s="74"/>
      <c r="E474" s="74"/>
      <c r="F474" s="74"/>
      <c r="G474" s="390"/>
      <c r="H474" s="391"/>
      <c r="I474" s="391"/>
      <c r="J474" s="391"/>
      <c r="K474" s="391"/>
      <c r="L474" s="2"/>
      <c r="M474" s="2"/>
      <c r="N474" s="320"/>
      <c r="O474" s="320"/>
      <c r="P474" s="320"/>
      <c r="Q474" s="320"/>
      <c r="R474" s="320"/>
      <c r="S474" s="320"/>
      <c r="T474" s="320"/>
      <c r="U474" s="320"/>
      <c r="V474" s="320"/>
      <c r="W474" s="320"/>
      <c r="X474" s="320"/>
      <c r="Y474" s="320"/>
      <c r="Z474" s="320"/>
      <c r="AA474" s="320"/>
    </row>
    <row r="475" spans="1:27" ht="13.5" customHeight="1">
      <c r="A475" s="74"/>
      <c r="B475" s="74"/>
      <c r="C475" s="74"/>
      <c r="D475" s="74"/>
      <c r="E475" s="74"/>
      <c r="F475" s="74"/>
      <c r="G475" s="390"/>
      <c r="H475" s="391"/>
      <c r="I475" s="391"/>
      <c r="J475" s="391"/>
      <c r="K475" s="391"/>
      <c r="L475" s="2"/>
      <c r="M475" s="2"/>
      <c r="N475" s="320"/>
      <c r="O475" s="320"/>
      <c r="P475" s="320"/>
      <c r="Q475" s="320"/>
      <c r="R475" s="320"/>
      <c r="S475" s="320"/>
      <c r="T475" s="320"/>
      <c r="U475" s="320"/>
      <c r="V475" s="320"/>
      <c r="W475" s="320"/>
      <c r="X475" s="320"/>
      <c r="Y475" s="320"/>
      <c r="Z475" s="320"/>
      <c r="AA475" s="320"/>
    </row>
    <row r="476" spans="1:27" ht="13.5" customHeight="1">
      <c r="A476" s="74"/>
      <c r="B476" s="74"/>
      <c r="C476" s="74"/>
      <c r="D476" s="74"/>
      <c r="E476" s="74"/>
      <c r="F476" s="74"/>
      <c r="G476" s="390"/>
      <c r="H476" s="391"/>
      <c r="I476" s="391"/>
      <c r="J476" s="391"/>
      <c r="K476" s="391"/>
      <c r="L476" s="2"/>
      <c r="M476" s="2"/>
      <c r="N476" s="320"/>
      <c r="O476" s="320"/>
      <c r="P476" s="320"/>
      <c r="Q476" s="320"/>
      <c r="R476" s="320"/>
      <c r="S476" s="320"/>
      <c r="T476" s="320"/>
      <c r="U476" s="320"/>
      <c r="V476" s="320"/>
      <c r="W476" s="320"/>
      <c r="X476" s="320"/>
      <c r="Y476" s="320"/>
      <c r="Z476" s="320"/>
      <c r="AA476" s="320"/>
    </row>
    <row r="477" spans="1:27" ht="13.5" customHeight="1">
      <c r="A477" s="74"/>
      <c r="B477" s="74"/>
      <c r="C477" s="74"/>
      <c r="D477" s="74"/>
      <c r="E477" s="74"/>
      <c r="F477" s="74"/>
      <c r="G477" s="390"/>
      <c r="H477" s="391"/>
      <c r="I477" s="391"/>
      <c r="J477" s="391"/>
      <c r="K477" s="391"/>
      <c r="L477" s="2"/>
      <c r="M477" s="2"/>
      <c r="N477" s="320"/>
      <c r="O477" s="320"/>
      <c r="P477" s="320"/>
      <c r="Q477" s="320"/>
      <c r="R477" s="320"/>
      <c r="S477" s="320"/>
      <c r="T477" s="320"/>
      <c r="U477" s="320"/>
      <c r="V477" s="320"/>
      <c r="W477" s="320"/>
      <c r="X477" s="320"/>
      <c r="Y477" s="320"/>
      <c r="Z477" s="320"/>
      <c r="AA477" s="320"/>
    </row>
    <row r="478" spans="1:27" ht="13.5" customHeight="1">
      <c r="A478" s="74"/>
      <c r="B478" s="74"/>
      <c r="C478" s="74"/>
      <c r="D478" s="74"/>
      <c r="E478" s="74"/>
      <c r="F478" s="74"/>
      <c r="G478" s="390"/>
      <c r="H478" s="391"/>
      <c r="I478" s="391"/>
      <c r="J478" s="391"/>
      <c r="K478" s="391"/>
      <c r="L478" s="2"/>
      <c r="M478" s="2"/>
      <c r="N478" s="320"/>
      <c r="O478" s="320"/>
      <c r="P478" s="320"/>
      <c r="Q478" s="320"/>
      <c r="R478" s="320"/>
      <c r="S478" s="320"/>
      <c r="T478" s="320"/>
      <c r="U478" s="320"/>
      <c r="V478" s="320"/>
      <c r="W478" s="320"/>
      <c r="X478" s="320"/>
      <c r="Y478" s="320"/>
      <c r="Z478" s="320"/>
      <c r="AA478" s="320"/>
    </row>
    <row r="479" spans="1:27" ht="13.5" customHeight="1">
      <c r="A479" s="74"/>
      <c r="B479" s="74"/>
      <c r="C479" s="74"/>
      <c r="D479" s="74"/>
      <c r="E479" s="74"/>
      <c r="F479" s="74"/>
      <c r="G479" s="390"/>
      <c r="H479" s="391"/>
      <c r="I479" s="391"/>
      <c r="J479" s="391"/>
      <c r="K479" s="391"/>
      <c r="L479" s="2"/>
      <c r="M479" s="2"/>
      <c r="N479" s="320"/>
      <c r="O479" s="320"/>
      <c r="P479" s="320"/>
      <c r="Q479" s="320"/>
      <c r="R479" s="320"/>
      <c r="S479" s="320"/>
      <c r="T479" s="320"/>
      <c r="U479" s="320"/>
      <c r="V479" s="320"/>
      <c r="W479" s="320"/>
      <c r="X479" s="320"/>
      <c r="Y479" s="320"/>
      <c r="Z479" s="320"/>
      <c r="AA479" s="320"/>
    </row>
    <row r="480" spans="1:27" ht="13.5" customHeight="1">
      <c r="A480" s="74"/>
      <c r="B480" s="74"/>
      <c r="C480" s="74"/>
      <c r="D480" s="74"/>
      <c r="E480" s="74"/>
      <c r="F480" s="74"/>
      <c r="G480" s="390"/>
      <c r="H480" s="391"/>
      <c r="I480" s="391"/>
      <c r="J480" s="391"/>
      <c r="K480" s="391"/>
      <c r="L480" s="2"/>
      <c r="M480" s="2"/>
      <c r="N480" s="320"/>
      <c r="O480" s="320"/>
      <c r="P480" s="320"/>
      <c r="Q480" s="320"/>
      <c r="R480" s="320"/>
      <c r="S480" s="320"/>
      <c r="T480" s="320"/>
      <c r="U480" s="320"/>
      <c r="V480" s="320"/>
      <c r="W480" s="320"/>
      <c r="X480" s="320"/>
      <c r="Y480" s="320"/>
      <c r="Z480" s="320"/>
      <c r="AA480" s="320"/>
    </row>
    <row r="481" spans="1:27" ht="13.5" customHeight="1">
      <c r="A481" s="74"/>
      <c r="B481" s="74"/>
      <c r="C481" s="74"/>
      <c r="D481" s="74"/>
      <c r="E481" s="74"/>
      <c r="F481" s="74"/>
      <c r="G481" s="390"/>
      <c r="H481" s="391"/>
      <c r="I481" s="391"/>
      <c r="J481" s="391"/>
      <c r="K481" s="391"/>
      <c r="L481" s="2"/>
      <c r="M481" s="2"/>
      <c r="N481" s="320"/>
      <c r="O481" s="320"/>
      <c r="P481" s="320"/>
      <c r="Q481" s="320"/>
      <c r="R481" s="320"/>
      <c r="S481" s="320"/>
      <c r="T481" s="320"/>
      <c r="U481" s="320"/>
      <c r="V481" s="320"/>
      <c r="W481" s="320"/>
      <c r="X481" s="320"/>
      <c r="Y481" s="320"/>
      <c r="Z481" s="320"/>
      <c r="AA481" s="320"/>
    </row>
    <row r="482" spans="1:27" ht="13.5" customHeight="1">
      <c r="A482" s="74"/>
      <c r="B482" s="74"/>
      <c r="C482" s="74"/>
      <c r="D482" s="74"/>
      <c r="E482" s="74"/>
      <c r="F482" s="74"/>
      <c r="G482" s="390"/>
      <c r="H482" s="391"/>
      <c r="I482" s="391"/>
      <c r="J482" s="391"/>
      <c r="K482" s="391"/>
      <c r="L482" s="2"/>
      <c r="M482" s="2"/>
      <c r="N482" s="320"/>
      <c r="O482" s="320"/>
      <c r="P482" s="320"/>
      <c r="Q482" s="320"/>
      <c r="R482" s="320"/>
      <c r="S482" s="320"/>
      <c r="T482" s="320"/>
      <c r="U482" s="320"/>
      <c r="V482" s="320"/>
      <c r="W482" s="320"/>
      <c r="X482" s="320"/>
      <c r="Y482" s="320"/>
      <c r="Z482" s="320"/>
      <c r="AA482" s="320"/>
    </row>
    <row r="483" spans="1:27" ht="13.5" customHeight="1">
      <c r="A483" s="74"/>
      <c r="B483" s="74"/>
      <c r="C483" s="74"/>
      <c r="D483" s="74"/>
      <c r="E483" s="74"/>
      <c r="F483" s="74"/>
      <c r="G483" s="390"/>
      <c r="H483" s="391"/>
      <c r="I483" s="391"/>
      <c r="J483" s="391"/>
      <c r="K483" s="391"/>
      <c r="L483" s="2"/>
      <c r="M483" s="2"/>
      <c r="N483" s="320"/>
      <c r="O483" s="320"/>
      <c r="P483" s="320"/>
      <c r="Q483" s="320"/>
      <c r="R483" s="320"/>
      <c r="S483" s="320"/>
      <c r="T483" s="320"/>
      <c r="U483" s="320"/>
      <c r="V483" s="320"/>
      <c r="W483" s="320"/>
      <c r="X483" s="320"/>
      <c r="Y483" s="320"/>
      <c r="Z483" s="320"/>
      <c r="AA483" s="320"/>
    </row>
    <row r="484" spans="1:27" ht="13.5" customHeight="1">
      <c r="A484" s="74"/>
      <c r="B484" s="74"/>
      <c r="C484" s="74"/>
      <c r="D484" s="74"/>
      <c r="E484" s="74"/>
      <c r="F484" s="74"/>
      <c r="G484" s="390"/>
      <c r="H484" s="391"/>
      <c r="I484" s="391"/>
      <c r="J484" s="391"/>
      <c r="K484" s="391"/>
      <c r="L484" s="2"/>
      <c r="M484" s="2"/>
      <c r="N484" s="320"/>
      <c r="O484" s="320"/>
      <c r="P484" s="320"/>
      <c r="Q484" s="320"/>
      <c r="R484" s="320"/>
      <c r="S484" s="320"/>
      <c r="T484" s="320"/>
      <c r="U484" s="320"/>
      <c r="V484" s="320"/>
      <c r="W484" s="320"/>
      <c r="X484" s="320"/>
      <c r="Y484" s="320"/>
      <c r="Z484" s="320"/>
      <c r="AA484" s="320"/>
    </row>
    <row r="485" spans="1:27" ht="13.5" customHeight="1">
      <c r="A485" s="74"/>
      <c r="B485" s="74"/>
      <c r="C485" s="74"/>
      <c r="D485" s="74"/>
      <c r="E485" s="74"/>
      <c r="F485" s="74"/>
      <c r="G485" s="390"/>
      <c r="H485" s="391"/>
      <c r="I485" s="391"/>
      <c r="J485" s="391"/>
      <c r="K485" s="391"/>
      <c r="L485" s="2"/>
      <c r="M485" s="2"/>
      <c r="N485" s="320"/>
      <c r="O485" s="320"/>
      <c r="P485" s="320"/>
      <c r="Q485" s="320"/>
      <c r="R485" s="320"/>
      <c r="S485" s="320"/>
      <c r="T485" s="320"/>
      <c r="U485" s="320"/>
      <c r="V485" s="320"/>
      <c r="W485" s="320"/>
      <c r="X485" s="320"/>
      <c r="Y485" s="320"/>
      <c r="Z485" s="320"/>
      <c r="AA485" s="320"/>
    </row>
    <row r="486" spans="1:27" ht="13.5" customHeight="1">
      <c r="A486" s="74"/>
      <c r="B486" s="74"/>
      <c r="C486" s="74"/>
      <c r="D486" s="74"/>
      <c r="E486" s="74"/>
      <c r="F486" s="74"/>
      <c r="G486" s="390"/>
      <c r="H486" s="391"/>
      <c r="I486" s="391"/>
      <c r="J486" s="391"/>
      <c r="K486" s="391"/>
      <c r="L486" s="2"/>
      <c r="M486" s="2"/>
      <c r="N486" s="320"/>
      <c r="O486" s="320"/>
      <c r="P486" s="320"/>
      <c r="Q486" s="320"/>
      <c r="R486" s="320"/>
      <c r="S486" s="320"/>
      <c r="T486" s="320"/>
      <c r="U486" s="320"/>
      <c r="V486" s="320"/>
      <c r="W486" s="320"/>
      <c r="X486" s="320"/>
      <c r="Y486" s="320"/>
      <c r="Z486" s="320"/>
      <c r="AA486" s="320"/>
    </row>
    <row r="487" spans="1:27" ht="13.5" customHeight="1">
      <c r="A487" s="74"/>
      <c r="B487" s="74"/>
      <c r="C487" s="74"/>
      <c r="D487" s="74"/>
      <c r="E487" s="74"/>
      <c r="F487" s="74"/>
      <c r="G487" s="390"/>
      <c r="H487" s="391"/>
      <c r="I487" s="391"/>
      <c r="J487" s="391"/>
      <c r="K487" s="391"/>
      <c r="L487" s="2"/>
      <c r="M487" s="2"/>
      <c r="N487" s="320"/>
      <c r="O487" s="320"/>
      <c r="P487" s="320"/>
      <c r="Q487" s="320"/>
      <c r="R487" s="320"/>
      <c r="S487" s="320"/>
      <c r="T487" s="320"/>
      <c r="U487" s="320"/>
      <c r="V487" s="320"/>
      <c r="W487" s="320"/>
      <c r="X487" s="320"/>
      <c r="Y487" s="320"/>
      <c r="Z487" s="320"/>
      <c r="AA487" s="320"/>
    </row>
    <row r="488" spans="1:27" ht="13.5" customHeight="1">
      <c r="A488" s="74"/>
      <c r="B488" s="74"/>
      <c r="C488" s="74"/>
      <c r="D488" s="74"/>
      <c r="E488" s="74"/>
      <c r="F488" s="74"/>
      <c r="G488" s="390"/>
      <c r="H488" s="391"/>
      <c r="I488" s="391"/>
      <c r="J488" s="391"/>
      <c r="K488" s="391"/>
      <c r="L488" s="2"/>
      <c r="M488" s="2"/>
      <c r="N488" s="320"/>
      <c r="O488" s="320"/>
      <c r="P488" s="320"/>
      <c r="Q488" s="320"/>
      <c r="R488" s="320"/>
      <c r="S488" s="320"/>
      <c r="T488" s="320"/>
      <c r="U488" s="320"/>
      <c r="V488" s="320"/>
      <c r="W488" s="320"/>
      <c r="X488" s="320"/>
      <c r="Y488" s="320"/>
      <c r="Z488" s="320"/>
      <c r="AA488" s="320"/>
    </row>
    <row r="489" spans="1:27" ht="13.5" customHeight="1">
      <c r="A489" s="74"/>
      <c r="B489" s="74"/>
      <c r="C489" s="74"/>
      <c r="D489" s="74"/>
      <c r="E489" s="74"/>
      <c r="F489" s="74"/>
      <c r="G489" s="390"/>
      <c r="H489" s="391"/>
      <c r="I489" s="391"/>
      <c r="J489" s="391"/>
      <c r="K489" s="391"/>
      <c r="L489" s="2"/>
      <c r="M489" s="2"/>
      <c r="N489" s="320"/>
      <c r="O489" s="320"/>
      <c r="P489" s="320"/>
      <c r="Q489" s="320"/>
      <c r="R489" s="320"/>
      <c r="S489" s="320"/>
      <c r="T489" s="320"/>
      <c r="U489" s="320"/>
      <c r="V489" s="320"/>
      <c r="W489" s="320"/>
      <c r="X489" s="320"/>
      <c r="Y489" s="320"/>
      <c r="Z489" s="320"/>
      <c r="AA489" s="320"/>
    </row>
    <row r="490" spans="1:27" ht="13.5" customHeight="1">
      <c r="A490" s="74"/>
      <c r="B490" s="74"/>
      <c r="C490" s="74"/>
      <c r="D490" s="74"/>
      <c r="E490" s="74"/>
      <c r="F490" s="74"/>
      <c r="G490" s="390"/>
      <c r="H490" s="391"/>
      <c r="I490" s="391"/>
      <c r="J490" s="391"/>
      <c r="K490" s="391"/>
      <c r="L490" s="2"/>
      <c r="M490" s="2"/>
      <c r="N490" s="320"/>
      <c r="O490" s="320"/>
      <c r="P490" s="320"/>
      <c r="Q490" s="320"/>
      <c r="R490" s="320"/>
      <c r="S490" s="320"/>
      <c r="T490" s="320"/>
      <c r="U490" s="320"/>
      <c r="V490" s="320"/>
      <c r="W490" s="320"/>
      <c r="X490" s="320"/>
      <c r="Y490" s="320"/>
      <c r="Z490" s="320"/>
      <c r="AA490" s="320"/>
    </row>
    <row r="491" spans="1:27" ht="13.5" customHeight="1">
      <c r="A491" s="74"/>
      <c r="B491" s="74"/>
      <c r="C491" s="74"/>
      <c r="D491" s="74"/>
      <c r="E491" s="74"/>
      <c r="F491" s="74"/>
      <c r="G491" s="390"/>
      <c r="H491" s="391"/>
      <c r="I491" s="391"/>
      <c r="J491" s="391"/>
      <c r="K491" s="391"/>
      <c r="L491" s="2"/>
      <c r="M491" s="2"/>
      <c r="N491" s="320"/>
      <c r="O491" s="320"/>
      <c r="P491" s="320"/>
      <c r="Q491" s="320"/>
      <c r="R491" s="320"/>
      <c r="S491" s="320"/>
      <c r="T491" s="320"/>
      <c r="U491" s="320"/>
      <c r="V491" s="320"/>
      <c r="W491" s="320"/>
      <c r="X491" s="320"/>
      <c r="Y491" s="320"/>
      <c r="Z491" s="320"/>
      <c r="AA491" s="320"/>
    </row>
    <row r="492" spans="1:27" ht="13.5" customHeight="1">
      <c r="A492" s="74"/>
      <c r="B492" s="74"/>
      <c r="C492" s="74"/>
      <c r="D492" s="74"/>
      <c r="E492" s="74"/>
      <c r="F492" s="74"/>
      <c r="G492" s="390"/>
      <c r="H492" s="391"/>
      <c r="I492" s="391"/>
      <c r="J492" s="391"/>
      <c r="K492" s="391"/>
      <c r="L492" s="2"/>
      <c r="M492" s="2"/>
      <c r="N492" s="320"/>
      <c r="O492" s="320"/>
      <c r="P492" s="320"/>
      <c r="Q492" s="320"/>
      <c r="R492" s="320"/>
      <c r="S492" s="320"/>
      <c r="T492" s="320"/>
      <c r="U492" s="320"/>
      <c r="V492" s="320"/>
      <c r="W492" s="320"/>
      <c r="X492" s="320"/>
      <c r="Y492" s="320"/>
      <c r="Z492" s="320"/>
      <c r="AA492" s="320"/>
    </row>
    <row r="493" spans="1:27" ht="13.5" customHeight="1">
      <c r="A493" s="74"/>
      <c r="B493" s="74"/>
      <c r="C493" s="74"/>
      <c r="D493" s="74"/>
      <c r="E493" s="74"/>
      <c r="F493" s="74"/>
      <c r="G493" s="390"/>
      <c r="H493" s="391"/>
      <c r="I493" s="391"/>
      <c r="J493" s="391"/>
      <c r="K493" s="391"/>
      <c r="L493" s="2"/>
      <c r="M493" s="2"/>
      <c r="N493" s="320"/>
      <c r="O493" s="320"/>
      <c r="P493" s="320"/>
      <c r="Q493" s="320"/>
      <c r="R493" s="320"/>
      <c r="S493" s="320"/>
      <c r="T493" s="320"/>
      <c r="U493" s="320"/>
      <c r="V493" s="320"/>
      <c r="W493" s="320"/>
      <c r="X493" s="320"/>
      <c r="Y493" s="320"/>
      <c r="Z493" s="320"/>
      <c r="AA493" s="320"/>
    </row>
    <row r="494" spans="1:27" ht="13.5" customHeight="1">
      <c r="A494" s="74"/>
      <c r="B494" s="74"/>
      <c r="C494" s="74"/>
      <c r="D494" s="74"/>
      <c r="E494" s="74"/>
      <c r="F494" s="74"/>
      <c r="G494" s="390"/>
      <c r="H494" s="391"/>
      <c r="I494" s="391"/>
      <c r="J494" s="391"/>
      <c r="K494" s="391"/>
      <c r="L494" s="2"/>
      <c r="M494" s="2"/>
      <c r="N494" s="320"/>
      <c r="O494" s="320"/>
      <c r="P494" s="320"/>
      <c r="Q494" s="320"/>
      <c r="R494" s="320"/>
      <c r="S494" s="320"/>
      <c r="T494" s="320"/>
      <c r="U494" s="320"/>
      <c r="V494" s="320"/>
      <c r="W494" s="320"/>
      <c r="X494" s="320"/>
      <c r="Y494" s="320"/>
      <c r="Z494" s="320"/>
      <c r="AA494" s="320"/>
    </row>
    <row r="495" spans="1:27" ht="13.5" customHeight="1">
      <c r="A495" s="74"/>
      <c r="B495" s="74"/>
      <c r="C495" s="74"/>
      <c r="D495" s="74"/>
      <c r="E495" s="74"/>
      <c r="F495" s="74"/>
      <c r="G495" s="390"/>
      <c r="H495" s="391"/>
      <c r="I495" s="391"/>
      <c r="J495" s="391"/>
      <c r="K495" s="391"/>
      <c r="L495" s="2"/>
      <c r="M495" s="2"/>
      <c r="N495" s="320"/>
      <c r="O495" s="320"/>
      <c r="P495" s="320"/>
      <c r="Q495" s="320"/>
      <c r="R495" s="320"/>
      <c r="S495" s="320"/>
      <c r="T495" s="320"/>
      <c r="U495" s="320"/>
      <c r="V495" s="320"/>
      <c r="W495" s="320"/>
      <c r="X495" s="320"/>
      <c r="Y495" s="320"/>
      <c r="Z495" s="320"/>
      <c r="AA495" s="320"/>
    </row>
    <row r="496" spans="1:27" ht="13.5" customHeight="1">
      <c r="A496" s="74"/>
      <c r="B496" s="74"/>
      <c r="C496" s="74"/>
      <c r="D496" s="74"/>
      <c r="E496" s="74"/>
      <c r="F496" s="74"/>
      <c r="G496" s="390"/>
      <c r="H496" s="391"/>
      <c r="I496" s="391"/>
      <c r="J496" s="391"/>
      <c r="K496" s="391"/>
      <c r="L496" s="2"/>
      <c r="M496" s="2"/>
      <c r="N496" s="320"/>
      <c r="O496" s="320"/>
      <c r="P496" s="320"/>
      <c r="Q496" s="320"/>
      <c r="R496" s="320"/>
      <c r="S496" s="320"/>
      <c r="T496" s="320"/>
      <c r="U496" s="320"/>
      <c r="V496" s="320"/>
      <c r="W496" s="320"/>
      <c r="X496" s="320"/>
      <c r="Y496" s="320"/>
      <c r="Z496" s="320"/>
      <c r="AA496" s="320"/>
    </row>
    <row r="497" spans="1:27" ht="13.5" customHeight="1">
      <c r="A497" s="74"/>
      <c r="B497" s="74"/>
      <c r="C497" s="74"/>
      <c r="D497" s="74"/>
      <c r="E497" s="74"/>
      <c r="F497" s="74"/>
      <c r="G497" s="390"/>
      <c r="H497" s="391"/>
      <c r="I497" s="391"/>
      <c r="J497" s="391"/>
      <c r="K497" s="391"/>
      <c r="L497" s="2"/>
      <c r="M497" s="2"/>
      <c r="N497" s="320"/>
      <c r="O497" s="320"/>
      <c r="P497" s="320"/>
      <c r="Q497" s="320"/>
      <c r="R497" s="320"/>
      <c r="S497" s="320"/>
      <c r="T497" s="320"/>
      <c r="U497" s="320"/>
      <c r="V497" s="320"/>
      <c r="W497" s="320"/>
      <c r="X497" s="320"/>
      <c r="Y497" s="320"/>
      <c r="Z497" s="320"/>
      <c r="AA497" s="320"/>
    </row>
    <row r="498" spans="1:27" ht="13.5" customHeight="1">
      <c r="A498" s="74"/>
      <c r="B498" s="74"/>
      <c r="C498" s="74"/>
      <c r="D498" s="74"/>
      <c r="E498" s="74"/>
      <c r="F498" s="74"/>
      <c r="G498" s="390"/>
      <c r="H498" s="391"/>
      <c r="I498" s="391"/>
      <c r="J498" s="391"/>
      <c r="K498" s="391"/>
      <c r="L498" s="2"/>
      <c r="M498" s="2"/>
      <c r="N498" s="320"/>
      <c r="O498" s="320"/>
      <c r="P498" s="320"/>
      <c r="Q498" s="320"/>
      <c r="R498" s="320"/>
      <c r="S498" s="320"/>
      <c r="T498" s="320"/>
      <c r="U498" s="320"/>
      <c r="V498" s="320"/>
      <c r="W498" s="320"/>
      <c r="X498" s="320"/>
      <c r="Y498" s="320"/>
      <c r="Z498" s="320"/>
      <c r="AA498" s="320"/>
    </row>
    <row r="499" spans="1:27" ht="13.5" customHeight="1">
      <c r="A499" s="74"/>
      <c r="B499" s="74"/>
      <c r="C499" s="74"/>
      <c r="D499" s="74"/>
      <c r="E499" s="74"/>
      <c r="F499" s="74"/>
      <c r="G499" s="390"/>
      <c r="H499" s="391"/>
      <c r="I499" s="391"/>
      <c r="J499" s="391"/>
      <c r="K499" s="391"/>
      <c r="L499" s="2"/>
      <c r="M499" s="2"/>
      <c r="N499" s="320"/>
      <c r="O499" s="320"/>
      <c r="P499" s="320"/>
      <c r="Q499" s="320"/>
      <c r="R499" s="320"/>
      <c r="S499" s="320"/>
      <c r="T499" s="320"/>
      <c r="U499" s="320"/>
      <c r="V499" s="320"/>
      <c r="W499" s="320"/>
      <c r="X499" s="320"/>
      <c r="Y499" s="320"/>
      <c r="Z499" s="320"/>
      <c r="AA499" s="320"/>
    </row>
    <row r="500" spans="1:27" ht="13.5" customHeight="1">
      <c r="A500" s="74"/>
      <c r="B500" s="74"/>
      <c r="C500" s="74"/>
      <c r="D500" s="74"/>
      <c r="E500" s="74"/>
      <c r="F500" s="74"/>
      <c r="G500" s="390"/>
      <c r="H500" s="391"/>
      <c r="I500" s="391"/>
      <c r="J500" s="391"/>
      <c r="K500" s="391"/>
      <c r="L500" s="2"/>
      <c r="M500" s="2"/>
      <c r="N500" s="320"/>
      <c r="O500" s="320"/>
      <c r="P500" s="320"/>
      <c r="Q500" s="320"/>
      <c r="R500" s="320"/>
      <c r="S500" s="320"/>
      <c r="T500" s="320"/>
      <c r="U500" s="320"/>
      <c r="V500" s="320"/>
      <c r="W500" s="320"/>
      <c r="X500" s="320"/>
      <c r="Y500" s="320"/>
      <c r="Z500" s="320"/>
      <c r="AA500" s="320"/>
    </row>
    <row r="501" spans="1:27" ht="13.5" customHeight="1">
      <c r="A501" s="74"/>
      <c r="B501" s="74"/>
      <c r="C501" s="74"/>
      <c r="D501" s="74"/>
      <c r="E501" s="74"/>
      <c r="F501" s="74"/>
      <c r="G501" s="390"/>
      <c r="H501" s="391"/>
      <c r="I501" s="391"/>
      <c r="J501" s="391"/>
      <c r="K501" s="391"/>
      <c r="L501" s="2"/>
      <c r="M501" s="2"/>
      <c r="N501" s="320"/>
      <c r="O501" s="320"/>
      <c r="P501" s="320"/>
      <c r="Q501" s="320"/>
      <c r="R501" s="320"/>
      <c r="S501" s="320"/>
      <c r="T501" s="320"/>
      <c r="U501" s="320"/>
      <c r="V501" s="320"/>
      <c r="W501" s="320"/>
      <c r="X501" s="320"/>
      <c r="Y501" s="320"/>
      <c r="Z501" s="320"/>
      <c r="AA501" s="320"/>
    </row>
    <row r="502" spans="1:27" ht="13.5" customHeight="1">
      <c r="A502" s="74"/>
      <c r="B502" s="74"/>
      <c r="C502" s="74"/>
      <c r="D502" s="74"/>
      <c r="E502" s="74"/>
      <c r="F502" s="74"/>
      <c r="G502" s="390"/>
      <c r="H502" s="391"/>
      <c r="I502" s="391"/>
      <c r="J502" s="391"/>
      <c r="K502" s="391"/>
      <c r="L502" s="2"/>
      <c r="M502" s="2"/>
      <c r="N502" s="320"/>
      <c r="O502" s="320"/>
      <c r="P502" s="320"/>
      <c r="Q502" s="320"/>
      <c r="R502" s="320"/>
      <c r="S502" s="320"/>
      <c r="T502" s="320"/>
      <c r="U502" s="320"/>
      <c r="V502" s="320"/>
      <c r="W502" s="320"/>
      <c r="X502" s="320"/>
      <c r="Y502" s="320"/>
      <c r="Z502" s="320"/>
      <c r="AA502" s="320"/>
    </row>
    <row r="503" spans="1:27" ht="13.5" customHeight="1">
      <c r="A503" s="74"/>
      <c r="B503" s="74"/>
      <c r="C503" s="74"/>
      <c r="D503" s="74"/>
      <c r="E503" s="74"/>
      <c r="F503" s="74"/>
      <c r="G503" s="390"/>
      <c r="H503" s="391"/>
      <c r="I503" s="391"/>
      <c r="J503" s="391"/>
      <c r="K503" s="391"/>
      <c r="L503" s="2"/>
      <c r="M503" s="2"/>
      <c r="N503" s="320"/>
      <c r="O503" s="320"/>
      <c r="P503" s="320"/>
      <c r="Q503" s="320"/>
      <c r="R503" s="320"/>
      <c r="S503" s="320"/>
      <c r="T503" s="320"/>
      <c r="U503" s="320"/>
      <c r="V503" s="320"/>
      <c r="W503" s="320"/>
      <c r="X503" s="320"/>
      <c r="Y503" s="320"/>
      <c r="Z503" s="320"/>
      <c r="AA503" s="320"/>
    </row>
    <row r="504" spans="1:27" ht="13.5" customHeight="1">
      <c r="A504" s="74"/>
      <c r="B504" s="74"/>
      <c r="C504" s="74"/>
      <c r="D504" s="74"/>
      <c r="E504" s="74"/>
      <c r="F504" s="74"/>
      <c r="G504" s="390"/>
      <c r="H504" s="391"/>
      <c r="I504" s="391"/>
      <c r="J504" s="391"/>
      <c r="K504" s="391"/>
      <c r="L504" s="2"/>
      <c r="M504" s="2"/>
      <c r="N504" s="320"/>
      <c r="O504" s="320"/>
      <c r="P504" s="320"/>
      <c r="Q504" s="320"/>
      <c r="R504" s="320"/>
      <c r="S504" s="320"/>
      <c r="T504" s="320"/>
      <c r="U504" s="320"/>
      <c r="V504" s="320"/>
      <c r="W504" s="320"/>
      <c r="X504" s="320"/>
      <c r="Y504" s="320"/>
      <c r="Z504" s="320"/>
      <c r="AA504" s="320"/>
    </row>
    <row r="505" spans="1:27" ht="13.5" customHeight="1">
      <c r="A505" s="74"/>
      <c r="B505" s="74"/>
      <c r="C505" s="74"/>
      <c r="D505" s="74"/>
      <c r="E505" s="74"/>
      <c r="F505" s="74"/>
      <c r="G505" s="390"/>
      <c r="H505" s="391"/>
      <c r="I505" s="391"/>
      <c r="J505" s="391"/>
      <c r="K505" s="391"/>
      <c r="L505" s="2"/>
      <c r="M505" s="2"/>
      <c r="N505" s="320"/>
      <c r="O505" s="320"/>
      <c r="P505" s="320"/>
      <c r="Q505" s="320"/>
      <c r="R505" s="320"/>
      <c r="S505" s="320"/>
      <c r="T505" s="320"/>
      <c r="U505" s="320"/>
      <c r="V505" s="320"/>
      <c r="W505" s="320"/>
      <c r="X505" s="320"/>
      <c r="Y505" s="320"/>
      <c r="Z505" s="320"/>
      <c r="AA505" s="320"/>
    </row>
    <row r="506" spans="1:27" ht="13.5" customHeight="1">
      <c r="A506" s="74"/>
      <c r="B506" s="74"/>
      <c r="C506" s="74"/>
      <c r="D506" s="74"/>
      <c r="E506" s="74"/>
      <c r="F506" s="74"/>
      <c r="G506" s="390"/>
      <c r="H506" s="391"/>
      <c r="I506" s="391"/>
      <c r="J506" s="391"/>
      <c r="K506" s="391"/>
      <c r="L506" s="2"/>
      <c r="M506" s="2"/>
      <c r="N506" s="320"/>
      <c r="O506" s="320"/>
      <c r="P506" s="320"/>
      <c r="Q506" s="320"/>
      <c r="R506" s="320"/>
      <c r="S506" s="320"/>
      <c r="T506" s="320"/>
      <c r="U506" s="320"/>
      <c r="V506" s="320"/>
      <c r="W506" s="320"/>
      <c r="X506" s="320"/>
      <c r="Y506" s="320"/>
      <c r="Z506" s="320"/>
      <c r="AA506" s="320"/>
    </row>
    <row r="507" spans="1:27" ht="13.5" customHeight="1">
      <c r="A507" s="74"/>
      <c r="B507" s="74"/>
      <c r="C507" s="74"/>
      <c r="D507" s="74"/>
      <c r="E507" s="74"/>
      <c r="F507" s="74"/>
      <c r="G507" s="390"/>
      <c r="H507" s="391"/>
      <c r="I507" s="391"/>
      <c r="J507" s="391"/>
      <c r="K507" s="391"/>
      <c r="L507" s="2"/>
      <c r="M507" s="2"/>
      <c r="N507" s="320"/>
      <c r="O507" s="320"/>
      <c r="P507" s="320"/>
      <c r="Q507" s="320"/>
      <c r="R507" s="320"/>
      <c r="S507" s="320"/>
      <c r="T507" s="320"/>
      <c r="U507" s="320"/>
      <c r="V507" s="320"/>
      <c r="W507" s="320"/>
      <c r="X507" s="320"/>
      <c r="Y507" s="320"/>
      <c r="Z507" s="320"/>
      <c r="AA507" s="320"/>
    </row>
    <row r="508" spans="1:27" ht="13.5" customHeight="1">
      <c r="A508" s="74"/>
      <c r="B508" s="74"/>
      <c r="C508" s="74"/>
      <c r="D508" s="74"/>
      <c r="E508" s="74"/>
      <c r="F508" s="74"/>
      <c r="G508" s="390"/>
      <c r="H508" s="391"/>
      <c r="I508" s="391"/>
      <c r="J508" s="391"/>
      <c r="K508" s="391"/>
      <c r="L508" s="2"/>
      <c r="M508" s="2"/>
      <c r="N508" s="320"/>
      <c r="O508" s="320"/>
      <c r="P508" s="320"/>
      <c r="Q508" s="320"/>
      <c r="R508" s="320"/>
      <c r="S508" s="320"/>
      <c r="T508" s="320"/>
      <c r="U508" s="320"/>
      <c r="V508" s="320"/>
      <c r="W508" s="320"/>
      <c r="X508" s="320"/>
      <c r="Y508" s="320"/>
      <c r="Z508" s="320"/>
      <c r="AA508" s="320"/>
    </row>
    <row r="509" spans="1:27" ht="13.5" customHeight="1">
      <c r="A509" s="74"/>
      <c r="B509" s="74"/>
      <c r="C509" s="74"/>
      <c r="D509" s="74"/>
      <c r="E509" s="74"/>
      <c r="F509" s="74"/>
      <c r="G509" s="390"/>
      <c r="H509" s="391"/>
      <c r="I509" s="391"/>
      <c r="J509" s="391"/>
      <c r="K509" s="391"/>
      <c r="L509" s="2"/>
      <c r="M509" s="2"/>
      <c r="N509" s="320"/>
      <c r="O509" s="320"/>
      <c r="P509" s="320"/>
      <c r="Q509" s="320"/>
      <c r="R509" s="320"/>
      <c r="S509" s="320"/>
      <c r="T509" s="320"/>
      <c r="U509" s="320"/>
      <c r="V509" s="320"/>
      <c r="W509" s="320"/>
      <c r="X509" s="320"/>
      <c r="Y509" s="320"/>
      <c r="Z509" s="320"/>
      <c r="AA509" s="320"/>
    </row>
    <row r="510" spans="1:27" ht="13.5" customHeight="1">
      <c r="A510" s="74"/>
      <c r="B510" s="74"/>
      <c r="C510" s="74"/>
      <c r="D510" s="74"/>
      <c r="E510" s="74"/>
      <c r="F510" s="74"/>
      <c r="G510" s="390"/>
      <c r="H510" s="391"/>
      <c r="I510" s="391"/>
      <c r="J510" s="391"/>
      <c r="K510" s="391"/>
      <c r="L510" s="2"/>
      <c r="M510" s="2"/>
      <c r="N510" s="320"/>
      <c r="O510" s="320"/>
      <c r="P510" s="320"/>
      <c r="Q510" s="320"/>
      <c r="R510" s="320"/>
      <c r="S510" s="320"/>
      <c r="T510" s="320"/>
      <c r="U510" s="320"/>
      <c r="V510" s="320"/>
      <c r="W510" s="320"/>
      <c r="X510" s="320"/>
      <c r="Y510" s="320"/>
      <c r="Z510" s="320"/>
      <c r="AA510" s="320"/>
    </row>
    <row r="511" spans="1:27" ht="13.5" customHeight="1">
      <c r="A511" s="74"/>
      <c r="B511" s="74"/>
      <c r="C511" s="74"/>
      <c r="D511" s="74"/>
      <c r="E511" s="74"/>
      <c r="F511" s="74"/>
      <c r="G511" s="390"/>
      <c r="H511" s="391"/>
      <c r="I511" s="391"/>
      <c r="J511" s="391"/>
      <c r="K511" s="391"/>
      <c r="L511" s="2"/>
      <c r="M511" s="2"/>
      <c r="N511" s="320"/>
      <c r="O511" s="320"/>
      <c r="P511" s="320"/>
      <c r="Q511" s="320"/>
      <c r="R511" s="320"/>
      <c r="S511" s="320"/>
      <c r="T511" s="320"/>
      <c r="U511" s="320"/>
      <c r="V511" s="320"/>
      <c r="W511" s="320"/>
      <c r="X511" s="320"/>
      <c r="Y511" s="320"/>
      <c r="Z511" s="320"/>
      <c r="AA511" s="320"/>
    </row>
    <row r="512" spans="1:27" ht="13.5" customHeight="1">
      <c r="A512" s="74"/>
      <c r="B512" s="74"/>
      <c r="C512" s="74"/>
      <c r="D512" s="74"/>
      <c r="E512" s="74"/>
      <c r="F512" s="74"/>
      <c r="G512" s="390"/>
      <c r="H512" s="391"/>
      <c r="I512" s="391"/>
      <c r="J512" s="391"/>
      <c r="K512" s="391"/>
      <c r="L512" s="2"/>
      <c r="M512" s="2"/>
      <c r="N512" s="320"/>
      <c r="O512" s="320"/>
      <c r="P512" s="320"/>
      <c r="Q512" s="320"/>
      <c r="R512" s="320"/>
      <c r="S512" s="320"/>
      <c r="T512" s="320"/>
      <c r="U512" s="320"/>
      <c r="V512" s="320"/>
      <c r="W512" s="320"/>
      <c r="X512" s="320"/>
      <c r="Y512" s="320"/>
      <c r="Z512" s="320"/>
      <c r="AA512" s="320"/>
    </row>
    <row r="513" spans="1:27" ht="13.5" customHeight="1">
      <c r="A513" s="74"/>
      <c r="B513" s="74"/>
      <c r="C513" s="74"/>
      <c r="D513" s="74"/>
      <c r="E513" s="74"/>
      <c r="F513" s="74"/>
      <c r="G513" s="390"/>
      <c r="H513" s="391"/>
      <c r="I513" s="391"/>
      <c r="J513" s="391"/>
      <c r="K513" s="391"/>
      <c r="L513" s="2"/>
      <c r="M513" s="2"/>
      <c r="N513" s="320"/>
      <c r="O513" s="320"/>
      <c r="P513" s="320"/>
      <c r="Q513" s="320"/>
      <c r="R513" s="320"/>
      <c r="S513" s="320"/>
      <c r="T513" s="320"/>
      <c r="U513" s="320"/>
      <c r="V513" s="320"/>
      <c r="W513" s="320"/>
      <c r="X513" s="320"/>
      <c r="Y513" s="320"/>
      <c r="Z513" s="320"/>
      <c r="AA513" s="320"/>
    </row>
    <row r="514" spans="1:27" ht="13.5" customHeight="1">
      <c r="A514" s="74"/>
      <c r="B514" s="74"/>
      <c r="C514" s="74"/>
      <c r="D514" s="74"/>
      <c r="E514" s="74"/>
      <c r="F514" s="74"/>
      <c r="G514" s="390"/>
      <c r="H514" s="391"/>
      <c r="I514" s="391"/>
      <c r="J514" s="391"/>
      <c r="K514" s="391"/>
      <c r="L514" s="2"/>
      <c r="M514" s="2"/>
      <c r="N514" s="320"/>
      <c r="O514" s="320"/>
      <c r="P514" s="320"/>
      <c r="Q514" s="320"/>
      <c r="R514" s="320"/>
      <c r="S514" s="320"/>
      <c r="T514" s="320"/>
      <c r="U514" s="320"/>
      <c r="V514" s="320"/>
      <c r="W514" s="320"/>
      <c r="X514" s="320"/>
      <c r="Y514" s="320"/>
      <c r="Z514" s="320"/>
      <c r="AA514" s="320"/>
    </row>
    <row r="515" spans="1:27" ht="13.5" customHeight="1">
      <c r="A515" s="74"/>
      <c r="B515" s="74"/>
      <c r="C515" s="74"/>
      <c r="D515" s="74"/>
      <c r="E515" s="74"/>
      <c r="F515" s="74"/>
      <c r="G515" s="390"/>
      <c r="H515" s="391"/>
      <c r="I515" s="391"/>
      <c r="J515" s="391"/>
      <c r="K515" s="391"/>
      <c r="L515" s="2"/>
      <c r="M515" s="2"/>
      <c r="N515" s="320"/>
      <c r="O515" s="320"/>
      <c r="P515" s="320"/>
      <c r="Q515" s="320"/>
      <c r="R515" s="320"/>
      <c r="S515" s="320"/>
      <c r="T515" s="320"/>
      <c r="U515" s="320"/>
      <c r="V515" s="320"/>
      <c r="W515" s="320"/>
      <c r="X515" s="320"/>
      <c r="Y515" s="320"/>
      <c r="Z515" s="320"/>
      <c r="AA515" s="320"/>
    </row>
    <row r="516" spans="1:27" ht="13.5" customHeight="1">
      <c r="A516" s="74"/>
      <c r="B516" s="74"/>
      <c r="C516" s="74"/>
      <c r="D516" s="74"/>
      <c r="E516" s="74"/>
      <c r="F516" s="74"/>
      <c r="G516" s="390"/>
      <c r="H516" s="391"/>
      <c r="I516" s="391"/>
      <c r="J516" s="391"/>
      <c r="K516" s="391"/>
      <c r="L516" s="2"/>
      <c r="M516" s="2"/>
      <c r="N516" s="320"/>
      <c r="O516" s="320"/>
      <c r="P516" s="320"/>
      <c r="Q516" s="320"/>
      <c r="R516" s="320"/>
      <c r="S516" s="320"/>
      <c r="T516" s="320"/>
      <c r="U516" s="320"/>
      <c r="V516" s="320"/>
      <c r="W516" s="320"/>
      <c r="X516" s="320"/>
      <c r="Y516" s="320"/>
      <c r="Z516" s="320"/>
      <c r="AA516" s="320"/>
    </row>
    <row r="517" spans="1:27" ht="13.5" customHeight="1">
      <c r="A517" s="74"/>
      <c r="B517" s="74"/>
      <c r="C517" s="74"/>
      <c r="D517" s="74"/>
      <c r="E517" s="74"/>
      <c r="F517" s="74"/>
      <c r="G517" s="390"/>
      <c r="H517" s="391"/>
      <c r="I517" s="391"/>
      <c r="J517" s="391"/>
      <c r="K517" s="391"/>
      <c r="L517" s="2"/>
      <c r="M517" s="2"/>
      <c r="N517" s="320"/>
      <c r="O517" s="320"/>
      <c r="P517" s="320"/>
      <c r="Q517" s="320"/>
      <c r="R517" s="320"/>
      <c r="S517" s="320"/>
      <c r="T517" s="320"/>
      <c r="U517" s="320"/>
      <c r="V517" s="320"/>
      <c r="W517" s="320"/>
      <c r="X517" s="320"/>
      <c r="Y517" s="320"/>
      <c r="Z517" s="320"/>
      <c r="AA517" s="320"/>
    </row>
    <row r="518" spans="1:27" ht="13.5" customHeight="1">
      <c r="A518" s="74"/>
      <c r="B518" s="74"/>
      <c r="C518" s="74"/>
      <c r="D518" s="74"/>
      <c r="E518" s="74"/>
      <c r="F518" s="74"/>
      <c r="G518" s="390"/>
      <c r="H518" s="391"/>
      <c r="I518" s="391"/>
      <c r="J518" s="391"/>
      <c r="K518" s="391"/>
      <c r="L518" s="2"/>
      <c r="M518" s="2"/>
      <c r="N518" s="320"/>
      <c r="O518" s="320"/>
      <c r="P518" s="320"/>
      <c r="Q518" s="320"/>
      <c r="R518" s="320"/>
      <c r="S518" s="320"/>
      <c r="T518" s="320"/>
      <c r="U518" s="320"/>
      <c r="V518" s="320"/>
      <c r="W518" s="320"/>
      <c r="X518" s="320"/>
      <c r="Y518" s="320"/>
      <c r="Z518" s="320"/>
      <c r="AA518" s="320"/>
    </row>
    <row r="519" spans="1:27" ht="13.5" customHeight="1">
      <c r="A519" s="74"/>
      <c r="B519" s="74"/>
      <c r="C519" s="74"/>
      <c r="D519" s="74"/>
      <c r="E519" s="74"/>
      <c r="F519" s="74"/>
      <c r="G519" s="390"/>
      <c r="H519" s="391"/>
      <c r="I519" s="391"/>
      <c r="J519" s="391"/>
      <c r="K519" s="391"/>
      <c r="L519" s="2"/>
      <c r="M519" s="2"/>
      <c r="N519" s="320"/>
      <c r="O519" s="320"/>
      <c r="P519" s="320"/>
      <c r="Q519" s="320"/>
      <c r="R519" s="320"/>
      <c r="S519" s="320"/>
      <c r="T519" s="320"/>
      <c r="U519" s="320"/>
      <c r="V519" s="320"/>
      <c r="W519" s="320"/>
      <c r="X519" s="320"/>
      <c r="Y519" s="320"/>
      <c r="Z519" s="320"/>
      <c r="AA519" s="320"/>
    </row>
    <row r="520" spans="1:27" ht="13.5" customHeight="1">
      <c r="A520" s="74"/>
      <c r="B520" s="74"/>
      <c r="C520" s="74"/>
      <c r="D520" s="74"/>
      <c r="E520" s="74"/>
      <c r="F520" s="74"/>
      <c r="G520" s="390"/>
      <c r="H520" s="391"/>
      <c r="I520" s="391"/>
      <c r="J520" s="391"/>
      <c r="K520" s="391"/>
      <c r="L520" s="2"/>
      <c r="M520" s="2"/>
      <c r="N520" s="320"/>
      <c r="O520" s="320"/>
      <c r="P520" s="320"/>
      <c r="Q520" s="320"/>
      <c r="R520" s="320"/>
      <c r="S520" s="320"/>
      <c r="T520" s="320"/>
      <c r="U520" s="320"/>
      <c r="V520" s="320"/>
      <c r="W520" s="320"/>
      <c r="X520" s="320"/>
      <c r="Y520" s="320"/>
      <c r="Z520" s="320"/>
      <c r="AA520" s="320"/>
    </row>
    <row r="521" spans="1:27" ht="13.5" customHeight="1">
      <c r="A521" s="74"/>
      <c r="B521" s="74"/>
      <c r="C521" s="74"/>
      <c r="D521" s="74"/>
      <c r="E521" s="74"/>
      <c r="F521" s="74"/>
      <c r="G521" s="390"/>
      <c r="H521" s="391"/>
      <c r="I521" s="391"/>
      <c r="J521" s="391"/>
      <c r="K521" s="391"/>
      <c r="L521" s="2"/>
      <c r="M521" s="2"/>
      <c r="N521" s="320"/>
      <c r="O521" s="320"/>
      <c r="P521" s="320"/>
      <c r="Q521" s="320"/>
      <c r="R521" s="320"/>
      <c r="S521" s="320"/>
      <c r="T521" s="320"/>
      <c r="U521" s="320"/>
      <c r="V521" s="320"/>
      <c r="W521" s="320"/>
      <c r="X521" s="320"/>
      <c r="Y521" s="320"/>
      <c r="Z521" s="320"/>
      <c r="AA521" s="320"/>
    </row>
    <row r="522" spans="1:27" ht="13.5" customHeight="1">
      <c r="A522" s="74"/>
      <c r="B522" s="74"/>
      <c r="C522" s="74"/>
      <c r="D522" s="74"/>
      <c r="E522" s="74"/>
      <c r="F522" s="74"/>
      <c r="G522" s="390"/>
      <c r="H522" s="391"/>
      <c r="I522" s="391"/>
      <c r="J522" s="391"/>
      <c r="K522" s="391"/>
      <c r="L522" s="2"/>
      <c r="M522" s="2"/>
      <c r="N522" s="320"/>
      <c r="O522" s="320"/>
      <c r="P522" s="320"/>
      <c r="Q522" s="320"/>
      <c r="R522" s="320"/>
      <c r="S522" s="320"/>
      <c r="T522" s="320"/>
      <c r="U522" s="320"/>
      <c r="V522" s="320"/>
      <c r="W522" s="320"/>
      <c r="X522" s="320"/>
      <c r="Y522" s="320"/>
      <c r="Z522" s="320"/>
      <c r="AA522" s="320"/>
    </row>
    <row r="523" spans="1:27" ht="13.5" customHeight="1">
      <c r="A523" s="74"/>
      <c r="B523" s="74"/>
      <c r="C523" s="74"/>
      <c r="D523" s="74"/>
      <c r="E523" s="74"/>
      <c r="F523" s="74"/>
      <c r="G523" s="390"/>
      <c r="H523" s="391"/>
      <c r="I523" s="391"/>
      <c r="J523" s="391"/>
      <c r="K523" s="391"/>
      <c r="L523" s="2"/>
      <c r="M523" s="2"/>
      <c r="N523" s="320"/>
      <c r="O523" s="320"/>
      <c r="P523" s="320"/>
      <c r="Q523" s="320"/>
      <c r="R523" s="320"/>
      <c r="S523" s="320"/>
      <c r="T523" s="320"/>
      <c r="U523" s="320"/>
      <c r="V523" s="320"/>
      <c r="W523" s="320"/>
      <c r="X523" s="320"/>
      <c r="Y523" s="320"/>
      <c r="Z523" s="320"/>
      <c r="AA523" s="320"/>
    </row>
    <row r="524" spans="1:27" ht="13.5" customHeight="1">
      <c r="A524" s="74"/>
      <c r="B524" s="74"/>
      <c r="C524" s="74"/>
      <c r="D524" s="74"/>
      <c r="E524" s="74"/>
      <c r="F524" s="74"/>
      <c r="G524" s="390"/>
      <c r="H524" s="391"/>
      <c r="I524" s="391"/>
      <c r="J524" s="391"/>
      <c r="K524" s="391"/>
      <c r="L524" s="2"/>
      <c r="M524" s="2"/>
      <c r="N524" s="320"/>
      <c r="O524" s="320"/>
      <c r="P524" s="320"/>
      <c r="Q524" s="320"/>
      <c r="R524" s="320"/>
      <c r="S524" s="320"/>
      <c r="T524" s="320"/>
      <c r="U524" s="320"/>
      <c r="V524" s="320"/>
      <c r="W524" s="320"/>
      <c r="X524" s="320"/>
      <c r="Y524" s="320"/>
      <c r="Z524" s="320"/>
      <c r="AA524" s="320"/>
    </row>
    <row r="525" spans="1:27" ht="13.5" customHeight="1">
      <c r="A525" s="74"/>
      <c r="B525" s="74"/>
      <c r="C525" s="74"/>
      <c r="D525" s="74"/>
      <c r="E525" s="74"/>
      <c r="F525" s="74"/>
      <c r="G525" s="390"/>
      <c r="H525" s="391"/>
      <c r="I525" s="391"/>
      <c r="J525" s="391"/>
      <c r="K525" s="391"/>
      <c r="L525" s="2"/>
      <c r="M525" s="2"/>
      <c r="N525" s="320"/>
      <c r="O525" s="320"/>
      <c r="P525" s="320"/>
      <c r="Q525" s="320"/>
      <c r="R525" s="320"/>
      <c r="S525" s="320"/>
      <c r="T525" s="320"/>
      <c r="U525" s="320"/>
      <c r="V525" s="320"/>
      <c r="W525" s="320"/>
      <c r="X525" s="320"/>
      <c r="Y525" s="320"/>
      <c r="Z525" s="320"/>
      <c r="AA525" s="320"/>
    </row>
    <row r="526" spans="1:27" ht="13.5" customHeight="1">
      <c r="A526" s="74"/>
      <c r="B526" s="74"/>
      <c r="C526" s="74"/>
      <c r="D526" s="74"/>
      <c r="E526" s="74"/>
      <c r="F526" s="74"/>
      <c r="G526" s="390"/>
      <c r="H526" s="391"/>
      <c r="I526" s="391"/>
      <c r="J526" s="391"/>
      <c r="K526" s="391"/>
      <c r="L526" s="2"/>
      <c r="M526" s="2"/>
      <c r="N526" s="320"/>
      <c r="O526" s="320"/>
      <c r="P526" s="320"/>
      <c r="Q526" s="320"/>
      <c r="R526" s="320"/>
      <c r="S526" s="320"/>
      <c r="T526" s="320"/>
      <c r="U526" s="320"/>
      <c r="V526" s="320"/>
      <c r="W526" s="320"/>
      <c r="X526" s="320"/>
      <c r="Y526" s="320"/>
      <c r="Z526" s="320"/>
      <c r="AA526" s="320"/>
    </row>
    <row r="527" spans="1:27" ht="13.5" customHeight="1">
      <c r="A527" s="74"/>
      <c r="B527" s="74"/>
      <c r="C527" s="74"/>
      <c r="D527" s="74"/>
      <c r="E527" s="74"/>
      <c r="F527" s="74"/>
      <c r="G527" s="390"/>
      <c r="H527" s="391"/>
      <c r="I527" s="391"/>
      <c r="J527" s="391"/>
      <c r="K527" s="391"/>
      <c r="L527" s="2"/>
      <c r="M527" s="2"/>
      <c r="N527" s="320"/>
      <c r="O527" s="320"/>
      <c r="P527" s="320"/>
      <c r="Q527" s="320"/>
      <c r="R527" s="320"/>
      <c r="S527" s="320"/>
      <c r="T527" s="320"/>
      <c r="U527" s="320"/>
      <c r="V527" s="320"/>
      <c r="W527" s="320"/>
      <c r="X527" s="320"/>
      <c r="Y527" s="320"/>
      <c r="Z527" s="320"/>
      <c r="AA527" s="320"/>
    </row>
    <row r="528" spans="1:27" ht="13.5" customHeight="1">
      <c r="A528" s="74"/>
      <c r="B528" s="74"/>
      <c r="C528" s="74"/>
      <c r="D528" s="74"/>
      <c r="E528" s="74"/>
      <c r="F528" s="74"/>
      <c r="G528" s="390"/>
      <c r="H528" s="391"/>
      <c r="I528" s="391"/>
      <c r="J528" s="391"/>
      <c r="K528" s="391"/>
      <c r="L528" s="2"/>
      <c r="M528" s="2"/>
      <c r="N528" s="320"/>
      <c r="O528" s="320"/>
      <c r="P528" s="320"/>
      <c r="Q528" s="320"/>
      <c r="R528" s="320"/>
      <c r="S528" s="320"/>
      <c r="T528" s="320"/>
      <c r="U528" s="320"/>
      <c r="V528" s="320"/>
      <c r="W528" s="320"/>
      <c r="X528" s="320"/>
      <c r="Y528" s="320"/>
      <c r="Z528" s="320"/>
      <c r="AA528" s="320"/>
    </row>
    <row r="529" spans="1:27" ht="13.5" customHeight="1">
      <c r="A529" s="74"/>
      <c r="B529" s="74"/>
      <c r="C529" s="74"/>
      <c r="D529" s="74"/>
      <c r="E529" s="74"/>
      <c r="F529" s="74"/>
      <c r="G529" s="390"/>
      <c r="H529" s="391"/>
      <c r="I529" s="391"/>
      <c r="J529" s="391"/>
      <c r="K529" s="391"/>
      <c r="L529" s="2"/>
      <c r="M529" s="2"/>
      <c r="N529" s="320"/>
      <c r="O529" s="320"/>
      <c r="P529" s="320"/>
      <c r="Q529" s="320"/>
      <c r="R529" s="320"/>
      <c r="S529" s="320"/>
      <c r="T529" s="320"/>
      <c r="U529" s="320"/>
      <c r="V529" s="320"/>
      <c r="W529" s="320"/>
      <c r="X529" s="320"/>
      <c r="Y529" s="320"/>
      <c r="Z529" s="320"/>
      <c r="AA529" s="320"/>
    </row>
    <row r="530" spans="1:27" ht="13.5" customHeight="1">
      <c r="A530" s="74"/>
      <c r="B530" s="74"/>
      <c r="C530" s="74"/>
      <c r="D530" s="74"/>
      <c r="E530" s="74"/>
      <c r="F530" s="74"/>
      <c r="G530" s="390"/>
      <c r="H530" s="391"/>
      <c r="I530" s="391"/>
      <c r="J530" s="391"/>
      <c r="K530" s="391"/>
      <c r="L530" s="2"/>
      <c r="M530" s="2"/>
      <c r="N530" s="320"/>
      <c r="O530" s="320"/>
      <c r="P530" s="320"/>
      <c r="Q530" s="320"/>
      <c r="R530" s="320"/>
      <c r="S530" s="320"/>
      <c r="T530" s="320"/>
      <c r="U530" s="320"/>
      <c r="V530" s="320"/>
      <c r="W530" s="320"/>
      <c r="X530" s="320"/>
      <c r="Y530" s="320"/>
      <c r="Z530" s="320"/>
      <c r="AA530" s="320"/>
    </row>
    <row r="531" spans="1:27" ht="13.5" customHeight="1">
      <c r="A531" s="74"/>
      <c r="B531" s="74"/>
      <c r="C531" s="74"/>
      <c r="D531" s="74"/>
      <c r="E531" s="74"/>
      <c r="F531" s="74"/>
      <c r="G531" s="390"/>
      <c r="H531" s="391"/>
      <c r="I531" s="391"/>
      <c r="J531" s="391"/>
      <c r="K531" s="391"/>
      <c r="L531" s="2"/>
      <c r="M531" s="2"/>
      <c r="N531" s="320"/>
      <c r="O531" s="320"/>
      <c r="P531" s="320"/>
      <c r="Q531" s="320"/>
      <c r="R531" s="320"/>
      <c r="S531" s="320"/>
      <c r="T531" s="320"/>
      <c r="U531" s="320"/>
      <c r="V531" s="320"/>
      <c r="W531" s="320"/>
      <c r="X531" s="320"/>
      <c r="Y531" s="320"/>
      <c r="Z531" s="320"/>
      <c r="AA531" s="320"/>
    </row>
    <row r="532" spans="1:27" ht="13.5" customHeight="1">
      <c r="A532" s="74"/>
      <c r="B532" s="74"/>
      <c r="C532" s="74"/>
      <c r="D532" s="74"/>
      <c r="E532" s="74"/>
      <c r="F532" s="74"/>
      <c r="G532" s="390"/>
      <c r="H532" s="391"/>
      <c r="I532" s="391"/>
      <c r="J532" s="391"/>
      <c r="K532" s="391"/>
      <c r="L532" s="2"/>
      <c r="M532" s="2"/>
      <c r="N532" s="320"/>
      <c r="O532" s="320"/>
      <c r="P532" s="320"/>
      <c r="Q532" s="320"/>
      <c r="R532" s="320"/>
      <c r="S532" s="320"/>
      <c r="T532" s="320"/>
      <c r="U532" s="320"/>
      <c r="V532" s="320"/>
      <c r="W532" s="320"/>
      <c r="X532" s="320"/>
      <c r="Y532" s="320"/>
      <c r="Z532" s="320"/>
      <c r="AA532" s="320"/>
    </row>
    <row r="533" spans="1:27" ht="13.5" customHeight="1">
      <c r="A533" s="74"/>
      <c r="B533" s="74"/>
      <c r="C533" s="74"/>
      <c r="D533" s="74"/>
      <c r="E533" s="74"/>
      <c r="F533" s="74"/>
      <c r="G533" s="390"/>
      <c r="H533" s="391"/>
      <c r="I533" s="391"/>
      <c r="J533" s="391"/>
      <c r="K533" s="391"/>
      <c r="L533" s="2"/>
      <c r="M533" s="2"/>
      <c r="N533" s="320"/>
      <c r="O533" s="320"/>
      <c r="P533" s="320"/>
      <c r="Q533" s="320"/>
      <c r="R533" s="320"/>
      <c r="S533" s="320"/>
      <c r="T533" s="320"/>
      <c r="U533" s="320"/>
      <c r="V533" s="320"/>
      <c r="W533" s="320"/>
      <c r="X533" s="320"/>
      <c r="Y533" s="320"/>
      <c r="Z533" s="320"/>
      <c r="AA533" s="320"/>
    </row>
    <row r="534" spans="1:27" ht="13.5" customHeight="1">
      <c r="A534" s="74"/>
      <c r="B534" s="74"/>
      <c r="C534" s="74"/>
      <c r="D534" s="74"/>
      <c r="E534" s="74"/>
      <c r="F534" s="74"/>
      <c r="G534" s="390"/>
      <c r="H534" s="391"/>
      <c r="I534" s="391"/>
      <c r="J534" s="391"/>
      <c r="K534" s="391"/>
      <c r="L534" s="2"/>
      <c r="M534" s="2"/>
      <c r="N534" s="320"/>
      <c r="O534" s="320"/>
      <c r="P534" s="320"/>
      <c r="Q534" s="320"/>
      <c r="R534" s="320"/>
      <c r="S534" s="320"/>
      <c r="T534" s="320"/>
      <c r="U534" s="320"/>
      <c r="V534" s="320"/>
      <c r="W534" s="320"/>
      <c r="X534" s="320"/>
      <c r="Y534" s="320"/>
      <c r="Z534" s="320"/>
      <c r="AA534" s="320"/>
    </row>
    <row r="535" spans="1:27" ht="13.5" customHeight="1">
      <c r="A535" s="74"/>
      <c r="B535" s="74"/>
      <c r="C535" s="74"/>
      <c r="D535" s="74"/>
      <c r="E535" s="74"/>
      <c r="F535" s="74"/>
      <c r="G535" s="390"/>
      <c r="H535" s="391"/>
      <c r="I535" s="391"/>
      <c r="J535" s="391"/>
      <c r="K535" s="391"/>
      <c r="L535" s="2"/>
      <c r="M535" s="2"/>
      <c r="N535" s="320"/>
      <c r="O535" s="320"/>
      <c r="P535" s="320"/>
      <c r="Q535" s="320"/>
      <c r="R535" s="320"/>
      <c r="S535" s="320"/>
      <c r="T535" s="320"/>
      <c r="U535" s="320"/>
      <c r="V535" s="320"/>
      <c r="W535" s="320"/>
      <c r="X535" s="320"/>
      <c r="Y535" s="320"/>
      <c r="Z535" s="320"/>
      <c r="AA535" s="320"/>
    </row>
    <row r="536" spans="1:27" ht="13.5" customHeight="1">
      <c r="A536" s="74"/>
      <c r="B536" s="74"/>
      <c r="C536" s="74"/>
      <c r="D536" s="74"/>
      <c r="E536" s="74"/>
      <c r="F536" s="74"/>
      <c r="G536" s="390"/>
      <c r="H536" s="391"/>
      <c r="I536" s="391"/>
      <c r="J536" s="391"/>
      <c r="K536" s="391"/>
      <c r="L536" s="2"/>
      <c r="M536" s="2"/>
      <c r="N536" s="320"/>
      <c r="O536" s="320"/>
      <c r="P536" s="320"/>
      <c r="Q536" s="320"/>
      <c r="R536" s="320"/>
      <c r="S536" s="320"/>
      <c r="T536" s="320"/>
      <c r="U536" s="320"/>
      <c r="V536" s="320"/>
      <c r="W536" s="320"/>
      <c r="X536" s="320"/>
      <c r="Y536" s="320"/>
      <c r="Z536" s="320"/>
      <c r="AA536" s="320"/>
    </row>
    <row r="537" spans="1:27" ht="13.5" customHeight="1">
      <c r="A537" s="74"/>
      <c r="B537" s="74"/>
      <c r="C537" s="74"/>
      <c r="D537" s="74"/>
      <c r="E537" s="74"/>
      <c r="F537" s="74"/>
      <c r="G537" s="390"/>
      <c r="H537" s="391"/>
      <c r="I537" s="391"/>
      <c r="J537" s="391"/>
      <c r="K537" s="391"/>
      <c r="L537" s="2"/>
      <c r="M537" s="2"/>
      <c r="N537" s="320"/>
      <c r="O537" s="320"/>
      <c r="P537" s="320"/>
      <c r="Q537" s="320"/>
      <c r="R537" s="320"/>
      <c r="S537" s="320"/>
      <c r="T537" s="320"/>
      <c r="U537" s="320"/>
      <c r="V537" s="320"/>
      <c r="W537" s="320"/>
      <c r="X537" s="320"/>
      <c r="Y537" s="320"/>
      <c r="Z537" s="320"/>
      <c r="AA537" s="320"/>
    </row>
    <row r="538" spans="1:27" ht="13.5" customHeight="1">
      <c r="A538" s="74"/>
      <c r="B538" s="74"/>
      <c r="C538" s="74"/>
      <c r="D538" s="74"/>
      <c r="E538" s="74"/>
      <c r="F538" s="74"/>
      <c r="G538" s="390"/>
      <c r="H538" s="391"/>
      <c r="I538" s="391"/>
      <c r="J538" s="391"/>
      <c r="K538" s="391"/>
      <c r="L538" s="2"/>
      <c r="M538" s="2"/>
      <c r="N538" s="320"/>
      <c r="O538" s="320"/>
      <c r="P538" s="320"/>
      <c r="Q538" s="320"/>
      <c r="R538" s="320"/>
      <c r="S538" s="320"/>
      <c r="T538" s="320"/>
      <c r="U538" s="320"/>
      <c r="V538" s="320"/>
      <c r="W538" s="320"/>
      <c r="X538" s="320"/>
      <c r="Y538" s="320"/>
      <c r="Z538" s="320"/>
      <c r="AA538" s="320"/>
    </row>
    <row r="539" spans="1:27" ht="13.5" customHeight="1">
      <c r="A539" s="74"/>
      <c r="B539" s="74"/>
      <c r="C539" s="74"/>
      <c r="D539" s="74"/>
      <c r="E539" s="74"/>
      <c r="F539" s="74"/>
      <c r="G539" s="390"/>
      <c r="H539" s="391"/>
      <c r="I539" s="391"/>
      <c r="J539" s="391"/>
      <c r="K539" s="391"/>
      <c r="L539" s="2"/>
      <c r="M539" s="2"/>
      <c r="N539" s="320"/>
      <c r="O539" s="320"/>
      <c r="P539" s="320"/>
      <c r="Q539" s="320"/>
      <c r="R539" s="320"/>
      <c r="S539" s="320"/>
      <c r="T539" s="320"/>
      <c r="U539" s="320"/>
      <c r="V539" s="320"/>
      <c r="W539" s="320"/>
      <c r="X539" s="320"/>
      <c r="Y539" s="320"/>
      <c r="Z539" s="320"/>
      <c r="AA539" s="320"/>
    </row>
    <row r="540" spans="1:27" ht="13.5" customHeight="1">
      <c r="A540" s="74"/>
      <c r="B540" s="74"/>
      <c r="C540" s="74"/>
      <c r="D540" s="74"/>
      <c r="E540" s="74"/>
      <c r="F540" s="74"/>
      <c r="G540" s="390"/>
      <c r="H540" s="391"/>
      <c r="I540" s="391"/>
      <c r="J540" s="391"/>
      <c r="K540" s="391"/>
      <c r="L540" s="2"/>
      <c r="M540" s="2"/>
      <c r="N540" s="320"/>
      <c r="O540" s="320"/>
      <c r="P540" s="320"/>
      <c r="Q540" s="320"/>
      <c r="R540" s="320"/>
      <c r="S540" s="320"/>
      <c r="T540" s="320"/>
      <c r="U540" s="320"/>
      <c r="V540" s="320"/>
      <c r="W540" s="320"/>
      <c r="X540" s="320"/>
      <c r="Y540" s="320"/>
      <c r="Z540" s="320"/>
      <c r="AA540" s="320"/>
    </row>
    <row r="541" spans="1:27" ht="13.5" customHeight="1">
      <c r="A541" s="74"/>
      <c r="B541" s="74"/>
      <c r="C541" s="74"/>
      <c r="D541" s="74"/>
      <c r="E541" s="74"/>
      <c r="F541" s="74"/>
      <c r="G541" s="390"/>
      <c r="H541" s="391"/>
      <c r="I541" s="391"/>
      <c r="J541" s="391"/>
      <c r="K541" s="391"/>
      <c r="L541" s="2"/>
      <c r="M541" s="2"/>
      <c r="N541" s="320"/>
      <c r="O541" s="320"/>
      <c r="P541" s="320"/>
      <c r="Q541" s="320"/>
      <c r="R541" s="320"/>
      <c r="S541" s="320"/>
      <c r="T541" s="320"/>
      <c r="U541" s="320"/>
      <c r="V541" s="320"/>
      <c r="W541" s="320"/>
      <c r="X541" s="320"/>
      <c r="Y541" s="320"/>
      <c r="Z541" s="320"/>
      <c r="AA541" s="320"/>
    </row>
    <row r="542" spans="1:27" ht="13.5" customHeight="1">
      <c r="A542" s="74"/>
      <c r="B542" s="74"/>
      <c r="C542" s="74"/>
      <c r="D542" s="74"/>
      <c r="E542" s="74"/>
      <c r="F542" s="74"/>
      <c r="G542" s="390"/>
      <c r="H542" s="391"/>
      <c r="I542" s="391"/>
      <c r="J542" s="391"/>
      <c r="K542" s="391"/>
      <c r="L542" s="2"/>
      <c r="M542" s="2"/>
      <c r="N542" s="320"/>
      <c r="O542" s="320"/>
      <c r="P542" s="320"/>
      <c r="Q542" s="320"/>
      <c r="R542" s="320"/>
      <c r="S542" s="320"/>
      <c r="T542" s="320"/>
      <c r="U542" s="320"/>
      <c r="V542" s="320"/>
      <c r="W542" s="320"/>
      <c r="X542" s="320"/>
      <c r="Y542" s="320"/>
      <c r="Z542" s="320"/>
      <c r="AA542" s="320"/>
    </row>
    <row r="543" spans="1:27" ht="13.5" customHeight="1">
      <c r="A543" s="74"/>
      <c r="B543" s="74"/>
      <c r="C543" s="74"/>
      <c r="D543" s="74"/>
      <c r="E543" s="74"/>
      <c r="F543" s="74"/>
      <c r="G543" s="390"/>
      <c r="H543" s="391"/>
      <c r="I543" s="391"/>
      <c r="J543" s="391"/>
      <c r="K543" s="391"/>
      <c r="L543" s="2"/>
      <c r="M543" s="2"/>
      <c r="N543" s="320"/>
      <c r="O543" s="320"/>
      <c r="P543" s="320"/>
      <c r="Q543" s="320"/>
      <c r="R543" s="320"/>
      <c r="S543" s="320"/>
      <c r="T543" s="320"/>
      <c r="U543" s="320"/>
      <c r="V543" s="320"/>
      <c r="W543" s="320"/>
      <c r="X543" s="320"/>
      <c r="Y543" s="320"/>
      <c r="Z543" s="320"/>
      <c r="AA543" s="320"/>
    </row>
    <row r="544" spans="1:27" ht="13.5" customHeight="1">
      <c r="A544" s="74"/>
      <c r="B544" s="74"/>
      <c r="C544" s="74"/>
      <c r="D544" s="74"/>
      <c r="E544" s="74"/>
      <c r="F544" s="74"/>
      <c r="G544" s="390"/>
      <c r="H544" s="391"/>
      <c r="I544" s="391"/>
      <c r="J544" s="391"/>
      <c r="K544" s="391"/>
      <c r="L544" s="2"/>
      <c r="M544" s="2"/>
      <c r="N544" s="320"/>
      <c r="O544" s="320"/>
      <c r="P544" s="320"/>
      <c r="Q544" s="320"/>
      <c r="R544" s="320"/>
      <c r="S544" s="320"/>
      <c r="T544" s="320"/>
      <c r="U544" s="320"/>
      <c r="V544" s="320"/>
      <c r="W544" s="320"/>
      <c r="X544" s="320"/>
      <c r="Y544" s="320"/>
      <c r="Z544" s="320"/>
      <c r="AA544" s="320"/>
    </row>
    <row r="545" spans="1:27" ht="13.5" customHeight="1">
      <c r="A545" s="74"/>
      <c r="B545" s="74"/>
      <c r="C545" s="74"/>
      <c r="D545" s="74"/>
      <c r="E545" s="74"/>
      <c r="F545" s="74"/>
      <c r="G545" s="390"/>
      <c r="H545" s="391"/>
      <c r="I545" s="391"/>
      <c r="J545" s="391"/>
      <c r="K545" s="391"/>
      <c r="L545" s="2"/>
      <c r="M545" s="2"/>
      <c r="N545" s="320"/>
      <c r="O545" s="320"/>
      <c r="P545" s="320"/>
      <c r="Q545" s="320"/>
      <c r="R545" s="320"/>
      <c r="S545" s="320"/>
      <c r="T545" s="320"/>
      <c r="U545" s="320"/>
      <c r="V545" s="320"/>
      <c r="W545" s="320"/>
      <c r="X545" s="320"/>
      <c r="Y545" s="320"/>
      <c r="Z545" s="320"/>
      <c r="AA545" s="320"/>
    </row>
    <row r="546" spans="1:27" ht="13.5" customHeight="1">
      <c r="A546" s="74"/>
      <c r="B546" s="74"/>
      <c r="C546" s="74"/>
      <c r="D546" s="74"/>
      <c r="E546" s="74"/>
      <c r="F546" s="74"/>
      <c r="G546" s="390"/>
      <c r="H546" s="391"/>
      <c r="I546" s="391"/>
      <c r="J546" s="391"/>
      <c r="K546" s="391"/>
      <c r="L546" s="2"/>
      <c r="M546" s="2"/>
      <c r="N546" s="320"/>
      <c r="O546" s="320"/>
      <c r="P546" s="320"/>
      <c r="Q546" s="320"/>
      <c r="R546" s="320"/>
      <c r="S546" s="320"/>
      <c r="T546" s="320"/>
      <c r="U546" s="320"/>
      <c r="V546" s="320"/>
      <c r="W546" s="320"/>
      <c r="X546" s="320"/>
      <c r="Y546" s="320"/>
      <c r="Z546" s="320"/>
      <c r="AA546" s="320"/>
    </row>
    <row r="547" spans="1:27" ht="13.5" customHeight="1">
      <c r="A547" s="74"/>
      <c r="B547" s="74"/>
      <c r="C547" s="74"/>
      <c r="D547" s="74"/>
      <c r="E547" s="74"/>
      <c r="F547" s="74"/>
      <c r="G547" s="390"/>
      <c r="H547" s="391"/>
      <c r="I547" s="391"/>
      <c r="J547" s="391"/>
      <c r="K547" s="391"/>
      <c r="L547" s="2"/>
      <c r="M547" s="2"/>
      <c r="N547" s="320"/>
      <c r="O547" s="320"/>
      <c r="P547" s="320"/>
      <c r="Q547" s="320"/>
      <c r="R547" s="320"/>
      <c r="S547" s="320"/>
      <c r="T547" s="320"/>
      <c r="U547" s="320"/>
      <c r="V547" s="320"/>
      <c r="W547" s="320"/>
      <c r="X547" s="320"/>
      <c r="Y547" s="320"/>
      <c r="Z547" s="320"/>
      <c r="AA547" s="320"/>
    </row>
    <row r="548" spans="1:27" ht="13.5" customHeight="1">
      <c r="A548" s="74"/>
      <c r="B548" s="74"/>
      <c r="C548" s="74"/>
      <c r="D548" s="74"/>
      <c r="E548" s="74"/>
      <c r="F548" s="74"/>
      <c r="G548" s="390"/>
      <c r="H548" s="391"/>
      <c r="I548" s="391"/>
      <c r="J548" s="391"/>
      <c r="K548" s="391"/>
      <c r="L548" s="2"/>
      <c r="M548" s="2"/>
      <c r="N548" s="320"/>
      <c r="O548" s="320"/>
      <c r="P548" s="320"/>
      <c r="Q548" s="320"/>
      <c r="R548" s="320"/>
      <c r="S548" s="320"/>
      <c r="T548" s="320"/>
      <c r="U548" s="320"/>
      <c r="V548" s="320"/>
      <c r="W548" s="320"/>
      <c r="X548" s="320"/>
      <c r="Y548" s="320"/>
      <c r="Z548" s="320"/>
      <c r="AA548" s="320"/>
    </row>
    <row r="549" spans="1:27" ht="13.5" customHeight="1">
      <c r="A549" s="74"/>
      <c r="B549" s="74"/>
      <c r="C549" s="74"/>
      <c r="D549" s="74"/>
      <c r="E549" s="74"/>
      <c r="F549" s="74"/>
      <c r="G549" s="390"/>
      <c r="H549" s="391"/>
      <c r="I549" s="391"/>
      <c r="J549" s="391"/>
      <c r="K549" s="391"/>
      <c r="L549" s="2"/>
      <c r="M549" s="2"/>
      <c r="N549" s="320"/>
      <c r="O549" s="320"/>
      <c r="P549" s="320"/>
      <c r="Q549" s="320"/>
      <c r="R549" s="320"/>
      <c r="S549" s="320"/>
      <c r="T549" s="320"/>
      <c r="U549" s="320"/>
      <c r="V549" s="320"/>
      <c r="W549" s="320"/>
      <c r="X549" s="320"/>
      <c r="Y549" s="320"/>
      <c r="Z549" s="320"/>
      <c r="AA549" s="320"/>
    </row>
    <row r="550" spans="1:27" ht="13.5" customHeight="1">
      <c r="A550" s="74"/>
      <c r="B550" s="74"/>
      <c r="C550" s="74"/>
      <c r="D550" s="74"/>
      <c r="E550" s="74"/>
      <c r="F550" s="74"/>
      <c r="G550" s="390"/>
      <c r="H550" s="391"/>
      <c r="I550" s="391"/>
      <c r="J550" s="391"/>
      <c r="K550" s="391"/>
      <c r="L550" s="2"/>
      <c r="M550" s="2"/>
      <c r="N550" s="320"/>
      <c r="O550" s="320"/>
      <c r="P550" s="320"/>
      <c r="Q550" s="320"/>
      <c r="R550" s="320"/>
      <c r="S550" s="320"/>
      <c r="T550" s="320"/>
      <c r="U550" s="320"/>
      <c r="V550" s="320"/>
      <c r="W550" s="320"/>
      <c r="X550" s="320"/>
      <c r="Y550" s="320"/>
      <c r="Z550" s="320"/>
      <c r="AA550" s="320"/>
    </row>
    <row r="551" spans="1:27" ht="13.5" customHeight="1">
      <c r="A551" s="74"/>
      <c r="B551" s="74"/>
      <c r="C551" s="74"/>
      <c r="D551" s="74"/>
      <c r="E551" s="74"/>
      <c r="F551" s="74"/>
      <c r="G551" s="390"/>
      <c r="H551" s="391"/>
      <c r="I551" s="391"/>
      <c r="J551" s="391"/>
      <c r="K551" s="391"/>
      <c r="L551" s="2"/>
      <c r="M551" s="2"/>
      <c r="N551" s="320"/>
      <c r="O551" s="320"/>
      <c r="P551" s="320"/>
      <c r="Q551" s="320"/>
      <c r="R551" s="320"/>
      <c r="S551" s="320"/>
      <c r="T551" s="320"/>
      <c r="U551" s="320"/>
      <c r="V551" s="320"/>
      <c r="W551" s="320"/>
      <c r="X551" s="320"/>
      <c r="Y551" s="320"/>
      <c r="Z551" s="320"/>
      <c r="AA551" s="320"/>
    </row>
    <row r="552" spans="1:27" ht="13.5" customHeight="1">
      <c r="A552" s="74"/>
      <c r="B552" s="74"/>
      <c r="C552" s="74"/>
      <c r="D552" s="74"/>
      <c r="E552" s="74"/>
      <c r="F552" s="74"/>
      <c r="G552" s="390"/>
      <c r="H552" s="391"/>
      <c r="I552" s="391"/>
      <c r="J552" s="391"/>
      <c r="K552" s="391"/>
      <c r="L552" s="2"/>
      <c r="M552" s="2"/>
      <c r="N552" s="320"/>
      <c r="O552" s="320"/>
      <c r="P552" s="320"/>
      <c r="Q552" s="320"/>
      <c r="R552" s="320"/>
      <c r="S552" s="320"/>
      <c r="T552" s="320"/>
      <c r="U552" s="320"/>
      <c r="V552" s="320"/>
      <c r="W552" s="320"/>
      <c r="X552" s="320"/>
      <c r="Y552" s="320"/>
      <c r="Z552" s="320"/>
      <c r="AA552" s="320"/>
    </row>
    <row r="553" spans="1:27" ht="13.5" customHeight="1">
      <c r="A553" s="74"/>
      <c r="B553" s="74"/>
      <c r="C553" s="74"/>
      <c r="D553" s="74"/>
      <c r="E553" s="74"/>
      <c r="F553" s="74"/>
      <c r="G553" s="390"/>
      <c r="H553" s="391"/>
      <c r="I553" s="391"/>
      <c r="J553" s="391"/>
      <c r="K553" s="391"/>
      <c r="L553" s="2"/>
      <c r="M553" s="2"/>
      <c r="N553" s="320"/>
      <c r="O553" s="320"/>
      <c r="P553" s="320"/>
      <c r="Q553" s="320"/>
      <c r="R553" s="320"/>
      <c r="S553" s="320"/>
      <c r="T553" s="320"/>
      <c r="U553" s="320"/>
      <c r="V553" s="320"/>
      <c r="W553" s="320"/>
      <c r="X553" s="320"/>
      <c r="Y553" s="320"/>
      <c r="Z553" s="320"/>
      <c r="AA553" s="320"/>
    </row>
    <row r="554" spans="1:27" ht="13.5" customHeight="1">
      <c r="A554" s="74"/>
      <c r="B554" s="74"/>
      <c r="C554" s="74"/>
      <c r="D554" s="74"/>
      <c r="E554" s="74"/>
      <c r="F554" s="74"/>
      <c r="G554" s="390"/>
      <c r="H554" s="391"/>
      <c r="I554" s="391"/>
      <c r="J554" s="391"/>
      <c r="K554" s="391"/>
      <c r="L554" s="2"/>
      <c r="M554" s="2"/>
      <c r="N554" s="320"/>
      <c r="O554" s="320"/>
      <c r="P554" s="320"/>
      <c r="Q554" s="320"/>
      <c r="R554" s="320"/>
      <c r="S554" s="320"/>
      <c r="T554" s="320"/>
      <c r="U554" s="320"/>
      <c r="V554" s="320"/>
      <c r="W554" s="320"/>
      <c r="X554" s="320"/>
      <c r="Y554" s="320"/>
      <c r="Z554" s="320"/>
      <c r="AA554" s="320"/>
    </row>
    <row r="555" spans="1:27" ht="13.5" customHeight="1">
      <c r="A555" s="74"/>
      <c r="B555" s="74"/>
      <c r="C555" s="74"/>
      <c r="D555" s="74"/>
      <c r="E555" s="74"/>
      <c r="F555" s="74"/>
      <c r="G555" s="390"/>
      <c r="H555" s="391"/>
      <c r="I555" s="391"/>
      <c r="J555" s="391"/>
      <c r="K555" s="391"/>
      <c r="L555" s="2"/>
      <c r="M555" s="2"/>
      <c r="N555" s="320"/>
      <c r="O555" s="320"/>
      <c r="P555" s="320"/>
      <c r="Q555" s="320"/>
      <c r="R555" s="320"/>
      <c r="S555" s="320"/>
      <c r="T555" s="320"/>
      <c r="U555" s="320"/>
      <c r="V555" s="320"/>
      <c r="W555" s="320"/>
      <c r="X555" s="320"/>
      <c r="Y555" s="320"/>
      <c r="Z555" s="320"/>
      <c r="AA555" s="320"/>
    </row>
    <row r="556" spans="1:27" ht="13.5" customHeight="1">
      <c r="A556" s="74"/>
      <c r="B556" s="74"/>
      <c r="C556" s="74"/>
      <c r="D556" s="74"/>
      <c r="E556" s="74"/>
      <c r="F556" s="74"/>
      <c r="G556" s="390"/>
      <c r="H556" s="391"/>
      <c r="I556" s="391"/>
      <c r="J556" s="391"/>
      <c r="K556" s="391"/>
      <c r="L556" s="2"/>
      <c r="M556" s="2"/>
      <c r="N556" s="320"/>
      <c r="O556" s="320"/>
      <c r="P556" s="320"/>
      <c r="Q556" s="320"/>
      <c r="R556" s="320"/>
      <c r="S556" s="320"/>
      <c r="T556" s="320"/>
      <c r="U556" s="320"/>
      <c r="V556" s="320"/>
      <c r="W556" s="320"/>
      <c r="X556" s="320"/>
      <c r="Y556" s="320"/>
      <c r="Z556" s="320"/>
      <c r="AA556" s="320"/>
    </row>
    <row r="557" spans="1:27" ht="13.5" customHeight="1">
      <c r="A557" s="74"/>
      <c r="B557" s="74"/>
      <c r="C557" s="74"/>
      <c r="D557" s="74"/>
      <c r="E557" s="74"/>
      <c r="F557" s="74"/>
      <c r="G557" s="390"/>
      <c r="H557" s="391"/>
      <c r="I557" s="391"/>
      <c r="J557" s="391"/>
      <c r="K557" s="391"/>
      <c r="L557" s="2"/>
      <c r="M557" s="2"/>
      <c r="N557" s="320"/>
      <c r="O557" s="320"/>
      <c r="P557" s="320"/>
      <c r="Q557" s="320"/>
      <c r="R557" s="320"/>
      <c r="S557" s="320"/>
      <c r="T557" s="320"/>
      <c r="U557" s="320"/>
      <c r="V557" s="320"/>
      <c r="W557" s="320"/>
      <c r="X557" s="320"/>
      <c r="Y557" s="320"/>
      <c r="Z557" s="320"/>
      <c r="AA557" s="320"/>
    </row>
    <row r="558" spans="1:27" ht="13.5" customHeight="1">
      <c r="A558" s="74"/>
      <c r="B558" s="74"/>
      <c r="C558" s="74"/>
      <c r="D558" s="74"/>
      <c r="E558" s="74"/>
      <c r="F558" s="74"/>
      <c r="G558" s="390"/>
      <c r="H558" s="391"/>
      <c r="I558" s="391"/>
      <c r="J558" s="391"/>
      <c r="K558" s="391"/>
      <c r="L558" s="2"/>
      <c r="M558" s="2"/>
      <c r="N558" s="320"/>
      <c r="O558" s="320"/>
      <c r="P558" s="320"/>
      <c r="Q558" s="320"/>
      <c r="R558" s="320"/>
      <c r="S558" s="320"/>
      <c r="T558" s="320"/>
      <c r="U558" s="320"/>
      <c r="V558" s="320"/>
      <c r="W558" s="320"/>
      <c r="X558" s="320"/>
      <c r="Y558" s="320"/>
      <c r="Z558" s="320"/>
      <c r="AA558" s="320"/>
    </row>
    <row r="559" spans="1:27" ht="13.5" customHeight="1">
      <c r="A559" s="74"/>
      <c r="B559" s="74"/>
      <c r="C559" s="74"/>
      <c r="D559" s="74"/>
      <c r="E559" s="74"/>
      <c r="F559" s="74"/>
      <c r="G559" s="390"/>
      <c r="H559" s="391"/>
      <c r="I559" s="391"/>
      <c r="J559" s="391"/>
      <c r="K559" s="391"/>
      <c r="L559" s="2"/>
      <c r="M559" s="2"/>
      <c r="N559" s="320"/>
      <c r="O559" s="320"/>
      <c r="P559" s="320"/>
      <c r="Q559" s="320"/>
      <c r="R559" s="320"/>
      <c r="S559" s="320"/>
      <c r="T559" s="320"/>
      <c r="U559" s="320"/>
      <c r="V559" s="320"/>
      <c r="W559" s="320"/>
      <c r="X559" s="320"/>
      <c r="Y559" s="320"/>
      <c r="Z559" s="320"/>
      <c r="AA559" s="320"/>
    </row>
    <row r="560" spans="1:27" ht="13.5" customHeight="1">
      <c r="A560" s="74"/>
      <c r="B560" s="74"/>
      <c r="C560" s="74"/>
      <c r="D560" s="74"/>
      <c r="E560" s="74"/>
      <c r="F560" s="74"/>
      <c r="G560" s="390"/>
      <c r="H560" s="391"/>
      <c r="I560" s="391"/>
      <c r="J560" s="391"/>
      <c r="K560" s="391"/>
      <c r="L560" s="2"/>
      <c r="M560" s="2"/>
      <c r="N560" s="320"/>
      <c r="O560" s="320"/>
      <c r="P560" s="320"/>
      <c r="Q560" s="320"/>
      <c r="R560" s="320"/>
      <c r="S560" s="320"/>
      <c r="T560" s="320"/>
      <c r="U560" s="320"/>
      <c r="V560" s="320"/>
      <c r="W560" s="320"/>
      <c r="X560" s="320"/>
      <c r="Y560" s="320"/>
      <c r="Z560" s="320"/>
      <c r="AA560" s="320"/>
    </row>
    <row r="561" spans="1:27" ht="13.5" customHeight="1">
      <c r="A561" s="74"/>
      <c r="B561" s="74"/>
      <c r="C561" s="74"/>
      <c r="D561" s="74"/>
      <c r="E561" s="74"/>
      <c r="F561" s="74"/>
      <c r="G561" s="390"/>
      <c r="H561" s="391"/>
      <c r="I561" s="391"/>
      <c r="J561" s="391"/>
      <c r="K561" s="391"/>
      <c r="L561" s="2"/>
      <c r="M561" s="2"/>
      <c r="N561" s="320"/>
      <c r="O561" s="320"/>
      <c r="P561" s="320"/>
      <c r="Q561" s="320"/>
      <c r="R561" s="320"/>
      <c r="S561" s="320"/>
      <c r="T561" s="320"/>
      <c r="U561" s="320"/>
      <c r="V561" s="320"/>
      <c r="W561" s="320"/>
      <c r="X561" s="320"/>
      <c r="Y561" s="320"/>
      <c r="Z561" s="320"/>
      <c r="AA561" s="320"/>
    </row>
    <row r="562" spans="1:27" ht="13.5" customHeight="1">
      <c r="A562" s="74"/>
      <c r="B562" s="74"/>
      <c r="C562" s="74"/>
      <c r="D562" s="74"/>
      <c r="E562" s="74"/>
      <c r="F562" s="74"/>
      <c r="G562" s="390"/>
      <c r="H562" s="391"/>
      <c r="I562" s="391"/>
      <c r="J562" s="391"/>
      <c r="K562" s="391"/>
      <c r="L562" s="2"/>
      <c r="M562" s="2"/>
      <c r="N562" s="320"/>
      <c r="O562" s="320"/>
      <c r="P562" s="320"/>
      <c r="Q562" s="320"/>
      <c r="R562" s="320"/>
      <c r="S562" s="320"/>
      <c r="T562" s="320"/>
      <c r="U562" s="320"/>
      <c r="V562" s="320"/>
      <c r="W562" s="320"/>
      <c r="X562" s="320"/>
      <c r="Y562" s="320"/>
      <c r="Z562" s="320"/>
      <c r="AA562" s="320"/>
    </row>
    <row r="563" spans="1:27" ht="13.5" customHeight="1">
      <c r="A563" s="74"/>
      <c r="B563" s="74"/>
      <c r="C563" s="74"/>
      <c r="D563" s="74"/>
      <c r="E563" s="74"/>
      <c r="F563" s="74"/>
      <c r="G563" s="390"/>
      <c r="H563" s="391"/>
      <c r="I563" s="391"/>
      <c r="J563" s="391"/>
      <c r="K563" s="391"/>
      <c r="L563" s="2"/>
      <c r="M563" s="2"/>
      <c r="N563" s="320"/>
      <c r="O563" s="320"/>
      <c r="P563" s="320"/>
      <c r="Q563" s="320"/>
      <c r="R563" s="320"/>
      <c r="S563" s="320"/>
      <c r="T563" s="320"/>
      <c r="U563" s="320"/>
      <c r="V563" s="320"/>
      <c r="W563" s="320"/>
      <c r="X563" s="320"/>
      <c r="Y563" s="320"/>
      <c r="Z563" s="320"/>
      <c r="AA563" s="320"/>
    </row>
    <row r="564" spans="1:27" ht="13.5" customHeight="1">
      <c r="A564" s="74"/>
      <c r="B564" s="74"/>
      <c r="C564" s="74"/>
      <c r="D564" s="74"/>
      <c r="E564" s="74"/>
      <c r="F564" s="74"/>
      <c r="G564" s="390"/>
      <c r="H564" s="391"/>
      <c r="I564" s="391"/>
      <c r="J564" s="391"/>
      <c r="K564" s="391"/>
      <c r="L564" s="2"/>
      <c r="M564" s="2"/>
      <c r="N564" s="320"/>
      <c r="O564" s="320"/>
      <c r="P564" s="320"/>
      <c r="Q564" s="320"/>
      <c r="R564" s="320"/>
      <c r="S564" s="320"/>
      <c r="T564" s="320"/>
      <c r="U564" s="320"/>
      <c r="V564" s="320"/>
      <c r="W564" s="320"/>
      <c r="X564" s="320"/>
      <c r="Y564" s="320"/>
      <c r="Z564" s="320"/>
      <c r="AA564" s="320"/>
    </row>
    <row r="565" spans="1:27" ht="13.5" customHeight="1">
      <c r="A565" s="74"/>
      <c r="B565" s="74"/>
      <c r="C565" s="74"/>
      <c r="D565" s="74"/>
      <c r="E565" s="74"/>
      <c r="F565" s="74"/>
      <c r="G565" s="390"/>
      <c r="H565" s="391"/>
      <c r="I565" s="391"/>
      <c r="J565" s="391"/>
      <c r="K565" s="391"/>
      <c r="L565" s="2"/>
      <c r="M565" s="2"/>
      <c r="N565" s="320"/>
      <c r="O565" s="320"/>
      <c r="P565" s="320"/>
      <c r="Q565" s="320"/>
      <c r="R565" s="320"/>
      <c r="S565" s="320"/>
      <c r="T565" s="320"/>
      <c r="U565" s="320"/>
      <c r="V565" s="320"/>
      <c r="W565" s="320"/>
      <c r="X565" s="320"/>
      <c r="Y565" s="320"/>
      <c r="Z565" s="320"/>
      <c r="AA565" s="320"/>
    </row>
    <row r="566" spans="1:27" ht="13.5" customHeight="1">
      <c r="A566" s="74"/>
      <c r="B566" s="74"/>
      <c r="C566" s="74"/>
      <c r="D566" s="74"/>
      <c r="E566" s="74"/>
      <c r="F566" s="74"/>
      <c r="G566" s="390"/>
      <c r="H566" s="391"/>
      <c r="I566" s="391"/>
      <c r="J566" s="391"/>
      <c r="K566" s="391"/>
      <c r="L566" s="2"/>
      <c r="M566" s="2"/>
      <c r="N566" s="320"/>
      <c r="O566" s="320"/>
      <c r="P566" s="320"/>
      <c r="Q566" s="320"/>
      <c r="R566" s="320"/>
      <c r="S566" s="320"/>
      <c r="T566" s="320"/>
      <c r="U566" s="320"/>
      <c r="V566" s="320"/>
      <c r="W566" s="320"/>
      <c r="X566" s="320"/>
      <c r="Y566" s="320"/>
      <c r="Z566" s="320"/>
      <c r="AA566" s="320"/>
    </row>
    <row r="567" spans="1:27" ht="13.5" customHeight="1">
      <c r="A567" s="74"/>
      <c r="B567" s="74"/>
      <c r="C567" s="74"/>
      <c r="D567" s="74"/>
      <c r="E567" s="74"/>
      <c r="F567" s="74"/>
      <c r="G567" s="390"/>
      <c r="H567" s="391"/>
      <c r="I567" s="391"/>
      <c r="J567" s="391"/>
      <c r="K567" s="391"/>
      <c r="L567" s="2"/>
      <c r="M567" s="2"/>
      <c r="N567" s="320"/>
      <c r="O567" s="320"/>
      <c r="P567" s="320"/>
      <c r="Q567" s="320"/>
      <c r="R567" s="320"/>
      <c r="S567" s="320"/>
      <c r="T567" s="320"/>
      <c r="U567" s="320"/>
      <c r="V567" s="320"/>
      <c r="W567" s="320"/>
      <c r="X567" s="320"/>
      <c r="Y567" s="320"/>
      <c r="Z567" s="320"/>
      <c r="AA567" s="320"/>
    </row>
    <row r="568" spans="1:27" ht="13.5" customHeight="1">
      <c r="A568" s="74"/>
      <c r="B568" s="74"/>
      <c r="C568" s="74"/>
      <c r="D568" s="74"/>
      <c r="E568" s="74"/>
      <c r="F568" s="74"/>
      <c r="G568" s="390"/>
      <c r="H568" s="391"/>
      <c r="I568" s="391"/>
      <c r="J568" s="391"/>
      <c r="K568" s="391"/>
      <c r="L568" s="2"/>
      <c r="M568" s="2"/>
      <c r="N568" s="320"/>
      <c r="O568" s="320"/>
      <c r="P568" s="320"/>
      <c r="Q568" s="320"/>
      <c r="R568" s="320"/>
      <c r="S568" s="320"/>
      <c r="T568" s="320"/>
      <c r="U568" s="320"/>
      <c r="V568" s="320"/>
      <c r="W568" s="320"/>
      <c r="X568" s="320"/>
      <c r="Y568" s="320"/>
      <c r="Z568" s="320"/>
      <c r="AA568" s="320"/>
    </row>
    <row r="569" spans="1:27" ht="13.5" customHeight="1">
      <c r="A569" s="74"/>
      <c r="B569" s="74"/>
      <c r="C569" s="74"/>
      <c r="D569" s="74"/>
      <c r="E569" s="74"/>
      <c r="F569" s="74"/>
      <c r="G569" s="390"/>
      <c r="H569" s="391"/>
      <c r="I569" s="391"/>
      <c r="J569" s="391"/>
      <c r="K569" s="391"/>
      <c r="L569" s="2"/>
      <c r="M569" s="2"/>
      <c r="N569" s="320"/>
      <c r="O569" s="320"/>
      <c r="P569" s="320"/>
      <c r="Q569" s="320"/>
      <c r="R569" s="320"/>
      <c r="S569" s="320"/>
      <c r="T569" s="320"/>
      <c r="U569" s="320"/>
      <c r="V569" s="320"/>
      <c r="W569" s="320"/>
      <c r="X569" s="320"/>
      <c r="Y569" s="320"/>
      <c r="Z569" s="320"/>
      <c r="AA569" s="320"/>
    </row>
    <row r="570" spans="1:27" ht="13.5" customHeight="1">
      <c r="A570" s="74"/>
      <c r="B570" s="74"/>
      <c r="C570" s="74"/>
      <c r="D570" s="74"/>
      <c r="E570" s="74"/>
      <c r="F570" s="74"/>
      <c r="G570" s="390"/>
      <c r="H570" s="391"/>
      <c r="I570" s="391"/>
      <c r="J570" s="391"/>
      <c r="K570" s="391"/>
      <c r="L570" s="2"/>
      <c r="M570" s="2"/>
      <c r="N570" s="320"/>
      <c r="O570" s="320"/>
      <c r="P570" s="320"/>
      <c r="Q570" s="320"/>
      <c r="R570" s="320"/>
      <c r="S570" s="320"/>
      <c r="T570" s="320"/>
      <c r="U570" s="320"/>
      <c r="V570" s="320"/>
      <c r="W570" s="320"/>
      <c r="X570" s="320"/>
      <c r="Y570" s="320"/>
      <c r="Z570" s="320"/>
      <c r="AA570" s="320"/>
    </row>
    <row r="571" spans="1:27" ht="13.5" customHeight="1">
      <c r="A571" s="74"/>
      <c r="B571" s="74"/>
      <c r="C571" s="74"/>
      <c r="D571" s="74"/>
      <c r="E571" s="74"/>
      <c r="F571" s="74"/>
      <c r="G571" s="390"/>
      <c r="H571" s="391"/>
      <c r="I571" s="391"/>
      <c r="J571" s="391"/>
      <c r="K571" s="391"/>
      <c r="L571" s="2"/>
      <c r="M571" s="2"/>
      <c r="N571" s="320"/>
      <c r="O571" s="320"/>
      <c r="P571" s="320"/>
      <c r="Q571" s="320"/>
      <c r="R571" s="320"/>
      <c r="S571" s="320"/>
      <c r="T571" s="320"/>
      <c r="U571" s="320"/>
      <c r="V571" s="320"/>
      <c r="W571" s="320"/>
      <c r="X571" s="320"/>
      <c r="Y571" s="320"/>
      <c r="Z571" s="320"/>
      <c r="AA571" s="320"/>
    </row>
    <row r="572" spans="1:27" ht="13.5" customHeight="1">
      <c r="A572" s="74"/>
      <c r="B572" s="74"/>
      <c r="C572" s="74"/>
      <c r="D572" s="74"/>
      <c r="E572" s="74"/>
      <c r="F572" s="74"/>
      <c r="G572" s="390"/>
      <c r="H572" s="391"/>
      <c r="I572" s="391"/>
      <c r="J572" s="391"/>
      <c r="K572" s="391"/>
      <c r="L572" s="2"/>
      <c r="M572" s="2"/>
      <c r="N572" s="320"/>
      <c r="O572" s="320"/>
      <c r="P572" s="320"/>
      <c r="Q572" s="320"/>
      <c r="R572" s="320"/>
      <c r="S572" s="320"/>
      <c r="T572" s="320"/>
      <c r="U572" s="320"/>
      <c r="V572" s="320"/>
      <c r="W572" s="320"/>
      <c r="X572" s="320"/>
      <c r="Y572" s="320"/>
      <c r="Z572" s="320"/>
      <c r="AA572" s="320"/>
    </row>
    <row r="573" spans="1:27" ht="13.5" customHeight="1">
      <c r="A573" s="74"/>
      <c r="B573" s="74"/>
      <c r="C573" s="74"/>
      <c r="D573" s="74"/>
      <c r="E573" s="74"/>
      <c r="F573" s="74"/>
      <c r="G573" s="390"/>
      <c r="H573" s="391"/>
      <c r="I573" s="391"/>
      <c r="J573" s="391"/>
      <c r="K573" s="391"/>
      <c r="L573" s="2"/>
      <c r="M573" s="2"/>
      <c r="N573" s="320"/>
      <c r="O573" s="320"/>
      <c r="P573" s="320"/>
      <c r="Q573" s="320"/>
      <c r="R573" s="320"/>
      <c r="S573" s="320"/>
      <c r="T573" s="320"/>
      <c r="U573" s="320"/>
      <c r="V573" s="320"/>
      <c r="W573" s="320"/>
      <c r="X573" s="320"/>
      <c r="Y573" s="320"/>
      <c r="Z573" s="320"/>
      <c r="AA573" s="320"/>
    </row>
    <row r="574" spans="1:27" ht="13.5" customHeight="1">
      <c r="A574" s="74"/>
      <c r="B574" s="74"/>
      <c r="C574" s="74"/>
      <c r="D574" s="74"/>
      <c r="E574" s="74"/>
      <c r="F574" s="74"/>
      <c r="G574" s="390"/>
      <c r="H574" s="391"/>
      <c r="I574" s="391"/>
      <c r="J574" s="391"/>
      <c r="K574" s="391"/>
      <c r="L574" s="2"/>
      <c r="M574" s="2"/>
      <c r="N574" s="320"/>
      <c r="O574" s="320"/>
      <c r="P574" s="320"/>
      <c r="Q574" s="320"/>
      <c r="R574" s="320"/>
      <c r="S574" s="320"/>
      <c r="T574" s="320"/>
      <c r="U574" s="320"/>
      <c r="V574" s="320"/>
      <c r="W574" s="320"/>
      <c r="X574" s="320"/>
      <c r="Y574" s="320"/>
      <c r="Z574" s="320"/>
      <c r="AA574" s="320"/>
    </row>
    <row r="575" spans="1:27" ht="13.5" customHeight="1">
      <c r="A575" s="74"/>
      <c r="B575" s="74"/>
      <c r="C575" s="74"/>
      <c r="D575" s="74"/>
      <c r="E575" s="74"/>
      <c r="F575" s="74"/>
      <c r="G575" s="390"/>
      <c r="H575" s="391"/>
      <c r="I575" s="391"/>
      <c r="J575" s="391"/>
      <c r="K575" s="391"/>
      <c r="L575" s="2"/>
      <c r="M575" s="2"/>
      <c r="N575" s="320"/>
      <c r="O575" s="320"/>
      <c r="P575" s="320"/>
      <c r="Q575" s="320"/>
      <c r="R575" s="320"/>
      <c r="S575" s="320"/>
      <c r="T575" s="320"/>
      <c r="U575" s="320"/>
      <c r="V575" s="320"/>
      <c r="W575" s="320"/>
      <c r="X575" s="320"/>
      <c r="Y575" s="320"/>
      <c r="Z575" s="320"/>
      <c r="AA575" s="320"/>
    </row>
    <row r="576" spans="1:27" ht="13.5" customHeight="1">
      <c r="A576" s="74"/>
      <c r="B576" s="74"/>
      <c r="C576" s="74"/>
      <c r="D576" s="74"/>
      <c r="E576" s="74"/>
      <c r="F576" s="74"/>
      <c r="G576" s="390"/>
      <c r="H576" s="391"/>
      <c r="I576" s="391"/>
      <c r="J576" s="391"/>
      <c r="K576" s="391"/>
      <c r="L576" s="2"/>
      <c r="M576" s="2"/>
      <c r="N576" s="320"/>
      <c r="O576" s="320"/>
      <c r="P576" s="320"/>
      <c r="Q576" s="320"/>
      <c r="R576" s="320"/>
      <c r="S576" s="320"/>
      <c r="T576" s="320"/>
      <c r="U576" s="320"/>
      <c r="V576" s="320"/>
      <c r="W576" s="320"/>
      <c r="X576" s="320"/>
      <c r="Y576" s="320"/>
      <c r="Z576" s="320"/>
      <c r="AA576" s="320"/>
    </row>
    <row r="577" spans="1:27" ht="13.5" customHeight="1">
      <c r="A577" s="74"/>
      <c r="B577" s="74"/>
      <c r="C577" s="74"/>
      <c r="D577" s="74"/>
      <c r="E577" s="74"/>
      <c r="F577" s="74"/>
      <c r="G577" s="390"/>
      <c r="H577" s="391"/>
      <c r="I577" s="391"/>
      <c r="J577" s="391"/>
      <c r="K577" s="391"/>
      <c r="L577" s="2"/>
      <c r="M577" s="2"/>
      <c r="N577" s="320"/>
      <c r="O577" s="320"/>
      <c r="P577" s="320"/>
      <c r="Q577" s="320"/>
      <c r="R577" s="320"/>
      <c r="S577" s="320"/>
      <c r="T577" s="320"/>
      <c r="U577" s="320"/>
      <c r="V577" s="320"/>
      <c r="W577" s="320"/>
      <c r="X577" s="320"/>
      <c r="Y577" s="320"/>
      <c r="Z577" s="320"/>
      <c r="AA577" s="320"/>
    </row>
    <row r="578" spans="1:27" ht="13.5" customHeight="1">
      <c r="A578" s="74"/>
      <c r="B578" s="74"/>
      <c r="C578" s="74"/>
      <c r="D578" s="74"/>
      <c r="E578" s="74"/>
      <c r="F578" s="74"/>
      <c r="G578" s="390"/>
      <c r="H578" s="391"/>
      <c r="I578" s="391"/>
      <c r="J578" s="391"/>
      <c r="K578" s="391"/>
      <c r="L578" s="2"/>
      <c r="M578" s="2"/>
      <c r="N578" s="320"/>
      <c r="O578" s="320"/>
      <c r="P578" s="320"/>
      <c r="Q578" s="320"/>
      <c r="R578" s="320"/>
      <c r="S578" s="320"/>
      <c r="T578" s="320"/>
      <c r="U578" s="320"/>
      <c r="V578" s="320"/>
      <c r="W578" s="320"/>
      <c r="X578" s="320"/>
      <c r="Y578" s="320"/>
      <c r="Z578" s="320"/>
      <c r="AA578" s="320"/>
    </row>
    <row r="579" spans="1:27" ht="13.5" customHeight="1">
      <c r="A579" s="74"/>
      <c r="B579" s="74"/>
      <c r="C579" s="74"/>
      <c r="D579" s="74"/>
      <c r="E579" s="74"/>
      <c r="F579" s="74"/>
      <c r="G579" s="390"/>
      <c r="H579" s="391"/>
      <c r="I579" s="391"/>
      <c r="J579" s="391"/>
      <c r="K579" s="391"/>
      <c r="L579" s="2"/>
      <c r="M579" s="2"/>
      <c r="N579" s="320"/>
      <c r="O579" s="320"/>
      <c r="P579" s="320"/>
      <c r="Q579" s="320"/>
      <c r="R579" s="320"/>
      <c r="S579" s="320"/>
      <c r="T579" s="320"/>
      <c r="U579" s="320"/>
      <c r="V579" s="320"/>
      <c r="W579" s="320"/>
      <c r="X579" s="320"/>
      <c r="Y579" s="320"/>
      <c r="Z579" s="320"/>
      <c r="AA579" s="320"/>
    </row>
    <row r="580" spans="1:27" ht="13.5" customHeight="1">
      <c r="A580" s="74"/>
      <c r="B580" s="74"/>
      <c r="C580" s="74"/>
      <c r="D580" s="74"/>
      <c r="E580" s="74"/>
      <c r="F580" s="74"/>
      <c r="G580" s="390"/>
      <c r="H580" s="391"/>
      <c r="I580" s="391"/>
      <c r="J580" s="391"/>
      <c r="K580" s="391"/>
      <c r="L580" s="2"/>
      <c r="M580" s="2"/>
      <c r="N580" s="320"/>
      <c r="O580" s="320"/>
      <c r="P580" s="320"/>
      <c r="Q580" s="320"/>
      <c r="R580" s="320"/>
      <c r="S580" s="320"/>
      <c r="T580" s="320"/>
      <c r="U580" s="320"/>
      <c r="V580" s="320"/>
      <c r="W580" s="320"/>
      <c r="X580" s="320"/>
      <c r="Y580" s="320"/>
      <c r="Z580" s="320"/>
      <c r="AA580" s="320"/>
    </row>
    <row r="581" spans="1:27" ht="13.5" customHeight="1">
      <c r="A581" s="74"/>
      <c r="B581" s="74"/>
      <c r="C581" s="74"/>
      <c r="D581" s="74"/>
      <c r="E581" s="74"/>
      <c r="F581" s="74"/>
      <c r="G581" s="390"/>
      <c r="H581" s="391"/>
      <c r="I581" s="391"/>
      <c r="J581" s="391"/>
      <c r="K581" s="391"/>
      <c r="L581" s="2"/>
      <c r="M581" s="2"/>
      <c r="N581" s="320"/>
      <c r="O581" s="320"/>
      <c r="P581" s="320"/>
      <c r="Q581" s="320"/>
      <c r="R581" s="320"/>
      <c r="S581" s="320"/>
      <c r="T581" s="320"/>
      <c r="U581" s="320"/>
      <c r="V581" s="320"/>
      <c r="W581" s="320"/>
      <c r="X581" s="320"/>
      <c r="Y581" s="320"/>
      <c r="Z581" s="320"/>
      <c r="AA581" s="320"/>
    </row>
    <row r="582" spans="1:27" ht="13.5" customHeight="1">
      <c r="A582" s="74"/>
      <c r="B582" s="74"/>
      <c r="C582" s="74"/>
      <c r="D582" s="74"/>
      <c r="E582" s="74"/>
      <c r="F582" s="74"/>
      <c r="G582" s="390"/>
      <c r="H582" s="391"/>
      <c r="I582" s="391"/>
      <c r="J582" s="391"/>
      <c r="K582" s="391"/>
      <c r="L582" s="2"/>
      <c r="M582" s="2"/>
      <c r="N582" s="320"/>
      <c r="O582" s="320"/>
      <c r="P582" s="320"/>
      <c r="Q582" s="320"/>
      <c r="R582" s="320"/>
      <c r="S582" s="320"/>
      <c r="T582" s="320"/>
      <c r="U582" s="320"/>
      <c r="V582" s="320"/>
      <c r="W582" s="320"/>
      <c r="X582" s="320"/>
      <c r="Y582" s="320"/>
      <c r="Z582" s="320"/>
      <c r="AA582" s="320"/>
    </row>
    <row r="583" spans="1:27" ht="13.5" customHeight="1">
      <c r="A583" s="74"/>
      <c r="B583" s="74"/>
      <c r="C583" s="74"/>
      <c r="D583" s="74"/>
      <c r="E583" s="74"/>
      <c r="F583" s="74"/>
      <c r="G583" s="390"/>
      <c r="H583" s="391"/>
      <c r="I583" s="391"/>
      <c r="J583" s="391"/>
      <c r="K583" s="391"/>
      <c r="L583" s="2"/>
      <c r="M583" s="2"/>
      <c r="N583" s="320"/>
      <c r="O583" s="320"/>
      <c r="P583" s="320"/>
      <c r="Q583" s="320"/>
      <c r="R583" s="320"/>
      <c r="S583" s="320"/>
      <c r="T583" s="320"/>
      <c r="U583" s="320"/>
      <c r="V583" s="320"/>
      <c r="W583" s="320"/>
      <c r="X583" s="320"/>
      <c r="Y583" s="320"/>
      <c r="Z583" s="320"/>
      <c r="AA583" s="320"/>
    </row>
    <row r="584" spans="1:27" ht="13.5" customHeight="1">
      <c r="A584" s="74"/>
      <c r="B584" s="74"/>
      <c r="C584" s="74"/>
      <c r="D584" s="74"/>
      <c r="E584" s="74"/>
      <c r="F584" s="74"/>
      <c r="G584" s="390"/>
      <c r="H584" s="391"/>
      <c r="I584" s="391"/>
      <c r="J584" s="391"/>
      <c r="K584" s="391"/>
      <c r="L584" s="2"/>
      <c r="M584" s="2"/>
      <c r="N584" s="320"/>
      <c r="O584" s="320"/>
      <c r="P584" s="320"/>
      <c r="Q584" s="320"/>
      <c r="R584" s="320"/>
      <c r="S584" s="320"/>
      <c r="T584" s="320"/>
      <c r="U584" s="320"/>
      <c r="V584" s="320"/>
      <c r="W584" s="320"/>
      <c r="X584" s="320"/>
      <c r="Y584" s="320"/>
      <c r="Z584" s="320"/>
      <c r="AA584" s="320"/>
    </row>
    <row r="585" spans="1:27" ht="13.5" customHeight="1">
      <c r="A585" s="74"/>
      <c r="B585" s="74"/>
      <c r="C585" s="74"/>
      <c r="D585" s="74"/>
      <c r="E585" s="74"/>
      <c r="F585" s="74"/>
      <c r="G585" s="390"/>
      <c r="H585" s="391"/>
      <c r="I585" s="391"/>
      <c r="J585" s="391"/>
      <c r="K585" s="391"/>
      <c r="L585" s="2"/>
      <c r="M585" s="2"/>
      <c r="N585" s="320"/>
      <c r="O585" s="320"/>
      <c r="P585" s="320"/>
      <c r="Q585" s="320"/>
      <c r="R585" s="320"/>
      <c r="S585" s="320"/>
      <c r="T585" s="320"/>
      <c r="U585" s="320"/>
      <c r="V585" s="320"/>
      <c r="W585" s="320"/>
      <c r="X585" s="320"/>
      <c r="Y585" s="320"/>
      <c r="Z585" s="320"/>
      <c r="AA585" s="320"/>
    </row>
    <row r="586" spans="1:27" ht="13.5" customHeight="1">
      <c r="A586" s="74"/>
      <c r="B586" s="74"/>
      <c r="C586" s="74"/>
      <c r="D586" s="74"/>
      <c r="E586" s="74"/>
      <c r="F586" s="74"/>
      <c r="G586" s="390"/>
      <c r="H586" s="391"/>
      <c r="I586" s="391"/>
      <c r="J586" s="391"/>
      <c r="K586" s="391"/>
      <c r="L586" s="2"/>
      <c r="M586" s="2"/>
      <c r="N586" s="320"/>
      <c r="O586" s="320"/>
      <c r="P586" s="320"/>
      <c r="Q586" s="320"/>
      <c r="R586" s="320"/>
      <c r="S586" s="320"/>
      <c r="T586" s="320"/>
      <c r="U586" s="320"/>
      <c r="V586" s="320"/>
      <c r="W586" s="320"/>
      <c r="X586" s="320"/>
      <c r="Y586" s="320"/>
      <c r="Z586" s="320"/>
      <c r="AA586" s="320"/>
    </row>
    <row r="587" spans="1:27" ht="13.5" customHeight="1">
      <c r="A587" s="74"/>
      <c r="B587" s="74"/>
      <c r="C587" s="74"/>
      <c r="D587" s="74"/>
      <c r="E587" s="74"/>
      <c r="F587" s="74"/>
      <c r="G587" s="390"/>
      <c r="H587" s="391"/>
      <c r="I587" s="391"/>
      <c r="J587" s="391"/>
      <c r="K587" s="391"/>
      <c r="L587" s="2"/>
      <c r="M587" s="2"/>
      <c r="N587" s="320"/>
      <c r="O587" s="320"/>
      <c r="P587" s="320"/>
      <c r="Q587" s="320"/>
      <c r="R587" s="320"/>
      <c r="S587" s="320"/>
      <c r="T587" s="320"/>
      <c r="U587" s="320"/>
      <c r="V587" s="320"/>
      <c r="W587" s="320"/>
      <c r="X587" s="320"/>
      <c r="Y587" s="320"/>
      <c r="Z587" s="320"/>
      <c r="AA587" s="320"/>
    </row>
    <row r="588" spans="1:27" ht="13.5" customHeight="1">
      <c r="A588" s="74"/>
      <c r="B588" s="74"/>
      <c r="C588" s="74"/>
      <c r="D588" s="74"/>
      <c r="E588" s="74"/>
      <c r="F588" s="74"/>
      <c r="G588" s="390"/>
      <c r="H588" s="391"/>
      <c r="I588" s="391"/>
      <c r="J588" s="391"/>
      <c r="K588" s="391"/>
      <c r="L588" s="2"/>
      <c r="M588" s="2"/>
      <c r="N588" s="320"/>
      <c r="O588" s="320"/>
      <c r="P588" s="320"/>
      <c r="Q588" s="320"/>
      <c r="R588" s="320"/>
      <c r="S588" s="320"/>
      <c r="T588" s="320"/>
      <c r="U588" s="320"/>
      <c r="V588" s="320"/>
      <c r="W588" s="320"/>
      <c r="X588" s="320"/>
      <c r="Y588" s="320"/>
      <c r="Z588" s="320"/>
      <c r="AA588" s="320"/>
    </row>
    <row r="589" spans="1:27" ht="13.5" customHeight="1">
      <c r="A589" s="74"/>
      <c r="B589" s="74"/>
      <c r="C589" s="74"/>
      <c r="D589" s="74"/>
      <c r="E589" s="74"/>
      <c r="F589" s="74"/>
      <c r="G589" s="390"/>
      <c r="H589" s="391"/>
      <c r="I589" s="391"/>
      <c r="J589" s="391"/>
      <c r="K589" s="391"/>
      <c r="L589" s="2"/>
      <c r="M589" s="2"/>
      <c r="N589" s="320"/>
      <c r="O589" s="320"/>
      <c r="P589" s="320"/>
      <c r="Q589" s="320"/>
      <c r="R589" s="320"/>
      <c r="S589" s="320"/>
      <c r="T589" s="320"/>
      <c r="U589" s="320"/>
      <c r="V589" s="320"/>
      <c r="W589" s="320"/>
      <c r="X589" s="320"/>
      <c r="Y589" s="320"/>
      <c r="Z589" s="320"/>
      <c r="AA589" s="320"/>
    </row>
    <row r="590" spans="1:27" ht="13.5" customHeight="1">
      <c r="A590" s="74"/>
      <c r="B590" s="74"/>
      <c r="C590" s="74"/>
      <c r="D590" s="74"/>
      <c r="E590" s="74"/>
      <c r="F590" s="74"/>
      <c r="G590" s="390"/>
      <c r="H590" s="391"/>
      <c r="I590" s="391"/>
      <c r="J590" s="391"/>
      <c r="K590" s="391"/>
      <c r="L590" s="2"/>
      <c r="M590" s="2"/>
      <c r="N590" s="320"/>
      <c r="O590" s="320"/>
      <c r="P590" s="320"/>
      <c r="Q590" s="320"/>
      <c r="R590" s="320"/>
      <c r="S590" s="320"/>
      <c r="T590" s="320"/>
      <c r="U590" s="320"/>
      <c r="V590" s="320"/>
      <c r="W590" s="320"/>
      <c r="X590" s="320"/>
      <c r="Y590" s="320"/>
      <c r="Z590" s="320"/>
      <c r="AA590" s="320"/>
    </row>
    <row r="591" spans="1:27" ht="13.5" customHeight="1">
      <c r="A591" s="74"/>
      <c r="B591" s="74"/>
      <c r="C591" s="74"/>
      <c r="D591" s="74"/>
      <c r="E591" s="74"/>
      <c r="F591" s="74"/>
      <c r="G591" s="390"/>
      <c r="H591" s="391"/>
      <c r="I591" s="391"/>
      <c r="J591" s="391"/>
      <c r="K591" s="391"/>
      <c r="L591" s="2"/>
      <c r="M591" s="2"/>
      <c r="N591" s="320"/>
      <c r="O591" s="320"/>
      <c r="P591" s="320"/>
      <c r="Q591" s="320"/>
      <c r="R591" s="320"/>
      <c r="S591" s="320"/>
      <c r="T591" s="320"/>
      <c r="U591" s="320"/>
      <c r="V591" s="320"/>
      <c r="W591" s="320"/>
      <c r="X591" s="320"/>
      <c r="Y591" s="320"/>
      <c r="Z591" s="320"/>
      <c r="AA591" s="320"/>
    </row>
    <row r="592" spans="1:27" ht="13.5" customHeight="1">
      <c r="A592" s="74"/>
      <c r="B592" s="74"/>
      <c r="C592" s="74"/>
      <c r="D592" s="74"/>
      <c r="E592" s="74"/>
      <c r="F592" s="74"/>
      <c r="G592" s="390"/>
      <c r="H592" s="391"/>
      <c r="I592" s="391"/>
      <c r="J592" s="391"/>
      <c r="K592" s="391"/>
      <c r="L592" s="2"/>
      <c r="M592" s="2"/>
      <c r="N592" s="320"/>
      <c r="O592" s="320"/>
      <c r="P592" s="320"/>
      <c r="Q592" s="320"/>
      <c r="R592" s="320"/>
      <c r="S592" s="320"/>
      <c r="T592" s="320"/>
      <c r="U592" s="320"/>
      <c r="V592" s="320"/>
      <c r="W592" s="320"/>
      <c r="X592" s="320"/>
      <c r="Y592" s="320"/>
      <c r="Z592" s="320"/>
      <c r="AA592" s="320"/>
    </row>
    <row r="593" spans="1:27" ht="13.5" customHeight="1">
      <c r="A593" s="74"/>
      <c r="B593" s="74"/>
      <c r="C593" s="74"/>
      <c r="D593" s="74"/>
      <c r="E593" s="74"/>
      <c r="F593" s="74"/>
      <c r="G593" s="390"/>
      <c r="H593" s="391"/>
      <c r="I593" s="391"/>
      <c r="J593" s="391"/>
      <c r="K593" s="391"/>
      <c r="L593" s="2"/>
      <c r="M593" s="2"/>
      <c r="N593" s="320"/>
      <c r="O593" s="320"/>
      <c r="P593" s="320"/>
      <c r="Q593" s="320"/>
      <c r="R593" s="320"/>
      <c r="S593" s="320"/>
      <c r="T593" s="320"/>
      <c r="U593" s="320"/>
      <c r="V593" s="320"/>
      <c r="W593" s="320"/>
      <c r="X593" s="320"/>
      <c r="Y593" s="320"/>
      <c r="Z593" s="320"/>
      <c r="AA593" s="320"/>
    </row>
    <row r="594" spans="1:27" ht="13.5" customHeight="1">
      <c r="A594" s="74"/>
      <c r="B594" s="74"/>
      <c r="C594" s="74"/>
      <c r="D594" s="74"/>
      <c r="E594" s="74"/>
      <c r="F594" s="74"/>
      <c r="G594" s="390"/>
      <c r="H594" s="391"/>
      <c r="I594" s="391"/>
      <c r="J594" s="391"/>
      <c r="K594" s="391"/>
      <c r="L594" s="2"/>
      <c r="M594" s="2"/>
      <c r="N594" s="320"/>
      <c r="O594" s="320"/>
      <c r="P594" s="320"/>
      <c r="Q594" s="320"/>
      <c r="R594" s="320"/>
      <c r="S594" s="320"/>
      <c r="T594" s="320"/>
      <c r="U594" s="320"/>
      <c r="V594" s="320"/>
      <c r="W594" s="320"/>
      <c r="X594" s="320"/>
      <c r="Y594" s="320"/>
      <c r="Z594" s="320"/>
      <c r="AA594" s="320"/>
    </row>
    <row r="595" spans="1:27" ht="13.5" customHeight="1">
      <c r="A595" s="74"/>
      <c r="B595" s="74"/>
      <c r="C595" s="74"/>
      <c r="D595" s="74"/>
      <c r="E595" s="74"/>
      <c r="F595" s="74"/>
      <c r="G595" s="390"/>
      <c r="H595" s="391"/>
      <c r="I595" s="391"/>
      <c r="J595" s="391"/>
      <c r="K595" s="391"/>
      <c r="L595" s="2"/>
      <c r="M595" s="2"/>
      <c r="N595" s="320"/>
      <c r="O595" s="320"/>
      <c r="P595" s="320"/>
      <c r="Q595" s="320"/>
      <c r="R595" s="320"/>
      <c r="S595" s="320"/>
      <c r="T595" s="320"/>
      <c r="U595" s="320"/>
      <c r="V595" s="320"/>
      <c r="W595" s="320"/>
      <c r="X595" s="320"/>
      <c r="Y595" s="320"/>
      <c r="Z595" s="320"/>
      <c r="AA595" s="320"/>
    </row>
    <row r="596" spans="1:27" ht="13.5" customHeight="1">
      <c r="A596" s="74"/>
      <c r="B596" s="74"/>
      <c r="C596" s="74"/>
      <c r="D596" s="74"/>
      <c r="E596" s="74"/>
      <c r="F596" s="74"/>
      <c r="G596" s="390"/>
      <c r="H596" s="391"/>
      <c r="I596" s="391"/>
      <c r="J596" s="391"/>
      <c r="K596" s="391"/>
      <c r="L596" s="2"/>
      <c r="M596" s="2"/>
      <c r="N596" s="320"/>
      <c r="O596" s="320"/>
      <c r="P596" s="320"/>
      <c r="Q596" s="320"/>
      <c r="R596" s="320"/>
      <c r="S596" s="320"/>
      <c r="T596" s="320"/>
      <c r="U596" s="320"/>
      <c r="V596" s="320"/>
      <c r="W596" s="320"/>
      <c r="X596" s="320"/>
      <c r="Y596" s="320"/>
      <c r="Z596" s="320"/>
      <c r="AA596" s="320"/>
    </row>
    <row r="597" spans="1:27" ht="13.5" customHeight="1">
      <c r="A597" s="74"/>
      <c r="B597" s="74"/>
      <c r="C597" s="74"/>
      <c r="D597" s="74"/>
      <c r="E597" s="74"/>
      <c r="F597" s="74"/>
      <c r="G597" s="390"/>
      <c r="H597" s="391"/>
      <c r="I597" s="391"/>
      <c r="J597" s="391"/>
      <c r="K597" s="391"/>
      <c r="L597" s="2"/>
      <c r="M597" s="2"/>
      <c r="N597" s="320"/>
      <c r="O597" s="320"/>
      <c r="P597" s="320"/>
      <c r="Q597" s="320"/>
      <c r="R597" s="320"/>
      <c r="S597" s="320"/>
      <c r="T597" s="320"/>
      <c r="U597" s="320"/>
      <c r="V597" s="320"/>
      <c r="W597" s="320"/>
      <c r="X597" s="320"/>
      <c r="Y597" s="320"/>
      <c r="Z597" s="320"/>
      <c r="AA597" s="320"/>
    </row>
    <row r="598" spans="1:27" ht="13.5" customHeight="1">
      <c r="A598" s="74"/>
      <c r="B598" s="74"/>
      <c r="C598" s="74"/>
      <c r="D598" s="74"/>
      <c r="E598" s="74"/>
      <c r="F598" s="74"/>
      <c r="G598" s="390"/>
      <c r="H598" s="391"/>
      <c r="I598" s="391"/>
      <c r="J598" s="391"/>
      <c r="K598" s="391"/>
      <c r="L598" s="2"/>
      <c r="M598" s="2"/>
      <c r="N598" s="320"/>
      <c r="O598" s="320"/>
      <c r="P598" s="320"/>
      <c r="Q598" s="320"/>
      <c r="R598" s="320"/>
      <c r="S598" s="320"/>
      <c r="T598" s="320"/>
      <c r="U598" s="320"/>
      <c r="V598" s="320"/>
      <c r="W598" s="320"/>
      <c r="X598" s="320"/>
      <c r="Y598" s="320"/>
      <c r="Z598" s="320"/>
      <c r="AA598" s="320"/>
    </row>
    <row r="599" spans="1:27" ht="13.5" customHeight="1">
      <c r="A599" s="74"/>
      <c r="B599" s="74"/>
      <c r="C599" s="74"/>
      <c r="D599" s="74"/>
      <c r="E599" s="74"/>
      <c r="F599" s="74"/>
      <c r="G599" s="390"/>
      <c r="H599" s="391"/>
      <c r="I599" s="391"/>
      <c r="J599" s="391"/>
      <c r="K599" s="391"/>
      <c r="L599" s="2"/>
      <c r="M599" s="2"/>
      <c r="N599" s="320"/>
      <c r="O599" s="320"/>
      <c r="P599" s="320"/>
      <c r="Q599" s="320"/>
      <c r="R599" s="320"/>
      <c r="S599" s="320"/>
      <c r="T599" s="320"/>
      <c r="U599" s="320"/>
      <c r="V599" s="320"/>
      <c r="W599" s="320"/>
      <c r="X599" s="320"/>
      <c r="Y599" s="320"/>
      <c r="Z599" s="320"/>
      <c r="AA599" s="320"/>
    </row>
    <row r="600" spans="1:27" ht="13.5" customHeight="1">
      <c r="A600" s="74"/>
      <c r="B600" s="74"/>
      <c r="C600" s="74"/>
      <c r="D600" s="74"/>
      <c r="E600" s="74"/>
      <c r="F600" s="74"/>
      <c r="G600" s="390"/>
      <c r="H600" s="391"/>
      <c r="I600" s="391"/>
      <c r="J600" s="391"/>
      <c r="K600" s="391"/>
      <c r="L600" s="2"/>
      <c r="M600" s="2"/>
      <c r="N600" s="320"/>
      <c r="O600" s="320"/>
      <c r="P600" s="320"/>
      <c r="Q600" s="320"/>
      <c r="R600" s="320"/>
      <c r="S600" s="320"/>
      <c r="T600" s="320"/>
      <c r="U600" s="320"/>
      <c r="V600" s="320"/>
      <c r="W600" s="320"/>
      <c r="X600" s="320"/>
      <c r="Y600" s="320"/>
      <c r="Z600" s="320"/>
      <c r="AA600" s="320"/>
    </row>
    <row r="601" spans="1:27" ht="13.5" customHeight="1">
      <c r="A601" s="74"/>
      <c r="B601" s="74"/>
      <c r="C601" s="74"/>
      <c r="D601" s="74"/>
      <c r="E601" s="74"/>
      <c r="F601" s="74"/>
      <c r="G601" s="390"/>
      <c r="H601" s="391"/>
      <c r="I601" s="391"/>
      <c r="J601" s="391"/>
      <c r="K601" s="391"/>
      <c r="L601" s="2"/>
      <c r="M601" s="2"/>
      <c r="N601" s="320"/>
      <c r="O601" s="320"/>
      <c r="P601" s="320"/>
      <c r="Q601" s="320"/>
      <c r="R601" s="320"/>
      <c r="S601" s="320"/>
      <c r="T601" s="320"/>
      <c r="U601" s="320"/>
      <c r="V601" s="320"/>
      <c r="W601" s="320"/>
      <c r="X601" s="320"/>
      <c r="Y601" s="320"/>
      <c r="Z601" s="320"/>
      <c r="AA601" s="320"/>
    </row>
    <row r="602" spans="1:27" ht="13.5" customHeight="1">
      <c r="A602" s="74"/>
      <c r="B602" s="74"/>
      <c r="C602" s="74"/>
      <c r="D602" s="74"/>
      <c r="E602" s="74"/>
      <c r="F602" s="74"/>
      <c r="G602" s="390"/>
      <c r="H602" s="391"/>
      <c r="I602" s="391"/>
      <c r="J602" s="391"/>
      <c r="K602" s="391"/>
      <c r="L602" s="2"/>
      <c r="M602" s="2"/>
      <c r="N602" s="320"/>
      <c r="O602" s="320"/>
      <c r="P602" s="320"/>
      <c r="Q602" s="320"/>
      <c r="R602" s="320"/>
      <c r="S602" s="320"/>
      <c r="T602" s="320"/>
      <c r="U602" s="320"/>
      <c r="V602" s="320"/>
      <c r="W602" s="320"/>
      <c r="X602" s="320"/>
      <c r="Y602" s="320"/>
      <c r="Z602" s="320"/>
      <c r="AA602" s="320"/>
    </row>
    <row r="603" spans="1:27" ht="13.5" customHeight="1">
      <c r="A603" s="74"/>
      <c r="B603" s="74"/>
      <c r="C603" s="74"/>
      <c r="D603" s="74"/>
      <c r="E603" s="74"/>
      <c r="F603" s="74"/>
      <c r="G603" s="390"/>
      <c r="H603" s="391"/>
      <c r="I603" s="391"/>
      <c r="J603" s="391"/>
      <c r="K603" s="391"/>
      <c r="L603" s="2"/>
      <c r="M603" s="2"/>
      <c r="N603" s="320"/>
      <c r="O603" s="320"/>
      <c r="P603" s="320"/>
      <c r="Q603" s="320"/>
      <c r="R603" s="320"/>
      <c r="S603" s="320"/>
      <c r="T603" s="320"/>
      <c r="U603" s="320"/>
      <c r="V603" s="320"/>
      <c r="W603" s="320"/>
      <c r="X603" s="320"/>
      <c r="Y603" s="320"/>
      <c r="Z603" s="320"/>
      <c r="AA603" s="320"/>
    </row>
    <row r="604" spans="1:27" ht="13.5" customHeight="1">
      <c r="A604" s="74"/>
      <c r="B604" s="74"/>
      <c r="C604" s="74"/>
      <c r="D604" s="74"/>
      <c r="E604" s="74"/>
      <c r="F604" s="74"/>
      <c r="G604" s="390"/>
      <c r="H604" s="391"/>
      <c r="I604" s="391"/>
      <c r="J604" s="391"/>
      <c r="K604" s="391"/>
      <c r="L604" s="2"/>
      <c r="M604" s="2"/>
      <c r="N604" s="320"/>
      <c r="O604" s="320"/>
      <c r="P604" s="320"/>
      <c r="Q604" s="320"/>
      <c r="R604" s="320"/>
      <c r="S604" s="320"/>
      <c r="T604" s="320"/>
      <c r="U604" s="320"/>
      <c r="V604" s="320"/>
      <c r="W604" s="320"/>
      <c r="X604" s="320"/>
      <c r="Y604" s="320"/>
      <c r="Z604" s="320"/>
      <c r="AA604" s="320"/>
    </row>
    <row r="605" spans="1:27" ht="13.5" customHeight="1">
      <c r="A605" s="74"/>
      <c r="B605" s="74"/>
      <c r="C605" s="74"/>
      <c r="D605" s="74"/>
      <c r="E605" s="74"/>
      <c r="F605" s="74"/>
      <c r="G605" s="390"/>
      <c r="H605" s="391"/>
      <c r="I605" s="391"/>
      <c r="J605" s="391"/>
      <c r="K605" s="391"/>
      <c r="L605" s="2"/>
      <c r="M605" s="2"/>
      <c r="N605" s="320"/>
      <c r="O605" s="320"/>
      <c r="P605" s="320"/>
      <c r="Q605" s="320"/>
      <c r="R605" s="320"/>
      <c r="S605" s="320"/>
      <c r="T605" s="320"/>
      <c r="U605" s="320"/>
      <c r="V605" s="320"/>
      <c r="W605" s="320"/>
      <c r="X605" s="320"/>
      <c r="Y605" s="320"/>
      <c r="Z605" s="320"/>
      <c r="AA605" s="320"/>
    </row>
    <row r="606" spans="1:27" ht="13.5" customHeight="1">
      <c r="A606" s="74"/>
      <c r="B606" s="74"/>
      <c r="C606" s="74"/>
      <c r="D606" s="74"/>
      <c r="E606" s="74"/>
      <c r="F606" s="74"/>
      <c r="G606" s="390"/>
      <c r="H606" s="391"/>
      <c r="I606" s="391"/>
      <c r="J606" s="391"/>
      <c r="K606" s="391"/>
      <c r="L606" s="2"/>
      <c r="M606" s="2"/>
      <c r="N606" s="320"/>
      <c r="O606" s="320"/>
      <c r="P606" s="320"/>
      <c r="Q606" s="320"/>
      <c r="R606" s="320"/>
      <c r="S606" s="320"/>
      <c r="T606" s="320"/>
      <c r="U606" s="320"/>
      <c r="V606" s="320"/>
      <c r="W606" s="320"/>
      <c r="X606" s="320"/>
      <c r="Y606" s="320"/>
      <c r="Z606" s="320"/>
      <c r="AA606" s="320"/>
    </row>
    <row r="607" spans="1:27" ht="13.5" customHeight="1">
      <c r="A607" s="74"/>
      <c r="B607" s="74"/>
      <c r="C607" s="74"/>
      <c r="D607" s="74"/>
      <c r="E607" s="74"/>
      <c r="F607" s="74"/>
      <c r="G607" s="390"/>
      <c r="H607" s="391"/>
      <c r="I607" s="391"/>
      <c r="J607" s="391"/>
      <c r="K607" s="391"/>
      <c r="L607" s="2"/>
      <c r="M607" s="2"/>
      <c r="N607" s="320"/>
      <c r="O607" s="320"/>
      <c r="P607" s="320"/>
      <c r="Q607" s="320"/>
      <c r="R607" s="320"/>
      <c r="S607" s="320"/>
      <c r="T607" s="320"/>
      <c r="U607" s="320"/>
      <c r="V607" s="320"/>
      <c r="W607" s="320"/>
      <c r="X607" s="320"/>
      <c r="Y607" s="320"/>
      <c r="Z607" s="320"/>
      <c r="AA607" s="320"/>
    </row>
    <row r="608" spans="1:27" ht="13.5" customHeight="1">
      <c r="A608" s="74"/>
      <c r="B608" s="74"/>
      <c r="C608" s="74"/>
      <c r="D608" s="74"/>
      <c r="E608" s="74"/>
      <c r="F608" s="74"/>
      <c r="G608" s="390"/>
      <c r="H608" s="391"/>
      <c r="I608" s="391"/>
      <c r="J608" s="391"/>
      <c r="K608" s="391"/>
      <c r="L608" s="2"/>
      <c r="M608" s="2"/>
      <c r="N608" s="320"/>
      <c r="O608" s="320"/>
      <c r="P608" s="320"/>
      <c r="Q608" s="320"/>
      <c r="R608" s="320"/>
      <c r="S608" s="320"/>
      <c r="T608" s="320"/>
      <c r="U608" s="320"/>
      <c r="V608" s="320"/>
      <c r="W608" s="320"/>
      <c r="X608" s="320"/>
      <c r="Y608" s="320"/>
      <c r="Z608" s="320"/>
      <c r="AA608" s="320"/>
    </row>
    <row r="609" spans="1:27" ht="13.5" customHeight="1">
      <c r="A609" s="74"/>
      <c r="B609" s="74"/>
      <c r="C609" s="74"/>
      <c r="D609" s="74"/>
      <c r="E609" s="74"/>
      <c r="F609" s="74"/>
      <c r="G609" s="390"/>
      <c r="H609" s="391"/>
      <c r="I609" s="391"/>
      <c r="J609" s="391"/>
      <c r="K609" s="391"/>
      <c r="L609" s="2"/>
      <c r="M609" s="2"/>
      <c r="N609" s="320"/>
      <c r="O609" s="320"/>
      <c r="P609" s="320"/>
      <c r="Q609" s="320"/>
      <c r="R609" s="320"/>
      <c r="S609" s="320"/>
      <c r="T609" s="320"/>
      <c r="U609" s="320"/>
      <c r="V609" s="320"/>
      <c r="W609" s="320"/>
      <c r="X609" s="320"/>
      <c r="Y609" s="320"/>
      <c r="Z609" s="320"/>
      <c r="AA609" s="320"/>
    </row>
    <row r="610" spans="1:27" ht="13.5" customHeight="1">
      <c r="A610" s="74"/>
      <c r="B610" s="74"/>
      <c r="C610" s="74"/>
      <c r="D610" s="74"/>
      <c r="E610" s="74"/>
      <c r="F610" s="74"/>
      <c r="G610" s="390"/>
      <c r="H610" s="391"/>
      <c r="I610" s="391"/>
      <c r="J610" s="391"/>
      <c r="K610" s="391"/>
      <c r="L610" s="2"/>
      <c r="M610" s="2"/>
      <c r="N610" s="320"/>
      <c r="O610" s="320"/>
      <c r="P610" s="320"/>
      <c r="Q610" s="320"/>
      <c r="R610" s="320"/>
      <c r="S610" s="320"/>
      <c r="T610" s="320"/>
      <c r="U610" s="320"/>
      <c r="V610" s="320"/>
      <c r="W610" s="320"/>
      <c r="X610" s="320"/>
      <c r="Y610" s="320"/>
      <c r="Z610" s="320"/>
      <c r="AA610" s="320"/>
    </row>
    <row r="611" spans="1:27" ht="13.5" customHeight="1">
      <c r="A611" s="74"/>
      <c r="B611" s="74"/>
      <c r="C611" s="74"/>
      <c r="D611" s="74"/>
      <c r="E611" s="74"/>
      <c r="F611" s="74"/>
      <c r="G611" s="390"/>
      <c r="H611" s="391"/>
      <c r="I611" s="391"/>
      <c r="J611" s="391"/>
      <c r="K611" s="391"/>
      <c r="L611" s="2"/>
      <c r="M611" s="2"/>
      <c r="N611" s="320"/>
      <c r="O611" s="320"/>
      <c r="P611" s="320"/>
      <c r="Q611" s="320"/>
      <c r="R611" s="320"/>
      <c r="S611" s="320"/>
      <c r="T611" s="320"/>
      <c r="U611" s="320"/>
      <c r="V611" s="320"/>
      <c r="W611" s="320"/>
      <c r="X611" s="320"/>
      <c r="Y611" s="320"/>
      <c r="Z611" s="320"/>
      <c r="AA611" s="320"/>
    </row>
    <row r="612" spans="1:27" ht="13.5" customHeight="1">
      <c r="A612" s="74"/>
      <c r="B612" s="74"/>
      <c r="C612" s="74"/>
      <c r="D612" s="74"/>
      <c r="E612" s="74"/>
      <c r="F612" s="74"/>
      <c r="G612" s="390"/>
      <c r="H612" s="391"/>
      <c r="I612" s="391"/>
      <c r="J612" s="391"/>
      <c r="K612" s="391"/>
      <c r="L612" s="2"/>
      <c r="M612" s="2"/>
      <c r="N612" s="320"/>
      <c r="O612" s="320"/>
      <c r="P612" s="320"/>
      <c r="Q612" s="320"/>
      <c r="R612" s="320"/>
      <c r="S612" s="320"/>
      <c r="T612" s="320"/>
      <c r="U612" s="320"/>
      <c r="V612" s="320"/>
      <c r="W612" s="320"/>
      <c r="X612" s="320"/>
      <c r="Y612" s="320"/>
      <c r="Z612" s="320"/>
      <c r="AA612" s="320"/>
    </row>
    <row r="613" spans="1:27" ht="13.5" customHeight="1">
      <c r="A613" s="74"/>
      <c r="B613" s="74"/>
      <c r="C613" s="74"/>
      <c r="D613" s="74"/>
      <c r="E613" s="74"/>
      <c r="F613" s="74"/>
      <c r="G613" s="390"/>
      <c r="H613" s="391"/>
      <c r="I613" s="391"/>
      <c r="J613" s="391"/>
      <c r="K613" s="391"/>
      <c r="L613" s="2"/>
      <c r="M613" s="2"/>
      <c r="N613" s="320"/>
      <c r="O613" s="320"/>
      <c r="P613" s="320"/>
      <c r="Q613" s="320"/>
      <c r="R613" s="320"/>
      <c r="S613" s="320"/>
      <c r="T613" s="320"/>
      <c r="U613" s="320"/>
      <c r="V613" s="320"/>
      <c r="W613" s="320"/>
      <c r="X613" s="320"/>
      <c r="Y613" s="320"/>
      <c r="Z613" s="320"/>
      <c r="AA613" s="320"/>
    </row>
    <row r="614" spans="1:27" ht="13.5" customHeight="1">
      <c r="A614" s="74"/>
      <c r="B614" s="74"/>
      <c r="C614" s="74"/>
      <c r="D614" s="74"/>
      <c r="E614" s="74"/>
      <c r="F614" s="74"/>
      <c r="G614" s="390"/>
      <c r="H614" s="391"/>
      <c r="I614" s="391"/>
      <c r="J614" s="391"/>
      <c r="K614" s="391"/>
      <c r="L614" s="2"/>
      <c r="M614" s="2"/>
      <c r="N614" s="320"/>
      <c r="O614" s="320"/>
      <c r="P614" s="320"/>
      <c r="Q614" s="320"/>
      <c r="R614" s="320"/>
      <c r="S614" s="320"/>
      <c r="T614" s="320"/>
      <c r="U614" s="320"/>
      <c r="V614" s="320"/>
      <c r="W614" s="320"/>
      <c r="X614" s="320"/>
      <c r="Y614" s="320"/>
      <c r="Z614" s="320"/>
      <c r="AA614" s="320"/>
    </row>
    <row r="615" spans="1:27" ht="13.5" customHeight="1">
      <c r="A615" s="74"/>
      <c r="B615" s="74"/>
      <c r="C615" s="74"/>
      <c r="D615" s="74"/>
      <c r="E615" s="74"/>
      <c r="F615" s="74"/>
      <c r="G615" s="390"/>
      <c r="H615" s="391"/>
      <c r="I615" s="391"/>
      <c r="J615" s="391"/>
      <c r="K615" s="391"/>
      <c r="L615" s="2"/>
      <c r="M615" s="2"/>
      <c r="N615" s="320"/>
      <c r="O615" s="320"/>
      <c r="P615" s="320"/>
      <c r="Q615" s="320"/>
      <c r="R615" s="320"/>
      <c r="S615" s="320"/>
      <c r="T615" s="320"/>
      <c r="U615" s="320"/>
      <c r="V615" s="320"/>
      <c r="W615" s="320"/>
      <c r="X615" s="320"/>
      <c r="Y615" s="320"/>
      <c r="Z615" s="320"/>
      <c r="AA615" s="320"/>
    </row>
    <row r="616" spans="1:27" ht="13.5" customHeight="1">
      <c r="A616" s="74"/>
      <c r="B616" s="74"/>
      <c r="C616" s="74"/>
      <c r="D616" s="74"/>
      <c r="E616" s="74"/>
      <c r="F616" s="74"/>
      <c r="G616" s="390"/>
      <c r="H616" s="391"/>
      <c r="I616" s="391"/>
      <c r="J616" s="391"/>
      <c r="K616" s="391"/>
      <c r="L616" s="2"/>
      <c r="M616" s="2"/>
      <c r="N616" s="320"/>
      <c r="O616" s="320"/>
      <c r="P616" s="320"/>
      <c r="Q616" s="320"/>
      <c r="R616" s="320"/>
      <c r="S616" s="320"/>
      <c r="T616" s="320"/>
      <c r="U616" s="320"/>
      <c r="V616" s="320"/>
      <c r="W616" s="320"/>
      <c r="X616" s="320"/>
      <c r="Y616" s="320"/>
      <c r="Z616" s="320"/>
      <c r="AA616" s="320"/>
    </row>
    <row r="617" spans="1:27" ht="13.5" customHeight="1">
      <c r="A617" s="74"/>
      <c r="B617" s="74"/>
      <c r="C617" s="74"/>
      <c r="D617" s="74"/>
      <c r="E617" s="74"/>
      <c r="F617" s="74"/>
      <c r="G617" s="390"/>
      <c r="H617" s="391"/>
      <c r="I617" s="391"/>
      <c r="J617" s="391"/>
      <c r="K617" s="391"/>
      <c r="L617" s="2"/>
      <c r="M617" s="2"/>
      <c r="N617" s="320"/>
      <c r="O617" s="320"/>
      <c r="P617" s="320"/>
      <c r="Q617" s="320"/>
      <c r="R617" s="320"/>
      <c r="S617" s="320"/>
      <c r="T617" s="320"/>
      <c r="U617" s="320"/>
      <c r="V617" s="320"/>
      <c r="W617" s="320"/>
      <c r="X617" s="320"/>
      <c r="Y617" s="320"/>
      <c r="Z617" s="320"/>
      <c r="AA617" s="320"/>
    </row>
    <row r="618" spans="1:27" ht="13.5" customHeight="1">
      <c r="A618" s="74"/>
      <c r="B618" s="74"/>
      <c r="C618" s="74"/>
      <c r="D618" s="74"/>
      <c r="E618" s="74"/>
      <c r="F618" s="74"/>
      <c r="G618" s="390"/>
      <c r="H618" s="391"/>
      <c r="I618" s="391"/>
      <c r="J618" s="391"/>
      <c r="K618" s="391"/>
      <c r="L618" s="2"/>
      <c r="M618" s="2"/>
      <c r="N618" s="320"/>
      <c r="O618" s="320"/>
      <c r="P618" s="320"/>
      <c r="Q618" s="320"/>
      <c r="R618" s="320"/>
      <c r="S618" s="320"/>
      <c r="T618" s="320"/>
      <c r="U618" s="320"/>
      <c r="V618" s="320"/>
      <c r="W618" s="320"/>
      <c r="X618" s="320"/>
      <c r="Y618" s="320"/>
      <c r="Z618" s="320"/>
      <c r="AA618" s="320"/>
    </row>
    <row r="619" spans="1:27" ht="13.5" customHeight="1">
      <c r="A619" s="74"/>
      <c r="B619" s="74"/>
      <c r="C619" s="74"/>
      <c r="D619" s="74"/>
      <c r="E619" s="74"/>
      <c r="F619" s="74"/>
      <c r="G619" s="390"/>
      <c r="H619" s="391"/>
      <c r="I619" s="391"/>
      <c r="J619" s="391"/>
      <c r="K619" s="391"/>
      <c r="L619" s="2"/>
      <c r="M619" s="2"/>
      <c r="N619" s="320"/>
      <c r="O619" s="320"/>
      <c r="P619" s="320"/>
      <c r="Q619" s="320"/>
      <c r="R619" s="320"/>
      <c r="S619" s="320"/>
      <c r="T619" s="320"/>
      <c r="U619" s="320"/>
      <c r="V619" s="320"/>
      <c r="W619" s="320"/>
      <c r="X619" s="320"/>
      <c r="Y619" s="320"/>
      <c r="Z619" s="320"/>
      <c r="AA619" s="320"/>
    </row>
    <row r="620" spans="1:27" ht="13.5" customHeight="1">
      <c r="A620" s="74"/>
      <c r="B620" s="74"/>
      <c r="C620" s="74"/>
      <c r="D620" s="74"/>
      <c r="E620" s="74"/>
      <c r="F620" s="74"/>
      <c r="G620" s="390"/>
      <c r="H620" s="391"/>
      <c r="I620" s="391"/>
      <c r="J620" s="391"/>
      <c r="K620" s="391"/>
      <c r="L620" s="2"/>
      <c r="M620" s="2"/>
      <c r="N620" s="320"/>
      <c r="O620" s="320"/>
      <c r="P620" s="320"/>
      <c r="Q620" s="320"/>
      <c r="R620" s="320"/>
      <c r="S620" s="320"/>
      <c r="T620" s="320"/>
      <c r="U620" s="320"/>
      <c r="V620" s="320"/>
      <c r="W620" s="320"/>
      <c r="X620" s="320"/>
      <c r="Y620" s="320"/>
      <c r="Z620" s="320"/>
      <c r="AA620" s="320"/>
    </row>
    <row r="621" spans="1:27" ht="13.5" customHeight="1">
      <c r="A621" s="74"/>
      <c r="B621" s="74"/>
      <c r="C621" s="74"/>
      <c r="D621" s="74"/>
      <c r="E621" s="74"/>
      <c r="F621" s="74"/>
      <c r="G621" s="390"/>
      <c r="H621" s="391"/>
      <c r="I621" s="391"/>
      <c r="J621" s="391"/>
      <c r="K621" s="391"/>
      <c r="L621" s="2"/>
      <c r="M621" s="2"/>
      <c r="N621" s="320"/>
      <c r="O621" s="320"/>
      <c r="P621" s="320"/>
      <c r="Q621" s="320"/>
      <c r="R621" s="320"/>
      <c r="S621" s="320"/>
      <c r="T621" s="320"/>
      <c r="U621" s="320"/>
      <c r="V621" s="320"/>
      <c r="W621" s="320"/>
      <c r="X621" s="320"/>
      <c r="Y621" s="320"/>
      <c r="Z621" s="320"/>
      <c r="AA621" s="320"/>
    </row>
    <row r="622" spans="1:27" ht="13.5" customHeight="1">
      <c r="A622" s="74"/>
      <c r="B622" s="74"/>
      <c r="C622" s="74"/>
      <c r="D622" s="74"/>
      <c r="E622" s="74"/>
      <c r="F622" s="74"/>
      <c r="G622" s="390"/>
      <c r="H622" s="391"/>
      <c r="I622" s="391"/>
      <c r="J622" s="391"/>
      <c r="K622" s="391"/>
      <c r="L622" s="2"/>
      <c r="M622" s="2"/>
      <c r="N622" s="320"/>
      <c r="O622" s="320"/>
      <c r="P622" s="320"/>
      <c r="Q622" s="320"/>
      <c r="R622" s="320"/>
      <c r="S622" s="320"/>
      <c r="T622" s="320"/>
      <c r="U622" s="320"/>
      <c r="V622" s="320"/>
      <c r="W622" s="320"/>
      <c r="X622" s="320"/>
      <c r="Y622" s="320"/>
      <c r="Z622" s="320"/>
      <c r="AA622" s="320"/>
    </row>
    <row r="623" spans="1:27" ht="13.5" customHeight="1">
      <c r="A623" s="74"/>
      <c r="B623" s="74"/>
      <c r="C623" s="74"/>
      <c r="D623" s="74"/>
      <c r="E623" s="74"/>
      <c r="F623" s="74"/>
      <c r="G623" s="390"/>
      <c r="H623" s="391"/>
      <c r="I623" s="391"/>
      <c r="J623" s="391"/>
      <c r="K623" s="391"/>
      <c r="L623" s="2"/>
      <c r="M623" s="2"/>
      <c r="N623" s="320"/>
      <c r="O623" s="320"/>
      <c r="P623" s="320"/>
      <c r="Q623" s="320"/>
      <c r="R623" s="320"/>
      <c r="S623" s="320"/>
      <c r="T623" s="320"/>
      <c r="U623" s="320"/>
      <c r="V623" s="320"/>
      <c r="W623" s="320"/>
      <c r="X623" s="320"/>
      <c r="Y623" s="320"/>
      <c r="Z623" s="320"/>
      <c r="AA623" s="320"/>
    </row>
    <row r="624" spans="1:27" ht="13.5" customHeight="1">
      <c r="A624" s="74"/>
      <c r="B624" s="74"/>
      <c r="C624" s="74"/>
      <c r="D624" s="74"/>
      <c r="E624" s="74"/>
      <c r="F624" s="74"/>
      <c r="G624" s="390"/>
      <c r="H624" s="391"/>
      <c r="I624" s="391"/>
      <c r="J624" s="391"/>
      <c r="K624" s="391"/>
      <c r="L624" s="2"/>
      <c r="M624" s="2"/>
      <c r="N624" s="320"/>
      <c r="O624" s="320"/>
      <c r="P624" s="320"/>
      <c r="Q624" s="320"/>
      <c r="R624" s="320"/>
      <c r="S624" s="320"/>
      <c r="T624" s="320"/>
      <c r="U624" s="320"/>
      <c r="V624" s="320"/>
      <c r="W624" s="320"/>
      <c r="X624" s="320"/>
      <c r="Y624" s="320"/>
      <c r="Z624" s="320"/>
      <c r="AA624" s="320"/>
    </row>
    <row r="625" spans="1:27" ht="13.5" customHeight="1">
      <c r="A625" s="74"/>
      <c r="B625" s="74"/>
      <c r="C625" s="74"/>
      <c r="D625" s="74"/>
      <c r="E625" s="74"/>
      <c r="F625" s="74"/>
      <c r="G625" s="390"/>
      <c r="H625" s="391"/>
      <c r="I625" s="391"/>
      <c r="J625" s="391"/>
      <c r="K625" s="391"/>
      <c r="L625" s="2"/>
      <c r="M625" s="2"/>
      <c r="N625" s="320"/>
      <c r="O625" s="320"/>
      <c r="P625" s="320"/>
      <c r="Q625" s="320"/>
      <c r="R625" s="320"/>
      <c r="S625" s="320"/>
      <c r="T625" s="320"/>
      <c r="U625" s="320"/>
      <c r="V625" s="320"/>
      <c r="W625" s="320"/>
      <c r="X625" s="320"/>
      <c r="Y625" s="320"/>
      <c r="Z625" s="320"/>
      <c r="AA625" s="320"/>
    </row>
    <row r="626" spans="1:27" ht="13.5" customHeight="1">
      <c r="A626" s="74"/>
      <c r="B626" s="74"/>
      <c r="C626" s="74"/>
      <c r="D626" s="74"/>
      <c r="E626" s="74"/>
      <c r="F626" s="74"/>
      <c r="G626" s="390"/>
      <c r="H626" s="391"/>
      <c r="I626" s="391"/>
      <c r="J626" s="391"/>
      <c r="K626" s="391"/>
      <c r="L626" s="2"/>
      <c r="M626" s="2"/>
      <c r="N626" s="320"/>
      <c r="O626" s="320"/>
      <c r="P626" s="320"/>
      <c r="Q626" s="320"/>
      <c r="R626" s="320"/>
      <c r="S626" s="320"/>
      <c r="T626" s="320"/>
      <c r="U626" s="320"/>
      <c r="V626" s="320"/>
      <c r="W626" s="320"/>
      <c r="X626" s="320"/>
      <c r="Y626" s="320"/>
      <c r="Z626" s="320"/>
      <c r="AA626" s="320"/>
    </row>
    <row r="627" spans="1:27" ht="13.5" customHeight="1">
      <c r="A627" s="74"/>
      <c r="B627" s="74"/>
      <c r="C627" s="74"/>
      <c r="D627" s="74"/>
      <c r="E627" s="74"/>
      <c r="F627" s="74"/>
      <c r="G627" s="390"/>
      <c r="H627" s="391"/>
      <c r="I627" s="391"/>
      <c r="J627" s="391"/>
      <c r="K627" s="391"/>
      <c r="L627" s="2"/>
      <c r="M627" s="2"/>
      <c r="N627" s="320"/>
      <c r="O627" s="320"/>
      <c r="P627" s="320"/>
      <c r="Q627" s="320"/>
      <c r="R627" s="320"/>
      <c r="S627" s="320"/>
      <c r="T627" s="320"/>
      <c r="U627" s="320"/>
      <c r="V627" s="320"/>
      <c r="W627" s="320"/>
      <c r="X627" s="320"/>
      <c r="Y627" s="320"/>
      <c r="Z627" s="320"/>
      <c r="AA627" s="320"/>
    </row>
    <row r="628" spans="1:27" ht="13.5" customHeight="1">
      <c r="A628" s="74"/>
      <c r="B628" s="74"/>
      <c r="C628" s="74"/>
      <c r="D628" s="74"/>
      <c r="E628" s="74"/>
      <c r="F628" s="74"/>
      <c r="G628" s="390"/>
      <c r="H628" s="391"/>
      <c r="I628" s="391"/>
      <c r="J628" s="391"/>
      <c r="K628" s="391"/>
      <c r="L628" s="2"/>
      <c r="M628" s="2"/>
      <c r="N628" s="320"/>
      <c r="O628" s="320"/>
      <c r="P628" s="320"/>
      <c r="Q628" s="320"/>
      <c r="R628" s="320"/>
      <c r="S628" s="320"/>
      <c r="T628" s="320"/>
      <c r="U628" s="320"/>
      <c r="V628" s="320"/>
      <c r="W628" s="320"/>
      <c r="X628" s="320"/>
      <c r="Y628" s="320"/>
      <c r="Z628" s="320"/>
      <c r="AA628" s="320"/>
    </row>
    <row r="629" spans="1:27" ht="13.5" customHeight="1">
      <c r="A629" s="74"/>
      <c r="B629" s="74"/>
      <c r="C629" s="74"/>
      <c r="D629" s="74"/>
      <c r="E629" s="74"/>
      <c r="F629" s="74"/>
      <c r="G629" s="390"/>
      <c r="H629" s="391"/>
      <c r="I629" s="391"/>
      <c r="J629" s="391"/>
      <c r="K629" s="391"/>
      <c r="L629" s="2"/>
      <c r="M629" s="2"/>
      <c r="N629" s="320"/>
      <c r="O629" s="320"/>
      <c r="P629" s="320"/>
      <c r="Q629" s="320"/>
      <c r="R629" s="320"/>
      <c r="S629" s="320"/>
      <c r="T629" s="320"/>
      <c r="U629" s="320"/>
      <c r="V629" s="320"/>
      <c r="W629" s="320"/>
      <c r="X629" s="320"/>
      <c r="Y629" s="320"/>
      <c r="Z629" s="320"/>
      <c r="AA629" s="320"/>
    </row>
    <row r="630" spans="1:27" ht="13.5" customHeight="1">
      <c r="A630" s="74"/>
      <c r="B630" s="74"/>
      <c r="C630" s="74"/>
      <c r="D630" s="74"/>
      <c r="E630" s="74"/>
      <c r="F630" s="74"/>
      <c r="G630" s="390"/>
      <c r="H630" s="391"/>
      <c r="I630" s="391"/>
      <c r="J630" s="391"/>
      <c r="K630" s="391"/>
      <c r="L630" s="2"/>
      <c r="M630" s="2"/>
      <c r="N630" s="320"/>
      <c r="O630" s="320"/>
      <c r="P630" s="320"/>
      <c r="Q630" s="320"/>
      <c r="R630" s="320"/>
      <c r="S630" s="320"/>
      <c r="T630" s="320"/>
      <c r="U630" s="320"/>
      <c r="V630" s="320"/>
      <c r="W630" s="320"/>
      <c r="X630" s="320"/>
      <c r="Y630" s="320"/>
      <c r="Z630" s="320"/>
      <c r="AA630" s="320"/>
    </row>
    <row r="631" spans="1:27" ht="13.5" customHeight="1">
      <c r="A631" s="74"/>
      <c r="B631" s="74"/>
      <c r="C631" s="74"/>
      <c r="D631" s="74"/>
      <c r="E631" s="74"/>
      <c r="F631" s="74"/>
      <c r="G631" s="390"/>
      <c r="H631" s="391"/>
      <c r="I631" s="391"/>
      <c r="J631" s="391"/>
      <c r="K631" s="391"/>
      <c r="L631" s="2"/>
      <c r="M631" s="2"/>
      <c r="N631" s="320"/>
      <c r="O631" s="320"/>
      <c r="P631" s="320"/>
      <c r="Q631" s="320"/>
      <c r="R631" s="320"/>
      <c r="S631" s="320"/>
      <c r="T631" s="320"/>
      <c r="U631" s="320"/>
      <c r="V631" s="320"/>
      <c r="W631" s="320"/>
      <c r="X631" s="320"/>
      <c r="Y631" s="320"/>
      <c r="Z631" s="320"/>
      <c r="AA631" s="320"/>
    </row>
    <row r="632" spans="1:27" ht="13.5" customHeight="1">
      <c r="A632" s="74"/>
      <c r="B632" s="74"/>
      <c r="C632" s="74"/>
      <c r="D632" s="74"/>
      <c r="E632" s="74"/>
      <c r="F632" s="74"/>
      <c r="G632" s="390"/>
      <c r="H632" s="391"/>
      <c r="I632" s="391"/>
      <c r="J632" s="391"/>
      <c r="K632" s="391"/>
      <c r="L632" s="2"/>
      <c r="M632" s="2"/>
      <c r="N632" s="320"/>
      <c r="O632" s="320"/>
      <c r="P632" s="320"/>
      <c r="Q632" s="320"/>
      <c r="R632" s="320"/>
      <c r="S632" s="320"/>
      <c r="T632" s="320"/>
      <c r="U632" s="320"/>
      <c r="V632" s="320"/>
      <c r="W632" s="320"/>
      <c r="X632" s="320"/>
      <c r="Y632" s="320"/>
      <c r="Z632" s="320"/>
      <c r="AA632" s="320"/>
    </row>
    <row r="633" spans="1:27" ht="13.5" customHeight="1">
      <c r="A633" s="74"/>
      <c r="B633" s="74"/>
      <c r="C633" s="74"/>
      <c r="D633" s="74"/>
      <c r="E633" s="74"/>
      <c r="F633" s="74"/>
      <c r="G633" s="390"/>
      <c r="H633" s="391"/>
      <c r="I633" s="391"/>
      <c r="J633" s="391"/>
      <c r="K633" s="391"/>
      <c r="L633" s="2"/>
      <c r="M633" s="2"/>
      <c r="N633" s="320"/>
      <c r="O633" s="320"/>
      <c r="P633" s="320"/>
      <c r="Q633" s="320"/>
      <c r="R633" s="320"/>
      <c r="S633" s="320"/>
      <c r="T633" s="320"/>
      <c r="U633" s="320"/>
      <c r="V633" s="320"/>
      <c r="W633" s="320"/>
      <c r="X633" s="320"/>
      <c r="Y633" s="320"/>
      <c r="Z633" s="320"/>
      <c r="AA633" s="320"/>
    </row>
    <row r="634" spans="1:27" ht="13.5" customHeight="1">
      <c r="A634" s="74"/>
      <c r="B634" s="74"/>
      <c r="C634" s="74"/>
      <c r="D634" s="74"/>
      <c r="E634" s="74"/>
      <c r="F634" s="74"/>
      <c r="G634" s="390"/>
      <c r="H634" s="391"/>
      <c r="I634" s="391"/>
      <c r="J634" s="391"/>
      <c r="K634" s="391"/>
      <c r="L634" s="2"/>
      <c r="M634" s="2"/>
      <c r="N634" s="320"/>
      <c r="O634" s="320"/>
      <c r="P634" s="320"/>
      <c r="Q634" s="320"/>
      <c r="R634" s="320"/>
      <c r="S634" s="320"/>
      <c r="T634" s="320"/>
      <c r="U634" s="320"/>
      <c r="V634" s="320"/>
      <c r="W634" s="320"/>
      <c r="X634" s="320"/>
      <c r="Y634" s="320"/>
      <c r="Z634" s="320"/>
      <c r="AA634" s="320"/>
    </row>
    <row r="635" spans="1:27" ht="13.5" customHeight="1">
      <c r="A635" s="74"/>
      <c r="B635" s="74"/>
      <c r="C635" s="74"/>
      <c r="D635" s="74"/>
      <c r="E635" s="74"/>
      <c r="F635" s="74"/>
      <c r="G635" s="390"/>
      <c r="H635" s="391"/>
      <c r="I635" s="391"/>
      <c r="J635" s="391"/>
      <c r="K635" s="391"/>
      <c r="L635" s="2"/>
      <c r="M635" s="2"/>
      <c r="N635" s="320"/>
      <c r="O635" s="320"/>
      <c r="P635" s="320"/>
      <c r="Q635" s="320"/>
      <c r="R635" s="320"/>
      <c r="S635" s="320"/>
      <c r="T635" s="320"/>
      <c r="U635" s="320"/>
      <c r="V635" s="320"/>
      <c r="W635" s="320"/>
      <c r="X635" s="320"/>
      <c r="Y635" s="320"/>
      <c r="Z635" s="320"/>
      <c r="AA635" s="320"/>
    </row>
    <row r="636" spans="1:27" ht="13.5" customHeight="1">
      <c r="A636" s="74"/>
      <c r="B636" s="74"/>
      <c r="C636" s="74"/>
      <c r="D636" s="74"/>
      <c r="E636" s="74"/>
      <c r="F636" s="74"/>
      <c r="G636" s="390"/>
      <c r="H636" s="391"/>
      <c r="I636" s="391"/>
      <c r="J636" s="391"/>
      <c r="K636" s="391"/>
      <c r="L636" s="2"/>
      <c r="M636" s="2"/>
      <c r="N636" s="320"/>
      <c r="O636" s="320"/>
      <c r="P636" s="320"/>
      <c r="Q636" s="320"/>
      <c r="R636" s="320"/>
      <c r="S636" s="320"/>
      <c r="T636" s="320"/>
      <c r="U636" s="320"/>
      <c r="V636" s="320"/>
      <c r="W636" s="320"/>
      <c r="X636" s="320"/>
      <c r="Y636" s="320"/>
      <c r="Z636" s="320"/>
      <c r="AA636" s="320"/>
    </row>
    <row r="637" spans="1:27" ht="13.5" customHeight="1">
      <c r="A637" s="74"/>
      <c r="B637" s="74"/>
      <c r="C637" s="74"/>
      <c r="D637" s="74"/>
      <c r="E637" s="74"/>
      <c r="F637" s="74"/>
      <c r="G637" s="390"/>
      <c r="H637" s="391"/>
      <c r="I637" s="391"/>
      <c r="J637" s="391"/>
      <c r="K637" s="391"/>
      <c r="L637" s="2"/>
      <c r="M637" s="2"/>
      <c r="N637" s="320"/>
      <c r="O637" s="320"/>
      <c r="P637" s="320"/>
      <c r="Q637" s="320"/>
      <c r="R637" s="320"/>
      <c r="S637" s="320"/>
      <c r="T637" s="320"/>
      <c r="U637" s="320"/>
      <c r="V637" s="320"/>
      <c r="W637" s="320"/>
      <c r="X637" s="320"/>
      <c r="Y637" s="320"/>
      <c r="Z637" s="320"/>
      <c r="AA637" s="320"/>
    </row>
    <row r="638" spans="1:27" ht="13.5" customHeight="1">
      <c r="A638" s="74"/>
      <c r="B638" s="74"/>
      <c r="C638" s="74"/>
      <c r="D638" s="74"/>
      <c r="E638" s="74"/>
      <c r="F638" s="74"/>
      <c r="G638" s="390"/>
      <c r="H638" s="391"/>
      <c r="I638" s="391"/>
      <c r="J638" s="391"/>
      <c r="K638" s="391"/>
      <c r="L638" s="2"/>
      <c r="M638" s="2"/>
      <c r="N638" s="320"/>
      <c r="O638" s="320"/>
      <c r="P638" s="320"/>
      <c r="Q638" s="320"/>
      <c r="R638" s="320"/>
      <c r="S638" s="320"/>
      <c r="T638" s="320"/>
      <c r="U638" s="320"/>
      <c r="V638" s="320"/>
      <c r="W638" s="320"/>
      <c r="X638" s="320"/>
      <c r="Y638" s="320"/>
      <c r="Z638" s="320"/>
      <c r="AA638" s="320"/>
    </row>
    <row r="639" spans="1:27" ht="13.5" customHeight="1">
      <c r="A639" s="74"/>
      <c r="B639" s="74"/>
      <c r="C639" s="74"/>
      <c r="D639" s="74"/>
      <c r="E639" s="74"/>
      <c r="F639" s="74"/>
      <c r="G639" s="390"/>
      <c r="H639" s="391"/>
      <c r="I639" s="391"/>
      <c r="J639" s="391"/>
      <c r="K639" s="391"/>
      <c r="L639" s="2"/>
      <c r="M639" s="2"/>
      <c r="N639" s="320"/>
      <c r="O639" s="320"/>
      <c r="P639" s="320"/>
      <c r="Q639" s="320"/>
      <c r="R639" s="320"/>
      <c r="S639" s="320"/>
      <c r="T639" s="320"/>
      <c r="U639" s="320"/>
      <c r="V639" s="320"/>
      <c r="W639" s="320"/>
      <c r="X639" s="320"/>
      <c r="Y639" s="320"/>
      <c r="Z639" s="320"/>
      <c r="AA639" s="320"/>
    </row>
    <row r="640" spans="1:27" ht="13.5" customHeight="1">
      <c r="A640" s="74"/>
      <c r="B640" s="74"/>
      <c r="C640" s="74"/>
      <c r="D640" s="74"/>
      <c r="E640" s="74"/>
      <c r="F640" s="74"/>
      <c r="G640" s="390"/>
      <c r="H640" s="391"/>
      <c r="I640" s="391"/>
      <c r="J640" s="391"/>
      <c r="K640" s="391"/>
      <c r="L640" s="2"/>
      <c r="M640" s="2"/>
      <c r="N640" s="320"/>
      <c r="O640" s="320"/>
      <c r="P640" s="320"/>
      <c r="Q640" s="320"/>
      <c r="R640" s="320"/>
      <c r="S640" s="320"/>
      <c r="T640" s="320"/>
      <c r="U640" s="320"/>
      <c r="V640" s="320"/>
      <c r="W640" s="320"/>
      <c r="X640" s="320"/>
      <c r="Y640" s="320"/>
      <c r="Z640" s="320"/>
      <c r="AA640" s="320"/>
    </row>
    <row r="641" spans="1:27" ht="13.5" customHeight="1">
      <c r="A641" s="74"/>
      <c r="B641" s="74"/>
      <c r="C641" s="74"/>
      <c r="D641" s="74"/>
      <c r="E641" s="74"/>
      <c r="F641" s="74"/>
      <c r="G641" s="390"/>
      <c r="H641" s="391"/>
      <c r="I641" s="391"/>
      <c r="J641" s="391"/>
      <c r="K641" s="391"/>
      <c r="L641" s="2"/>
      <c r="M641" s="2"/>
      <c r="N641" s="320"/>
      <c r="O641" s="320"/>
      <c r="P641" s="320"/>
      <c r="Q641" s="320"/>
      <c r="R641" s="320"/>
      <c r="S641" s="320"/>
      <c r="T641" s="320"/>
      <c r="U641" s="320"/>
      <c r="V641" s="320"/>
      <c r="W641" s="320"/>
      <c r="X641" s="320"/>
      <c r="Y641" s="320"/>
      <c r="Z641" s="320"/>
      <c r="AA641" s="320"/>
    </row>
    <row r="642" spans="1:27" ht="13.5" customHeight="1">
      <c r="A642" s="74"/>
      <c r="B642" s="74"/>
      <c r="C642" s="74"/>
      <c r="D642" s="74"/>
      <c r="E642" s="74"/>
      <c r="F642" s="74"/>
      <c r="G642" s="390"/>
      <c r="H642" s="391"/>
      <c r="I642" s="391"/>
      <c r="J642" s="391"/>
      <c r="K642" s="391"/>
      <c r="L642" s="2"/>
      <c r="M642" s="2"/>
      <c r="N642" s="320"/>
      <c r="O642" s="320"/>
      <c r="P642" s="320"/>
      <c r="Q642" s="320"/>
      <c r="R642" s="320"/>
      <c r="S642" s="320"/>
      <c r="T642" s="320"/>
      <c r="U642" s="320"/>
      <c r="V642" s="320"/>
      <c r="W642" s="320"/>
      <c r="X642" s="320"/>
      <c r="Y642" s="320"/>
      <c r="Z642" s="320"/>
      <c r="AA642" s="320"/>
    </row>
    <row r="643" spans="1:27" ht="13.5" customHeight="1">
      <c r="A643" s="74"/>
      <c r="B643" s="74"/>
      <c r="C643" s="74"/>
      <c r="D643" s="74"/>
      <c r="E643" s="74"/>
      <c r="F643" s="74"/>
      <c r="G643" s="390"/>
      <c r="H643" s="391"/>
      <c r="I643" s="391"/>
      <c r="J643" s="391"/>
      <c r="K643" s="391"/>
      <c r="L643" s="2"/>
      <c r="M643" s="2"/>
      <c r="N643" s="320"/>
      <c r="O643" s="320"/>
      <c r="P643" s="320"/>
      <c r="Q643" s="320"/>
      <c r="R643" s="320"/>
      <c r="S643" s="320"/>
      <c r="T643" s="320"/>
      <c r="U643" s="320"/>
      <c r="V643" s="320"/>
      <c r="W643" s="320"/>
      <c r="X643" s="320"/>
      <c r="Y643" s="320"/>
      <c r="Z643" s="320"/>
      <c r="AA643" s="320"/>
    </row>
    <row r="644" spans="1:27" ht="13.5" customHeight="1">
      <c r="A644" s="74"/>
      <c r="B644" s="74"/>
      <c r="C644" s="74"/>
      <c r="D644" s="74"/>
      <c r="E644" s="74"/>
      <c r="F644" s="74"/>
      <c r="G644" s="390"/>
      <c r="H644" s="391"/>
      <c r="I644" s="391"/>
      <c r="J644" s="391"/>
      <c r="K644" s="391"/>
      <c r="L644" s="2"/>
      <c r="M644" s="2"/>
      <c r="N644" s="320"/>
      <c r="O644" s="320"/>
      <c r="P644" s="320"/>
      <c r="Q644" s="320"/>
      <c r="R644" s="320"/>
      <c r="S644" s="320"/>
      <c r="T644" s="320"/>
      <c r="U644" s="320"/>
      <c r="V644" s="320"/>
      <c r="W644" s="320"/>
      <c r="X644" s="320"/>
      <c r="Y644" s="320"/>
      <c r="Z644" s="320"/>
      <c r="AA644" s="320"/>
    </row>
    <row r="645" spans="1:27" ht="13.5" customHeight="1">
      <c r="A645" s="74"/>
      <c r="B645" s="74"/>
      <c r="C645" s="74"/>
      <c r="D645" s="74"/>
      <c r="E645" s="74"/>
      <c r="F645" s="74"/>
      <c r="G645" s="390"/>
      <c r="H645" s="391"/>
      <c r="I645" s="391"/>
      <c r="J645" s="391"/>
      <c r="K645" s="391"/>
      <c r="L645" s="2"/>
      <c r="M645" s="2"/>
      <c r="N645" s="320"/>
      <c r="O645" s="320"/>
      <c r="P645" s="320"/>
      <c r="Q645" s="320"/>
      <c r="R645" s="320"/>
      <c r="S645" s="320"/>
      <c r="T645" s="320"/>
      <c r="U645" s="320"/>
      <c r="V645" s="320"/>
      <c r="W645" s="320"/>
      <c r="X645" s="320"/>
      <c r="Y645" s="320"/>
      <c r="Z645" s="320"/>
      <c r="AA645" s="320"/>
    </row>
    <row r="646" spans="1:27" ht="13.5" customHeight="1">
      <c r="A646" s="74"/>
      <c r="B646" s="74"/>
      <c r="C646" s="74"/>
      <c r="D646" s="74"/>
      <c r="E646" s="74"/>
      <c r="F646" s="74"/>
      <c r="G646" s="390"/>
      <c r="H646" s="391"/>
      <c r="I646" s="391"/>
      <c r="J646" s="391"/>
      <c r="K646" s="391"/>
      <c r="L646" s="2"/>
      <c r="M646" s="2"/>
      <c r="N646" s="320"/>
      <c r="O646" s="320"/>
      <c r="P646" s="320"/>
      <c r="Q646" s="320"/>
      <c r="R646" s="320"/>
      <c r="S646" s="320"/>
      <c r="T646" s="320"/>
      <c r="U646" s="320"/>
      <c r="V646" s="320"/>
      <c r="W646" s="320"/>
      <c r="X646" s="320"/>
      <c r="Y646" s="320"/>
      <c r="Z646" s="320"/>
      <c r="AA646" s="320"/>
    </row>
    <row r="647" spans="1:27" ht="13.5" customHeight="1">
      <c r="A647" s="74"/>
      <c r="B647" s="74"/>
      <c r="C647" s="74"/>
      <c r="D647" s="74"/>
      <c r="E647" s="74"/>
      <c r="F647" s="74"/>
      <c r="G647" s="390"/>
      <c r="H647" s="391"/>
      <c r="I647" s="391"/>
      <c r="J647" s="391"/>
      <c r="K647" s="391"/>
      <c r="L647" s="2"/>
      <c r="M647" s="2"/>
      <c r="N647" s="320"/>
      <c r="O647" s="320"/>
      <c r="P647" s="320"/>
      <c r="Q647" s="320"/>
      <c r="R647" s="320"/>
      <c r="S647" s="320"/>
      <c r="T647" s="320"/>
      <c r="U647" s="320"/>
      <c r="V647" s="320"/>
      <c r="W647" s="320"/>
      <c r="X647" s="320"/>
      <c r="Y647" s="320"/>
      <c r="Z647" s="320"/>
      <c r="AA647" s="320"/>
    </row>
    <row r="648" spans="1:27" ht="13.5" customHeight="1">
      <c r="A648" s="74"/>
      <c r="B648" s="74"/>
      <c r="C648" s="74"/>
      <c r="D648" s="74"/>
      <c r="E648" s="74"/>
      <c r="F648" s="74"/>
      <c r="G648" s="390"/>
      <c r="H648" s="391"/>
      <c r="I648" s="391"/>
      <c r="J648" s="391"/>
      <c r="K648" s="391"/>
      <c r="L648" s="2"/>
      <c r="M648" s="2"/>
      <c r="N648" s="320"/>
      <c r="O648" s="320"/>
      <c r="P648" s="320"/>
      <c r="Q648" s="320"/>
      <c r="R648" s="320"/>
      <c r="S648" s="320"/>
      <c r="T648" s="320"/>
      <c r="U648" s="320"/>
      <c r="V648" s="320"/>
      <c r="W648" s="320"/>
      <c r="X648" s="320"/>
      <c r="Y648" s="320"/>
      <c r="Z648" s="320"/>
      <c r="AA648" s="320"/>
    </row>
    <row r="649" spans="1:27" ht="13.5" customHeight="1">
      <c r="A649" s="74"/>
      <c r="B649" s="74"/>
      <c r="C649" s="74"/>
      <c r="D649" s="74"/>
      <c r="E649" s="74"/>
      <c r="F649" s="74"/>
      <c r="G649" s="390"/>
      <c r="H649" s="391"/>
      <c r="I649" s="391"/>
      <c r="J649" s="391"/>
      <c r="K649" s="391"/>
      <c r="L649" s="2"/>
      <c r="M649" s="2"/>
      <c r="N649" s="320"/>
      <c r="O649" s="320"/>
      <c r="P649" s="320"/>
      <c r="Q649" s="320"/>
      <c r="R649" s="320"/>
      <c r="S649" s="320"/>
      <c r="T649" s="320"/>
      <c r="U649" s="320"/>
      <c r="V649" s="320"/>
      <c r="W649" s="320"/>
      <c r="X649" s="320"/>
      <c r="Y649" s="320"/>
      <c r="Z649" s="320"/>
      <c r="AA649" s="320"/>
    </row>
    <row r="650" spans="1:27" ht="13.5" customHeight="1">
      <c r="A650" s="74"/>
      <c r="B650" s="74"/>
      <c r="C650" s="74"/>
      <c r="D650" s="74"/>
      <c r="E650" s="74"/>
      <c r="F650" s="74"/>
      <c r="G650" s="390"/>
      <c r="H650" s="391"/>
      <c r="I650" s="391"/>
      <c r="J650" s="391"/>
      <c r="K650" s="391"/>
      <c r="L650" s="2"/>
      <c r="M650" s="2"/>
      <c r="N650" s="320"/>
      <c r="O650" s="320"/>
      <c r="P650" s="320"/>
      <c r="Q650" s="320"/>
      <c r="R650" s="320"/>
      <c r="S650" s="320"/>
      <c r="T650" s="320"/>
      <c r="U650" s="320"/>
      <c r="V650" s="320"/>
      <c r="W650" s="320"/>
      <c r="X650" s="320"/>
      <c r="Y650" s="320"/>
      <c r="Z650" s="320"/>
      <c r="AA650" s="320"/>
    </row>
    <row r="651" spans="1:27" ht="13.5" customHeight="1">
      <c r="A651" s="74"/>
      <c r="B651" s="74"/>
      <c r="C651" s="74"/>
      <c r="D651" s="74"/>
      <c r="E651" s="74"/>
      <c r="F651" s="74"/>
      <c r="G651" s="390"/>
      <c r="H651" s="391"/>
      <c r="I651" s="391"/>
      <c r="J651" s="391"/>
      <c r="K651" s="391"/>
      <c r="L651" s="2"/>
      <c r="M651" s="2"/>
      <c r="N651" s="320"/>
      <c r="O651" s="320"/>
      <c r="P651" s="320"/>
      <c r="Q651" s="320"/>
      <c r="R651" s="320"/>
      <c r="S651" s="320"/>
      <c r="T651" s="320"/>
      <c r="U651" s="320"/>
      <c r="V651" s="320"/>
      <c r="W651" s="320"/>
      <c r="X651" s="320"/>
      <c r="Y651" s="320"/>
      <c r="Z651" s="320"/>
      <c r="AA651" s="320"/>
    </row>
    <row r="652" spans="1:27" ht="13.5" customHeight="1">
      <c r="A652" s="74"/>
      <c r="B652" s="74"/>
      <c r="C652" s="74"/>
      <c r="D652" s="74"/>
      <c r="E652" s="74"/>
      <c r="F652" s="74"/>
      <c r="G652" s="390"/>
      <c r="H652" s="391"/>
      <c r="I652" s="391"/>
      <c r="J652" s="391"/>
      <c r="K652" s="391"/>
      <c r="L652" s="2"/>
      <c r="M652" s="2"/>
      <c r="N652" s="320"/>
      <c r="O652" s="320"/>
      <c r="P652" s="320"/>
      <c r="Q652" s="320"/>
      <c r="R652" s="320"/>
      <c r="S652" s="320"/>
      <c r="T652" s="320"/>
      <c r="U652" s="320"/>
      <c r="V652" s="320"/>
      <c r="W652" s="320"/>
      <c r="X652" s="320"/>
      <c r="Y652" s="320"/>
      <c r="Z652" s="320"/>
      <c r="AA652" s="320"/>
    </row>
    <row r="653" spans="1:27" ht="13.5" customHeight="1">
      <c r="A653" s="74"/>
      <c r="B653" s="74"/>
      <c r="C653" s="74"/>
      <c r="D653" s="74"/>
      <c r="E653" s="74"/>
      <c r="F653" s="74"/>
      <c r="G653" s="390"/>
      <c r="H653" s="391"/>
      <c r="I653" s="391"/>
      <c r="J653" s="391"/>
      <c r="K653" s="391"/>
      <c r="L653" s="2"/>
      <c r="M653" s="2"/>
      <c r="N653" s="320"/>
      <c r="O653" s="320"/>
      <c r="P653" s="320"/>
      <c r="Q653" s="320"/>
      <c r="R653" s="320"/>
      <c r="S653" s="320"/>
      <c r="T653" s="320"/>
      <c r="U653" s="320"/>
      <c r="V653" s="320"/>
      <c r="W653" s="320"/>
      <c r="X653" s="320"/>
      <c r="Y653" s="320"/>
      <c r="Z653" s="320"/>
      <c r="AA653" s="320"/>
    </row>
    <row r="654" spans="1:27" ht="13.5" customHeight="1">
      <c r="A654" s="74"/>
      <c r="B654" s="74"/>
      <c r="C654" s="74"/>
      <c r="D654" s="74"/>
      <c r="E654" s="74"/>
      <c r="F654" s="74"/>
      <c r="G654" s="390"/>
      <c r="H654" s="391"/>
      <c r="I654" s="391"/>
      <c r="J654" s="391"/>
      <c r="K654" s="391"/>
      <c r="L654" s="2"/>
      <c r="M654" s="2"/>
      <c r="N654" s="320"/>
      <c r="O654" s="320"/>
      <c r="P654" s="320"/>
      <c r="Q654" s="320"/>
      <c r="R654" s="320"/>
      <c r="S654" s="320"/>
      <c r="T654" s="320"/>
      <c r="U654" s="320"/>
      <c r="V654" s="320"/>
      <c r="W654" s="320"/>
      <c r="X654" s="320"/>
      <c r="Y654" s="320"/>
      <c r="Z654" s="320"/>
      <c r="AA654" s="320"/>
    </row>
    <row r="655" spans="1:27" ht="13.5" customHeight="1">
      <c r="A655" s="74"/>
      <c r="B655" s="74"/>
      <c r="C655" s="74"/>
      <c r="D655" s="74"/>
      <c r="E655" s="74"/>
      <c r="F655" s="74"/>
      <c r="G655" s="390"/>
      <c r="H655" s="391"/>
      <c r="I655" s="391"/>
      <c r="J655" s="391"/>
      <c r="K655" s="391"/>
      <c r="L655" s="2"/>
      <c r="M655" s="2"/>
      <c r="N655" s="320"/>
      <c r="O655" s="320"/>
      <c r="P655" s="320"/>
      <c r="Q655" s="320"/>
      <c r="R655" s="320"/>
      <c r="S655" s="320"/>
      <c r="T655" s="320"/>
      <c r="U655" s="320"/>
      <c r="V655" s="320"/>
      <c r="W655" s="320"/>
      <c r="X655" s="320"/>
      <c r="Y655" s="320"/>
      <c r="Z655" s="320"/>
      <c r="AA655" s="320"/>
    </row>
    <row r="656" spans="1:27" ht="13.5" customHeight="1">
      <c r="A656" s="74"/>
      <c r="B656" s="74"/>
      <c r="C656" s="74"/>
      <c r="D656" s="74"/>
      <c r="E656" s="74"/>
      <c r="F656" s="74"/>
      <c r="G656" s="390"/>
      <c r="H656" s="391"/>
      <c r="I656" s="391"/>
      <c r="J656" s="391"/>
      <c r="K656" s="391"/>
      <c r="L656" s="2"/>
      <c r="M656" s="2"/>
      <c r="N656" s="320"/>
      <c r="O656" s="320"/>
      <c r="P656" s="320"/>
      <c r="Q656" s="320"/>
      <c r="R656" s="320"/>
      <c r="S656" s="320"/>
      <c r="T656" s="320"/>
      <c r="U656" s="320"/>
      <c r="V656" s="320"/>
      <c r="W656" s="320"/>
      <c r="X656" s="320"/>
      <c r="Y656" s="320"/>
      <c r="Z656" s="320"/>
      <c r="AA656" s="320"/>
    </row>
    <row r="657" spans="1:27" ht="13.5" customHeight="1">
      <c r="A657" s="74"/>
      <c r="B657" s="74"/>
      <c r="C657" s="74"/>
      <c r="D657" s="74"/>
      <c r="E657" s="74"/>
      <c r="F657" s="74"/>
      <c r="G657" s="390"/>
      <c r="H657" s="391"/>
      <c r="I657" s="391"/>
      <c r="J657" s="391"/>
      <c r="K657" s="391"/>
      <c r="L657" s="2"/>
      <c r="M657" s="2"/>
      <c r="N657" s="320"/>
      <c r="O657" s="320"/>
      <c r="P657" s="320"/>
      <c r="Q657" s="320"/>
      <c r="R657" s="320"/>
      <c r="S657" s="320"/>
      <c r="T657" s="320"/>
      <c r="U657" s="320"/>
      <c r="V657" s="320"/>
      <c r="W657" s="320"/>
      <c r="X657" s="320"/>
      <c r="Y657" s="320"/>
      <c r="Z657" s="320"/>
      <c r="AA657" s="320"/>
    </row>
    <row r="658" spans="1:27" ht="13.5" customHeight="1">
      <c r="A658" s="74"/>
      <c r="B658" s="74"/>
      <c r="C658" s="74"/>
      <c r="D658" s="74"/>
      <c r="E658" s="74"/>
      <c r="F658" s="74"/>
      <c r="G658" s="390"/>
      <c r="H658" s="391"/>
      <c r="I658" s="391"/>
      <c r="J658" s="391"/>
      <c r="K658" s="391"/>
      <c r="L658" s="2"/>
      <c r="M658" s="2"/>
      <c r="N658" s="320"/>
      <c r="O658" s="320"/>
      <c r="P658" s="320"/>
      <c r="Q658" s="320"/>
      <c r="R658" s="320"/>
      <c r="S658" s="320"/>
      <c r="T658" s="320"/>
      <c r="U658" s="320"/>
      <c r="V658" s="320"/>
      <c r="W658" s="320"/>
      <c r="X658" s="320"/>
      <c r="Y658" s="320"/>
      <c r="Z658" s="320"/>
      <c r="AA658" s="320"/>
    </row>
    <row r="659" spans="1:27" ht="13.5" customHeight="1">
      <c r="A659" s="74"/>
      <c r="B659" s="74"/>
      <c r="C659" s="74"/>
      <c r="D659" s="74"/>
      <c r="E659" s="74"/>
      <c r="F659" s="74"/>
      <c r="G659" s="390"/>
      <c r="H659" s="391"/>
      <c r="I659" s="391"/>
      <c r="J659" s="391"/>
      <c r="K659" s="391"/>
      <c r="L659" s="2"/>
      <c r="M659" s="2"/>
      <c r="N659" s="320"/>
      <c r="O659" s="320"/>
      <c r="P659" s="320"/>
      <c r="Q659" s="320"/>
      <c r="R659" s="320"/>
      <c r="S659" s="320"/>
      <c r="T659" s="320"/>
      <c r="U659" s="320"/>
      <c r="V659" s="320"/>
      <c r="W659" s="320"/>
      <c r="X659" s="320"/>
      <c r="Y659" s="320"/>
      <c r="Z659" s="320"/>
      <c r="AA659" s="320"/>
    </row>
    <row r="660" spans="1:27" ht="13.5" customHeight="1">
      <c r="A660" s="74"/>
      <c r="B660" s="74"/>
      <c r="C660" s="74"/>
      <c r="D660" s="74"/>
      <c r="E660" s="74"/>
      <c r="F660" s="74"/>
      <c r="G660" s="390"/>
      <c r="H660" s="391"/>
      <c r="I660" s="391"/>
      <c r="J660" s="391"/>
      <c r="K660" s="391"/>
      <c r="L660" s="2"/>
      <c r="M660" s="2"/>
      <c r="N660" s="320"/>
      <c r="O660" s="320"/>
      <c r="P660" s="320"/>
      <c r="Q660" s="320"/>
      <c r="R660" s="320"/>
      <c r="S660" s="320"/>
      <c r="T660" s="320"/>
      <c r="U660" s="320"/>
      <c r="V660" s="320"/>
      <c r="W660" s="320"/>
      <c r="X660" s="320"/>
      <c r="Y660" s="320"/>
      <c r="Z660" s="320"/>
      <c r="AA660" s="320"/>
    </row>
    <row r="661" spans="1:27" ht="13.5" customHeight="1">
      <c r="A661" s="74"/>
      <c r="B661" s="74"/>
      <c r="C661" s="74"/>
      <c r="D661" s="74"/>
      <c r="E661" s="74"/>
      <c r="F661" s="74"/>
      <c r="G661" s="390"/>
      <c r="H661" s="391"/>
      <c r="I661" s="391"/>
      <c r="J661" s="391"/>
      <c r="K661" s="391"/>
      <c r="L661" s="2"/>
      <c r="M661" s="2"/>
      <c r="N661" s="320"/>
      <c r="O661" s="320"/>
      <c r="P661" s="320"/>
      <c r="Q661" s="320"/>
      <c r="R661" s="320"/>
      <c r="S661" s="320"/>
      <c r="T661" s="320"/>
      <c r="U661" s="320"/>
      <c r="V661" s="320"/>
      <c r="W661" s="320"/>
      <c r="X661" s="320"/>
      <c r="Y661" s="320"/>
      <c r="Z661" s="320"/>
      <c r="AA661" s="320"/>
    </row>
    <row r="662" spans="1:27" ht="13.5" customHeight="1">
      <c r="A662" s="74"/>
      <c r="B662" s="74"/>
      <c r="C662" s="74"/>
      <c r="D662" s="74"/>
      <c r="E662" s="74"/>
      <c r="F662" s="74"/>
      <c r="G662" s="390"/>
      <c r="H662" s="391"/>
      <c r="I662" s="391"/>
      <c r="J662" s="391"/>
      <c r="K662" s="391"/>
      <c r="L662" s="2"/>
      <c r="M662" s="2"/>
      <c r="N662" s="320"/>
      <c r="O662" s="320"/>
      <c r="P662" s="320"/>
      <c r="Q662" s="320"/>
      <c r="R662" s="320"/>
      <c r="S662" s="320"/>
      <c r="T662" s="320"/>
      <c r="U662" s="320"/>
      <c r="V662" s="320"/>
      <c r="W662" s="320"/>
      <c r="X662" s="320"/>
      <c r="Y662" s="320"/>
      <c r="Z662" s="320"/>
      <c r="AA662" s="320"/>
    </row>
    <row r="663" spans="1:27" ht="13.5" customHeight="1">
      <c r="A663" s="74"/>
      <c r="B663" s="74"/>
      <c r="C663" s="74"/>
      <c r="D663" s="74"/>
      <c r="E663" s="74"/>
      <c r="F663" s="74"/>
      <c r="G663" s="390"/>
      <c r="H663" s="391"/>
      <c r="I663" s="391"/>
      <c r="J663" s="391"/>
      <c r="K663" s="391"/>
      <c r="L663" s="2"/>
      <c r="M663" s="2"/>
      <c r="N663" s="320"/>
      <c r="O663" s="320"/>
      <c r="P663" s="320"/>
      <c r="Q663" s="320"/>
      <c r="R663" s="320"/>
      <c r="S663" s="320"/>
      <c r="T663" s="320"/>
      <c r="U663" s="320"/>
      <c r="V663" s="320"/>
      <c r="W663" s="320"/>
      <c r="X663" s="320"/>
      <c r="Y663" s="320"/>
      <c r="Z663" s="320"/>
      <c r="AA663" s="320"/>
    </row>
    <row r="664" spans="1:27" ht="13.5" customHeight="1">
      <c r="A664" s="74"/>
      <c r="B664" s="74"/>
      <c r="C664" s="74"/>
      <c r="D664" s="74"/>
      <c r="E664" s="74"/>
      <c r="F664" s="74"/>
      <c r="G664" s="390"/>
      <c r="H664" s="391"/>
      <c r="I664" s="391"/>
      <c r="J664" s="391"/>
      <c r="K664" s="391"/>
      <c r="L664" s="2"/>
      <c r="M664" s="2"/>
      <c r="N664" s="320"/>
      <c r="O664" s="320"/>
      <c r="P664" s="320"/>
      <c r="Q664" s="320"/>
      <c r="R664" s="320"/>
      <c r="S664" s="320"/>
      <c r="T664" s="320"/>
      <c r="U664" s="320"/>
      <c r="V664" s="320"/>
      <c r="W664" s="320"/>
      <c r="X664" s="320"/>
      <c r="Y664" s="320"/>
      <c r="Z664" s="320"/>
      <c r="AA664" s="320"/>
    </row>
    <row r="665" spans="1:27" ht="13.5" customHeight="1">
      <c r="A665" s="74"/>
      <c r="B665" s="74"/>
      <c r="C665" s="74"/>
      <c r="D665" s="74"/>
      <c r="E665" s="74"/>
      <c r="F665" s="74"/>
      <c r="G665" s="390"/>
      <c r="H665" s="391"/>
      <c r="I665" s="391"/>
      <c r="J665" s="391"/>
      <c r="K665" s="391"/>
      <c r="L665" s="2"/>
      <c r="M665" s="2"/>
      <c r="N665" s="320"/>
      <c r="O665" s="320"/>
      <c r="P665" s="320"/>
      <c r="Q665" s="320"/>
      <c r="R665" s="320"/>
      <c r="S665" s="320"/>
      <c r="T665" s="320"/>
      <c r="U665" s="320"/>
      <c r="V665" s="320"/>
      <c r="W665" s="320"/>
      <c r="X665" s="320"/>
      <c r="Y665" s="320"/>
      <c r="Z665" s="320"/>
      <c r="AA665" s="320"/>
    </row>
    <row r="666" spans="1:27" ht="13.5" customHeight="1">
      <c r="A666" s="74"/>
      <c r="B666" s="74"/>
      <c r="C666" s="74"/>
      <c r="D666" s="74"/>
      <c r="E666" s="74"/>
      <c r="F666" s="74"/>
      <c r="G666" s="390"/>
      <c r="H666" s="391"/>
      <c r="I666" s="391"/>
      <c r="J666" s="391"/>
      <c r="K666" s="391"/>
      <c r="L666" s="2"/>
      <c r="M666" s="2"/>
      <c r="N666" s="320"/>
      <c r="O666" s="320"/>
      <c r="P666" s="320"/>
      <c r="Q666" s="320"/>
      <c r="R666" s="320"/>
      <c r="S666" s="320"/>
      <c r="T666" s="320"/>
      <c r="U666" s="320"/>
      <c r="V666" s="320"/>
      <c r="W666" s="320"/>
      <c r="X666" s="320"/>
      <c r="Y666" s="320"/>
      <c r="Z666" s="320"/>
      <c r="AA666" s="320"/>
    </row>
    <row r="667" spans="1:27" ht="13.5" customHeight="1">
      <c r="A667" s="74"/>
      <c r="B667" s="74"/>
      <c r="C667" s="74"/>
      <c r="D667" s="74"/>
      <c r="E667" s="74"/>
      <c r="F667" s="74"/>
      <c r="G667" s="390"/>
      <c r="H667" s="391"/>
      <c r="I667" s="391"/>
      <c r="J667" s="391"/>
      <c r="K667" s="391"/>
      <c r="L667" s="2"/>
      <c r="M667" s="2"/>
      <c r="N667" s="320"/>
      <c r="O667" s="320"/>
      <c r="P667" s="320"/>
      <c r="Q667" s="320"/>
      <c r="R667" s="320"/>
      <c r="S667" s="320"/>
      <c r="T667" s="320"/>
      <c r="U667" s="320"/>
      <c r="V667" s="320"/>
      <c r="W667" s="320"/>
      <c r="X667" s="320"/>
      <c r="Y667" s="320"/>
      <c r="Z667" s="320"/>
      <c r="AA667" s="320"/>
    </row>
    <row r="668" spans="1:27" ht="13.5" customHeight="1">
      <c r="A668" s="74"/>
      <c r="B668" s="74"/>
      <c r="C668" s="74"/>
      <c r="D668" s="74"/>
      <c r="E668" s="74"/>
      <c r="F668" s="74"/>
      <c r="G668" s="390"/>
      <c r="H668" s="391"/>
      <c r="I668" s="391"/>
      <c r="J668" s="391"/>
      <c r="K668" s="391"/>
      <c r="L668" s="2"/>
      <c r="M668" s="2"/>
      <c r="N668" s="320"/>
      <c r="O668" s="320"/>
      <c r="P668" s="320"/>
      <c r="Q668" s="320"/>
      <c r="R668" s="320"/>
      <c r="S668" s="320"/>
      <c r="T668" s="320"/>
      <c r="U668" s="320"/>
      <c r="V668" s="320"/>
      <c r="W668" s="320"/>
      <c r="X668" s="320"/>
      <c r="Y668" s="320"/>
      <c r="Z668" s="320"/>
      <c r="AA668" s="320"/>
    </row>
    <row r="669" spans="1:27" ht="13.5" customHeight="1">
      <c r="A669" s="74"/>
      <c r="B669" s="74"/>
      <c r="C669" s="74"/>
      <c r="D669" s="74"/>
      <c r="E669" s="74"/>
      <c r="F669" s="74"/>
      <c r="G669" s="390"/>
      <c r="H669" s="391"/>
      <c r="I669" s="391"/>
      <c r="J669" s="391"/>
      <c r="K669" s="391"/>
      <c r="L669" s="2"/>
      <c r="M669" s="2"/>
      <c r="N669" s="320"/>
      <c r="O669" s="320"/>
      <c r="P669" s="320"/>
      <c r="Q669" s="320"/>
      <c r="R669" s="320"/>
      <c r="S669" s="320"/>
      <c r="T669" s="320"/>
      <c r="U669" s="320"/>
      <c r="V669" s="320"/>
      <c r="W669" s="320"/>
      <c r="X669" s="320"/>
      <c r="Y669" s="320"/>
      <c r="Z669" s="320"/>
      <c r="AA669" s="320"/>
    </row>
    <row r="670" spans="1:27" ht="13.5" customHeight="1">
      <c r="A670" s="74"/>
      <c r="B670" s="74"/>
      <c r="C670" s="74"/>
      <c r="D670" s="74"/>
      <c r="E670" s="74"/>
      <c r="F670" s="74"/>
      <c r="G670" s="390"/>
      <c r="H670" s="391"/>
      <c r="I670" s="391"/>
      <c r="J670" s="391"/>
      <c r="K670" s="391"/>
      <c r="L670" s="2"/>
      <c r="M670" s="2"/>
      <c r="N670" s="320"/>
      <c r="O670" s="320"/>
      <c r="P670" s="320"/>
      <c r="Q670" s="320"/>
      <c r="R670" s="320"/>
      <c r="S670" s="320"/>
      <c r="T670" s="320"/>
      <c r="U670" s="320"/>
      <c r="V670" s="320"/>
      <c r="W670" s="320"/>
      <c r="X670" s="320"/>
      <c r="Y670" s="320"/>
      <c r="Z670" s="320"/>
      <c r="AA670" s="320"/>
    </row>
    <row r="671" spans="1:27" ht="13.5" customHeight="1">
      <c r="A671" s="74"/>
      <c r="B671" s="74"/>
      <c r="C671" s="74"/>
      <c r="D671" s="74"/>
      <c r="E671" s="74"/>
      <c r="F671" s="74"/>
      <c r="G671" s="390"/>
      <c r="H671" s="391"/>
      <c r="I671" s="391"/>
      <c r="J671" s="391"/>
      <c r="K671" s="391"/>
      <c r="L671" s="2"/>
      <c r="M671" s="2"/>
      <c r="N671" s="320"/>
      <c r="O671" s="320"/>
      <c r="P671" s="320"/>
      <c r="Q671" s="320"/>
      <c r="R671" s="320"/>
      <c r="S671" s="320"/>
      <c r="T671" s="320"/>
      <c r="U671" s="320"/>
      <c r="V671" s="320"/>
      <c r="W671" s="320"/>
      <c r="X671" s="320"/>
      <c r="Y671" s="320"/>
      <c r="Z671" s="320"/>
      <c r="AA671" s="320"/>
    </row>
    <row r="672" spans="1:27" ht="13.5" customHeight="1">
      <c r="A672" s="74"/>
      <c r="B672" s="74"/>
      <c r="C672" s="74"/>
      <c r="D672" s="74"/>
      <c r="E672" s="74"/>
      <c r="F672" s="74"/>
      <c r="G672" s="390"/>
      <c r="H672" s="391"/>
      <c r="I672" s="391"/>
      <c r="J672" s="391"/>
      <c r="K672" s="391"/>
      <c r="L672" s="2"/>
      <c r="M672" s="2"/>
      <c r="N672" s="320"/>
      <c r="O672" s="320"/>
      <c r="P672" s="320"/>
      <c r="Q672" s="320"/>
      <c r="R672" s="320"/>
      <c r="S672" s="320"/>
      <c r="T672" s="320"/>
      <c r="U672" s="320"/>
      <c r="V672" s="320"/>
      <c r="W672" s="320"/>
      <c r="X672" s="320"/>
      <c r="Y672" s="320"/>
      <c r="Z672" s="320"/>
      <c r="AA672" s="320"/>
    </row>
    <row r="673" spans="1:27" ht="13.5" customHeight="1">
      <c r="A673" s="74"/>
      <c r="B673" s="74"/>
      <c r="C673" s="74"/>
      <c r="D673" s="74"/>
      <c r="E673" s="74"/>
      <c r="F673" s="74"/>
      <c r="G673" s="390"/>
      <c r="H673" s="391"/>
      <c r="I673" s="391"/>
      <c r="J673" s="391"/>
      <c r="K673" s="391"/>
      <c r="L673" s="2"/>
      <c r="M673" s="2"/>
      <c r="N673" s="320"/>
      <c r="O673" s="320"/>
      <c r="P673" s="320"/>
      <c r="Q673" s="320"/>
      <c r="R673" s="320"/>
      <c r="S673" s="320"/>
      <c r="T673" s="320"/>
      <c r="U673" s="320"/>
      <c r="V673" s="320"/>
      <c r="W673" s="320"/>
      <c r="X673" s="320"/>
      <c r="Y673" s="320"/>
      <c r="Z673" s="320"/>
      <c r="AA673" s="320"/>
    </row>
    <row r="674" spans="1:27" ht="13.5" customHeight="1">
      <c r="A674" s="74"/>
      <c r="B674" s="74"/>
      <c r="C674" s="74"/>
      <c r="D674" s="74"/>
      <c r="E674" s="74"/>
      <c r="F674" s="74"/>
      <c r="G674" s="390"/>
      <c r="H674" s="391"/>
      <c r="I674" s="391"/>
      <c r="J674" s="391"/>
      <c r="K674" s="391"/>
      <c r="L674" s="2"/>
      <c r="M674" s="2"/>
      <c r="N674" s="320"/>
      <c r="O674" s="320"/>
      <c r="P674" s="320"/>
      <c r="Q674" s="320"/>
      <c r="R674" s="320"/>
      <c r="S674" s="320"/>
      <c r="T674" s="320"/>
      <c r="U674" s="320"/>
      <c r="V674" s="320"/>
      <c r="W674" s="320"/>
      <c r="X674" s="320"/>
      <c r="Y674" s="320"/>
      <c r="Z674" s="320"/>
      <c r="AA674" s="320"/>
    </row>
    <row r="675" spans="1:27" ht="13.5" customHeight="1">
      <c r="A675" s="74"/>
      <c r="B675" s="74"/>
      <c r="C675" s="74"/>
      <c r="D675" s="74"/>
      <c r="E675" s="74"/>
      <c r="F675" s="74"/>
      <c r="G675" s="390"/>
      <c r="H675" s="391"/>
      <c r="I675" s="391"/>
      <c r="J675" s="391"/>
      <c r="K675" s="391"/>
      <c r="L675" s="2"/>
      <c r="M675" s="2"/>
      <c r="N675" s="320"/>
      <c r="O675" s="320"/>
      <c r="P675" s="320"/>
      <c r="Q675" s="320"/>
      <c r="R675" s="320"/>
      <c r="S675" s="320"/>
      <c r="T675" s="320"/>
      <c r="U675" s="320"/>
      <c r="V675" s="320"/>
      <c r="W675" s="320"/>
      <c r="X675" s="320"/>
      <c r="Y675" s="320"/>
      <c r="Z675" s="320"/>
      <c r="AA675" s="320"/>
    </row>
    <row r="676" spans="1:27" ht="13.5" customHeight="1">
      <c r="A676" s="74"/>
      <c r="B676" s="74"/>
      <c r="C676" s="74"/>
      <c r="D676" s="74"/>
      <c r="E676" s="74"/>
      <c r="F676" s="74"/>
      <c r="G676" s="390"/>
      <c r="H676" s="391"/>
      <c r="I676" s="391"/>
      <c r="J676" s="391"/>
      <c r="K676" s="391"/>
      <c r="L676" s="2"/>
      <c r="M676" s="2"/>
      <c r="N676" s="320"/>
      <c r="O676" s="320"/>
      <c r="P676" s="320"/>
      <c r="Q676" s="320"/>
      <c r="R676" s="320"/>
      <c r="S676" s="320"/>
      <c r="T676" s="320"/>
      <c r="U676" s="320"/>
      <c r="V676" s="320"/>
      <c r="W676" s="320"/>
      <c r="X676" s="320"/>
      <c r="Y676" s="320"/>
      <c r="Z676" s="320"/>
      <c r="AA676" s="320"/>
    </row>
    <row r="677" spans="1:27" ht="13.5" customHeight="1">
      <c r="A677" s="74"/>
      <c r="B677" s="74"/>
      <c r="C677" s="74"/>
      <c r="D677" s="74"/>
      <c r="E677" s="74"/>
      <c r="F677" s="74"/>
      <c r="G677" s="390"/>
      <c r="H677" s="391"/>
      <c r="I677" s="391"/>
      <c r="J677" s="391"/>
      <c r="K677" s="391"/>
      <c r="L677" s="2"/>
      <c r="M677" s="2"/>
      <c r="N677" s="320"/>
      <c r="O677" s="320"/>
      <c r="P677" s="320"/>
      <c r="Q677" s="320"/>
      <c r="R677" s="320"/>
      <c r="S677" s="320"/>
      <c r="T677" s="320"/>
      <c r="U677" s="320"/>
      <c r="V677" s="320"/>
      <c r="W677" s="320"/>
      <c r="X677" s="320"/>
      <c r="Y677" s="320"/>
      <c r="Z677" s="320"/>
      <c r="AA677" s="320"/>
    </row>
    <row r="678" spans="1:27" ht="13.5" customHeight="1">
      <c r="A678" s="74"/>
      <c r="B678" s="74"/>
      <c r="C678" s="74"/>
      <c r="D678" s="74"/>
      <c r="E678" s="74"/>
      <c r="F678" s="74"/>
      <c r="G678" s="390"/>
      <c r="H678" s="391"/>
      <c r="I678" s="391"/>
      <c r="J678" s="391"/>
      <c r="K678" s="391"/>
      <c r="L678" s="2"/>
      <c r="M678" s="2"/>
      <c r="N678" s="320"/>
      <c r="O678" s="320"/>
      <c r="P678" s="320"/>
      <c r="Q678" s="320"/>
      <c r="R678" s="320"/>
      <c r="S678" s="320"/>
      <c r="T678" s="320"/>
      <c r="U678" s="320"/>
      <c r="V678" s="320"/>
      <c r="W678" s="320"/>
      <c r="X678" s="320"/>
      <c r="Y678" s="320"/>
      <c r="Z678" s="320"/>
      <c r="AA678" s="320"/>
    </row>
    <row r="679" spans="1:27" ht="13.5" customHeight="1">
      <c r="A679" s="74"/>
      <c r="B679" s="74"/>
      <c r="C679" s="74"/>
      <c r="D679" s="74"/>
      <c r="E679" s="74"/>
      <c r="F679" s="74"/>
      <c r="G679" s="390"/>
      <c r="H679" s="391"/>
      <c r="I679" s="391"/>
      <c r="J679" s="391"/>
      <c r="K679" s="391"/>
      <c r="L679" s="2"/>
      <c r="M679" s="2"/>
      <c r="N679" s="320"/>
      <c r="O679" s="320"/>
      <c r="P679" s="320"/>
      <c r="Q679" s="320"/>
      <c r="R679" s="320"/>
      <c r="S679" s="320"/>
      <c r="T679" s="320"/>
      <c r="U679" s="320"/>
      <c r="V679" s="320"/>
      <c r="W679" s="320"/>
      <c r="X679" s="320"/>
      <c r="Y679" s="320"/>
      <c r="Z679" s="320"/>
      <c r="AA679" s="320"/>
    </row>
    <row r="680" spans="1:27" ht="13.5" customHeight="1">
      <c r="A680" s="74"/>
      <c r="B680" s="74"/>
      <c r="C680" s="74"/>
      <c r="D680" s="74"/>
      <c r="E680" s="74"/>
      <c r="F680" s="74"/>
      <c r="G680" s="390"/>
      <c r="H680" s="391"/>
      <c r="I680" s="391"/>
      <c r="J680" s="391"/>
      <c r="K680" s="391"/>
      <c r="L680" s="2"/>
      <c r="M680" s="2"/>
      <c r="N680" s="320"/>
      <c r="O680" s="320"/>
      <c r="P680" s="320"/>
      <c r="Q680" s="320"/>
      <c r="R680" s="320"/>
      <c r="S680" s="320"/>
      <c r="T680" s="320"/>
      <c r="U680" s="320"/>
      <c r="V680" s="320"/>
      <c r="W680" s="320"/>
      <c r="X680" s="320"/>
      <c r="Y680" s="320"/>
      <c r="Z680" s="320"/>
      <c r="AA680" s="320"/>
    </row>
    <row r="681" spans="1:27" ht="13.5" customHeight="1">
      <c r="A681" s="74"/>
      <c r="B681" s="74"/>
      <c r="C681" s="74"/>
      <c r="D681" s="74"/>
      <c r="E681" s="74"/>
      <c r="F681" s="74"/>
      <c r="G681" s="390"/>
      <c r="H681" s="391"/>
      <c r="I681" s="391"/>
      <c r="J681" s="391"/>
      <c r="K681" s="391"/>
      <c r="L681" s="2"/>
      <c r="M681" s="2"/>
      <c r="N681" s="320"/>
      <c r="O681" s="320"/>
      <c r="P681" s="320"/>
      <c r="Q681" s="320"/>
      <c r="R681" s="320"/>
      <c r="S681" s="320"/>
      <c r="T681" s="320"/>
      <c r="U681" s="320"/>
      <c r="V681" s="320"/>
      <c r="W681" s="320"/>
      <c r="X681" s="320"/>
      <c r="Y681" s="320"/>
      <c r="Z681" s="320"/>
      <c r="AA681" s="320"/>
    </row>
    <row r="682" spans="1:27" ht="13.5" customHeight="1">
      <c r="A682" s="74"/>
      <c r="B682" s="74"/>
      <c r="C682" s="74"/>
      <c r="D682" s="74"/>
      <c r="E682" s="74"/>
      <c r="F682" s="74"/>
      <c r="G682" s="390"/>
      <c r="H682" s="391"/>
      <c r="I682" s="391"/>
      <c r="J682" s="391"/>
      <c r="K682" s="391"/>
      <c r="L682" s="2"/>
      <c r="M682" s="2"/>
      <c r="N682" s="320"/>
      <c r="O682" s="320"/>
      <c r="P682" s="320"/>
      <c r="Q682" s="320"/>
      <c r="R682" s="320"/>
      <c r="S682" s="320"/>
      <c r="T682" s="320"/>
      <c r="U682" s="320"/>
      <c r="V682" s="320"/>
      <c r="W682" s="320"/>
      <c r="X682" s="320"/>
      <c r="Y682" s="320"/>
      <c r="Z682" s="320"/>
      <c r="AA682" s="320"/>
    </row>
    <row r="683" spans="1:27" ht="13.5" customHeight="1">
      <c r="A683" s="74"/>
      <c r="B683" s="74"/>
      <c r="C683" s="74"/>
      <c r="D683" s="74"/>
      <c r="E683" s="74"/>
      <c r="F683" s="74"/>
      <c r="G683" s="390"/>
      <c r="H683" s="391"/>
      <c r="I683" s="391"/>
      <c r="J683" s="391"/>
      <c r="K683" s="391"/>
      <c r="L683" s="2"/>
      <c r="M683" s="2"/>
      <c r="N683" s="320"/>
      <c r="O683" s="320"/>
      <c r="P683" s="320"/>
      <c r="Q683" s="320"/>
      <c r="R683" s="320"/>
      <c r="S683" s="320"/>
      <c r="T683" s="320"/>
      <c r="U683" s="320"/>
      <c r="V683" s="320"/>
      <c r="W683" s="320"/>
      <c r="X683" s="320"/>
      <c r="Y683" s="320"/>
      <c r="Z683" s="320"/>
      <c r="AA683" s="320"/>
    </row>
    <row r="684" spans="1:27" ht="13.5" customHeight="1">
      <c r="A684" s="74"/>
      <c r="B684" s="74"/>
      <c r="C684" s="74"/>
      <c r="D684" s="74"/>
      <c r="E684" s="74"/>
      <c r="F684" s="74"/>
      <c r="G684" s="390"/>
      <c r="H684" s="391"/>
      <c r="I684" s="391"/>
      <c r="J684" s="391"/>
      <c r="K684" s="391"/>
      <c r="L684" s="2"/>
      <c r="M684" s="2"/>
      <c r="N684" s="320"/>
      <c r="O684" s="320"/>
      <c r="P684" s="320"/>
      <c r="Q684" s="320"/>
      <c r="R684" s="320"/>
      <c r="S684" s="320"/>
      <c r="T684" s="320"/>
      <c r="U684" s="320"/>
      <c r="V684" s="320"/>
      <c r="W684" s="320"/>
      <c r="X684" s="320"/>
      <c r="Y684" s="320"/>
      <c r="Z684" s="320"/>
      <c r="AA684" s="320"/>
    </row>
    <row r="685" spans="1:27" ht="13.5" customHeight="1">
      <c r="A685" s="74"/>
      <c r="B685" s="74"/>
      <c r="C685" s="74"/>
      <c r="D685" s="74"/>
      <c r="E685" s="74"/>
      <c r="F685" s="74"/>
      <c r="G685" s="390"/>
      <c r="H685" s="391"/>
      <c r="I685" s="391"/>
      <c r="J685" s="391"/>
      <c r="K685" s="391"/>
      <c r="L685" s="2"/>
      <c r="M685" s="2"/>
      <c r="N685" s="320"/>
      <c r="O685" s="320"/>
      <c r="P685" s="320"/>
      <c r="Q685" s="320"/>
      <c r="R685" s="320"/>
      <c r="S685" s="320"/>
      <c r="T685" s="320"/>
      <c r="U685" s="320"/>
      <c r="V685" s="320"/>
      <c r="W685" s="320"/>
      <c r="X685" s="320"/>
      <c r="Y685" s="320"/>
      <c r="Z685" s="320"/>
      <c r="AA685" s="320"/>
    </row>
    <row r="686" spans="1:27" ht="13.5" customHeight="1">
      <c r="A686" s="74"/>
      <c r="B686" s="74"/>
      <c r="C686" s="74"/>
      <c r="D686" s="74"/>
      <c r="E686" s="74"/>
      <c r="F686" s="74"/>
      <c r="G686" s="390"/>
      <c r="H686" s="391"/>
      <c r="I686" s="391"/>
      <c r="J686" s="391"/>
      <c r="K686" s="391"/>
      <c r="L686" s="2"/>
      <c r="M686" s="2"/>
      <c r="N686" s="320"/>
      <c r="O686" s="320"/>
      <c r="P686" s="320"/>
      <c r="Q686" s="320"/>
      <c r="R686" s="320"/>
      <c r="S686" s="320"/>
      <c r="T686" s="320"/>
      <c r="U686" s="320"/>
      <c r="V686" s="320"/>
      <c r="W686" s="320"/>
      <c r="X686" s="320"/>
      <c r="Y686" s="320"/>
      <c r="Z686" s="320"/>
      <c r="AA686" s="320"/>
    </row>
    <row r="687" spans="1:27" ht="13.5" customHeight="1">
      <c r="A687" s="74"/>
      <c r="B687" s="74"/>
      <c r="C687" s="74"/>
      <c r="D687" s="74"/>
      <c r="E687" s="74"/>
      <c r="F687" s="74"/>
      <c r="G687" s="390"/>
      <c r="H687" s="391"/>
      <c r="I687" s="391"/>
      <c r="J687" s="391"/>
      <c r="K687" s="391"/>
      <c r="L687" s="2"/>
      <c r="M687" s="2"/>
      <c r="N687" s="320"/>
      <c r="O687" s="320"/>
      <c r="P687" s="320"/>
      <c r="Q687" s="320"/>
      <c r="R687" s="320"/>
      <c r="S687" s="320"/>
      <c r="T687" s="320"/>
      <c r="U687" s="320"/>
      <c r="V687" s="320"/>
      <c r="W687" s="320"/>
      <c r="X687" s="320"/>
      <c r="Y687" s="320"/>
      <c r="Z687" s="320"/>
      <c r="AA687" s="320"/>
    </row>
    <row r="688" spans="1:27" ht="13.5" customHeight="1">
      <c r="A688" s="74"/>
      <c r="B688" s="74"/>
      <c r="C688" s="74"/>
      <c r="D688" s="74"/>
      <c r="E688" s="74"/>
      <c r="F688" s="74"/>
      <c r="G688" s="390"/>
      <c r="H688" s="391"/>
      <c r="I688" s="391"/>
      <c r="J688" s="391"/>
      <c r="K688" s="391"/>
      <c r="L688" s="2"/>
      <c r="M688" s="2"/>
      <c r="N688" s="320"/>
      <c r="O688" s="320"/>
      <c r="P688" s="320"/>
      <c r="Q688" s="320"/>
      <c r="R688" s="320"/>
      <c r="S688" s="320"/>
      <c r="T688" s="320"/>
      <c r="U688" s="320"/>
      <c r="V688" s="320"/>
      <c r="W688" s="320"/>
      <c r="X688" s="320"/>
      <c r="Y688" s="320"/>
      <c r="Z688" s="320"/>
      <c r="AA688" s="320"/>
    </row>
    <row r="689" spans="1:27" ht="13.5" customHeight="1">
      <c r="A689" s="74"/>
      <c r="B689" s="74"/>
      <c r="C689" s="74"/>
      <c r="D689" s="74"/>
      <c r="E689" s="74"/>
      <c r="F689" s="74"/>
      <c r="G689" s="390"/>
      <c r="H689" s="391"/>
      <c r="I689" s="391"/>
      <c r="J689" s="391"/>
      <c r="K689" s="391"/>
      <c r="L689" s="2"/>
      <c r="M689" s="2"/>
      <c r="N689" s="320"/>
      <c r="O689" s="320"/>
      <c r="P689" s="320"/>
      <c r="Q689" s="320"/>
      <c r="R689" s="320"/>
      <c r="S689" s="320"/>
      <c r="T689" s="320"/>
      <c r="U689" s="320"/>
      <c r="V689" s="320"/>
      <c r="W689" s="320"/>
      <c r="X689" s="320"/>
      <c r="Y689" s="320"/>
      <c r="Z689" s="320"/>
      <c r="AA689" s="320"/>
    </row>
    <row r="690" spans="1:27" ht="13.5" customHeight="1">
      <c r="A690" s="74"/>
      <c r="B690" s="74"/>
      <c r="C690" s="74"/>
      <c r="D690" s="74"/>
      <c r="E690" s="74"/>
      <c r="F690" s="74"/>
      <c r="G690" s="390"/>
      <c r="H690" s="391"/>
      <c r="I690" s="391"/>
      <c r="J690" s="391"/>
      <c r="K690" s="391"/>
      <c r="L690" s="2"/>
      <c r="M690" s="2"/>
      <c r="N690" s="320"/>
      <c r="O690" s="320"/>
      <c r="P690" s="320"/>
      <c r="Q690" s="320"/>
      <c r="R690" s="320"/>
      <c r="S690" s="320"/>
      <c r="T690" s="320"/>
      <c r="U690" s="320"/>
      <c r="V690" s="320"/>
      <c r="W690" s="320"/>
      <c r="X690" s="320"/>
      <c r="Y690" s="320"/>
      <c r="Z690" s="320"/>
      <c r="AA690" s="320"/>
    </row>
    <row r="691" spans="1:27" ht="13.5" customHeight="1">
      <c r="A691" s="74"/>
      <c r="B691" s="74"/>
      <c r="C691" s="74"/>
      <c r="D691" s="74"/>
      <c r="E691" s="74"/>
      <c r="F691" s="74"/>
      <c r="G691" s="390"/>
      <c r="H691" s="391"/>
      <c r="I691" s="391"/>
      <c r="J691" s="391"/>
      <c r="K691" s="391"/>
      <c r="L691" s="2"/>
      <c r="M691" s="2"/>
      <c r="N691" s="320"/>
      <c r="O691" s="320"/>
      <c r="P691" s="320"/>
      <c r="Q691" s="320"/>
      <c r="R691" s="320"/>
      <c r="S691" s="320"/>
      <c r="T691" s="320"/>
      <c r="U691" s="320"/>
      <c r="V691" s="320"/>
      <c r="W691" s="320"/>
      <c r="X691" s="320"/>
      <c r="Y691" s="320"/>
      <c r="Z691" s="320"/>
      <c r="AA691" s="320"/>
    </row>
    <row r="692" spans="1:27" ht="13.5" customHeight="1">
      <c r="A692" s="74"/>
      <c r="B692" s="74"/>
      <c r="C692" s="74"/>
      <c r="D692" s="74"/>
      <c r="E692" s="74"/>
      <c r="F692" s="74"/>
      <c r="G692" s="390"/>
      <c r="H692" s="391"/>
      <c r="I692" s="391"/>
      <c r="J692" s="391"/>
      <c r="K692" s="391"/>
      <c r="L692" s="2"/>
      <c r="M692" s="2"/>
      <c r="N692" s="320"/>
      <c r="O692" s="320"/>
      <c r="P692" s="320"/>
      <c r="Q692" s="320"/>
      <c r="R692" s="320"/>
      <c r="S692" s="320"/>
      <c r="T692" s="320"/>
      <c r="U692" s="320"/>
      <c r="V692" s="320"/>
      <c r="W692" s="320"/>
      <c r="X692" s="320"/>
      <c r="Y692" s="320"/>
      <c r="Z692" s="320"/>
      <c r="AA692" s="320"/>
    </row>
    <row r="693" spans="1:27" ht="13.5" customHeight="1">
      <c r="A693" s="74"/>
      <c r="B693" s="74"/>
      <c r="C693" s="74"/>
      <c r="D693" s="74"/>
      <c r="E693" s="74"/>
      <c r="F693" s="74"/>
      <c r="G693" s="390"/>
      <c r="H693" s="391"/>
      <c r="I693" s="391"/>
      <c r="J693" s="391"/>
      <c r="K693" s="391"/>
      <c r="L693" s="2"/>
      <c r="M693" s="2"/>
      <c r="N693" s="320"/>
      <c r="O693" s="320"/>
      <c r="P693" s="320"/>
      <c r="Q693" s="320"/>
      <c r="R693" s="320"/>
      <c r="S693" s="320"/>
      <c r="T693" s="320"/>
      <c r="U693" s="320"/>
      <c r="V693" s="320"/>
      <c r="W693" s="320"/>
      <c r="X693" s="320"/>
      <c r="Y693" s="320"/>
      <c r="Z693" s="320"/>
      <c r="AA693" s="320"/>
    </row>
    <row r="694" spans="1:27" ht="13.5" customHeight="1">
      <c r="A694" s="74"/>
      <c r="B694" s="74"/>
      <c r="C694" s="74"/>
      <c r="D694" s="74"/>
      <c r="E694" s="74"/>
      <c r="F694" s="74"/>
      <c r="G694" s="390"/>
      <c r="H694" s="391"/>
      <c r="I694" s="391"/>
      <c r="J694" s="391"/>
      <c r="K694" s="391"/>
      <c r="L694" s="2"/>
      <c r="M694" s="2"/>
      <c r="N694" s="320"/>
      <c r="O694" s="320"/>
      <c r="P694" s="320"/>
      <c r="Q694" s="320"/>
      <c r="R694" s="320"/>
      <c r="S694" s="320"/>
      <c r="T694" s="320"/>
      <c r="U694" s="320"/>
      <c r="V694" s="320"/>
      <c r="W694" s="320"/>
      <c r="X694" s="320"/>
      <c r="Y694" s="320"/>
      <c r="Z694" s="320"/>
      <c r="AA694" s="320"/>
    </row>
    <row r="695" spans="1:27" ht="13.5" customHeight="1">
      <c r="A695" s="74"/>
      <c r="B695" s="74"/>
      <c r="C695" s="74"/>
      <c r="D695" s="74"/>
      <c r="E695" s="74"/>
      <c r="F695" s="74"/>
      <c r="G695" s="390"/>
      <c r="H695" s="391"/>
      <c r="I695" s="391"/>
      <c r="J695" s="391"/>
      <c r="K695" s="391"/>
      <c r="L695" s="2"/>
      <c r="M695" s="2"/>
      <c r="N695" s="320"/>
      <c r="O695" s="320"/>
      <c r="P695" s="320"/>
      <c r="Q695" s="320"/>
      <c r="R695" s="320"/>
      <c r="S695" s="320"/>
      <c r="T695" s="320"/>
      <c r="U695" s="320"/>
      <c r="V695" s="320"/>
      <c r="W695" s="320"/>
      <c r="X695" s="320"/>
      <c r="Y695" s="320"/>
      <c r="Z695" s="320"/>
      <c r="AA695" s="320"/>
    </row>
    <row r="696" spans="1:27" ht="13.5" customHeight="1">
      <c r="A696" s="74"/>
      <c r="B696" s="74"/>
      <c r="C696" s="74"/>
      <c r="D696" s="74"/>
      <c r="E696" s="74"/>
      <c r="F696" s="74"/>
      <c r="G696" s="390"/>
      <c r="H696" s="391"/>
      <c r="I696" s="391"/>
      <c r="J696" s="391"/>
      <c r="K696" s="391"/>
      <c r="L696" s="2"/>
      <c r="M696" s="2"/>
      <c r="N696" s="320"/>
      <c r="O696" s="320"/>
      <c r="P696" s="320"/>
      <c r="Q696" s="320"/>
      <c r="R696" s="320"/>
      <c r="S696" s="320"/>
      <c r="T696" s="320"/>
      <c r="U696" s="320"/>
      <c r="V696" s="320"/>
      <c r="W696" s="320"/>
      <c r="X696" s="320"/>
      <c r="Y696" s="320"/>
      <c r="Z696" s="320"/>
      <c r="AA696" s="320"/>
    </row>
    <row r="697" spans="1:27" ht="13.5" customHeight="1">
      <c r="A697" s="74"/>
      <c r="B697" s="74"/>
      <c r="C697" s="74"/>
      <c r="D697" s="74"/>
      <c r="E697" s="74"/>
      <c r="F697" s="74"/>
      <c r="G697" s="390"/>
      <c r="H697" s="391"/>
      <c r="I697" s="391"/>
      <c r="J697" s="391"/>
      <c r="K697" s="391"/>
      <c r="L697" s="2"/>
      <c r="M697" s="2"/>
      <c r="N697" s="320"/>
      <c r="O697" s="320"/>
      <c r="P697" s="320"/>
      <c r="Q697" s="320"/>
      <c r="R697" s="320"/>
      <c r="S697" s="320"/>
      <c r="T697" s="320"/>
      <c r="U697" s="320"/>
      <c r="V697" s="320"/>
      <c r="W697" s="320"/>
      <c r="X697" s="320"/>
      <c r="Y697" s="320"/>
      <c r="Z697" s="320"/>
      <c r="AA697" s="320"/>
    </row>
    <row r="698" spans="1:27" ht="13.5" customHeight="1">
      <c r="A698" s="74"/>
      <c r="B698" s="74"/>
      <c r="C698" s="74"/>
      <c r="D698" s="74"/>
      <c r="E698" s="74"/>
      <c r="F698" s="74"/>
      <c r="G698" s="390"/>
      <c r="H698" s="391"/>
      <c r="I698" s="391"/>
      <c r="J698" s="391"/>
      <c r="K698" s="391"/>
      <c r="L698" s="2"/>
      <c r="M698" s="2"/>
      <c r="N698" s="320"/>
      <c r="O698" s="320"/>
      <c r="P698" s="320"/>
      <c r="Q698" s="320"/>
      <c r="R698" s="320"/>
      <c r="S698" s="320"/>
      <c r="T698" s="320"/>
      <c r="U698" s="320"/>
      <c r="V698" s="320"/>
      <c r="W698" s="320"/>
      <c r="X698" s="320"/>
      <c r="Y698" s="320"/>
      <c r="Z698" s="320"/>
      <c r="AA698" s="320"/>
    </row>
    <row r="699" spans="1:27" ht="13.5" customHeight="1">
      <c r="A699" s="74"/>
      <c r="B699" s="74"/>
      <c r="C699" s="74"/>
      <c r="D699" s="74"/>
      <c r="E699" s="74"/>
      <c r="F699" s="74"/>
      <c r="G699" s="390"/>
      <c r="H699" s="391"/>
      <c r="I699" s="391"/>
      <c r="J699" s="391"/>
      <c r="K699" s="391"/>
      <c r="L699" s="2"/>
      <c r="M699" s="2"/>
      <c r="N699" s="320"/>
      <c r="O699" s="320"/>
      <c r="P699" s="320"/>
      <c r="Q699" s="320"/>
      <c r="R699" s="320"/>
      <c r="S699" s="320"/>
      <c r="T699" s="320"/>
      <c r="U699" s="320"/>
      <c r="V699" s="320"/>
      <c r="W699" s="320"/>
      <c r="X699" s="320"/>
      <c r="Y699" s="320"/>
      <c r="Z699" s="320"/>
      <c r="AA699" s="320"/>
    </row>
    <row r="700" spans="1:27" ht="13.5" customHeight="1">
      <c r="A700" s="74"/>
      <c r="B700" s="74"/>
      <c r="C700" s="74"/>
      <c r="D700" s="74"/>
      <c r="E700" s="74"/>
      <c r="F700" s="74"/>
      <c r="G700" s="390"/>
      <c r="H700" s="391"/>
      <c r="I700" s="391"/>
      <c r="J700" s="391"/>
      <c r="K700" s="391"/>
      <c r="L700" s="2"/>
      <c r="M700" s="2"/>
      <c r="N700" s="320"/>
      <c r="O700" s="320"/>
      <c r="P700" s="320"/>
      <c r="Q700" s="320"/>
      <c r="R700" s="320"/>
      <c r="S700" s="320"/>
      <c r="T700" s="320"/>
      <c r="U700" s="320"/>
      <c r="V700" s="320"/>
      <c r="W700" s="320"/>
      <c r="X700" s="320"/>
      <c r="Y700" s="320"/>
      <c r="Z700" s="320"/>
      <c r="AA700" s="320"/>
    </row>
    <row r="701" spans="1:27" ht="13.5" customHeight="1">
      <c r="A701" s="74"/>
      <c r="B701" s="74"/>
      <c r="C701" s="74"/>
      <c r="D701" s="74"/>
      <c r="E701" s="74"/>
      <c r="F701" s="74"/>
      <c r="G701" s="390"/>
      <c r="H701" s="391"/>
      <c r="I701" s="391"/>
      <c r="J701" s="391"/>
      <c r="K701" s="391"/>
      <c r="L701" s="2"/>
      <c r="M701" s="2"/>
      <c r="N701" s="320"/>
      <c r="O701" s="320"/>
      <c r="P701" s="320"/>
      <c r="Q701" s="320"/>
      <c r="R701" s="320"/>
      <c r="S701" s="320"/>
      <c r="T701" s="320"/>
      <c r="U701" s="320"/>
      <c r="V701" s="320"/>
      <c r="W701" s="320"/>
      <c r="X701" s="320"/>
      <c r="Y701" s="320"/>
      <c r="Z701" s="320"/>
      <c r="AA701" s="320"/>
    </row>
    <row r="702" spans="1:27" ht="13.5" customHeight="1">
      <c r="A702" s="74"/>
      <c r="B702" s="74"/>
      <c r="C702" s="74"/>
      <c r="D702" s="74"/>
      <c r="E702" s="74"/>
      <c r="F702" s="74"/>
      <c r="G702" s="390"/>
      <c r="H702" s="391"/>
      <c r="I702" s="391"/>
      <c r="J702" s="391"/>
      <c r="K702" s="391"/>
      <c r="L702" s="2"/>
      <c r="M702" s="2"/>
      <c r="N702" s="320"/>
      <c r="O702" s="320"/>
      <c r="P702" s="320"/>
      <c r="Q702" s="320"/>
      <c r="R702" s="320"/>
      <c r="S702" s="320"/>
      <c r="T702" s="320"/>
      <c r="U702" s="320"/>
      <c r="V702" s="320"/>
      <c r="W702" s="320"/>
      <c r="X702" s="320"/>
      <c r="Y702" s="320"/>
      <c r="Z702" s="320"/>
      <c r="AA702" s="320"/>
    </row>
    <row r="703" spans="1:27" ht="13.5" customHeight="1">
      <c r="A703" s="74"/>
      <c r="B703" s="74"/>
      <c r="C703" s="74"/>
      <c r="D703" s="74"/>
      <c r="E703" s="74"/>
      <c r="F703" s="74"/>
      <c r="G703" s="390"/>
      <c r="H703" s="391"/>
      <c r="I703" s="391"/>
      <c r="J703" s="391"/>
      <c r="K703" s="391"/>
      <c r="L703" s="2"/>
      <c r="M703" s="2"/>
      <c r="N703" s="320"/>
      <c r="O703" s="320"/>
      <c r="P703" s="320"/>
      <c r="Q703" s="320"/>
      <c r="R703" s="320"/>
      <c r="S703" s="320"/>
      <c r="T703" s="320"/>
      <c r="U703" s="320"/>
      <c r="V703" s="320"/>
      <c r="W703" s="320"/>
      <c r="X703" s="320"/>
      <c r="Y703" s="320"/>
      <c r="Z703" s="320"/>
      <c r="AA703" s="320"/>
    </row>
    <row r="704" spans="1:27" ht="13.5" customHeight="1">
      <c r="A704" s="74"/>
      <c r="B704" s="74"/>
      <c r="C704" s="74"/>
      <c r="D704" s="74"/>
      <c r="E704" s="74"/>
      <c r="F704" s="74"/>
      <c r="G704" s="390"/>
      <c r="H704" s="391"/>
      <c r="I704" s="391"/>
      <c r="J704" s="391"/>
      <c r="K704" s="391"/>
      <c r="L704" s="2"/>
      <c r="M704" s="2"/>
      <c r="N704" s="320"/>
      <c r="O704" s="320"/>
      <c r="P704" s="320"/>
      <c r="Q704" s="320"/>
      <c r="R704" s="320"/>
      <c r="S704" s="320"/>
      <c r="T704" s="320"/>
      <c r="U704" s="320"/>
      <c r="V704" s="320"/>
      <c r="W704" s="320"/>
      <c r="X704" s="320"/>
      <c r="Y704" s="320"/>
      <c r="Z704" s="320"/>
      <c r="AA704" s="320"/>
    </row>
    <row r="705" spans="1:27" ht="13.5" customHeight="1">
      <c r="A705" s="74"/>
      <c r="B705" s="74"/>
      <c r="C705" s="74"/>
      <c r="D705" s="74"/>
      <c r="E705" s="74"/>
      <c r="F705" s="74"/>
      <c r="G705" s="390"/>
      <c r="H705" s="391"/>
      <c r="I705" s="391"/>
      <c r="J705" s="391"/>
      <c r="K705" s="391"/>
      <c r="L705" s="2"/>
      <c r="M705" s="2"/>
      <c r="N705" s="320"/>
      <c r="O705" s="320"/>
      <c r="P705" s="320"/>
      <c r="Q705" s="320"/>
      <c r="R705" s="320"/>
      <c r="S705" s="320"/>
      <c r="T705" s="320"/>
      <c r="U705" s="320"/>
      <c r="V705" s="320"/>
      <c r="W705" s="320"/>
      <c r="X705" s="320"/>
      <c r="Y705" s="320"/>
      <c r="Z705" s="320"/>
      <c r="AA705" s="320"/>
    </row>
    <row r="706" spans="1:27" ht="13.5" customHeight="1">
      <c r="A706" s="74"/>
      <c r="B706" s="74"/>
      <c r="C706" s="74"/>
      <c r="D706" s="74"/>
      <c r="E706" s="74"/>
      <c r="F706" s="74"/>
      <c r="G706" s="390"/>
      <c r="H706" s="391"/>
      <c r="I706" s="391"/>
      <c r="J706" s="391"/>
      <c r="K706" s="391"/>
      <c r="L706" s="2"/>
      <c r="M706" s="2"/>
      <c r="N706" s="320"/>
      <c r="O706" s="320"/>
      <c r="P706" s="320"/>
      <c r="Q706" s="320"/>
      <c r="R706" s="320"/>
      <c r="S706" s="320"/>
      <c r="T706" s="320"/>
      <c r="U706" s="320"/>
      <c r="V706" s="320"/>
      <c r="W706" s="320"/>
      <c r="X706" s="320"/>
      <c r="Y706" s="320"/>
      <c r="Z706" s="320"/>
      <c r="AA706" s="320"/>
    </row>
    <row r="707" spans="1:27" ht="13.5" customHeight="1">
      <c r="A707" s="74"/>
      <c r="B707" s="74"/>
      <c r="C707" s="74"/>
      <c r="D707" s="74"/>
      <c r="E707" s="74"/>
      <c r="F707" s="74"/>
      <c r="G707" s="390"/>
      <c r="H707" s="391"/>
      <c r="I707" s="391"/>
      <c r="J707" s="391"/>
      <c r="K707" s="391"/>
      <c r="L707" s="2"/>
      <c r="M707" s="2"/>
      <c r="N707" s="320"/>
      <c r="O707" s="320"/>
      <c r="P707" s="320"/>
      <c r="Q707" s="320"/>
      <c r="R707" s="320"/>
      <c r="S707" s="320"/>
      <c r="T707" s="320"/>
      <c r="U707" s="320"/>
      <c r="V707" s="320"/>
      <c r="W707" s="320"/>
      <c r="X707" s="320"/>
      <c r="Y707" s="320"/>
      <c r="Z707" s="320"/>
      <c r="AA707" s="320"/>
    </row>
    <row r="708" spans="1:27" ht="13.5" customHeight="1">
      <c r="A708" s="74"/>
      <c r="B708" s="74"/>
      <c r="C708" s="74"/>
      <c r="D708" s="74"/>
      <c r="E708" s="74"/>
      <c r="F708" s="74"/>
      <c r="G708" s="390"/>
      <c r="H708" s="391"/>
      <c r="I708" s="391"/>
      <c r="J708" s="391"/>
      <c r="K708" s="391"/>
      <c r="L708" s="2"/>
      <c r="M708" s="2"/>
      <c r="N708" s="320"/>
      <c r="O708" s="320"/>
      <c r="P708" s="320"/>
      <c r="Q708" s="320"/>
      <c r="R708" s="320"/>
      <c r="S708" s="320"/>
      <c r="T708" s="320"/>
      <c r="U708" s="320"/>
      <c r="V708" s="320"/>
      <c r="W708" s="320"/>
      <c r="X708" s="320"/>
      <c r="Y708" s="320"/>
      <c r="Z708" s="320"/>
      <c r="AA708" s="320"/>
    </row>
    <row r="709" spans="1:27" ht="13.5" customHeight="1">
      <c r="A709" s="74"/>
      <c r="B709" s="74"/>
      <c r="C709" s="74"/>
      <c r="D709" s="74"/>
      <c r="E709" s="74"/>
      <c r="F709" s="74"/>
      <c r="G709" s="390"/>
      <c r="H709" s="391"/>
      <c r="I709" s="391"/>
      <c r="J709" s="391"/>
      <c r="K709" s="391"/>
      <c r="L709" s="2"/>
      <c r="M709" s="2"/>
      <c r="N709" s="320"/>
      <c r="O709" s="320"/>
      <c r="P709" s="320"/>
      <c r="Q709" s="320"/>
      <c r="R709" s="320"/>
      <c r="S709" s="320"/>
      <c r="T709" s="320"/>
      <c r="U709" s="320"/>
      <c r="V709" s="320"/>
      <c r="W709" s="320"/>
      <c r="X709" s="320"/>
      <c r="Y709" s="320"/>
      <c r="Z709" s="320"/>
      <c r="AA709" s="320"/>
    </row>
    <row r="710" spans="1:27" ht="13.5" customHeight="1">
      <c r="A710" s="74"/>
      <c r="B710" s="74"/>
      <c r="C710" s="74"/>
      <c r="D710" s="74"/>
      <c r="E710" s="74"/>
      <c r="F710" s="74"/>
      <c r="G710" s="390"/>
      <c r="H710" s="391"/>
      <c r="I710" s="391"/>
      <c r="J710" s="391"/>
      <c r="K710" s="391"/>
      <c r="L710" s="2"/>
      <c r="M710" s="2"/>
      <c r="N710" s="320"/>
      <c r="O710" s="320"/>
      <c r="P710" s="320"/>
      <c r="Q710" s="320"/>
      <c r="R710" s="320"/>
      <c r="S710" s="320"/>
      <c r="T710" s="320"/>
      <c r="U710" s="320"/>
      <c r="V710" s="320"/>
      <c r="W710" s="320"/>
      <c r="X710" s="320"/>
      <c r="Y710" s="320"/>
      <c r="Z710" s="320"/>
      <c r="AA710" s="320"/>
    </row>
    <row r="711" spans="1:27" ht="13.5" customHeight="1">
      <c r="A711" s="74"/>
      <c r="B711" s="74"/>
      <c r="C711" s="74"/>
      <c r="D711" s="74"/>
      <c r="E711" s="74"/>
      <c r="F711" s="74"/>
      <c r="G711" s="390"/>
      <c r="H711" s="391"/>
      <c r="I711" s="391"/>
      <c r="J711" s="391"/>
      <c r="K711" s="391"/>
      <c r="L711" s="2"/>
      <c r="M711" s="2"/>
      <c r="N711" s="320"/>
      <c r="O711" s="320"/>
      <c r="P711" s="320"/>
      <c r="Q711" s="320"/>
      <c r="R711" s="320"/>
      <c r="S711" s="320"/>
      <c r="T711" s="320"/>
      <c r="U711" s="320"/>
      <c r="V711" s="320"/>
      <c r="W711" s="320"/>
      <c r="X711" s="320"/>
      <c r="Y711" s="320"/>
      <c r="Z711" s="320"/>
      <c r="AA711" s="320"/>
    </row>
    <row r="712" spans="1:27" ht="13.5" customHeight="1">
      <c r="A712" s="74"/>
      <c r="B712" s="74"/>
      <c r="C712" s="74"/>
      <c r="D712" s="74"/>
      <c r="E712" s="74"/>
      <c r="F712" s="74"/>
      <c r="G712" s="390"/>
      <c r="H712" s="391"/>
      <c r="I712" s="391"/>
      <c r="J712" s="391"/>
      <c r="K712" s="391"/>
      <c r="L712" s="2"/>
      <c r="M712" s="2"/>
      <c r="N712" s="320"/>
      <c r="O712" s="320"/>
      <c r="P712" s="320"/>
      <c r="Q712" s="320"/>
      <c r="R712" s="320"/>
      <c r="S712" s="320"/>
      <c r="T712" s="320"/>
      <c r="U712" s="320"/>
      <c r="V712" s="320"/>
      <c r="W712" s="320"/>
      <c r="X712" s="320"/>
      <c r="Y712" s="320"/>
      <c r="Z712" s="320"/>
      <c r="AA712" s="320"/>
    </row>
    <row r="713" spans="1:27" ht="13.5" customHeight="1">
      <c r="A713" s="74"/>
      <c r="B713" s="74"/>
      <c r="C713" s="74"/>
      <c r="D713" s="74"/>
      <c r="E713" s="74"/>
      <c r="F713" s="74"/>
      <c r="G713" s="390"/>
      <c r="H713" s="391"/>
      <c r="I713" s="391"/>
      <c r="J713" s="391"/>
      <c r="K713" s="391"/>
      <c r="L713" s="2"/>
      <c r="M713" s="2"/>
      <c r="N713" s="320"/>
      <c r="O713" s="320"/>
      <c r="P713" s="320"/>
      <c r="Q713" s="320"/>
      <c r="R713" s="320"/>
      <c r="S713" s="320"/>
      <c r="T713" s="320"/>
      <c r="U713" s="320"/>
      <c r="V713" s="320"/>
      <c r="W713" s="320"/>
      <c r="X713" s="320"/>
      <c r="Y713" s="320"/>
      <c r="Z713" s="320"/>
      <c r="AA713" s="320"/>
    </row>
    <row r="714" spans="1:27" ht="13.5" customHeight="1">
      <c r="A714" s="74"/>
      <c r="B714" s="74"/>
      <c r="C714" s="74"/>
      <c r="D714" s="74"/>
      <c r="E714" s="74"/>
      <c r="F714" s="74"/>
      <c r="G714" s="390"/>
      <c r="H714" s="391"/>
      <c r="I714" s="391"/>
      <c r="J714" s="391"/>
      <c r="K714" s="391"/>
      <c r="L714" s="2"/>
      <c r="M714" s="2"/>
      <c r="N714" s="320"/>
      <c r="O714" s="320"/>
      <c r="P714" s="320"/>
      <c r="Q714" s="320"/>
      <c r="R714" s="320"/>
      <c r="S714" s="320"/>
      <c r="T714" s="320"/>
      <c r="U714" s="320"/>
      <c r="V714" s="320"/>
      <c r="W714" s="320"/>
      <c r="X714" s="320"/>
      <c r="Y714" s="320"/>
      <c r="Z714" s="320"/>
      <c r="AA714" s="320"/>
    </row>
    <row r="715" spans="1:27" ht="13.5" customHeight="1">
      <c r="A715" s="74"/>
      <c r="B715" s="74"/>
      <c r="C715" s="74"/>
      <c r="D715" s="74"/>
      <c r="E715" s="74"/>
      <c r="F715" s="74"/>
      <c r="G715" s="390"/>
      <c r="H715" s="391"/>
      <c r="I715" s="391"/>
      <c r="J715" s="391"/>
      <c r="K715" s="391"/>
      <c r="L715" s="2"/>
      <c r="M715" s="2"/>
      <c r="N715" s="320"/>
      <c r="O715" s="320"/>
      <c r="P715" s="320"/>
      <c r="Q715" s="320"/>
      <c r="R715" s="320"/>
      <c r="S715" s="320"/>
      <c r="T715" s="320"/>
      <c r="U715" s="320"/>
      <c r="V715" s="320"/>
      <c r="W715" s="320"/>
      <c r="X715" s="320"/>
      <c r="Y715" s="320"/>
      <c r="Z715" s="320"/>
      <c r="AA715" s="320"/>
    </row>
    <row r="716" spans="1:27" ht="13.5" customHeight="1">
      <c r="A716" s="74"/>
      <c r="B716" s="74"/>
      <c r="C716" s="74"/>
      <c r="D716" s="74"/>
      <c r="E716" s="74"/>
      <c r="F716" s="74"/>
      <c r="G716" s="390"/>
      <c r="H716" s="391"/>
      <c r="I716" s="391"/>
      <c r="J716" s="391"/>
      <c r="K716" s="391"/>
      <c r="L716" s="2"/>
      <c r="M716" s="2"/>
      <c r="N716" s="320"/>
      <c r="O716" s="320"/>
      <c r="P716" s="320"/>
      <c r="Q716" s="320"/>
      <c r="R716" s="320"/>
      <c r="S716" s="320"/>
      <c r="T716" s="320"/>
      <c r="U716" s="320"/>
      <c r="V716" s="320"/>
      <c r="W716" s="320"/>
      <c r="X716" s="320"/>
      <c r="Y716" s="320"/>
      <c r="Z716" s="320"/>
      <c r="AA716" s="320"/>
    </row>
    <row r="717" spans="1:27" ht="13.5" customHeight="1">
      <c r="A717" s="74"/>
      <c r="B717" s="74"/>
      <c r="C717" s="74"/>
      <c r="D717" s="74"/>
      <c r="E717" s="74"/>
      <c r="F717" s="74"/>
      <c r="G717" s="390"/>
      <c r="H717" s="391"/>
      <c r="I717" s="391"/>
      <c r="J717" s="391"/>
      <c r="K717" s="391"/>
      <c r="L717" s="2"/>
      <c r="M717" s="2"/>
      <c r="N717" s="320"/>
      <c r="O717" s="320"/>
      <c r="P717" s="320"/>
      <c r="Q717" s="320"/>
      <c r="R717" s="320"/>
      <c r="S717" s="320"/>
      <c r="T717" s="320"/>
      <c r="U717" s="320"/>
      <c r="V717" s="320"/>
      <c r="W717" s="320"/>
      <c r="X717" s="320"/>
      <c r="Y717" s="320"/>
      <c r="Z717" s="320"/>
      <c r="AA717" s="320"/>
    </row>
    <row r="718" spans="1:27" ht="13.5" customHeight="1">
      <c r="A718" s="74"/>
      <c r="B718" s="74"/>
      <c r="C718" s="74"/>
      <c r="D718" s="74"/>
      <c r="E718" s="74"/>
      <c r="F718" s="74"/>
      <c r="G718" s="390"/>
      <c r="H718" s="391"/>
      <c r="I718" s="391"/>
      <c r="J718" s="391"/>
      <c r="K718" s="391"/>
      <c r="L718" s="2"/>
      <c r="M718" s="2"/>
      <c r="N718" s="320"/>
      <c r="O718" s="320"/>
      <c r="P718" s="320"/>
      <c r="Q718" s="320"/>
      <c r="R718" s="320"/>
      <c r="S718" s="320"/>
      <c r="T718" s="320"/>
      <c r="U718" s="320"/>
      <c r="V718" s="320"/>
      <c r="W718" s="320"/>
      <c r="X718" s="320"/>
      <c r="Y718" s="320"/>
      <c r="Z718" s="320"/>
      <c r="AA718" s="320"/>
    </row>
    <row r="719" spans="1:27" ht="13.5" customHeight="1">
      <c r="A719" s="74"/>
      <c r="B719" s="74"/>
      <c r="C719" s="74"/>
      <c r="D719" s="74"/>
      <c r="E719" s="74"/>
      <c r="F719" s="74"/>
      <c r="G719" s="390"/>
      <c r="H719" s="391"/>
      <c r="I719" s="391"/>
      <c r="J719" s="391"/>
      <c r="K719" s="391"/>
      <c r="L719" s="2"/>
      <c r="M719" s="2"/>
      <c r="N719" s="320"/>
      <c r="O719" s="320"/>
      <c r="P719" s="320"/>
      <c r="Q719" s="320"/>
      <c r="R719" s="320"/>
      <c r="S719" s="320"/>
      <c r="T719" s="320"/>
      <c r="U719" s="320"/>
      <c r="V719" s="320"/>
      <c r="W719" s="320"/>
      <c r="X719" s="320"/>
      <c r="Y719" s="320"/>
      <c r="Z719" s="320"/>
      <c r="AA719" s="320"/>
    </row>
    <row r="720" spans="1:27" ht="13.5" customHeight="1">
      <c r="A720" s="74"/>
      <c r="B720" s="74"/>
      <c r="C720" s="74"/>
      <c r="D720" s="74"/>
      <c r="E720" s="74"/>
      <c r="F720" s="74"/>
      <c r="G720" s="390"/>
      <c r="H720" s="391"/>
      <c r="I720" s="391"/>
      <c r="J720" s="391"/>
      <c r="K720" s="391"/>
      <c r="L720" s="2"/>
      <c r="M720" s="2"/>
      <c r="N720" s="320"/>
      <c r="O720" s="320"/>
      <c r="P720" s="320"/>
      <c r="Q720" s="320"/>
      <c r="R720" s="320"/>
      <c r="S720" s="320"/>
      <c r="T720" s="320"/>
      <c r="U720" s="320"/>
      <c r="V720" s="320"/>
      <c r="W720" s="320"/>
      <c r="X720" s="320"/>
      <c r="Y720" s="320"/>
      <c r="Z720" s="320"/>
      <c r="AA720" s="320"/>
    </row>
    <row r="721" spans="1:27" ht="13.5" customHeight="1">
      <c r="A721" s="74"/>
      <c r="B721" s="74"/>
      <c r="C721" s="74"/>
      <c r="D721" s="74"/>
      <c r="E721" s="74"/>
      <c r="F721" s="74"/>
      <c r="G721" s="390"/>
      <c r="H721" s="391"/>
      <c r="I721" s="391"/>
      <c r="J721" s="391"/>
      <c r="K721" s="391"/>
      <c r="L721" s="2"/>
      <c r="M721" s="2"/>
      <c r="N721" s="320"/>
      <c r="O721" s="320"/>
      <c r="P721" s="320"/>
      <c r="Q721" s="320"/>
      <c r="R721" s="320"/>
      <c r="S721" s="320"/>
      <c r="T721" s="320"/>
      <c r="U721" s="320"/>
      <c r="V721" s="320"/>
      <c r="W721" s="320"/>
      <c r="X721" s="320"/>
      <c r="Y721" s="320"/>
      <c r="Z721" s="320"/>
      <c r="AA721" s="320"/>
    </row>
    <row r="722" spans="1:27" ht="13.5" customHeight="1">
      <c r="A722" s="74"/>
      <c r="B722" s="74"/>
      <c r="C722" s="74"/>
      <c r="D722" s="74"/>
      <c r="E722" s="74"/>
      <c r="F722" s="74"/>
      <c r="G722" s="390"/>
      <c r="H722" s="391"/>
      <c r="I722" s="391"/>
      <c r="J722" s="391"/>
      <c r="K722" s="391"/>
      <c r="L722" s="2"/>
      <c r="M722" s="2"/>
      <c r="N722" s="320"/>
      <c r="O722" s="320"/>
      <c r="P722" s="320"/>
      <c r="Q722" s="320"/>
      <c r="R722" s="320"/>
      <c r="S722" s="320"/>
      <c r="T722" s="320"/>
      <c r="U722" s="320"/>
      <c r="V722" s="320"/>
      <c r="W722" s="320"/>
      <c r="X722" s="320"/>
      <c r="Y722" s="320"/>
      <c r="Z722" s="320"/>
      <c r="AA722" s="320"/>
    </row>
    <row r="723" spans="1:27" ht="13.5" customHeight="1">
      <c r="A723" s="74"/>
      <c r="B723" s="74"/>
      <c r="C723" s="74"/>
      <c r="D723" s="74"/>
      <c r="E723" s="74"/>
      <c r="F723" s="74"/>
      <c r="G723" s="390"/>
      <c r="H723" s="391"/>
      <c r="I723" s="391"/>
      <c r="J723" s="391"/>
      <c r="K723" s="391"/>
      <c r="L723" s="2"/>
      <c r="M723" s="2"/>
      <c r="N723" s="320"/>
      <c r="O723" s="320"/>
      <c r="P723" s="320"/>
      <c r="Q723" s="320"/>
      <c r="R723" s="320"/>
      <c r="S723" s="320"/>
      <c r="T723" s="320"/>
      <c r="U723" s="320"/>
      <c r="V723" s="320"/>
      <c r="W723" s="320"/>
      <c r="X723" s="320"/>
      <c r="Y723" s="320"/>
      <c r="Z723" s="320"/>
      <c r="AA723" s="320"/>
    </row>
    <row r="724" spans="1:27" ht="13.5" customHeight="1">
      <c r="A724" s="74"/>
      <c r="B724" s="74"/>
      <c r="C724" s="74"/>
      <c r="D724" s="74"/>
      <c r="E724" s="74"/>
      <c r="F724" s="74"/>
      <c r="G724" s="390"/>
      <c r="H724" s="391"/>
      <c r="I724" s="391"/>
      <c r="J724" s="391"/>
      <c r="K724" s="391"/>
      <c r="L724" s="2"/>
      <c r="M724" s="2"/>
      <c r="N724" s="320"/>
      <c r="O724" s="320"/>
      <c r="P724" s="320"/>
      <c r="Q724" s="320"/>
      <c r="R724" s="320"/>
      <c r="S724" s="320"/>
      <c r="T724" s="320"/>
      <c r="U724" s="320"/>
      <c r="V724" s="320"/>
      <c r="W724" s="320"/>
      <c r="X724" s="320"/>
      <c r="Y724" s="320"/>
      <c r="Z724" s="320"/>
      <c r="AA724" s="320"/>
    </row>
    <row r="725" spans="1:27" ht="13.5" customHeight="1">
      <c r="A725" s="74"/>
      <c r="B725" s="74"/>
      <c r="C725" s="74"/>
      <c r="D725" s="74"/>
      <c r="E725" s="74"/>
      <c r="F725" s="74"/>
      <c r="G725" s="390"/>
      <c r="H725" s="391"/>
      <c r="I725" s="391"/>
      <c r="J725" s="391"/>
      <c r="K725" s="391"/>
      <c r="L725" s="2"/>
      <c r="M725" s="2"/>
      <c r="N725" s="320"/>
      <c r="O725" s="320"/>
      <c r="P725" s="320"/>
      <c r="Q725" s="320"/>
      <c r="R725" s="320"/>
      <c r="S725" s="320"/>
      <c r="T725" s="320"/>
      <c r="U725" s="320"/>
      <c r="V725" s="320"/>
      <c r="W725" s="320"/>
      <c r="X725" s="320"/>
      <c r="Y725" s="320"/>
      <c r="Z725" s="320"/>
      <c r="AA725" s="320"/>
    </row>
    <row r="726" spans="1:27" ht="13.5" customHeight="1">
      <c r="A726" s="74"/>
      <c r="B726" s="74"/>
      <c r="C726" s="74"/>
      <c r="D726" s="74"/>
      <c r="E726" s="74"/>
      <c r="F726" s="74"/>
      <c r="G726" s="390"/>
      <c r="H726" s="391"/>
      <c r="I726" s="391"/>
      <c r="J726" s="391"/>
      <c r="K726" s="391"/>
      <c r="L726" s="2"/>
      <c r="M726" s="2"/>
      <c r="N726" s="320"/>
      <c r="O726" s="320"/>
      <c r="P726" s="320"/>
      <c r="Q726" s="320"/>
      <c r="R726" s="320"/>
      <c r="S726" s="320"/>
      <c r="T726" s="320"/>
      <c r="U726" s="320"/>
      <c r="V726" s="320"/>
      <c r="W726" s="320"/>
      <c r="X726" s="320"/>
      <c r="Y726" s="320"/>
      <c r="Z726" s="320"/>
      <c r="AA726" s="320"/>
    </row>
    <row r="727" spans="1:27" ht="13.5" customHeight="1">
      <c r="A727" s="74"/>
      <c r="B727" s="74"/>
      <c r="C727" s="74"/>
      <c r="D727" s="74"/>
      <c r="E727" s="74"/>
      <c r="F727" s="74"/>
      <c r="G727" s="390"/>
      <c r="H727" s="391"/>
      <c r="I727" s="391"/>
      <c r="J727" s="391"/>
      <c r="K727" s="391"/>
      <c r="L727" s="2"/>
      <c r="M727" s="2"/>
      <c r="N727" s="320"/>
      <c r="O727" s="320"/>
      <c r="P727" s="320"/>
      <c r="Q727" s="320"/>
      <c r="R727" s="320"/>
      <c r="S727" s="320"/>
      <c r="T727" s="320"/>
      <c r="U727" s="320"/>
      <c r="V727" s="320"/>
      <c r="W727" s="320"/>
      <c r="X727" s="320"/>
      <c r="Y727" s="320"/>
      <c r="Z727" s="320"/>
      <c r="AA727" s="320"/>
    </row>
    <row r="728" spans="1:27" ht="13.5" customHeight="1">
      <c r="A728" s="74"/>
      <c r="B728" s="74"/>
      <c r="C728" s="74"/>
      <c r="D728" s="74"/>
      <c r="E728" s="74"/>
      <c r="F728" s="74"/>
      <c r="G728" s="390"/>
      <c r="H728" s="391"/>
      <c r="I728" s="391"/>
      <c r="J728" s="391"/>
      <c r="K728" s="391"/>
      <c r="L728" s="2"/>
      <c r="M728" s="2"/>
      <c r="N728" s="320"/>
      <c r="O728" s="320"/>
      <c r="P728" s="320"/>
      <c r="Q728" s="320"/>
      <c r="R728" s="320"/>
      <c r="S728" s="320"/>
      <c r="T728" s="320"/>
      <c r="U728" s="320"/>
      <c r="V728" s="320"/>
      <c r="W728" s="320"/>
      <c r="X728" s="320"/>
      <c r="Y728" s="320"/>
      <c r="Z728" s="320"/>
      <c r="AA728" s="320"/>
    </row>
    <row r="729" spans="1:27" ht="13.5" customHeight="1">
      <c r="A729" s="74"/>
      <c r="B729" s="74"/>
      <c r="C729" s="74"/>
      <c r="D729" s="74"/>
      <c r="E729" s="74"/>
      <c r="F729" s="74"/>
      <c r="G729" s="390"/>
      <c r="H729" s="391"/>
      <c r="I729" s="391"/>
      <c r="J729" s="391"/>
      <c r="K729" s="391"/>
      <c r="L729" s="2"/>
      <c r="M729" s="2"/>
      <c r="N729" s="320"/>
      <c r="O729" s="320"/>
      <c r="P729" s="320"/>
      <c r="Q729" s="320"/>
      <c r="R729" s="320"/>
      <c r="S729" s="320"/>
      <c r="T729" s="320"/>
      <c r="U729" s="320"/>
      <c r="V729" s="320"/>
      <c r="W729" s="320"/>
      <c r="X729" s="320"/>
      <c r="Y729" s="320"/>
      <c r="Z729" s="320"/>
      <c r="AA729" s="320"/>
    </row>
    <row r="730" spans="1:27" ht="13.5" customHeight="1">
      <c r="A730" s="74"/>
      <c r="B730" s="74"/>
      <c r="C730" s="74"/>
      <c r="D730" s="74"/>
      <c r="E730" s="74"/>
      <c r="F730" s="74"/>
      <c r="G730" s="390"/>
      <c r="H730" s="391"/>
      <c r="I730" s="391"/>
      <c r="J730" s="391"/>
      <c r="K730" s="391"/>
      <c r="L730" s="2"/>
      <c r="M730" s="2"/>
      <c r="N730" s="320"/>
      <c r="O730" s="320"/>
      <c r="P730" s="320"/>
      <c r="Q730" s="320"/>
      <c r="R730" s="320"/>
      <c r="S730" s="320"/>
      <c r="T730" s="320"/>
      <c r="U730" s="320"/>
      <c r="V730" s="320"/>
      <c r="W730" s="320"/>
      <c r="X730" s="320"/>
      <c r="Y730" s="320"/>
      <c r="Z730" s="320"/>
      <c r="AA730" s="320"/>
    </row>
    <row r="731" spans="1:27" ht="13.5" customHeight="1">
      <c r="A731" s="74"/>
      <c r="B731" s="74"/>
      <c r="C731" s="74"/>
      <c r="D731" s="74"/>
      <c r="E731" s="74"/>
      <c r="F731" s="74"/>
      <c r="G731" s="390"/>
      <c r="H731" s="391"/>
      <c r="I731" s="391"/>
      <c r="J731" s="391"/>
      <c r="K731" s="391"/>
      <c r="L731" s="2"/>
      <c r="M731" s="2"/>
      <c r="N731" s="320"/>
      <c r="O731" s="320"/>
      <c r="P731" s="320"/>
      <c r="Q731" s="320"/>
      <c r="R731" s="320"/>
      <c r="S731" s="320"/>
      <c r="T731" s="320"/>
      <c r="U731" s="320"/>
      <c r="V731" s="320"/>
      <c r="W731" s="320"/>
      <c r="X731" s="320"/>
      <c r="Y731" s="320"/>
      <c r="Z731" s="320"/>
      <c r="AA731" s="320"/>
    </row>
    <row r="732" spans="1:27" ht="13.5" customHeight="1">
      <c r="A732" s="74"/>
      <c r="B732" s="74"/>
      <c r="C732" s="74"/>
      <c r="D732" s="74"/>
      <c r="E732" s="74"/>
      <c r="F732" s="74"/>
      <c r="G732" s="390"/>
      <c r="H732" s="391"/>
      <c r="I732" s="391"/>
      <c r="J732" s="391"/>
      <c r="K732" s="391"/>
      <c r="L732" s="2"/>
      <c r="M732" s="2"/>
      <c r="N732" s="320"/>
      <c r="O732" s="320"/>
      <c r="P732" s="320"/>
      <c r="Q732" s="320"/>
      <c r="R732" s="320"/>
      <c r="S732" s="320"/>
      <c r="T732" s="320"/>
      <c r="U732" s="320"/>
      <c r="V732" s="320"/>
      <c r="W732" s="320"/>
      <c r="X732" s="320"/>
      <c r="Y732" s="320"/>
      <c r="Z732" s="320"/>
      <c r="AA732" s="320"/>
    </row>
    <row r="733" spans="1:27" ht="13.5" customHeight="1">
      <c r="A733" s="74"/>
      <c r="B733" s="74"/>
      <c r="C733" s="74"/>
      <c r="D733" s="74"/>
      <c r="E733" s="74"/>
      <c r="F733" s="74"/>
      <c r="G733" s="390"/>
      <c r="H733" s="391"/>
      <c r="I733" s="391"/>
      <c r="J733" s="391"/>
      <c r="K733" s="391"/>
      <c r="L733" s="2"/>
      <c r="M733" s="2"/>
      <c r="N733" s="320"/>
      <c r="O733" s="320"/>
      <c r="P733" s="320"/>
      <c r="Q733" s="320"/>
      <c r="R733" s="320"/>
      <c r="S733" s="320"/>
      <c r="T733" s="320"/>
      <c r="U733" s="320"/>
      <c r="V733" s="320"/>
      <c r="W733" s="320"/>
      <c r="X733" s="320"/>
      <c r="Y733" s="320"/>
      <c r="Z733" s="320"/>
      <c r="AA733" s="320"/>
    </row>
    <row r="734" spans="1:27" ht="13.5" customHeight="1">
      <c r="A734" s="74"/>
      <c r="B734" s="74"/>
      <c r="C734" s="74"/>
      <c r="D734" s="74"/>
      <c r="E734" s="74"/>
      <c r="F734" s="74"/>
      <c r="G734" s="390"/>
      <c r="H734" s="391"/>
      <c r="I734" s="391"/>
      <c r="J734" s="391"/>
      <c r="K734" s="391"/>
      <c r="L734" s="2"/>
      <c r="M734" s="2"/>
      <c r="N734" s="320"/>
      <c r="O734" s="320"/>
      <c r="P734" s="320"/>
      <c r="Q734" s="320"/>
      <c r="R734" s="320"/>
      <c r="S734" s="320"/>
      <c r="T734" s="320"/>
      <c r="U734" s="320"/>
      <c r="V734" s="320"/>
      <c r="W734" s="320"/>
      <c r="X734" s="320"/>
      <c r="Y734" s="320"/>
      <c r="Z734" s="320"/>
      <c r="AA734" s="320"/>
    </row>
    <row r="735" spans="1:27" ht="13.5" customHeight="1">
      <c r="A735" s="74"/>
      <c r="B735" s="74"/>
      <c r="C735" s="74"/>
      <c r="D735" s="74"/>
      <c r="E735" s="74"/>
      <c r="F735" s="74"/>
      <c r="G735" s="390"/>
      <c r="H735" s="391"/>
      <c r="I735" s="391"/>
      <c r="J735" s="391"/>
      <c r="K735" s="391"/>
      <c r="L735" s="2"/>
      <c r="M735" s="2"/>
      <c r="N735" s="320"/>
      <c r="O735" s="320"/>
      <c r="P735" s="320"/>
      <c r="Q735" s="320"/>
      <c r="R735" s="320"/>
      <c r="S735" s="320"/>
      <c r="T735" s="320"/>
      <c r="U735" s="320"/>
      <c r="V735" s="320"/>
      <c r="W735" s="320"/>
      <c r="X735" s="320"/>
      <c r="Y735" s="320"/>
      <c r="Z735" s="320"/>
      <c r="AA735" s="320"/>
    </row>
    <row r="736" spans="1:27" ht="13.5" customHeight="1">
      <c r="A736" s="74"/>
      <c r="B736" s="74"/>
      <c r="C736" s="74"/>
      <c r="D736" s="74"/>
      <c r="E736" s="74"/>
      <c r="F736" s="74"/>
      <c r="G736" s="390"/>
      <c r="H736" s="391"/>
      <c r="I736" s="391"/>
      <c r="J736" s="391"/>
      <c r="K736" s="391"/>
      <c r="L736" s="2"/>
      <c r="M736" s="2"/>
      <c r="N736" s="320"/>
      <c r="O736" s="320"/>
      <c r="P736" s="320"/>
      <c r="Q736" s="320"/>
      <c r="R736" s="320"/>
      <c r="S736" s="320"/>
      <c r="T736" s="320"/>
      <c r="U736" s="320"/>
      <c r="V736" s="320"/>
      <c r="W736" s="320"/>
      <c r="X736" s="320"/>
      <c r="Y736" s="320"/>
      <c r="Z736" s="320"/>
      <c r="AA736" s="320"/>
    </row>
    <row r="737" spans="1:27" ht="13.5" customHeight="1">
      <c r="A737" s="74"/>
      <c r="B737" s="74"/>
      <c r="C737" s="74"/>
      <c r="D737" s="74"/>
      <c r="E737" s="74"/>
      <c r="F737" s="74"/>
      <c r="G737" s="390"/>
      <c r="H737" s="391"/>
      <c r="I737" s="391"/>
      <c r="J737" s="391"/>
      <c r="K737" s="391"/>
      <c r="L737" s="2"/>
      <c r="M737" s="2"/>
      <c r="N737" s="320"/>
      <c r="O737" s="320"/>
      <c r="P737" s="320"/>
      <c r="Q737" s="320"/>
      <c r="R737" s="320"/>
      <c r="S737" s="320"/>
      <c r="T737" s="320"/>
      <c r="U737" s="320"/>
      <c r="V737" s="320"/>
      <c r="W737" s="320"/>
      <c r="X737" s="320"/>
      <c r="Y737" s="320"/>
      <c r="Z737" s="320"/>
      <c r="AA737" s="320"/>
    </row>
    <row r="738" spans="1:27" ht="13.5" customHeight="1">
      <c r="A738" s="74"/>
      <c r="B738" s="74"/>
      <c r="C738" s="74"/>
      <c r="D738" s="74"/>
      <c r="E738" s="74"/>
      <c r="F738" s="74"/>
      <c r="G738" s="390"/>
      <c r="H738" s="391"/>
      <c r="I738" s="391"/>
      <c r="J738" s="391"/>
      <c r="K738" s="391"/>
      <c r="L738" s="2"/>
      <c r="M738" s="2"/>
      <c r="N738" s="320"/>
      <c r="O738" s="320"/>
      <c r="P738" s="320"/>
      <c r="Q738" s="320"/>
      <c r="R738" s="320"/>
      <c r="S738" s="320"/>
      <c r="T738" s="320"/>
      <c r="U738" s="320"/>
      <c r="V738" s="320"/>
      <c r="W738" s="320"/>
      <c r="X738" s="320"/>
      <c r="Y738" s="320"/>
      <c r="Z738" s="320"/>
      <c r="AA738" s="320"/>
    </row>
    <row r="739" spans="1:27" ht="13.5" customHeight="1">
      <c r="A739" s="74"/>
      <c r="B739" s="74"/>
      <c r="C739" s="74"/>
      <c r="D739" s="74"/>
      <c r="E739" s="74"/>
      <c r="F739" s="74"/>
      <c r="G739" s="390"/>
      <c r="H739" s="391"/>
      <c r="I739" s="391"/>
      <c r="J739" s="391"/>
      <c r="K739" s="391"/>
      <c r="L739" s="2"/>
      <c r="M739" s="2"/>
      <c r="N739" s="320"/>
      <c r="O739" s="320"/>
      <c r="P739" s="320"/>
      <c r="Q739" s="320"/>
      <c r="R739" s="320"/>
      <c r="S739" s="320"/>
      <c r="T739" s="320"/>
      <c r="U739" s="320"/>
      <c r="V739" s="320"/>
      <c r="W739" s="320"/>
      <c r="X739" s="320"/>
      <c r="Y739" s="320"/>
      <c r="Z739" s="320"/>
      <c r="AA739" s="320"/>
    </row>
    <row r="740" spans="1:27" ht="13.5" customHeight="1">
      <c r="A740" s="74"/>
      <c r="B740" s="74"/>
      <c r="C740" s="74"/>
      <c r="D740" s="74"/>
      <c r="E740" s="74"/>
      <c r="F740" s="74"/>
      <c r="G740" s="390"/>
      <c r="H740" s="391"/>
      <c r="I740" s="391"/>
      <c r="J740" s="391"/>
      <c r="K740" s="391"/>
      <c r="L740" s="2"/>
      <c r="M740" s="2"/>
      <c r="N740" s="320"/>
      <c r="O740" s="320"/>
      <c r="P740" s="320"/>
      <c r="Q740" s="320"/>
      <c r="R740" s="320"/>
      <c r="S740" s="320"/>
      <c r="T740" s="320"/>
      <c r="U740" s="320"/>
      <c r="V740" s="320"/>
      <c r="W740" s="320"/>
      <c r="X740" s="320"/>
      <c r="Y740" s="320"/>
      <c r="Z740" s="320"/>
      <c r="AA740" s="320"/>
    </row>
    <row r="741" spans="1:27" ht="13.5" customHeight="1">
      <c r="A741" s="74"/>
      <c r="B741" s="74"/>
      <c r="C741" s="74"/>
      <c r="D741" s="74"/>
      <c r="E741" s="74"/>
      <c r="F741" s="74"/>
      <c r="G741" s="390"/>
      <c r="H741" s="391"/>
      <c r="I741" s="391"/>
      <c r="J741" s="391"/>
      <c r="K741" s="391"/>
      <c r="L741" s="2"/>
      <c r="M741" s="2"/>
      <c r="N741" s="320"/>
      <c r="O741" s="320"/>
      <c r="P741" s="320"/>
      <c r="Q741" s="320"/>
      <c r="R741" s="320"/>
      <c r="S741" s="320"/>
      <c r="T741" s="320"/>
      <c r="U741" s="320"/>
      <c r="V741" s="320"/>
      <c r="W741" s="320"/>
      <c r="X741" s="320"/>
      <c r="Y741" s="320"/>
      <c r="Z741" s="320"/>
      <c r="AA741" s="320"/>
    </row>
    <row r="742" spans="1:27" ht="13.5" customHeight="1">
      <c r="A742" s="74"/>
      <c r="B742" s="74"/>
      <c r="C742" s="74"/>
      <c r="D742" s="74"/>
      <c r="E742" s="74"/>
      <c r="F742" s="74"/>
      <c r="G742" s="390"/>
      <c r="H742" s="391"/>
      <c r="I742" s="391"/>
      <c r="J742" s="391"/>
      <c r="K742" s="391"/>
      <c r="L742" s="2"/>
      <c r="M742" s="2"/>
      <c r="N742" s="320"/>
      <c r="O742" s="320"/>
      <c r="P742" s="320"/>
      <c r="Q742" s="320"/>
      <c r="R742" s="320"/>
      <c r="S742" s="320"/>
      <c r="T742" s="320"/>
      <c r="U742" s="320"/>
      <c r="V742" s="320"/>
      <c r="W742" s="320"/>
      <c r="X742" s="320"/>
      <c r="Y742" s="320"/>
      <c r="Z742" s="320"/>
      <c r="AA742" s="320"/>
    </row>
    <row r="743" spans="1:27" ht="13.5" customHeight="1">
      <c r="A743" s="74"/>
      <c r="B743" s="74"/>
      <c r="C743" s="74"/>
      <c r="D743" s="74"/>
      <c r="E743" s="74"/>
      <c r="F743" s="74"/>
      <c r="G743" s="390"/>
      <c r="H743" s="391"/>
      <c r="I743" s="391"/>
      <c r="J743" s="391"/>
      <c r="K743" s="391"/>
      <c r="L743" s="2"/>
      <c r="M743" s="2"/>
      <c r="N743" s="320"/>
      <c r="O743" s="320"/>
      <c r="P743" s="320"/>
      <c r="Q743" s="320"/>
      <c r="R743" s="320"/>
      <c r="S743" s="320"/>
      <c r="T743" s="320"/>
      <c r="U743" s="320"/>
      <c r="V743" s="320"/>
      <c r="W743" s="320"/>
      <c r="X743" s="320"/>
      <c r="Y743" s="320"/>
      <c r="Z743" s="320"/>
      <c r="AA743" s="320"/>
    </row>
    <row r="744" spans="1:27" ht="13.5" customHeight="1">
      <c r="A744" s="74"/>
      <c r="B744" s="74"/>
      <c r="C744" s="74"/>
      <c r="D744" s="74"/>
      <c r="E744" s="74"/>
      <c r="F744" s="74"/>
      <c r="G744" s="390"/>
      <c r="H744" s="391"/>
      <c r="I744" s="391"/>
      <c r="J744" s="391"/>
      <c r="K744" s="391"/>
      <c r="L744" s="2"/>
      <c r="M744" s="2"/>
      <c r="N744" s="320"/>
      <c r="O744" s="320"/>
      <c r="P744" s="320"/>
      <c r="Q744" s="320"/>
      <c r="R744" s="320"/>
      <c r="S744" s="320"/>
      <c r="T744" s="320"/>
      <c r="U744" s="320"/>
      <c r="V744" s="320"/>
      <c r="W744" s="320"/>
      <c r="X744" s="320"/>
      <c r="Y744" s="320"/>
      <c r="Z744" s="320"/>
      <c r="AA744" s="320"/>
    </row>
    <row r="745" spans="1:27" ht="13.5" customHeight="1">
      <c r="A745" s="74"/>
      <c r="B745" s="74"/>
      <c r="C745" s="74"/>
      <c r="D745" s="74"/>
      <c r="E745" s="74"/>
      <c r="F745" s="74"/>
      <c r="G745" s="390"/>
      <c r="H745" s="391"/>
      <c r="I745" s="391"/>
      <c r="J745" s="391"/>
      <c r="K745" s="391"/>
      <c r="L745" s="2"/>
      <c r="M745" s="2"/>
      <c r="N745" s="320"/>
      <c r="O745" s="320"/>
      <c r="P745" s="320"/>
      <c r="Q745" s="320"/>
      <c r="R745" s="320"/>
      <c r="S745" s="320"/>
      <c r="T745" s="320"/>
      <c r="U745" s="320"/>
      <c r="V745" s="320"/>
      <c r="W745" s="320"/>
      <c r="X745" s="320"/>
      <c r="Y745" s="320"/>
      <c r="Z745" s="320"/>
      <c r="AA745" s="320"/>
    </row>
    <row r="746" spans="1:27" ht="13.5" customHeight="1">
      <c r="A746" s="74"/>
      <c r="B746" s="74"/>
      <c r="C746" s="74"/>
      <c r="D746" s="74"/>
      <c r="E746" s="74"/>
      <c r="F746" s="74"/>
      <c r="G746" s="390"/>
      <c r="H746" s="391"/>
      <c r="I746" s="391"/>
      <c r="J746" s="391"/>
      <c r="K746" s="391"/>
      <c r="L746" s="2"/>
      <c r="M746" s="2"/>
      <c r="N746" s="320"/>
      <c r="O746" s="320"/>
      <c r="P746" s="320"/>
      <c r="Q746" s="320"/>
      <c r="R746" s="320"/>
      <c r="S746" s="320"/>
      <c r="T746" s="320"/>
      <c r="U746" s="320"/>
      <c r="V746" s="320"/>
      <c r="W746" s="320"/>
      <c r="X746" s="320"/>
      <c r="Y746" s="320"/>
      <c r="Z746" s="320"/>
      <c r="AA746" s="320"/>
    </row>
    <row r="747" spans="1:27" ht="13.5" customHeight="1">
      <c r="A747" s="74"/>
      <c r="B747" s="74"/>
      <c r="C747" s="74"/>
      <c r="D747" s="74"/>
      <c r="E747" s="74"/>
      <c r="F747" s="74"/>
      <c r="G747" s="390"/>
      <c r="H747" s="391"/>
      <c r="I747" s="391"/>
      <c r="J747" s="391"/>
      <c r="K747" s="391"/>
      <c r="L747" s="2"/>
      <c r="M747" s="2"/>
      <c r="N747" s="320"/>
      <c r="O747" s="320"/>
      <c r="P747" s="320"/>
      <c r="Q747" s="320"/>
      <c r="R747" s="320"/>
      <c r="S747" s="320"/>
      <c r="T747" s="320"/>
      <c r="U747" s="320"/>
      <c r="V747" s="320"/>
      <c r="W747" s="320"/>
      <c r="X747" s="320"/>
      <c r="Y747" s="320"/>
      <c r="Z747" s="320"/>
      <c r="AA747" s="320"/>
    </row>
    <row r="748" spans="1:27" ht="13.5" customHeight="1">
      <c r="A748" s="74"/>
      <c r="B748" s="74"/>
      <c r="C748" s="74"/>
      <c r="D748" s="74"/>
      <c r="E748" s="74"/>
      <c r="F748" s="74"/>
      <c r="G748" s="390"/>
      <c r="H748" s="391"/>
      <c r="I748" s="391"/>
      <c r="J748" s="391"/>
      <c r="K748" s="391"/>
      <c r="L748" s="2"/>
      <c r="M748" s="2"/>
      <c r="N748" s="320"/>
      <c r="O748" s="320"/>
      <c r="P748" s="320"/>
      <c r="Q748" s="320"/>
      <c r="R748" s="320"/>
      <c r="S748" s="320"/>
      <c r="T748" s="320"/>
      <c r="U748" s="320"/>
      <c r="V748" s="320"/>
      <c r="W748" s="320"/>
      <c r="X748" s="320"/>
      <c r="Y748" s="320"/>
      <c r="Z748" s="320"/>
      <c r="AA748" s="320"/>
    </row>
    <row r="749" spans="1:27" ht="13.5" customHeight="1">
      <c r="A749" s="74"/>
      <c r="B749" s="74"/>
      <c r="C749" s="74"/>
      <c r="D749" s="74"/>
      <c r="E749" s="74"/>
      <c r="F749" s="74"/>
      <c r="G749" s="390"/>
      <c r="H749" s="391"/>
      <c r="I749" s="391"/>
      <c r="J749" s="391"/>
      <c r="K749" s="391"/>
      <c r="L749" s="2"/>
      <c r="M749" s="2"/>
      <c r="N749" s="320"/>
      <c r="O749" s="320"/>
      <c r="P749" s="320"/>
      <c r="Q749" s="320"/>
      <c r="R749" s="320"/>
      <c r="S749" s="320"/>
      <c r="T749" s="320"/>
      <c r="U749" s="320"/>
      <c r="V749" s="320"/>
      <c r="W749" s="320"/>
      <c r="X749" s="320"/>
      <c r="Y749" s="320"/>
      <c r="Z749" s="320"/>
      <c r="AA749" s="320"/>
    </row>
    <row r="750" spans="1:27" ht="13.5" customHeight="1">
      <c r="A750" s="74"/>
      <c r="B750" s="74"/>
      <c r="C750" s="74"/>
      <c r="D750" s="74"/>
      <c r="E750" s="74"/>
      <c r="F750" s="74"/>
      <c r="G750" s="390"/>
      <c r="H750" s="391"/>
      <c r="I750" s="391"/>
      <c r="J750" s="391"/>
      <c r="K750" s="391"/>
      <c r="L750" s="2"/>
      <c r="M750" s="2"/>
      <c r="N750" s="320"/>
      <c r="O750" s="320"/>
      <c r="P750" s="320"/>
      <c r="Q750" s="320"/>
      <c r="R750" s="320"/>
      <c r="S750" s="320"/>
      <c r="T750" s="320"/>
      <c r="U750" s="320"/>
      <c r="V750" s="320"/>
      <c r="W750" s="320"/>
      <c r="X750" s="320"/>
      <c r="Y750" s="320"/>
      <c r="Z750" s="320"/>
      <c r="AA750" s="320"/>
    </row>
    <row r="751" spans="1:27" ht="13.5" customHeight="1">
      <c r="A751" s="74"/>
      <c r="B751" s="74"/>
      <c r="C751" s="74"/>
      <c r="D751" s="74"/>
      <c r="E751" s="74"/>
      <c r="F751" s="74"/>
      <c r="G751" s="390"/>
      <c r="H751" s="391"/>
      <c r="I751" s="391"/>
      <c r="J751" s="391"/>
      <c r="K751" s="391"/>
      <c r="L751" s="2"/>
      <c r="M751" s="2"/>
      <c r="N751" s="320"/>
      <c r="O751" s="320"/>
      <c r="P751" s="320"/>
      <c r="Q751" s="320"/>
      <c r="R751" s="320"/>
      <c r="S751" s="320"/>
      <c r="T751" s="320"/>
      <c r="U751" s="320"/>
      <c r="V751" s="320"/>
      <c r="W751" s="320"/>
      <c r="X751" s="320"/>
      <c r="Y751" s="320"/>
      <c r="Z751" s="320"/>
      <c r="AA751" s="320"/>
    </row>
    <row r="752" spans="1:27" ht="13.5" customHeight="1">
      <c r="A752" s="74"/>
      <c r="B752" s="74"/>
      <c r="C752" s="74"/>
      <c r="D752" s="74"/>
      <c r="E752" s="74"/>
      <c r="F752" s="74"/>
      <c r="G752" s="390"/>
      <c r="H752" s="391"/>
      <c r="I752" s="391"/>
      <c r="J752" s="391"/>
      <c r="K752" s="391"/>
      <c r="L752" s="2"/>
      <c r="M752" s="2"/>
      <c r="N752" s="320"/>
      <c r="O752" s="320"/>
      <c r="P752" s="320"/>
      <c r="Q752" s="320"/>
      <c r="R752" s="320"/>
      <c r="S752" s="320"/>
      <c r="T752" s="320"/>
      <c r="U752" s="320"/>
      <c r="V752" s="320"/>
      <c r="W752" s="320"/>
      <c r="X752" s="320"/>
      <c r="Y752" s="320"/>
      <c r="Z752" s="320"/>
      <c r="AA752" s="320"/>
    </row>
    <row r="753" spans="1:27" ht="13.5" customHeight="1">
      <c r="A753" s="74"/>
      <c r="B753" s="74"/>
      <c r="C753" s="74"/>
      <c r="D753" s="74"/>
      <c r="E753" s="74"/>
      <c r="F753" s="74"/>
      <c r="G753" s="390"/>
      <c r="H753" s="391"/>
      <c r="I753" s="391"/>
      <c r="J753" s="391"/>
      <c r="K753" s="391"/>
      <c r="L753" s="2"/>
      <c r="M753" s="2"/>
      <c r="N753" s="320"/>
      <c r="O753" s="320"/>
      <c r="P753" s="320"/>
      <c r="Q753" s="320"/>
      <c r="R753" s="320"/>
      <c r="S753" s="320"/>
      <c r="T753" s="320"/>
      <c r="U753" s="320"/>
      <c r="V753" s="320"/>
      <c r="W753" s="320"/>
      <c r="X753" s="320"/>
      <c r="Y753" s="320"/>
      <c r="Z753" s="320"/>
      <c r="AA753" s="320"/>
    </row>
    <row r="754" spans="1:27" ht="13.5" customHeight="1">
      <c r="A754" s="74"/>
      <c r="B754" s="74"/>
      <c r="C754" s="74"/>
      <c r="D754" s="74"/>
      <c r="E754" s="74"/>
      <c r="F754" s="74"/>
      <c r="G754" s="390"/>
      <c r="H754" s="391"/>
      <c r="I754" s="391"/>
      <c r="J754" s="391"/>
      <c r="K754" s="391"/>
      <c r="L754" s="2"/>
      <c r="M754" s="2"/>
      <c r="N754" s="320"/>
      <c r="O754" s="320"/>
      <c r="P754" s="320"/>
      <c r="Q754" s="320"/>
      <c r="R754" s="320"/>
      <c r="S754" s="320"/>
      <c r="T754" s="320"/>
      <c r="U754" s="320"/>
      <c r="V754" s="320"/>
      <c r="W754" s="320"/>
      <c r="X754" s="320"/>
      <c r="Y754" s="320"/>
      <c r="Z754" s="320"/>
      <c r="AA754" s="320"/>
    </row>
    <row r="755" spans="1:27" ht="13.5" customHeight="1">
      <c r="A755" s="74"/>
      <c r="B755" s="74"/>
      <c r="C755" s="74"/>
      <c r="D755" s="74"/>
      <c r="E755" s="74"/>
      <c r="F755" s="74"/>
      <c r="G755" s="390"/>
      <c r="H755" s="391"/>
      <c r="I755" s="391"/>
      <c r="J755" s="391"/>
      <c r="K755" s="391"/>
      <c r="L755" s="2"/>
      <c r="M755" s="2"/>
      <c r="N755" s="320"/>
      <c r="O755" s="320"/>
      <c r="P755" s="320"/>
      <c r="Q755" s="320"/>
      <c r="R755" s="320"/>
      <c r="S755" s="320"/>
      <c r="T755" s="320"/>
      <c r="U755" s="320"/>
      <c r="V755" s="320"/>
      <c r="W755" s="320"/>
      <c r="X755" s="320"/>
      <c r="Y755" s="320"/>
      <c r="Z755" s="320"/>
      <c r="AA755" s="320"/>
    </row>
    <row r="756" spans="1:27" ht="13.5" customHeight="1">
      <c r="A756" s="74"/>
      <c r="B756" s="74"/>
      <c r="C756" s="74"/>
      <c r="D756" s="74"/>
      <c r="E756" s="74"/>
      <c r="F756" s="74"/>
      <c r="G756" s="390"/>
      <c r="H756" s="391"/>
      <c r="I756" s="391"/>
      <c r="J756" s="391"/>
      <c r="K756" s="391"/>
      <c r="L756" s="2"/>
      <c r="M756" s="2"/>
      <c r="N756" s="320"/>
      <c r="O756" s="320"/>
      <c r="P756" s="320"/>
      <c r="Q756" s="320"/>
      <c r="R756" s="320"/>
      <c r="S756" s="320"/>
      <c r="T756" s="320"/>
      <c r="U756" s="320"/>
      <c r="V756" s="320"/>
      <c r="W756" s="320"/>
      <c r="X756" s="320"/>
      <c r="Y756" s="320"/>
      <c r="Z756" s="320"/>
      <c r="AA756" s="320"/>
    </row>
    <row r="757" spans="1:27" ht="13.5" customHeight="1">
      <c r="A757" s="74"/>
      <c r="B757" s="74"/>
      <c r="C757" s="74"/>
      <c r="D757" s="74"/>
      <c r="E757" s="74"/>
      <c r="F757" s="74"/>
      <c r="G757" s="390"/>
      <c r="H757" s="391"/>
      <c r="I757" s="391"/>
      <c r="J757" s="391"/>
      <c r="K757" s="391"/>
      <c r="L757" s="2"/>
      <c r="M757" s="2"/>
      <c r="N757" s="320"/>
      <c r="O757" s="320"/>
      <c r="P757" s="320"/>
      <c r="Q757" s="320"/>
      <c r="R757" s="320"/>
      <c r="S757" s="320"/>
      <c r="T757" s="320"/>
      <c r="U757" s="320"/>
      <c r="V757" s="320"/>
      <c r="W757" s="320"/>
      <c r="X757" s="320"/>
      <c r="Y757" s="320"/>
      <c r="Z757" s="320"/>
      <c r="AA757" s="320"/>
    </row>
    <row r="758" spans="1:27" ht="13.5" customHeight="1">
      <c r="A758" s="74"/>
      <c r="B758" s="74"/>
      <c r="C758" s="74"/>
      <c r="D758" s="74"/>
      <c r="E758" s="74"/>
      <c r="F758" s="74"/>
      <c r="G758" s="390"/>
      <c r="H758" s="391"/>
      <c r="I758" s="391"/>
      <c r="J758" s="391"/>
      <c r="K758" s="391"/>
      <c r="L758" s="2"/>
      <c r="M758" s="2"/>
      <c r="N758" s="320"/>
      <c r="O758" s="320"/>
      <c r="P758" s="320"/>
      <c r="Q758" s="320"/>
      <c r="R758" s="320"/>
      <c r="S758" s="320"/>
      <c r="T758" s="320"/>
      <c r="U758" s="320"/>
      <c r="V758" s="320"/>
      <c r="W758" s="320"/>
      <c r="X758" s="320"/>
      <c r="Y758" s="320"/>
      <c r="Z758" s="320"/>
      <c r="AA758" s="320"/>
    </row>
    <row r="759" spans="1:27" ht="13.5" customHeight="1">
      <c r="A759" s="74"/>
      <c r="B759" s="74"/>
      <c r="C759" s="74"/>
      <c r="D759" s="74"/>
      <c r="E759" s="74"/>
      <c r="F759" s="74"/>
      <c r="G759" s="390"/>
      <c r="H759" s="391"/>
      <c r="I759" s="391"/>
      <c r="J759" s="391"/>
      <c r="K759" s="391"/>
      <c r="L759" s="2"/>
      <c r="M759" s="2"/>
      <c r="N759" s="320"/>
      <c r="O759" s="320"/>
      <c r="P759" s="320"/>
      <c r="Q759" s="320"/>
      <c r="R759" s="320"/>
      <c r="S759" s="320"/>
      <c r="T759" s="320"/>
      <c r="U759" s="320"/>
      <c r="V759" s="320"/>
      <c r="W759" s="320"/>
      <c r="X759" s="320"/>
      <c r="Y759" s="320"/>
      <c r="Z759" s="320"/>
      <c r="AA759" s="320"/>
    </row>
    <row r="760" spans="1:27" ht="13.5" customHeight="1">
      <c r="A760" s="74"/>
      <c r="B760" s="74"/>
      <c r="C760" s="74"/>
      <c r="D760" s="74"/>
      <c r="E760" s="74"/>
      <c r="F760" s="74"/>
      <c r="G760" s="390"/>
      <c r="H760" s="391"/>
      <c r="I760" s="391"/>
      <c r="J760" s="391"/>
      <c r="K760" s="391"/>
      <c r="L760" s="2"/>
      <c r="M760" s="2"/>
      <c r="N760" s="320"/>
      <c r="O760" s="320"/>
      <c r="P760" s="320"/>
      <c r="Q760" s="320"/>
      <c r="R760" s="320"/>
      <c r="S760" s="320"/>
      <c r="T760" s="320"/>
      <c r="U760" s="320"/>
      <c r="V760" s="320"/>
      <c r="W760" s="320"/>
      <c r="X760" s="320"/>
      <c r="Y760" s="320"/>
      <c r="Z760" s="320"/>
      <c r="AA760" s="320"/>
    </row>
    <row r="761" spans="1:27" ht="13.5" customHeight="1">
      <c r="A761" s="74"/>
      <c r="B761" s="74"/>
      <c r="C761" s="74"/>
      <c r="D761" s="74"/>
      <c r="E761" s="74"/>
      <c r="F761" s="74"/>
      <c r="G761" s="390"/>
      <c r="H761" s="391"/>
      <c r="I761" s="391"/>
      <c r="J761" s="391"/>
      <c r="K761" s="391"/>
      <c r="L761" s="2"/>
      <c r="M761" s="2"/>
      <c r="N761" s="320"/>
      <c r="O761" s="320"/>
      <c r="P761" s="320"/>
      <c r="Q761" s="320"/>
      <c r="R761" s="320"/>
      <c r="S761" s="320"/>
      <c r="T761" s="320"/>
      <c r="U761" s="320"/>
      <c r="V761" s="320"/>
      <c r="W761" s="320"/>
      <c r="X761" s="320"/>
      <c r="Y761" s="320"/>
      <c r="Z761" s="320"/>
      <c r="AA761" s="320"/>
    </row>
    <row r="762" spans="1:27" ht="13.5" customHeight="1">
      <c r="A762" s="74"/>
      <c r="B762" s="74"/>
      <c r="C762" s="74"/>
      <c r="D762" s="74"/>
      <c r="E762" s="74"/>
      <c r="F762" s="74"/>
      <c r="G762" s="390"/>
      <c r="H762" s="391"/>
      <c r="I762" s="391"/>
      <c r="J762" s="391"/>
      <c r="K762" s="391"/>
      <c r="L762" s="2"/>
      <c r="M762" s="2"/>
      <c r="N762" s="320"/>
      <c r="O762" s="320"/>
      <c r="P762" s="320"/>
      <c r="Q762" s="320"/>
      <c r="R762" s="320"/>
      <c r="S762" s="320"/>
      <c r="T762" s="320"/>
      <c r="U762" s="320"/>
      <c r="V762" s="320"/>
      <c r="W762" s="320"/>
      <c r="X762" s="320"/>
      <c r="Y762" s="320"/>
      <c r="Z762" s="320"/>
      <c r="AA762" s="320"/>
    </row>
    <row r="763" spans="1:27" ht="13.5" customHeight="1">
      <c r="A763" s="74"/>
      <c r="B763" s="74"/>
      <c r="C763" s="74"/>
      <c r="D763" s="74"/>
      <c r="E763" s="74"/>
      <c r="F763" s="74"/>
      <c r="G763" s="390"/>
      <c r="H763" s="391"/>
      <c r="I763" s="391"/>
      <c r="J763" s="391"/>
      <c r="K763" s="391"/>
      <c r="L763" s="2"/>
      <c r="M763" s="2"/>
      <c r="N763" s="320"/>
      <c r="O763" s="320"/>
      <c r="P763" s="320"/>
      <c r="Q763" s="320"/>
      <c r="R763" s="320"/>
      <c r="S763" s="320"/>
      <c r="T763" s="320"/>
      <c r="U763" s="320"/>
      <c r="V763" s="320"/>
      <c r="W763" s="320"/>
      <c r="X763" s="320"/>
      <c r="Y763" s="320"/>
      <c r="Z763" s="320"/>
      <c r="AA763" s="320"/>
    </row>
    <row r="764" spans="1:27" ht="13.5" customHeight="1">
      <c r="A764" s="74"/>
      <c r="B764" s="74"/>
      <c r="C764" s="74"/>
      <c r="D764" s="74"/>
      <c r="E764" s="74"/>
      <c r="F764" s="74"/>
      <c r="G764" s="390"/>
      <c r="H764" s="391"/>
      <c r="I764" s="391"/>
      <c r="J764" s="391"/>
      <c r="K764" s="391"/>
      <c r="L764" s="2"/>
      <c r="M764" s="2"/>
      <c r="N764" s="320"/>
      <c r="O764" s="320"/>
      <c r="P764" s="320"/>
      <c r="Q764" s="320"/>
      <c r="R764" s="320"/>
      <c r="S764" s="320"/>
      <c r="T764" s="320"/>
      <c r="U764" s="320"/>
      <c r="V764" s="320"/>
      <c r="W764" s="320"/>
      <c r="X764" s="320"/>
      <c r="Y764" s="320"/>
      <c r="Z764" s="320"/>
      <c r="AA764" s="320"/>
    </row>
    <row r="765" spans="1:27" ht="13.5" customHeight="1">
      <c r="A765" s="74"/>
      <c r="B765" s="74"/>
      <c r="C765" s="74"/>
      <c r="D765" s="74"/>
      <c r="E765" s="74"/>
      <c r="F765" s="74"/>
      <c r="G765" s="390"/>
      <c r="H765" s="391"/>
      <c r="I765" s="391"/>
      <c r="J765" s="391"/>
      <c r="K765" s="391"/>
      <c r="L765" s="2"/>
      <c r="M765" s="2"/>
      <c r="N765" s="320"/>
      <c r="O765" s="320"/>
      <c r="P765" s="320"/>
      <c r="Q765" s="320"/>
      <c r="R765" s="320"/>
      <c r="S765" s="320"/>
      <c r="T765" s="320"/>
      <c r="U765" s="320"/>
      <c r="V765" s="320"/>
      <c r="W765" s="320"/>
      <c r="X765" s="320"/>
      <c r="Y765" s="320"/>
      <c r="Z765" s="320"/>
      <c r="AA765" s="320"/>
    </row>
    <row r="766" spans="1:27" ht="13.5" customHeight="1">
      <c r="A766" s="74"/>
      <c r="B766" s="74"/>
      <c r="C766" s="74"/>
      <c r="D766" s="74"/>
      <c r="E766" s="74"/>
      <c r="F766" s="74"/>
      <c r="G766" s="390"/>
      <c r="H766" s="391"/>
      <c r="I766" s="391"/>
      <c r="J766" s="391"/>
      <c r="K766" s="391"/>
      <c r="L766" s="2"/>
      <c r="M766" s="2"/>
      <c r="N766" s="320"/>
      <c r="O766" s="320"/>
      <c r="P766" s="320"/>
      <c r="Q766" s="320"/>
      <c r="R766" s="320"/>
      <c r="S766" s="320"/>
      <c r="T766" s="320"/>
      <c r="U766" s="320"/>
      <c r="V766" s="320"/>
      <c r="W766" s="320"/>
      <c r="X766" s="320"/>
      <c r="Y766" s="320"/>
      <c r="Z766" s="320"/>
      <c r="AA766" s="320"/>
    </row>
    <row r="767" spans="1:27" ht="13.5" customHeight="1">
      <c r="A767" s="74"/>
      <c r="B767" s="74"/>
      <c r="C767" s="74"/>
      <c r="D767" s="74"/>
      <c r="E767" s="74"/>
      <c r="F767" s="74"/>
      <c r="G767" s="390"/>
      <c r="H767" s="391"/>
      <c r="I767" s="391"/>
      <c r="J767" s="391"/>
      <c r="K767" s="391"/>
      <c r="L767" s="2"/>
      <c r="M767" s="2"/>
      <c r="N767" s="320"/>
      <c r="O767" s="320"/>
      <c r="P767" s="320"/>
      <c r="Q767" s="320"/>
      <c r="R767" s="320"/>
      <c r="S767" s="320"/>
      <c r="T767" s="320"/>
      <c r="U767" s="320"/>
      <c r="V767" s="320"/>
      <c r="W767" s="320"/>
      <c r="X767" s="320"/>
      <c r="Y767" s="320"/>
      <c r="Z767" s="320"/>
      <c r="AA767" s="320"/>
    </row>
    <row r="768" spans="1:27" ht="13.5" customHeight="1">
      <c r="A768" s="74"/>
      <c r="B768" s="74"/>
      <c r="C768" s="74"/>
      <c r="D768" s="74"/>
      <c r="E768" s="74"/>
      <c r="F768" s="74"/>
      <c r="G768" s="390"/>
      <c r="H768" s="391"/>
      <c r="I768" s="391"/>
      <c r="J768" s="391"/>
      <c r="K768" s="391"/>
      <c r="L768" s="2"/>
      <c r="M768" s="2"/>
      <c r="N768" s="320"/>
      <c r="O768" s="320"/>
      <c r="P768" s="320"/>
      <c r="Q768" s="320"/>
      <c r="R768" s="320"/>
      <c r="S768" s="320"/>
      <c r="T768" s="320"/>
      <c r="U768" s="320"/>
      <c r="V768" s="320"/>
      <c r="W768" s="320"/>
      <c r="X768" s="320"/>
      <c r="Y768" s="320"/>
      <c r="Z768" s="320"/>
      <c r="AA768" s="320"/>
    </row>
    <row r="769" spans="1:27" ht="13.5" customHeight="1">
      <c r="A769" s="74"/>
      <c r="B769" s="74"/>
      <c r="C769" s="74"/>
      <c r="D769" s="74"/>
      <c r="E769" s="74"/>
      <c r="F769" s="74"/>
      <c r="G769" s="390"/>
      <c r="H769" s="391"/>
      <c r="I769" s="391"/>
      <c r="J769" s="391"/>
      <c r="K769" s="391"/>
      <c r="L769" s="2"/>
      <c r="M769" s="2"/>
      <c r="N769" s="320"/>
      <c r="O769" s="320"/>
      <c r="P769" s="320"/>
      <c r="Q769" s="320"/>
      <c r="R769" s="320"/>
      <c r="S769" s="320"/>
      <c r="T769" s="320"/>
      <c r="U769" s="320"/>
      <c r="V769" s="320"/>
      <c r="W769" s="320"/>
      <c r="X769" s="320"/>
      <c r="Y769" s="320"/>
      <c r="Z769" s="320"/>
      <c r="AA769" s="320"/>
    </row>
    <row r="770" spans="1:27" ht="13.5" customHeight="1">
      <c r="A770" s="74"/>
      <c r="B770" s="74"/>
      <c r="C770" s="74"/>
      <c r="D770" s="74"/>
      <c r="E770" s="74"/>
      <c r="F770" s="74"/>
      <c r="G770" s="390"/>
      <c r="H770" s="391"/>
      <c r="I770" s="391"/>
      <c r="J770" s="391"/>
      <c r="K770" s="391"/>
      <c r="L770" s="2"/>
      <c r="M770" s="2"/>
      <c r="N770" s="320"/>
      <c r="O770" s="320"/>
      <c r="P770" s="320"/>
      <c r="Q770" s="320"/>
      <c r="R770" s="320"/>
      <c r="S770" s="320"/>
      <c r="T770" s="320"/>
      <c r="U770" s="320"/>
      <c r="V770" s="320"/>
      <c r="W770" s="320"/>
      <c r="X770" s="320"/>
      <c r="Y770" s="320"/>
      <c r="Z770" s="320"/>
      <c r="AA770" s="320"/>
    </row>
    <row r="771" spans="1:27" ht="13.5" customHeight="1">
      <c r="A771" s="74"/>
      <c r="B771" s="74"/>
      <c r="C771" s="74"/>
      <c r="D771" s="74"/>
      <c r="E771" s="74"/>
      <c r="F771" s="74"/>
      <c r="G771" s="390"/>
      <c r="H771" s="391"/>
      <c r="I771" s="391"/>
      <c r="J771" s="391"/>
      <c r="K771" s="391"/>
      <c r="L771" s="2"/>
      <c r="M771" s="2"/>
      <c r="N771" s="320"/>
      <c r="O771" s="320"/>
      <c r="P771" s="320"/>
      <c r="Q771" s="320"/>
      <c r="R771" s="320"/>
      <c r="S771" s="320"/>
      <c r="T771" s="320"/>
      <c r="U771" s="320"/>
      <c r="V771" s="320"/>
      <c r="W771" s="320"/>
      <c r="X771" s="320"/>
      <c r="Y771" s="320"/>
      <c r="Z771" s="320"/>
      <c r="AA771" s="320"/>
    </row>
    <row r="772" spans="1:27" ht="13.5" customHeight="1">
      <c r="A772" s="74"/>
      <c r="B772" s="74"/>
      <c r="C772" s="74"/>
      <c r="D772" s="74"/>
      <c r="E772" s="74"/>
      <c r="F772" s="74"/>
      <c r="G772" s="390"/>
      <c r="H772" s="391"/>
      <c r="I772" s="391"/>
      <c r="J772" s="391"/>
      <c r="K772" s="391"/>
      <c r="L772" s="2"/>
      <c r="M772" s="2"/>
      <c r="N772" s="320"/>
      <c r="O772" s="320"/>
      <c r="P772" s="320"/>
      <c r="Q772" s="320"/>
      <c r="R772" s="320"/>
      <c r="S772" s="320"/>
      <c r="T772" s="320"/>
      <c r="U772" s="320"/>
      <c r="V772" s="320"/>
      <c r="W772" s="320"/>
      <c r="X772" s="320"/>
      <c r="Y772" s="320"/>
      <c r="Z772" s="320"/>
      <c r="AA772" s="320"/>
    </row>
    <row r="773" spans="1:27" ht="13.5" customHeight="1">
      <c r="A773" s="74"/>
      <c r="B773" s="74"/>
      <c r="C773" s="74"/>
      <c r="D773" s="74"/>
      <c r="E773" s="74"/>
      <c r="F773" s="74"/>
      <c r="G773" s="390"/>
      <c r="H773" s="391"/>
      <c r="I773" s="391"/>
      <c r="J773" s="391"/>
      <c r="K773" s="391"/>
      <c r="L773" s="2"/>
      <c r="M773" s="2"/>
      <c r="N773" s="320"/>
      <c r="O773" s="320"/>
      <c r="P773" s="320"/>
      <c r="Q773" s="320"/>
      <c r="R773" s="320"/>
      <c r="S773" s="320"/>
      <c r="T773" s="320"/>
      <c r="U773" s="320"/>
      <c r="V773" s="320"/>
      <c r="W773" s="320"/>
      <c r="X773" s="320"/>
      <c r="Y773" s="320"/>
      <c r="Z773" s="320"/>
      <c r="AA773" s="320"/>
    </row>
    <row r="774" spans="1:27" ht="13.5" customHeight="1">
      <c r="A774" s="74"/>
      <c r="B774" s="74"/>
      <c r="C774" s="74"/>
      <c r="D774" s="74"/>
      <c r="E774" s="74"/>
      <c r="F774" s="74"/>
      <c r="G774" s="390"/>
      <c r="H774" s="391"/>
      <c r="I774" s="391"/>
      <c r="J774" s="391"/>
      <c r="K774" s="391"/>
      <c r="L774" s="2"/>
      <c r="M774" s="2"/>
      <c r="N774" s="320"/>
      <c r="O774" s="320"/>
      <c r="P774" s="320"/>
      <c r="Q774" s="320"/>
      <c r="R774" s="320"/>
      <c r="S774" s="320"/>
      <c r="T774" s="320"/>
      <c r="U774" s="320"/>
      <c r="V774" s="320"/>
      <c r="W774" s="320"/>
      <c r="X774" s="320"/>
      <c r="Y774" s="320"/>
      <c r="Z774" s="320"/>
      <c r="AA774" s="320"/>
    </row>
    <row r="775" spans="1:27" ht="13.5" customHeight="1">
      <c r="A775" s="74"/>
      <c r="B775" s="74"/>
      <c r="C775" s="74"/>
      <c r="D775" s="74"/>
      <c r="E775" s="74"/>
      <c r="F775" s="74"/>
      <c r="G775" s="390"/>
      <c r="H775" s="391"/>
      <c r="I775" s="391"/>
      <c r="J775" s="391"/>
      <c r="K775" s="391"/>
      <c r="L775" s="2"/>
      <c r="M775" s="2"/>
      <c r="N775" s="320"/>
      <c r="O775" s="320"/>
      <c r="P775" s="320"/>
      <c r="Q775" s="320"/>
      <c r="R775" s="320"/>
      <c r="S775" s="320"/>
      <c r="T775" s="320"/>
      <c r="U775" s="320"/>
      <c r="V775" s="320"/>
      <c r="W775" s="320"/>
      <c r="X775" s="320"/>
      <c r="Y775" s="320"/>
      <c r="Z775" s="320"/>
      <c r="AA775" s="320"/>
    </row>
    <row r="776" spans="1:27" ht="13.5" customHeight="1">
      <c r="A776" s="74"/>
      <c r="B776" s="74"/>
      <c r="C776" s="74"/>
      <c r="D776" s="74"/>
      <c r="E776" s="74"/>
      <c r="F776" s="74"/>
      <c r="G776" s="390"/>
      <c r="H776" s="391"/>
      <c r="I776" s="391"/>
      <c r="J776" s="391"/>
      <c r="K776" s="391"/>
      <c r="L776" s="2"/>
      <c r="M776" s="2"/>
      <c r="N776" s="320"/>
      <c r="O776" s="320"/>
      <c r="P776" s="320"/>
      <c r="Q776" s="320"/>
      <c r="R776" s="320"/>
      <c r="S776" s="320"/>
      <c r="T776" s="320"/>
      <c r="U776" s="320"/>
      <c r="V776" s="320"/>
      <c r="W776" s="320"/>
      <c r="X776" s="320"/>
      <c r="Y776" s="320"/>
      <c r="Z776" s="320"/>
      <c r="AA776" s="320"/>
    </row>
    <row r="777" spans="1:27" ht="13.5" customHeight="1">
      <c r="A777" s="74"/>
      <c r="B777" s="74"/>
      <c r="C777" s="74"/>
      <c r="D777" s="74"/>
      <c r="E777" s="74"/>
      <c r="F777" s="74"/>
      <c r="G777" s="390"/>
      <c r="H777" s="391"/>
      <c r="I777" s="391"/>
      <c r="J777" s="391"/>
      <c r="K777" s="391"/>
      <c r="L777" s="2"/>
      <c r="M777" s="2"/>
      <c r="N777" s="320"/>
      <c r="O777" s="320"/>
      <c r="P777" s="320"/>
      <c r="Q777" s="320"/>
      <c r="R777" s="320"/>
      <c r="S777" s="320"/>
      <c r="T777" s="320"/>
      <c r="U777" s="320"/>
      <c r="V777" s="320"/>
      <c r="W777" s="320"/>
      <c r="X777" s="320"/>
      <c r="Y777" s="320"/>
      <c r="Z777" s="320"/>
      <c r="AA777" s="320"/>
    </row>
    <row r="778" spans="1:27" ht="13.5" customHeight="1">
      <c r="A778" s="74"/>
      <c r="B778" s="74"/>
      <c r="C778" s="74"/>
      <c r="D778" s="74"/>
      <c r="E778" s="74"/>
      <c r="F778" s="74"/>
      <c r="G778" s="390"/>
      <c r="H778" s="391"/>
      <c r="I778" s="391"/>
      <c r="J778" s="391"/>
      <c r="K778" s="391"/>
      <c r="L778" s="2"/>
      <c r="M778" s="2"/>
      <c r="N778" s="320"/>
      <c r="O778" s="320"/>
      <c r="P778" s="320"/>
      <c r="Q778" s="320"/>
      <c r="R778" s="320"/>
      <c r="S778" s="320"/>
      <c r="T778" s="320"/>
      <c r="U778" s="320"/>
      <c r="V778" s="320"/>
      <c r="W778" s="320"/>
      <c r="X778" s="320"/>
      <c r="Y778" s="320"/>
      <c r="Z778" s="320"/>
      <c r="AA778" s="320"/>
    </row>
    <row r="779" spans="1:27" ht="13.5" customHeight="1">
      <c r="A779" s="74"/>
      <c r="B779" s="74"/>
      <c r="C779" s="74"/>
      <c r="D779" s="74"/>
      <c r="E779" s="74"/>
      <c r="F779" s="74"/>
      <c r="G779" s="390"/>
      <c r="H779" s="391"/>
      <c r="I779" s="391"/>
      <c r="J779" s="391"/>
      <c r="K779" s="391"/>
      <c r="L779" s="2"/>
      <c r="M779" s="2"/>
      <c r="N779" s="320"/>
      <c r="O779" s="320"/>
      <c r="P779" s="320"/>
      <c r="Q779" s="320"/>
      <c r="R779" s="320"/>
      <c r="S779" s="320"/>
      <c r="T779" s="320"/>
      <c r="U779" s="320"/>
      <c r="V779" s="320"/>
      <c r="W779" s="320"/>
      <c r="X779" s="320"/>
      <c r="Y779" s="320"/>
      <c r="Z779" s="320"/>
      <c r="AA779" s="320"/>
    </row>
    <row r="780" spans="1:27" ht="13.5" customHeight="1">
      <c r="A780" s="74"/>
      <c r="B780" s="74"/>
      <c r="C780" s="74"/>
      <c r="D780" s="74"/>
      <c r="E780" s="74"/>
      <c r="F780" s="74"/>
      <c r="G780" s="390"/>
      <c r="H780" s="391"/>
      <c r="I780" s="391"/>
      <c r="J780" s="391"/>
      <c r="K780" s="391"/>
      <c r="L780" s="2"/>
      <c r="M780" s="2"/>
      <c r="N780" s="320"/>
      <c r="O780" s="320"/>
      <c r="P780" s="320"/>
      <c r="Q780" s="320"/>
      <c r="R780" s="320"/>
      <c r="S780" s="320"/>
      <c r="T780" s="320"/>
      <c r="U780" s="320"/>
      <c r="V780" s="320"/>
      <c r="W780" s="320"/>
      <c r="X780" s="320"/>
      <c r="Y780" s="320"/>
      <c r="Z780" s="320"/>
      <c r="AA780" s="320"/>
    </row>
    <row r="781" spans="1:27" ht="13.5" customHeight="1">
      <c r="A781" s="74"/>
      <c r="B781" s="74"/>
      <c r="C781" s="74"/>
      <c r="D781" s="74"/>
      <c r="E781" s="74"/>
      <c r="F781" s="74"/>
      <c r="G781" s="390"/>
      <c r="H781" s="391"/>
      <c r="I781" s="391"/>
      <c r="J781" s="391"/>
      <c r="K781" s="391"/>
      <c r="L781" s="2"/>
      <c r="M781" s="2"/>
      <c r="N781" s="320"/>
      <c r="O781" s="320"/>
      <c r="P781" s="320"/>
      <c r="Q781" s="320"/>
      <c r="R781" s="320"/>
      <c r="S781" s="320"/>
      <c r="T781" s="320"/>
      <c r="U781" s="320"/>
      <c r="V781" s="320"/>
      <c r="W781" s="320"/>
      <c r="X781" s="320"/>
      <c r="Y781" s="320"/>
      <c r="Z781" s="320"/>
      <c r="AA781" s="320"/>
    </row>
    <row r="782" spans="1:27" ht="13.5" customHeight="1">
      <c r="A782" s="74"/>
      <c r="B782" s="74"/>
      <c r="C782" s="74"/>
      <c r="D782" s="74"/>
      <c r="E782" s="74"/>
      <c r="F782" s="74"/>
      <c r="G782" s="390"/>
      <c r="H782" s="391"/>
      <c r="I782" s="391"/>
      <c r="J782" s="391"/>
      <c r="K782" s="391"/>
      <c r="L782" s="2"/>
      <c r="M782" s="2"/>
      <c r="N782" s="320"/>
      <c r="O782" s="320"/>
      <c r="P782" s="320"/>
      <c r="Q782" s="320"/>
      <c r="R782" s="320"/>
      <c r="S782" s="320"/>
      <c r="T782" s="320"/>
      <c r="U782" s="320"/>
      <c r="V782" s="320"/>
      <c r="W782" s="320"/>
      <c r="X782" s="320"/>
      <c r="Y782" s="320"/>
      <c r="Z782" s="320"/>
      <c r="AA782" s="320"/>
    </row>
    <row r="783" spans="1:27" ht="13.5" customHeight="1">
      <c r="A783" s="74"/>
      <c r="B783" s="74"/>
      <c r="C783" s="74"/>
      <c r="D783" s="74"/>
      <c r="E783" s="74"/>
      <c r="F783" s="74"/>
      <c r="G783" s="390"/>
      <c r="H783" s="391"/>
      <c r="I783" s="391"/>
      <c r="J783" s="391"/>
      <c r="K783" s="391"/>
      <c r="L783" s="2"/>
      <c r="M783" s="2"/>
      <c r="N783" s="320"/>
      <c r="O783" s="320"/>
      <c r="P783" s="320"/>
      <c r="Q783" s="320"/>
      <c r="R783" s="320"/>
      <c r="S783" s="320"/>
      <c r="T783" s="320"/>
      <c r="U783" s="320"/>
      <c r="V783" s="320"/>
      <c r="W783" s="320"/>
      <c r="X783" s="320"/>
      <c r="Y783" s="320"/>
      <c r="Z783" s="320"/>
      <c r="AA783" s="320"/>
    </row>
    <row r="784" spans="1:27" ht="13.5" customHeight="1">
      <c r="A784" s="74"/>
      <c r="B784" s="74"/>
      <c r="C784" s="74"/>
      <c r="D784" s="74"/>
      <c r="E784" s="74"/>
      <c r="F784" s="74"/>
      <c r="G784" s="390"/>
      <c r="H784" s="391"/>
      <c r="I784" s="391"/>
      <c r="J784" s="391"/>
      <c r="K784" s="391"/>
      <c r="L784" s="2"/>
      <c r="M784" s="2"/>
      <c r="N784" s="320"/>
      <c r="O784" s="320"/>
      <c r="P784" s="320"/>
      <c r="Q784" s="320"/>
      <c r="R784" s="320"/>
      <c r="S784" s="320"/>
      <c r="T784" s="320"/>
      <c r="U784" s="320"/>
      <c r="V784" s="320"/>
      <c r="W784" s="320"/>
      <c r="X784" s="320"/>
      <c r="Y784" s="320"/>
      <c r="Z784" s="320"/>
      <c r="AA784" s="320"/>
    </row>
    <row r="785" spans="1:27" ht="13.5" customHeight="1">
      <c r="A785" s="74"/>
      <c r="B785" s="74"/>
      <c r="C785" s="74"/>
      <c r="D785" s="74"/>
      <c r="E785" s="74"/>
      <c r="F785" s="74"/>
      <c r="G785" s="390"/>
      <c r="H785" s="391"/>
      <c r="I785" s="391"/>
      <c r="J785" s="391"/>
      <c r="K785" s="391"/>
      <c r="L785" s="2"/>
      <c r="M785" s="2"/>
      <c r="N785" s="320"/>
      <c r="O785" s="320"/>
      <c r="P785" s="320"/>
      <c r="Q785" s="320"/>
      <c r="R785" s="320"/>
      <c r="S785" s="320"/>
      <c r="T785" s="320"/>
      <c r="U785" s="320"/>
      <c r="V785" s="320"/>
      <c r="W785" s="320"/>
      <c r="X785" s="320"/>
      <c r="Y785" s="320"/>
      <c r="Z785" s="320"/>
      <c r="AA785" s="320"/>
    </row>
    <row r="786" spans="1:27" ht="13.5" customHeight="1">
      <c r="A786" s="74"/>
      <c r="B786" s="74"/>
      <c r="C786" s="74"/>
      <c r="D786" s="74"/>
      <c r="E786" s="74"/>
      <c r="F786" s="74"/>
      <c r="G786" s="390"/>
      <c r="H786" s="391"/>
      <c r="I786" s="391"/>
      <c r="J786" s="391"/>
      <c r="K786" s="391"/>
      <c r="L786" s="2"/>
      <c r="M786" s="2"/>
      <c r="N786" s="320"/>
      <c r="O786" s="320"/>
      <c r="P786" s="320"/>
      <c r="Q786" s="320"/>
      <c r="R786" s="320"/>
      <c r="S786" s="320"/>
      <c r="T786" s="320"/>
      <c r="U786" s="320"/>
      <c r="V786" s="320"/>
      <c r="W786" s="320"/>
      <c r="X786" s="320"/>
      <c r="Y786" s="320"/>
      <c r="Z786" s="320"/>
      <c r="AA786" s="320"/>
    </row>
    <row r="787" spans="1:27" ht="13.5" customHeight="1">
      <c r="A787" s="74"/>
      <c r="B787" s="74"/>
      <c r="C787" s="74"/>
      <c r="D787" s="74"/>
      <c r="E787" s="74"/>
      <c r="F787" s="74"/>
      <c r="G787" s="390"/>
      <c r="H787" s="391"/>
      <c r="I787" s="391"/>
      <c r="J787" s="391"/>
      <c r="K787" s="391"/>
      <c r="L787" s="2"/>
      <c r="M787" s="2"/>
      <c r="N787" s="320"/>
      <c r="O787" s="320"/>
      <c r="P787" s="320"/>
      <c r="Q787" s="320"/>
      <c r="R787" s="320"/>
      <c r="S787" s="320"/>
      <c r="T787" s="320"/>
      <c r="U787" s="320"/>
      <c r="V787" s="320"/>
      <c r="W787" s="320"/>
      <c r="X787" s="320"/>
      <c r="Y787" s="320"/>
      <c r="Z787" s="320"/>
      <c r="AA787" s="320"/>
    </row>
    <row r="788" spans="1:27" ht="13.5" customHeight="1">
      <c r="A788" s="74"/>
      <c r="B788" s="74"/>
      <c r="C788" s="74"/>
      <c r="D788" s="74"/>
      <c r="E788" s="74"/>
      <c r="F788" s="74"/>
      <c r="G788" s="390"/>
      <c r="H788" s="391"/>
      <c r="I788" s="391"/>
      <c r="J788" s="391"/>
      <c r="K788" s="391"/>
      <c r="L788" s="2"/>
      <c r="M788" s="2"/>
      <c r="N788" s="320"/>
      <c r="O788" s="320"/>
      <c r="P788" s="320"/>
      <c r="Q788" s="320"/>
      <c r="R788" s="320"/>
      <c r="S788" s="320"/>
      <c r="T788" s="320"/>
      <c r="U788" s="320"/>
      <c r="V788" s="320"/>
      <c r="W788" s="320"/>
      <c r="X788" s="320"/>
      <c r="Y788" s="320"/>
      <c r="Z788" s="320"/>
      <c r="AA788" s="320"/>
    </row>
    <row r="789" spans="1:27" ht="13.5" customHeight="1">
      <c r="A789" s="74"/>
      <c r="B789" s="74"/>
      <c r="C789" s="74"/>
      <c r="D789" s="74"/>
      <c r="E789" s="74"/>
      <c r="F789" s="74"/>
      <c r="G789" s="390"/>
      <c r="H789" s="391"/>
      <c r="I789" s="391"/>
      <c r="J789" s="391"/>
      <c r="K789" s="391"/>
      <c r="L789" s="2"/>
      <c r="M789" s="2"/>
      <c r="N789" s="320"/>
      <c r="O789" s="320"/>
      <c r="P789" s="320"/>
      <c r="Q789" s="320"/>
      <c r="R789" s="320"/>
      <c r="S789" s="320"/>
      <c r="T789" s="320"/>
      <c r="U789" s="320"/>
      <c r="V789" s="320"/>
      <c r="W789" s="320"/>
      <c r="X789" s="320"/>
      <c r="Y789" s="320"/>
      <c r="Z789" s="320"/>
      <c r="AA789" s="320"/>
    </row>
    <row r="790" spans="1:27" ht="13.5" customHeight="1">
      <c r="A790" s="74"/>
      <c r="B790" s="74"/>
      <c r="C790" s="74"/>
      <c r="D790" s="74"/>
      <c r="E790" s="74"/>
      <c r="F790" s="74"/>
      <c r="G790" s="390"/>
      <c r="H790" s="391"/>
      <c r="I790" s="391"/>
      <c r="J790" s="391"/>
      <c r="K790" s="391"/>
      <c r="L790" s="2"/>
      <c r="M790" s="2"/>
      <c r="N790" s="320"/>
      <c r="O790" s="320"/>
      <c r="P790" s="320"/>
      <c r="Q790" s="320"/>
      <c r="R790" s="320"/>
      <c r="S790" s="320"/>
      <c r="T790" s="320"/>
      <c r="U790" s="320"/>
      <c r="V790" s="320"/>
      <c r="W790" s="320"/>
      <c r="X790" s="320"/>
      <c r="Y790" s="320"/>
      <c r="Z790" s="320"/>
      <c r="AA790" s="320"/>
    </row>
    <row r="791" spans="1:27" ht="13.5" customHeight="1">
      <c r="A791" s="74"/>
      <c r="B791" s="74"/>
      <c r="C791" s="74"/>
      <c r="D791" s="74"/>
      <c r="E791" s="74"/>
      <c r="F791" s="74"/>
      <c r="G791" s="390"/>
      <c r="H791" s="391"/>
      <c r="I791" s="391"/>
      <c r="J791" s="391"/>
      <c r="K791" s="391"/>
      <c r="L791" s="2"/>
      <c r="M791" s="2"/>
      <c r="N791" s="320"/>
      <c r="O791" s="320"/>
      <c r="P791" s="320"/>
      <c r="Q791" s="320"/>
      <c r="R791" s="320"/>
      <c r="S791" s="320"/>
      <c r="T791" s="320"/>
      <c r="U791" s="320"/>
      <c r="V791" s="320"/>
      <c r="W791" s="320"/>
      <c r="X791" s="320"/>
      <c r="Y791" s="320"/>
      <c r="Z791" s="320"/>
      <c r="AA791" s="320"/>
    </row>
    <row r="792" spans="1:27" ht="13.5" customHeight="1">
      <c r="A792" s="74"/>
      <c r="B792" s="74"/>
      <c r="C792" s="74"/>
      <c r="D792" s="74"/>
      <c r="E792" s="74"/>
      <c r="F792" s="74"/>
      <c r="G792" s="390"/>
      <c r="H792" s="391"/>
      <c r="I792" s="391"/>
      <c r="J792" s="391"/>
      <c r="K792" s="391"/>
      <c r="L792" s="2"/>
      <c r="M792" s="2"/>
      <c r="N792" s="320"/>
      <c r="O792" s="320"/>
      <c r="P792" s="320"/>
      <c r="Q792" s="320"/>
      <c r="R792" s="320"/>
      <c r="S792" s="320"/>
      <c r="T792" s="320"/>
      <c r="U792" s="320"/>
      <c r="V792" s="320"/>
      <c r="W792" s="320"/>
      <c r="X792" s="320"/>
      <c r="Y792" s="320"/>
      <c r="Z792" s="320"/>
      <c r="AA792" s="320"/>
    </row>
    <row r="793" spans="1:27" ht="13.5" customHeight="1">
      <c r="A793" s="74"/>
      <c r="B793" s="74"/>
      <c r="C793" s="74"/>
      <c r="D793" s="74"/>
      <c r="E793" s="74"/>
      <c r="F793" s="74"/>
      <c r="G793" s="390"/>
      <c r="H793" s="391"/>
      <c r="I793" s="391"/>
      <c r="J793" s="391"/>
      <c r="K793" s="391"/>
      <c r="L793" s="2"/>
      <c r="M793" s="2"/>
      <c r="N793" s="320"/>
      <c r="O793" s="320"/>
      <c r="P793" s="320"/>
      <c r="Q793" s="320"/>
      <c r="R793" s="320"/>
      <c r="S793" s="320"/>
      <c r="T793" s="320"/>
      <c r="U793" s="320"/>
      <c r="V793" s="320"/>
      <c r="W793" s="320"/>
      <c r="X793" s="320"/>
      <c r="Y793" s="320"/>
      <c r="Z793" s="320"/>
      <c r="AA793" s="320"/>
    </row>
    <row r="794" spans="1:27" ht="13.5" customHeight="1">
      <c r="A794" s="74"/>
      <c r="B794" s="74"/>
      <c r="C794" s="74"/>
      <c r="D794" s="74"/>
      <c r="E794" s="74"/>
      <c r="F794" s="74"/>
      <c r="G794" s="390"/>
      <c r="H794" s="391"/>
      <c r="I794" s="391"/>
      <c r="J794" s="391"/>
      <c r="K794" s="391"/>
      <c r="L794" s="2"/>
      <c r="M794" s="2"/>
      <c r="N794" s="320"/>
      <c r="O794" s="320"/>
      <c r="P794" s="320"/>
      <c r="Q794" s="320"/>
      <c r="R794" s="320"/>
      <c r="S794" s="320"/>
      <c r="T794" s="320"/>
      <c r="U794" s="320"/>
      <c r="V794" s="320"/>
      <c r="W794" s="320"/>
      <c r="X794" s="320"/>
      <c r="Y794" s="320"/>
      <c r="Z794" s="320"/>
      <c r="AA794" s="320"/>
    </row>
    <row r="795" spans="1:27" ht="13.5" customHeight="1">
      <c r="A795" s="74"/>
      <c r="B795" s="74"/>
      <c r="C795" s="74"/>
      <c r="D795" s="74"/>
      <c r="E795" s="74"/>
      <c r="F795" s="74"/>
      <c r="G795" s="390"/>
      <c r="H795" s="391"/>
      <c r="I795" s="391"/>
      <c r="J795" s="391"/>
      <c r="K795" s="391"/>
      <c r="L795" s="2"/>
      <c r="M795" s="2"/>
      <c r="N795" s="320"/>
      <c r="O795" s="320"/>
      <c r="P795" s="320"/>
      <c r="Q795" s="320"/>
      <c r="R795" s="320"/>
      <c r="S795" s="320"/>
      <c r="T795" s="320"/>
      <c r="U795" s="320"/>
      <c r="V795" s="320"/>
      <c r="W795" s="320"/>
      <c r="X795" s="320"/>
      <c r="Y795" s="320"/>
      <c r="Z795" s="320"/>
      <c r="AA795" s="320"/>
    </row>
    <row r="796" spans="1:27" ht="13.5" customHeight="1">
      <c r="A796" s="74"/>
      <c r="B796" s="74"/>
      <c r="C796" s="74"/>
      <c r="D796" s="74"/>
      <c r="E796" s="74"/>
      <c r="F796" s="74"/>
      <c r="G796" s="390"/>
      <c r="H796" s="391"/>
      <c r="I796" s="391"/>
      <c r="J796" s="391"/>
      <c r="K796" s="391"/>
      <c r="L796" s="2"/>
      <c r="M796" s="2"/>
      <c r="N796" s="320"/>
      <c r="O796" s="320"/>
      <c r="P796" s="320"/>
      <c r="Q796" s="320"/>
      <c r="R796" s="320"/>
      <c r="S796" s="320"/>
      <c r="T796" s="320"/>
      <c r="U796" s="320"/>
      <c r="V796" s="320"/>
      <c r="W796" s="320"/>
      <c r="X796" s="320"/>
      <c r="Y796" s="320"/>
      <c r="Z796" s="320"/>
      <c r="AA796" s="320"/>
    </row>
    <row r="797" spans="1:27" ht="13.5" customHeight="1">
      <c r="A797" s="74"/>
      <c r="B797" s="74"/>
      <c r="C797" s="74"/>
      <c r="D797" s="74"/>
      <c r="E797" s="74"/>
      <c r="F797" s="74"/>
      <c r="G797" s="390"/>
      <c r="H797" s="391"/>
      <c r="I797" s="391"/>
      <c r="J797" s="391"/>
      <c r="K797" s="391"/>
      <c r="L797" s="2"/>
      <c r="M797" s="2"/>
      <c r="N797" s="320"/>
      <c r="O797" s="320"/>
      <c r="P797" s="320"/>
      <c r="Q797" s="320"/>
      <c r="R797" s="320"/>
      <c r="S797" s="320"/>
      <c r="T797" s="320"/>
      <c r="U797" s="320"/>
      <c r="V797" s="320"/>
      <c r="W797" s="320"/>
      <c r="X797" s="320"/>
      <c r="Y797" s="320"/>
      <c r="Z797" s="320"/>
      <c r="AA797" s="320"/>
    </row>
    <row r="798" spans="1:27" ht="13.5" customHeight="1">
      <c r="A798" s="74"/>
      <c r="B798" s="74"/>
      <c r="C798" s="74"/>
      <c r="D798" s="74"/>
      <c r="E798" s="74"/>
      <c r="F798" s="74"/>
      <c r="G798" s="390"/>
      <c r="H798" s="391"/>
      <c r="I798" s="391"/>
      <c r="J798" s="391"/>
      <c r="K798" s="391"/>
      <c r="L798" s="2"/>
      <c r="M798" s="2"/>
      <c r="N798" s="320"/>
      <c r="O798" s="320"/>
      <c r="P798" s="320"/>
      <c r="Q798" s="320"/>
      <c r="R798" s="320"/>
      <c r="S798" s="320"/>
      <c r="T798" s="320"/>
      <c r="U798" s="320"/>
      <c r="V798" s="320"/>
      <c r="W798" s="320"/>
      <c r="X798" s="320"/>
      <c r="Y798" s="320"/>
      <c r="Z798" s="320"/>
      <c r="AA798" s="320"/>
    </row>
    <row r="799" spans="1:27" ht="13.5" customHeight="1">
      <c r="A799" s="74"/>
      <c r="B799" s="74"/>
      <c r="C799" s="74"/>
      <c r="D799" s="74"/>
      <c r="E799" s="74"/>
      <c r="F799" s="74"/>
      <c r="G799" s="390"/>
      <c r="H799" s="391"/>
      <c r="I799" s="391"/>
      <c r="J799" s="391"/>
      <c r="K799" s="391"/>
      <c r="L799" s="2"/>
      <c r="M799" s="2"/>
      <c r="N799" s="320"/>
      <c r="O799" s="320"/>
      <c r="P799" s="320"/>
      <c r="Q799" s="320"/>
      <c r="R799" s="320"/>
      <c r="S799" s="320"/>
      <c r="T799" s="320"/>
      <c r="U799" s="320"/>
      <c r="V799" s="320"/>
      <c r="W799" s="320"/>
      <c r="X799" s="320"/>
      <c r="Y799" s="320"/>
      <c r="Z799" s="320"/>
      <c r="AA799" s="320"/>
    </row>
    <row r="800" spans="1:27" ht="13.5" customHeight="1">
      <c r="A800" s="74"/>
      <c r="B800" s="74"/>
      <c r="C800" s="74"/>
      <c r="D800" s="74"/>
      <c r="E800" s="74"/>
      <c r="F800" s="74"/>
      <c r="G800" s="390"/>
      <c r="H800" s="391"/>
      <c r="I800" s="391"/>
      <c r="J800" s="391"/>
      <c r="K800" s="391"/>
      <c r="L800" s="2"/>
      <c r="M800" s="2"/>
      <c r="N800" s="320"/>
      <c r="O800" s="320"/>
      <c r="P800" s="320"/>
      <c r="Q800" s="320"/>
      <c r="R800" s="320"/>
      <c r="S800" s="320"/>
      <c r="T800" s="320"/>
      <c r="U800" s="320"/>
      <c r="V800" s="320"/>
      <c r="W800" s="320"/>
      <c r="X800" s="320"/>
      <c r="Y800" s="320"/>
      <c r="Z800" s="320"/>
      <c r="AA800" s="320"/>
    </row>
    <row r="801" spans="1:27" ht="13.5" customHeight="1">
      <c r="A801" s="74"/>
      <c r="B801" s="74"/>
      <c r="C801" s="74"/>
      <c r="D801" s="74"/>
      <c r="E801" s="74"/>
      <c r="F801" s="74"/>
      <c r="G801" s="390"/>
      <c r="H801" s="391"/>
      <c r="I801" s="391"/>
      <c r="J801" s="391"/>
      <c r="K801" s="391"/>
      <c r="L801" s="2"/>
      <c r="M801" s="2"/>
      <c r="N801" s="320"/>
      <c r="O801" s="320"/>
      <c r="P801" s="320"/>
      <c r="Q801" s="320"/>
      <c r="R801" s="320"/>
      <c r="S801" s="320"/>
      <c r="T801" s="320"/>
      <c r="U801" s="320"/>
      <c r="V801" s="320"/>
      <c r="W801" s="320"/>
      <c r="X801" s="320"/>
      <c r="Y801" s="320"/>
      <c r="Z801" s="320"/>
      <c r="AA801" s="320"/>
    </row>
    <row r="802" spans="1:27" ht="13.5" customHeight="1">
      <c r="A802" s="74"/>
      <c r="B802" s="74"/>
      <c r="C802" s="74"/>
      <c r="D802" s="74"/>
      <c r="E802" s="74"/>
      <c r="F802" s="74"/>
      <c r="G802" s="390"/>
      <c r="H802" s="391"/>
      <c r="I802" s="391"/>
      <c r="J802" s="391"/>
      <c r="K802" s="391"/>
      <c r="L802" s="2"/>
      <c r="M802" s="2"/>
      <c r="N802" s="320"/>
      <c r="O802" s="320"/>
      <c r="P802" s="320"/>
      <c r="Q802" s="320"/>
      <c r="R802" s="320"/>
      <c r="S802" s="320"/>
      <c r="T802" s="320"/>
      <c r="U802" s="320"/>
      <c r="V802" s="320"/>
      <c r="W802" s="320"/>
      <c r="X802" s="320"/>
      <c r="Y802" s="320"/>
      <c r="Z802" s="320"/>
      <c r="AA802" s="320"/>
    </row>
    <row r="803" spans="1:27" ht="13.5" customHeight="1">
      <c r="A803" s="74"/>
      <c r="B803" s="74"/>
      <c r="C803" s="74"/>
      <c r="D803" s="74"/>
      <c r="E803" s="74"/>
      <c r="F803" s="74"/>
      <c r="G803" s="390"/>
      <c r="H803" s="391"/>
      <c r="I803" s="391"/>
      <c r="J803" s="391"/>
      <c r="K803" s="391"/>
      <c r="L803" s="2"/>
      <c r="M803" s="2"/>
      <c r="N803" s="320"/>
      <c r="O803" s="320"/>
      <c r="P803" s="320"/>
      <c r="Q803" s="320"/>
      <c r="R803" s="320"/>
      <c r="S803" s="320"/>
      <c r="T803" s="320"/>
      <c r="U803" s="320"/>
      <c r="V803" s="320"/>
      <c r="W803" s="320"/>
      <c r="X803" s="320"/>
      <c r="Y803" s="320"/>
      <c r="Z803" s="320"/>
      <c r="AA803" s="320"/>
    </row>
    <row r="804" spans="1:27" ht="13.5" customHeight="1">
      <c r="A804" s="74"/>
      <c r="B804" s="74"/>
      <c r="C804" s="74"/>
      <c r="D804" s="74"/>
      <c r="E804" s="74"/>
      <c r="F804" s="74"/>
      <c r="G804" s="390"/>
      <c r="H804" s="391"/>
      <c r="I804" s="391"/>
      <c r="J804" s="391"/>
      <c r="K804" s="391"/>
      <c r="L804" s="2"/>
      <c r="M804" s="2"/>
      <c r="N804" s="320"/>
      <c r="O804" s="320"/>
      <c r="P804" s="320"/>
      <c r="Q804" s="320"/>
      <c r="R804" s="320"/>
      <c r="S804" s="320"/>
      <c r="T804" s="320"/>
      <c r="U804" s="320"/>
      <c r="V804" s="320"/>
      <c r="W804" s="320"/>
      <c r="X804" s="320"/>
      <c r="Y804" s="320"/>
      <c r="Z804" s="320"/>
      <c r="AA804" s="320"/>
    </row>
    <row r="805" spans="1:27" ht="13.5" customHeight="1">
      <c r="A805" s="74"/>
      <c r="B805" s="74"/>
      <c r="C805" s="74"/>
      <c r="D805" s="74"/>
      <c r="E805" s="74"/>
      <c r="F805" s="74"/>
      <c r="G805" s="390"/>
      <c r="H805" s="391"/>
      <c r="I805" s="391"/>
      <c r="J805" s="391"/>
      <c r="K805" s="391"/>
      <c r="L805" s="2"/>
      <c r="M805" s="2"/>
      <c r="N805" s="320"/>
      <c r="O805" s="320"/>
      <c r="P805" s="320"/>
      <c r="Q805" s="320"/>
      <c r="R805" s="320"/>
      <c r="S805" s="320"/>
      <c r="T805" s="320"/>
      <c r="U805" s="320"/>
      <c r="V805" s="320"/>
      <c r="W805" s="320"/>
      <c r="X805" s="320"/>
      <c r="Y805" s="320"/>
      <c r="Z805" s="320"/>
      <c r="AA805" s="320"/>
    </row>
    <row r="806" spans="1:27" ht="13.5" customHeight="1">
      <c r="A806" s="74"/>
      <c r="B806" s="74"/>
      <c r="C806" s="74"/>
      <c r="D806" s="74"/>
      <c r="E806" s="74"/>
      <c r="F806" s="74"/>
      <c r="G806" s="390"/>
      <c r="H806" s="391"/>
      <c r="I806" s="391"/>
      <c r="J806" s="391"/>
      <c r="K806" s="391"/>
      <c r="L806" s="2"/>
      <c r="M806" s="2"/>
      <c r="N806" s="320"/>
      <c r="O806" s="320"/>
      <c r="P806" s="320"/>
      <c r="Q806" s="320"/>
      <c r="R806" s="320"/>
      <c r="S806" s="320"/>
      <c r="T806" s="320"/>
      <c r="U806" s="320"/>
      <c r="V806" s="320"/>
      <c r="W806" s="320"/>
      <c r="X806" s="320"/>
      <c r="Y806" s="320"/>
      <c r="Z806" s="320"/>
      <c r="AA806" s="320"/>
    </row>
    <row r="807" spans="1:27" ht="13.5" customHeight="1">
      <c r="A807" s="74"/>
      <c r="B807" s="74"/>
      <c r="C807" s="74"/>
      <c r="D807" s="74"/>
      <c r="E807" s="74"/>
      <c r="F807" s="74"/>
      <c r="G807" s="390"/>
      <c r="H807" s="391"/>
      <c r="I807" s="391"/>
      <c r="J807" s="391"/>
      <c r="K807" s="391"/>
      <c r="L807" s="2"/>
      <c r="M807" s="2"/>
      <c r="N807" s="320"/>
      <c r="O807" s="320"/>
      <c r="P807" s="320"/>
      <c r="Q807" s="320"/>
      <c r="R807" s="320"/>
      <c r="S807" s="320"/>
      <c r="T807" s="320"/>
      <c r="U807" s="320"/>
      <c r="V807" s="320"/>
      <c r="W807" s="320"/>
      <c r="X807" s="320"/>
      <c r="Y807" s="320"/>
      <c r="Z807" s="320"/>
      <c r="AA807" s="320"/>
    </row>
    <row r="808" spans="1:27" ht="13.5" customHeight="1">
      <c r="A808" s="74"/>
      <c r="B808" s="74"/>
      <c r="C808" s="74"/>
      <c r="D808" s="74"/>
      <c r="E808" s="74"/>
      <c r="F808" s="74"/>
      <c r="G808" s="390"/>
      <c r="H808" s="391"/>
      <c r="I808" s="391"/>
      <c r="J808" s="391"/>
      <c r="K808" s="391"/>
      <c r="L808" s="2"/>
      <c r="M808" s="2"/>
      <c r="N808" s="320"/>
      <c r="O808" s="320"/>
      <c r="P808" s="320"/>
      <c r="Q808" s="320"/>
      <c r="R808" s="320"/>
      <c r="S808" s="320"/>
      <c r="T808" s="320"/>
      <c r="U808" s="320"/>
      <c r="V808" s="320"/>
      <c r="W808" s="320"/>
      <c r="X808" s="320"/>
      <c r="Y808" s="320"/>
      <c r="Z808" s="320"/>
      <c r="AA808" s="320"/>
    </row>
    <row r="809" spans="1:27" ht="13.5" customHeight="1">
      <c r="A809" s="74"/>
      <c r="B809" s="74"/>
      <c r="C809" s="74"/>
      <c r="D809" s="74"/>
      <c r="E809" s="74"/>
      <c r="F809" s="74"/>
      <c r="G809" s="390"/>
      <c r="H809" s="391"/>
      <c r="I809" s="391"/>
      <c r="J809" s="391"/>
      <c r="K809" s="391"/>
      <c r="L809" s="2"/>
      <c r="M809" s="2"/>
      <c r="N809" s="320"/>
      <c r="O809" s="320"/>
      <c r="P809" s="320"/>
      <c r="Q809" s="320"/>
      <c r="R809" s="320"/>
      <c r="S809" s="320"/>
      <c r="T809" s="320"/>
      <c r="U809" s="320"/>
      <c r="V809" s="320"/>
      <c r="W809" s="320"/>
      <c r="X809" s="320"/>
      <c r="Y809" s="320"/>
      <c r="Z809" s="320"/>
      <c r="AA809" s="320"/>
    </row>
    <row r="810" spans="1:27" ht="13.5" customHeight="1">
      <c r="A810" s="74"/>
      <c r="B810" s="74"/>
      <c r="C810" s="74"/>
      <c r="D810" s="74"/>
      <c r="E810" s="74"/>
      <c r="F810" s="74"/>
      <c r="G810" s="390"/>
      <c r="H810" s="391"/>
      <c r="I810" s="391"/>
      <c r="J810" s="391"/>
      <c r="K810" s="391"/>
      <c r="L810" s="2"/>
      <c r="M810" s="2"/>
      <c r="N810" s="320"/>
      <c r="O810" s="320"/>
      <c r="P810" s="320"/>
      <c r="Q810" s="320"/>
      <c r="R810" s="320"/>
      <c r="S810" s="320"/>
      <c r="T810" s="320"/>
      <c r="U810" s="320"/>
      <c r="V810" s="320"/>
      <c r="W810" s="320"/>
      <c r="X810" s="320"/>
      <c r="Y810" s="320"/>
      <c r="Z810" s="320"/>
      <c r="AA810" s="320"/>
    </row>
    <row r="811" spans="1:27" ht="13.5" customHeight="1">
      <c r="A811" s="74"/>
      <c r="B811" s="74"/>
      <c r="C811" s="74"/>
      <c r="D811" s="74"/>
      <c r="E811" s="74"/>
      <c r="F811" s="74"/>
      <c r="G811" s="390"/>
      <c r="H811" s="391"/>
      <c r="I811" s="391"/>
      <c r="J811" s="391"/>
      <c r="K811" s="391"/>
      <c r="L811" s="2"/>
      <c r="M811" s="2"/>
      <c r="N811" s="320"/>
      <c r="O811" s="320"/>
      <c r="P811" s="320"/>
      <c r="Q811" s="320"/>
      <c r="R811" s="320"/>
      <c r="S811" s="320"/>
      <c r="T811" s="320"/>
      <c r="U811" s="320"/>
      <c r="V811" s="320"/>
      <c r="W811" s="320"/>
      <c r="X811" s="320"/>
      <c r="Y811" s="320"/>
      <c r="Z811" s="320"/>
      <c r="AA811" s="320"/>
    </row>
    <row r="812" spans="1:27" ht="13.5" customHeight="1">
      <c r="A812" s="74"/>
      <c r="B812" s="74"/>
      <c r="C812" s="74"/>
      <c r="D812" s="74"/>
      <c r="E812" s="74"/>
      <c r="F812" s="74"/>
      <c r="G812" s="390"/>
      <c r="H812" s="391"/>
      <c r="I812" s="391"/>
      <c r="J812" s="391"/>
      <c r="K812" s="391"/>
      <c r="L812" s="2"/>
      <c r="M812" s="2"/>
      <c r="N812" s="320"/>
      <c r="O812" s="320"/>
      <c r="P812" s="320"/>
      <c r="Q812" s="320"/>
      <c r="R812" s="320"/>
      <c r="S812" s="320"/>
      <c r="T812" s="320"/>
      <c r="U812" s="320"/>
      <c r="V812" s="320"/>
      <c r="W812" s="320"/>
      <c r="X812" s="320"/>
      <c r="Y812" s="320"/>
      <c r="Z812" s="320"/>
      <c r="AA812" s="320"/>
    </row>
    <row r="813" spans="1:27" ht="13.5" customHeight="1">
      <c r="A813" s="74"/>
      <c r="B813" s="74"/>
      <c r="C813" s="74"/>
      <c r="D813" s="74"/>
      <c r="E813" s="74"/>
      <c r="F813" s="74"/>
      <c r="G813" s="390"/>
      <c r="H813" s="391"/>
      <c r="I813" s="391"/>
      <c r="J813" s="391"/>
      <c r="K813" s="391"/>
      <c r="L813" s="2"/>
      <c r="M813" s="2"/>
      <c r="N813" s="320"/>
      <c r="O813" s="320"/>
      <c r="P813" s="320"/>
      <c r="Q813" s="320"/>
      <c r="R813" s="320"/>
      <c r="S813" s="320"/>
      <c r="T813" s="320"/>
      <c r="U813" s="320"/>
      <c r="V813" s="320"/>
      <c r="W813" s="320"/>
      <c r="X813" s="320"/>
      <c r="Y813" s="320"/>
      <c r="Z813" s="320"/>
      <c r="AA813" s="320"/>
    </row>
    <row r="814" spans="1:27" ht="13.5" customHeight="1">
      <c r="A814" s="74"/>
      <c r="B814" s="74"/>
      <c r="C814" s="74"/>
      <c r="D814" s="74"/>
      <c r="E814" s="74"/>
      <c r="F814" s="74"/>
      <c r="G814" s="390"/>
      <c r="H814" s="391"/>
      <c r="I814" s="391"/>
      <c r="J814" s="391"/>
      <c r="K814" s="391"/>
      <c r="L814" s="2"/>
      <c r="M814" s="2"/>
      <c r="N814" s="320"/>
      <c r="O814" s="320"/>
      <c r="P814" s="320"/>
      <c r="Q814" s="320"/>
      <c r="R814" s="320"/>
      <c r="S814" s="320"/>
      <c r="T814" s="320"/>
      <c r="U814" s="320"/>
      <c r="V814" s="320"/>
      <c r="W814" s="320"/>
      <c r="X814" s="320"/>
      <c r="Y814" s="320"/>
      <c r="Z814" s="320"/>
      <c r="AA814" s="320"/>
    </row>
    <row r="815" spans="1:27" ht="13.5" customHeight="1">
      <c r="A815" s="74"/>
      <c r="B815" s="74"/>
      <c r="C815" s="74"/>
      <c r="D815" s="74"/>
      <c r="E815" s="74"/>
      <c r="F815" s="74"/>
      <c r="G815" s="390"/>
      <c r="H815" s="391"/>
      <c r="I815" s="391"/>
      <c r="J815" s="391"/>
      <c r="K815" s="391"/>
      <c r="L815" s="2"/>
      <c r="M815" s="2"/>
      <c r="N815" s="320"/>
      <c r="O815" s="320"/>
      <c r="P815" s="320"/>
      <c r="Q815" s="320"/>
      <c r="R815" s="320"/>
      <c r="S815" s="320"/>
      <c r="T815" s="320"/>
      <c r="U815" s="320"/>
      <c r="V815" s="320"/>
      <c r="W815" s="320"/>
      <c r="X815" s="320"/>
      <c r="Y815" s="320"/>
      <c r="Z815" s="320"/>
      <c r="AA815" s="320"/>
    </row>
    <row r="816" spans="1:27" ht="13.5" customHeight="1">
      <c r="A816" s="74"/>
      <c r="B816" s="74"/>
      <c r="C816" s="74"/>
      <c r="D816" s="74"/>
      <c r="E816" s="74"/>
      <c r="F816" s="74"/>
      <c r="G816" s="390"/>
      <c r="H816" s="391"/>
      <c r="I816" s="391"/>
      <c r="J816" s="391"/>
      <c r="K816" s="391"/>
      <c r="L816" s="2"/>
      <c r="M816" s="2"/>
      <c r="N816" s="320"/>
      <c r="O816" s="320"/>
      <c r="P816" s="320"/>
      <c r="Q816" s="320"/>
      <c r="R816" s="320"/>
      <c r="S816" s="320"/>
      <c r="T816" s="320"/>
      <c r="U816" s="320"/>
      <c r="V816" s="320"/>
      <c r="W816" s="320"/>
      <c r="X816" s="320"/>
      <c r="Y816" s="320"/>
      <c r="Z816" s="320"/>
      <c r="AA816" s="320"/>
    </row>
    <row r="817" spans="1:27" ht="13.5" customHeight="1">
      <c r="A817" s="74"/>
      <c r="B817" s="74"/>
      <c r="C817" s="74"/>
      <c r="D817" s="74"/>
      <c r="E817" s="74"/>
      <c r="F817" s="74"/>
      <c r="G817" s="390"/>
      <c r="H817" s="391"/>
      <c r="I817" s="391"/>
      <c r="J817" s="391"/>
      <c r="K817" s="391"/>
      <c r="L817" s="2"/>
      <c r="M817" s="2"/>
      <c r="N817" s="320"/>
      <c r="O817" s="320"/>
      <c r="P817" s="320"/>
      <c r="Q817" s="320"/>
      <c r="R817" s="320"/>
      <c r="S817" s="320"/>
      <c r="T817" s="320"/>
      <c r="U817" s="320"/>
      <c r="V817" s="320"/>
      <c r="W817" s="320"/>
      <c r="X817" s="320"/>
      <c r="Y817" s="320"/>
      <c r="Z817" s="320"/>
      <c r="AA817" s="320"/>
    </row>
    <row r="818" spans="1:27" ht="13.5" customHeight="1">
      <c r="A818" s="74"/>
      <c r="B818" s="74"/>
      <c r="C818" s="74"/>
      <c r="D818" s="74"/>
      <c r="E818" s="74"/>
      <c r="F818" s="74"/>
      <c r="G818" s="390"/>
      <c r="H818" s="391"/>
      <c r="I818" s="391"/>
      <c r="J818" s="391"/>
      <c r="K818" s="391"/>
      <c r="L818" s="2"/>
      <c r="M818" s="2"/>
      <c r="N818" s="320"/>
      <c r="O818" s="320"/>
      <c r="P818" s="320"/>
      <c r="Q818" s="320"/>
      <c r="R818" s="320"/>
      <c r="S818" s="320"/>
      <c r="T818" s="320"/>
      <c r="U818" s="320"/>
      <c r="V818" s="320"/>
      <c r="W818" s="320"/>
      <c r="X818" s="320"/>
      <c r="Y818" s="320"/>
      <c r="Z818" s="320"/>
      <c r="AA818" s="320"/>
    </row>
    <row r="819" spans="1:27" ht="13.5" customHeight="1">
      <c r="A819" s="74"/>
      <c r="B819" s="74"/>
      <c r="C819" s="74"/>
      <c r="D819" s="74"/>
      <c r="E819" s="74"/>
      <c r="F819" s="74"/>
      <c r="G819" s="390"/>
      <c r="H819" s="391"/>
      <c r="I819" s="391"/>
      <c r="J819" s="391"/>
      <c r="K819" s="391"/>
      <c r="L819" s="2"/>
      <c r="M819" s="2"/>
      <c r="N819" s="320"/>
      <c r="O819" s="320"/>
      <c r="P819" s="320"/>
      <c r="Q819" s="320"/>
      <c r="R819" s="320"/>
      <c r="S819" s="320"/>
      <c r="T819" s="320"/>
      <c r="U819" s="320"/>
      <c r="V819" s="320"/>
      <c r="W819" s="320"/>
      <c r="X819" s="320"/>
      <c r="Y819" s="320"/>
      <c r="Z819" s="320"/>
      <c r="AA819" s="320"/>
    </row>
    <row r="820" spans="1:27" ht="13.5" customHeight="1">
      <c r="A820" s="74"/>
      <c r="B820" s="74"/>
      <c r="C820" s="74"/>
      <c r="D820" s="74"/>
      <c r="E820" s="74"/>
      <c r="F820" s="74"/>
      <c r="G820" s="390"/>
      <c r="H820" s="391"/>
      <c r="I820" s="391"/>
      <c r="J820" s="391"/>
      <c r="K820" s="391"/>
      <c r="L820" s="2"/>
      <c r="M820" s="2"/>
      <c r="N820" s="320"/>
      <c r="O820" s="320"/>
      <c r="P820" s="320"/>
      <c r="Q820" s="320"/>
      <c r="R820" s="320"/>
      <c r="S820" s="320"/>
      <c r="T820" s="320"/>
      <c r="U820" s="320"/>
      <c r="V820" s="320"/>
      <c r="W820" s="320"/>
      <c r="X820" s="320"/>
      <c r="Y820" s="320"/>
      <c r="Z820" s="320"/>
      <c r="AA820" s="320"/>
    </row>
    <row r="821" spans="1:27" ht="13.5" customHeight="1">
      <c r="A821" s="74"/>
      <c r="B821" s="74"/>
      <c r="C821" s="74"/>
      <c r="D821" s="74"/>
      <c r="E821" s="74"/>
      <c r="F821" s="74"/>
      <c r="G821" s="390"/>
      <c r="H821" s="391"/>
      <c r="I821" s="391"/>
      <c r="J821" s="391"/>
      <c r="K821" s="391"/>
      <c r="L821" s="2"/>
      <c r="M821" s="2"/>
      <c r="N821" s="320"/>
      <c r="O821" s="320"/>
      <c r="P821" s="320"/>
      <c r="Q821" s="320"/>
      <c r="R821" s="320"/>
      <c r="S821" s="320"/>
      <c r="T821" s="320"/>
      <c r="U821" s="320"/>
      <c r="V821" s="320"/>
      <c r="W821" s="320"/>
      <c r="X821" s="320"/>
      <c r="Y821" s="320"/>
      <c r="Z821" s="320"/>
      <c r="AA821" s="320"/>
    </row>
    <row r="822" spans="1:27" ht="13.5" customHeight="1">
      <c r="A822" s="74"/>
      <c r="B822" s="74"/>
      <c r="C822" s="74"/>
      <c r="D822" s="74"/>
      <c r="E822" s="74"/>
      <c r="F822" s="74"/>
      <c r="G822" s="390"/>
      <c r="H822" s="391"/>
      <c r="I822" s="391"/>
      <c r="J822" s="391"/>
      <c r="K822" s="391"/>
      <c r="L822" s="2"/>
      <c r="M822" s="2"/>
      <c r="N822" s="320"/>
      <c r="O822" s="320"/>
      <c r="P822" s="320"/>
      <c r="Q822" s="320"/>
      <c r="R822" s="320"/>
      <c r="S822" s="320"/>
      <c r="T822" s="320"/>
      <c r="U822" s="320"/>
      <c r="V822" s="320"/>
      <c r="W822" s="320"/>
      <c r="X822" s="320"/>
      <c r="Y822" s="320"/>
      <c r="Z822" s="320"/>
      <c r="AA822" s="320"/>
    </row>
    <row r="823" spans="1:27" ht="13.5" customHeight="1">
      <c r="A823" s="74"/>
      <c r="B823" s="74"/>
      <c r="C823" s="74"/>
      <c r="D823" s="74"/>
      <c r="E823" s="74"/>
      <c r="F823" s="74"/>
      <c r="G823" s="390"/>
      <c r="H823" s="391"/>
      <c r="I823" s="391"/>
      <c r="J823" s="391"/>
      <c r="K823" s="391"/>
      <c r="L823" s="2"/>
      <c r="M823" s="2"/>
      <c r="N823" s="320"/>
      <c r="O823" s="320"/>
      <c r="P823" s="320"/>
      <c r="Q823" s="320"/>
      <c r="R823" s="320"/>
      <c r="S823" s="320"/>
      <c r="T823" s="320"/>
      <c r="U823" s="320"/>
      <c r="V823" s="320"/>
      <c r="W823" s="320"/>
      <c r="X823" s="320"/>
      <c r="Y823" s="320"/>
      <c r="Z823" s="320"/>
      <c r="AA823" s="320"/>
    </row>
    <row r="824" spans="1:27" ht="13.5" customHeight="1">
      <c r="A824" s="74"/>
      <c r="B824" s="74"/>
      <c r="C824" s="74"/>
      <c r="D824" s="74"/>
      <c r="E824" s="74"/>
      <c r="F824" s="74"/>
      <c r="G824" s="390"/>
      <c r="H824" s="391"/>
      <c r="I824" s="391"/>
      <c r="J824" s="391"/>
      <c r="K824" s="391"/>
      <c r="L824" s="2"/>
      <c r="M824" s="2"/>
      <c r="N824" s="320"/>
      <c r="O824" s="320"/>
      <c r="P824" s="320"/>
      <c r="Q824" s="320"/>
      <c r="R824" s="320"/>
      <c r="S824" s="320"/>
      <c r="T824" s="320"/>
      <c r="U824" s="320"/>
      <c r="V824" s="320"/>
      <c r="W824" s="320"/>
      <c r="X824" s="320"/>
      <c r="Y824" s="320"/>
      <c r="Z824" s="320"/>
      <c r="AA824" s="320"/>
    </row>
    <row r="825" spans="1:27" ht="13.5" customHeight="1">
      <c r="A825" s="74"/>
      <c r="B825" s="74"/>
      <c r="C825" s="74"/>
      <c r="D825" s="74"/>
      <c r="E825" s="74"/>
      <c r="F825" s="74"/>
      <c r="G825" s="390"/>
      <c r="H825" s="391"/>
      <c r="I825" s="391"/>
      <c r="J825" s="391"/>
      <c r="K825" s="391"/>
      <c r="L825" s="2"/>
      <c r="M825" s="2"/>
      <c r="N825" s="320"/>
      <c r="O825" s="320"/>
      <c r="P825" s="320"/>
      <c r="Q825" s="320"/>
      <c r="R825" s="320"/>
      <c r="S825" s="320"/>
      <c r="T825" s="320"/>
      <c r="U825" s="320"/>
      <c r="V825" s="320"/>
      <c r="W825" s="320"/>
      <c r="X825" s="320"/>
      <c r="Y825" s="320"/>
      <c r="Z825" s="320"/>
      <c r="AA825" s="320"/>
    </row>
    <row r="826" spans="1:27" ht="13.5" customHeight="1">
      <c r="A826" s="74"/>
      <c r="B826" s="74"/>
      <c r="C826" s="74"/>
      <c r="D826" s="74"/>
      <c r="E826" s="74"/>
      <c r="F826" s="74"/>
      <c r="G826" s="390"/>
      <c r="H826" s="391"/>
      <c r="I826" s="391"/>
      <c r="J826" s="391"/>
      <c r="K826" s="391"/>
      <c r="L826" s="2"/>
      <c r="M826" s="2"/>
      <c r="N826" s="320"/>
      <c r="O826" s="320"/>
      <c r="P826" s="320"/>
      <c r="Q826" s="320"/>
      <c r="R826" s="320"/>
      <c r="S826" s="320"/>
      <c r="T826" s="320"/>
      <c r="U826" s="320"/>
      <c r="V826" s="320"/>
      <c r="W826" s="320"/>
      <c r="X826" s="320"/>
      <c r="Y826" s="320"/>
      <c r="Z826" s="320"/>
      <c r="AA826" s="320"/>
    </row>
    <row r="827" spans="1:27" ht="13.5" customHeight="1">
      <c r="A827" s="74"/>
      <c r="B827" s="74"/>
      <c r="C827" s="74"/>
      <c r="D827" s="74"/>
      <c r="E827" s="74"/>
      <c r="F827" s="74"/>
      <c r="G827" s="390"/>
      <c r="H827" s="391"/>
      <c r="I827" s="391"/>
      <c r="J827" s="391"/>
      <c r="K827" s="391"/>
      <c r="L827" s="2"/>
      <c r="M827" s="2"/>
      <c r="N827" s="320"/>
      <c r="O827" s="320"/>
      <c r="P827" s="320"/>
      <c r="Q827" s="320"/>
      <c r="R827" s="320"/>
      <c r="S827" s="320"/>
      <c r="T827" s="320"/>
      <c r="U827" s="320"/>
      <c r="V827" s="320"/>
      <c r="W827" s="320"/>
      <c r="X827" s="320"/>
      <c r="Y827" s="320"/>
      <c r="Z827" s="320"/>
      <c r="AA827" s="320"/>
    </row>
    <row r="828" spans="1:27" ht="13.5" customHeight="1">
      <c r="A828" s="74"/>
      <c r="B828" s="74"/>
      <c r="C828" s="74"/>
      <c r="D828" s="74"/>
      <c r="E828" s="74"/>
      <c r="F828" s="74"/>
      <c r="G828" s="390"/>
      <c r="H828" s="391"/>
      <c r="I828" s="391"/>
      <c r="J828" s="391"/>
      <c r="K828" s="391"/>
      <c r="L828" s="2"/>
      <c r="M828" s="2"/>
      <c r="N828" s="320"/>
      <c r="O828" s="320"/>
      <c r="P828" s="320"/>
      <c r="Q828" s="320"/>
      <c r="R828" s="320"/>
      <c r="S828" s="320"/>
      <c r="T828" s="320"/>
      <c r="U828" s="320"/>
      <c r="V828" s="320"/>
      <c r="W828" s="320"/>
      <c r="X828" s="320"/>
      <c r="Y828" s="320"/>
      <c r="Z828" s="320"/>
      <c r="AA828" s="320"/>
    </row>
    <row r="829" spans="1:27" ht="13.5" customHeight="1">
      <c r="A829" s="74"/>
      <c r="B829" s="74"/>
      <c r="C829" s="74"/>
      <c r="D829" s="74"/>
      <c r="E829" s="74"/>
      <c r="F829" s="74"/>
      <c r="G829" s="390"/>
      <c r="H829" s="391"/>
      <c r="I829" s="391"/>
      <c r="J829" s="391"/>
      <c r="K829" s="391"/>
      <c r="L829" s="2"/>
      <c r="M829" s="2"/>
      <c r="N829" s="320"/>
      <c r="O829" s="320"/>
      <c r="P829" s="320"/>
      <c r="Q829" s="320"/>
      <c r="R829" s="320"/>
      <c r="S829" s="320"/>
      <c r="T829" s="320"/>
      <c r="U829" s="320"/>
      <c r="V829" s="320"/>
      <c r="W829" s="320"/>
      <c r="X829" s="320"/>
      <c r="Y829" s="320"/>
      <c r="Z829" s="320"/>
      <c r="AA829" s="320"/>
    </row>
    <row r="830" spans="1:27" ht="13.5" customHeight="1">
      <c r="A830" s="74"/>
      <c r="B830" s="74"/>
      <c r="C830" s="74"/>
      <c r="D830" s="74"/>
      <c r="E830" s="74"/>
      <c r="F830" s="74"/>
      <c r="G830" s="390"/>
      <c r="H830" s="391"/>
      <c r="I830" s="391"/>
      <c r="J830" s="391"/>
      <c r="K830" s="391"/>
      <c r="L830" s="2"/>
      <c r="M830" s="2"/>
      <c r="N830" s="320"/>
      <c r="O830" s="320"/>
      <c r="P830" s="320"/>
      <c r="Q830" s="320"/>
      <c r="R830" s="320"/>
      <c r="S830" s="320"/>
      <c r="T830" s="320"/>
      <c r="U830" s="320"/>
      <c r="V830" s="320"/>
      <c r="W830" s="320"/>
      <c r="X830" s="320"/>
      <c r="Y830" s="320"/>
      <c r="Z830" s="320"/>
      <c r="AA830" s="320"/>
    </row>
    <row r="831" spans="1:27" ht="13.5" customHeight="1">
      <c r="A831" s="74"/>
      <c r="B831" s="74"/>
      <c r="C831" s="74"/>
      <c r="D831" s="74"/>
      <c r="E831" s="74"/>
      <c r="F831" s="74"/>
      <c r="G831" s="390"/>
      <c r="H831" s="391"/>
      <c r="I831" s="391"/>
      <c r="J831" s="391"/>
      <c r="K831" s="391"/>
      <c r="L831" s="2"/>
      <c r="M831" s="2"/>
      <c r="N831" s="320"/>
      <c r="O831" s="320"/>
      <c r="P831" s="320"/>
      <c r="Q831" s="320"/>
      <c r="R831" s="320"/>
      <c r="S831" s="320"/>
      <c r="T831" s="320"/>
      <c r="U831" s="320"/>
      <c r="V831" s="320"/>
      <c r="W831" s="320"/>
      <c r="X831" s="320"/>
      <c r="Y831" s="320"/>
      <c r="Z831" s="320"/>
      <c r="AA831" s="320"/>
    </row>
    <row r="832" spans="1:27" ht="13.5" customHeight="1">
      <c r="A832" s="74"/>
      <c r="B832" s="74"/>
      <c r="C832" s="74"/>
      <c r="D832" s="74"/>
      <c r="E832" s="74"/>
      <c r="F832" s="74"/>
      <c r="G832" s="390"/>
      <c r="H832" s="391"/>
      <c r="I832" s="391"/>
      <c r="J832" s="391"/>
      <c r="K832" s="391"/>
      <c r="L832" s="2"/>
      <c r="M832" s="2"/>
      <c r="N832" s="320"/>
      <c r="O832" s="320"/>
      <c r="P832" s="320"/>
      <c r="Q832" s="320"/>
      <c r="R832" s="320"/>
      <c r="S832" s="320"/>
      <c r="T832" s="320"/>
      <c r="U832" s="320"/>
      <c r="V832" s="320"/>
      <c r="W832" s="320"/>
      <c r="X832" s="320"/>
      <c r="Y832" s="320"/>
      <c r="Z832" s="320"/>
      <c r="AA832" s="320"/>
    </row>
    <row r="833" spans="1:27" ht="13.5" customHeight="1">
      <c r="A833" s="74"/>
      <c r="B833" s="74"/>
      <c r="C833" s="74"/>
      <c r="D833" s="74"/>
      <c r="E833" s="74"/>
      <c r="F833" s="74"/>
      <c r="G833" s="390"/>
      <c r="H833" s="391"/>
      <c r="I833" s="391"/>
      <c r="J833" s="391"/>
      <c r="K833" s="391"/>
      <c r="L833" s="2"/>
      <c r="M833" s="2"/>
      <c r="N833" s="320"/>
      <c r="O833" s="320"/>
      <c r="P833" s="320"/>
      <c r="Q833" s="320"/>
      <c r="R833" s="320"/>
      <c r="S833" s="320"/>
      <c r="T833" s="320"/>
      <c r="U833" s="320"/>
      <c r="V833" s="320"/>
      <c r="W833" s="320"/>
      <c r="X833" s="320"/>
      <c r="Y833" s="320"/>
      <c r="Z833" s="320"/>
      <c r="AA833" s="320"/>
    </row>
    <row r="834" spans="1:27" ht="13.5" customHeight="1">
      <c r="A834" s="74"/>
      <c r="B834" s="74"/>
      <c r="C834" s="74"/>
      <c r="D834" s="74"/>
      <c r="E834" s="74"/>
      <c r="F834" s="74"/>
      <c r="G834" s="390"/>
      <c r="H834" s="391"/>
      <c r="I834" s="391"/>
      <c r="J834" s="391"/>
      <c r="K834" s="391"/>
      <c r="L834" s="2"/>
      <c r="M834" s="2"/>
      <c r="N834" s="320"/>
      <c r="O834" s="320"/>
      <c r="P834" s="320"/>
      <c r="Q834" s="320"/>
      <c r="R834" s="320"/>
      <c r="S834" s="320"/>
      <c r="T834" s="320"/>
      <c r="U834" s="320"/>
      <c r="V834" s="320"/>
      <c r="W834" s="320"/>
      <c r="X834" s="320"/>
      <c r="Y834" s="320"/>
      <c r="Z834" s="320"/>
      <c r="AA834" s="320"/>
    </row>
    <row r="835" spans="1:27" ht="13.5" customHeight="1">
      <c r="A835" s="74"/>
      <c r="B835" s="74"/>
      <c r="C835" s="74"/>
      <c r="D835" s="74"/>
      <c r="E835" s="74"/>
      <c r="F835" s="74"/>
      <c r="G835" s="390"/>
      <c r="H835" s="391"/>
      <c r="I835" s="391"/>
      <c r="J835" s="391"/>
      <c r="K835" s="391"/>
      <c r="L835" s="2"/>
      <c r="M835" s="2"/>
      <c r="N835" s="320"/>
      <c r="O835" s="320"/>
      <c r="P835" s="320"/>
      <c r="Q835" s="320"/>
      <c r="R835" s="320"/>
      <c r="S835" s="320"/>
      <c r="T835" s="320"/>
      <c r="U835" s="320"/>
      <c r="V835" s="320"/>
      <c r="W835" s="320"/>
      <c r="X835" s="320"/>
      <c r="Y835" s="320"/>
      <c r="Z835" s="320"/>
      <c r="AA835" s="320"/>
    </row>
    <row r="836" spans="1:27" ht="13.5" customHeight="1">
      <c r="A836" s="74"/>
      <c r="B836" s="74"/>
      <c r="C836" s="74"/>
      <c r="D836" s="74"/>
      <c r="E836" s="74"/>
      <c r="F836" s="74"/>
      <c r="G836" s="390"/>
      <c r="H836" s="391"/>
      <c r="I836" s="391"/>
      <c r="J836" s="391"/>
      <c r="K836" s="391"/>
      <c r="L836" s="2"/>
      <c r="M836" s="2"/>
      <c r="N836" s="320"/>
      <c r="O836" s="320"/>
      <c r="P836" s="320"/>
      <c r="Q836" s="320"/>
      <c r="R836" s="320"/>
      <c r="S836" s="320"/>
      <c r="T836" s="320"/>
      <c r="U836" s="320"/>
      <c r="V836" s="320"/>
      <c r="W836" s="320"/>
      <c r="X836" s="320"/>
      <c r="Y836" s="320"/>
      <c r="Z836" s="320"/>
      <c r="AA836" s="320"/>
    </row>
    <row r="837" spans="1:27" ht="13.5" customHeight="1">
      <c r="A837" s="74"/>
      <c r="B837" s="74"/>
      <c r="C837" s="74"/>
      <c r="D837" s="74"/>
      <c r="E837" s="74"/>
      <c r="F837" s="74"/>
      <c r="G837" s="390"/>
      <c r="H837" s="391"/>
      <c r="I837" s="391"/>
      <c r="J837" s="391"/>
      <c r="K837" s="391"/>
      <c r="L837" s="2"/>
      <c r="M837" s="2"/>
      <c r="N837" s="320"/>
      <c r="O837" s="320"/>
      <c r="P837" s="320"/>
      <c r="Q837" s="320"/>
      <c r="R837" s="320"/>
      <c r="S837" s="320"/>
      <c r="T837" s="320"/>
      <c r="U837" s="320"/>
      <c r="V837" s="320"/>
      <c r="W837" s="320"/>
      <c r="X837" s="320"/>
      <c r="Y837" s="320"/>
      <c r="Z837" s="320"/>
      <c r="AA837" s="320"/>
    </row>
    <row r="838" spans="1:27" ht="13.5" customHeight="1">
      <c r="A838" s="74"/>
      <c r="B838" s="74"/>
      <c r="C838" s="74"/>
      <c r="D838" s="74"/>
      <c r="E838" s="74"/>
      <c r="F838" s="74"/>
      <c r="G838" s="390"/>
      <c r="H838" s="391"/>
      <c r="I838" s="391"/>
      <c r="J838" s="391"/>
      <c r="K838" s="391"/>
      <c r="L838" s="2"/>
      <c r="M838" s="2"/>
      <c r="N838" s="320"/>
      <c r="O838" s="320"/>
      <c r="P838" s="320"/>
      <c r="Q838" s="320"/>
      <c r="R838" s="320"/>
      <c r="S838" s="320"/>
      <c r="T838" s="320"/>
      <c r="U838" s="320"/>
      <c r="V838" s="320"/>
      <c r="W838" s="320"/>
      <c r="X838" s="320"/>
      <c r="Y838" s="320"/>
      <c r="Z838" s="320"/>
      <c r="AA838" s="320"/>
    </row>
    <row r="839" spans="1:27" ht="13.5" customHeight="1">
      <c r="A839" s="74"/>
      <c r="B839" s="74"/>
      <c r="C839" s="74"/>
      <c r="D839" s="74"/>
      <c r="E839" s="74"/>
      <c r="F839" s="74"/>
      <c r="G839" s="390"/>
      <c r="H839" s="391"/>
      <c r="I839" s="391"/>
      <c r="J839" s="391"/>
      <c r="K839" s="391"/>
      <c r="L839" s="2"/>
      <c r="M839" s="2"/>
      <c r="N839" s="320"/>
      <c r="O839" s="320"/>
      <c r="P839" s="320"/>
      <c r="Q839" s="320"/>
      <c r="R839" s="320"/>
      <c r="S839" s="320"/>
      <c r="T839" s="320"/>
      <c r="U839" s="320"/>
      <c r="V839" s="320"/>
      <c r="W839" s="320"/>
      <c r="X839" s="320"/>
      <c r="Y839" s="320"/>
      <c r="Z839" s="320"/>
      <c r="AA839" s="320"/>
    </row>
    <row r="840" spans="1:27" ht="13.5" customHeight="1">
      <c r="A840" s="74"/>
      <c r="B840" s="74"/>
      <c r="C840" s="74"/>
      <c r="D840" s="74"/>
      <c r="E840" s="74"/>
      <c r="F840" s="74"/>
      <c r="G840" s="390"/>
      <c r="H840" s="391"/>
      <c r="I840" s="391"/>
      <c r="J840" s="391"/>
      <c r="K840" s="391"/>
      <c r="L840" s="2"/>
      <c r="M840" s="2"/>
      <c r="N840" s="320"/>
      <c r="O840" s="320"/>
      <c r="P840" s="320"/>
      <c r="Q840" s="320"/>
      <c r="R840" s="320"/>
      <c r="S840" s="320"/>
      <c r="T840" s="320"/>
      <c r="U840" s="320"/>
      <c r="V840" s="320"/>
      <c r="W840" s="320"/>
      <c r="X840" s="320"/>
      <c r="Y840" s="320"/>
      <c r="Z840" s="320"/>
      <c r="AA840" s="320"/>
    </row>
    <row r="841" spans="1:27" ht="13.5" customHeight="1">
      <c r="A841" s="74"/>
      <c r="B841" s="74"/>
      <c r="C841" s="74"/>
      <c r="D841" s="74"/>
      <c r="E841" s="74"/>
      <c r="F841" s="74"/>
      <c r="G841" s="390"/>
      <c r="H841" s="391"/>
      <c r="I841" s="391"/>
      <c r="J841" s="391"/>
      <c r="K841" s="391"/>
      <c r="L841" s="2"/>
      <c r="M841" s="2"/>
      <c r="N841" s="320"/>
      <c r="O841" s="320"/>
      <c r="P841" s="320"/>
      <c r="Q841" s="320"/>
      <c r="R841" s="320"/>
      <c r="S841" s="320"/>
      <c r="T841" s="320"/>
      <c r="U841" s="320"/>
      <c r="V841" s="320"/>
      <c r="W841" s="320"/>
      <c r="X841" s="320"/>
      <c r="Y841" s="320"/>
      <c r="Z841" s="320"/>
      <c r="AA841" s="320"/>
    </row>
    <row r="842" spans="1:27" ht="13.5" customHeight="1">
      <c r="A842" s="74"/>
      <c r="B842" s="74"/>
      <c r="C842" s="74"/>
      <c r="D842" s="74"/>
      <c r="E842" s="74"/>
      <c r="F842" s="74"/>
      <c r="G842" s="390"/>
      <c r="H842" s="391"/>
      <c r="I842" s="391"/>
      <c r="J842" s="391"/>
      <c r="K842" s="391"/>
      <c r="L842" s="2"/>
      <c r="M842" s="2"/>
      <c r="N842" s="320"/>
      <c r="O842" s="320"/>
      <c r="P842" s="320"/>
      <c r="Q842" s="320"/>
      <c r="R842" s="320"/>
      <c r="S842" s="320"/>
      <c r="T842" s="320"/>
      <c r="U842" s="320"/>
      <c r="V842" s="320"/>
      <c r="W842" s="320"/>
      <c r="X842" s="320"/>
      <c r="Y842" s="320"/>
      <c r="Z842" s="320"/>
      <c r="AA842" s="320"/>
    </row>
    <row r="843" spans="1:27" ht="13.5" customHeight="1">
      <c r="A843" s="74"/>
      <c r="B843" s="74"/>
      <c r="C843" s="74"/>
      <c r="D843" s="74"/>
      <c r="E843" s="74"/>
      <c r="F843" s="74"/>
      <c r="G843" s="390"/>
      <c r="H843" s="391"/>
      <c r="I843" s="391"/>
      <c r="J843" s="391"/>
      <c r="K843" s="391"/>
      <c r="L843" s="2"/>
      <c r="M843" s="2"/>
      <c r="N843" s="320"/>
      <c r="O843" s="320"/>
      <c r="P843" s="320"/>
      <c r="Q843" s="320"/>
      <c r="R843" s="320"/>
      <c r="S843" s="320"/>
      <c r="T843" s="320"/>
      <c r="U843" s="320"/>
      <c r="V843" s="320"/>
      <c r="W843" s="320"/>
      <c r="X843" s="320"/>
      <c r="Y843" s="320"/>
      <c r="Z843" s="320"/>
      <c r="AA843" s="320"/>
    </row>
    <row r="844" spans="1:27" ht="13.5" customHeight="1">
      <c r="A844" s="74"/>
      <c r="B844" s="74"/>
      <c r="C844" s="74"/>
      <c r="D844" s="74"/>
      <c r="E844" s="74"/>
      <c r="F844" s="74"/>
      <c r="G844" s="390"/>
      <c r="H844" s="391"/>
      <c r="I844" s="391"/>
      <c r="J844" s="391"/>
      <c r="K844" s="391"/>
      <c r="L844" s="2"/>
      <c r="M844" s="2"/>
      <c r="N844" s="320"/>
      <c r="O844" s="320"/>
      <c r="P844" s="320"/>
      <c r="Q844" s="320"/>
      <c r="R844" s="320"/>
      <c r="S844" s="320"/>
      <c r="T844" s="320"/>
      <c r="U844" s="320"/>
      <c r="V844" s="320"/>
      <c r="W844" s="320"/>
      <c r="X844" s="320"/>
      <c r="Y844" s="320"/>
      <c r="Z844" s="320"/>
      <c r="AA844" s="320"/>
    </row>
    <row r="845" spans="1:27" ht="13.5" customHeight="1">
      <c r="A845" s="74"/>
      <c r="B845" s="74"/>
      <c r="C845" s="74"/>
      <c r="D845" s="74"/>
      <c r="E845" s="74"/>
      <c r="F845" s="74"/>
      <c r="G845" s="390"/>
      <c r="H845" s="391"/>
      <c r="I845" s="391"/>
      <c r="J845" s="391"/>
      <c r="K845" s="391"/>
      <c r="L845" s="2"/>
      <c r="M845" s="2"/>
      <c r="N845" s="320"/>
      <c r="O845" s="320"/>
      <c r="P845" s="320"/>
      <c r="Q845" s="320"/>
      <c r="R845" s="320"/>
      <c r="S845" s="320"/>
      <c r="T845" s="320"/>
      <c r="U845" s="320"/>
      <c r="V845" s="320"/>
      <c r="W845" s="320"/>
      <c r="X845" s="320"/>
      <c r="Y845" s="320"/>
      <c r="Z845" s="320"/>
      <c r="AA845" s="320"/>
    </row>
    <row r="846" spans="1:27" ht="13.5" customHeight="1">
      <c r="A846" s="74"/>
      <c r="B846" s="74"/>
      <c r="C846" s="74"/>
      <c r="D846" s="74"/>
      <c r="E846" s="74"/>
      <c r="F846" s="74"/>
      <c r="G846" s="390"/>
      <c r="H846" s="391"/>
      <c r="I846" s="391"/>
      <c r="J846" s="391"/>
      <c r="K846" s="391"/>
      <c r="L846" s="2"/>
      <c r="M846" s="2"/>
      <c r="N846" s="320"/>
      <c r="O846" s="320"/>
      <c r="P846" s="320"/>
      <c r="Q846" s="320"/>
      <c r="R846" s="320"/>
      <c r="S846" s="320"/>
      <c r="T846" s="320"/>
      <c r="U846" s="320"/>
      <c r="V846" s="320"/>
      <c r="W846" s="320"/>
      <c r="X846" s="320"/>
      <c r="Y846" s="320"/>
      <c r="Z846" s="320"/>
      <c r="AA846" s="320"/>
    </row>
    <row r="847" spans="1:27" ht="13.5" customHeight="1">
      <c r="A847" s="74"/>
      <c r="B847" s="74"/>
      <c r="C847" s="74"/>
      <c r="D847" s="74"/>
      <c r="E847" s="74"/>
      <c r="F847" s="74"/>
      <c r="G847" s="390"/>
      <c r="H847" s="391"/>
      <c r="I847" s="391"/>
      <c r="J847" s="391"/>
      <c r="K847" s="391"/>
      <c r="L847" s="2"/>
      <c r="M847" s="2"/>
      <c r="N847" s="320"/>
      <c r="O847" s="320"/>
      <c r="P847" s="320"/>
      <c r="Q847" s="320"/>
      <c r="R847" s="320"/>
      <c r="S847" s="320"/>
      <c r="T847" s="320"/>
      <c r="U847" s="320"/>
      <c r="V847" s="320"/>
      <c r="W847" s="320"/>
      <c r="X847" s="320"/>
      <c r="Y847" s="320"/>
      <c r="Z847" s="320"/>
      <c r="AA847" s="320"/>
    </row>
    <row r="848" spans="1:27" ht="13.5" customHeight="1">
      <c r="A848" s="74"/>
      <c r="B848" s="74"/>
      <c r="C848" s="74"/>
      <c r="D848" s="74"/>
      <c r="E848" s="74"/>
      <c r="F848" s="74"/>
      <c r="G848" s="390"/>
      <c r="H848" s="391"/>
      <c r="I848" s="391"/>
      <c r="J848" s="391"/>
      <c r="K848" s="391"/>
      <c r="L848" s="2"/>
      <c r="M848" s="2"/>
      <c r="N848" s="320"/>
      <c r="O848" s="320"/>
      <c r="P848" s="320"/>
      <c r="Q848" s="320"/>
      <c r="R848" s="320"/>
      <c r="S848" s="320"/>
      <c r="T848" s="320"/>
      <c r="U848" s="320"/>
      <c r="V848" s="320"/>
      <c r="W848" s="320"/>
      <c r="X848" s="320"/>
      <c r="Y848" s="320"/>
      <c r="Z848" s="320"/>
      <c r="AA848" s="320"/>
    </row>
    <row r="849" spans="1:27" ht="13.5" customHeight="1">
      <c r="A849" s="74"/>
      <c r="B849" s="74"/>
      <c r="C849" s="74"/>
      <c r="D849" s="74"/>
      <c r="E849" s="74"/>
      <c r="F849" s="74"/>
      <c r="G849" s="390"/>
      <c r="H849" s="391"/>
      <c r="I849" s="391"/>
      <c r="J849" s="391"/>
      <c r="K849" s="391"/>
      <c r="L849" s="2"/>
      <c r="M849" s="2"/>
      <c r="N849" s="320"/>
      <c r="O849" s="320"/>
      <c r="P849" s="320"/>
      <c r="Q849" s="320"/>
      <c r="R849" s="320"/>
      <c r="S849" s="320"/>
      <c r="T849" s="320"/>
      <c r="U849" s="320"/>
      <c r="V849" s="320"/>
      <c r="W849" s="320"/>
      <c r="X849" s="320"/>
      <c r="Y849" s="320"/>
      <c r="Z849" s="320"/>
      <c r="AA849" s="320"/>
    </row>
    <row r="850" spans="1:27" ht="13.5" customHeight="1">
      <c r="A850" s="74"/>
      <c r="B850" s="74"/>
      <c r="C850" s="74"/>
      <c r="D850" s="74"/>
      <c r="E850" s="74"/>
      <c r="F850" s="74"/>
      <c r="G850" s="390"/>
      <c r="H850" s="391"/>
      <c r="I850" s="391"/>
      <c r="J850" s="391"/>
      <c r="K850" s="391"/>
      <c r="L850" s="2"/>
      <c r="M850" s="2"/>
      <c r="N850" s="320"/>
      <c r="O850" s="320"/>
      <c r="P850" s="320"/>
      <c r="Q850" s="320"/>
      <c r="R850" s="320"/>
      <c r="S850" s="320"/>
      <c r="T850" s="320"/>
      <c r="U850" s="320"/>
      <c r="V850" s="320"/>
      <c r="W850" s="320"/>
      <c r="X850" s="320"/>
      <c r="Y850" s="320"/>
      <c r="Z850" s="320"/>
      <c r="AA850" s="320"/>
    </row>
    <row r="851" spans="1:27" ht="13.5" customHeight="1">
      <c r="A851" s="74"/>
      <c r="B851" s="74"/>
      <c r="C851" s="74"/>
      <c r="D851" s="74"/>
      <c r="E851" s="74"/>
      <c r="F851" s="74"/>
      <c r="G851" s="390"/>
      <c r="H851" s="391"/>
      <c r="I851" s="391"/>
      <c r="J851" s="391"/>
      <c r="K851" s="391"/>
      <c r="L851" s="2"/>
      <c r="M851" s="2"/>
      <c r="N851" s="320"/>
      <c r="O851" s="320"/>
      <c r="P851" s="320"/>
      <c r="Q851" s="320"/>
      <c r="R851" s="320"/>
      <c r="S851" s="320"/>
      <c r="T851" s="320"/>
      <c r="U851" s="320"/>
      <c r="V851" s="320"/>
      <c r="W851" s="320"/>
      <c r="X851" s="320"/>
      <c r="Y851" s="320"/>
      <c r="Z851" s="320"/>
      <c r="AA851" s="320"/>
    </row>
    <row r="852" spans="1:27" ht="13.5" customHeight="1">
      <c r="A852" s="74"/>
      <c r="B852" s="74"/>
      <c r="C852" s="74"/>
      <c r="D852" s="74"/>
      <c r="E852" s="74"/>
      <c r="F852" s="74"/>
      <c r="G852" s="390"/>
      <c r="H852" s="391"/>
      <c r="I852" s="391"/>
      <c r="J852" s="391"/>
      <c r="K852" s="391"/>
      <c r="L852" s="2"/>
      <c r="M852" s="2"/>
      <c r="N852" s="320"/>
      <c r="O852" s="320"/>
      <c r="P852" s="320"/>
      <c r="Q852" s="320"/>
      <c r="R852" s="320"/>
      <c r="S852" s="320"/>
      <c r="T852" s="320"/>
      <c r="U852" s="320"/>
      <c r="V852" s="320"/>
      <c r="W852" s="320"/>
      <c r="X852" s="320"/>
      <c r="Y852" s="320"/>
      <c r="Z852" s="320"/>
      <c r="AA852" s="320"/>
    </row>
    <row r="853" spans="1:27" ht="13.5" customHeight="1">
      <c r="A853" s="74"/>
      <c r="B853" s="74"/>
      <c r="C853" s="74"/>
      <c r="D853" s="74"/>
      <c r="E853" s="74"/>
      <c r="F853" s="74"/>
      <c r="G853" s="390"/>
      <c r="H853" s="391"/>
      <c r="I853" s="391"/>
      <c r="J853" s="391"/>
      <c r="K853" s="391"/>
      <c r="L853" s="2"/>
      <c r="M853" s="2"/>
      <c r="N853" s="320"/>
      <c r="O853" s="320"/>
      <c r="P853" s="320"/>
      <c r="Q853" s="320"/>
      <c r="R853" s="320"/>
      <c r="S853" s="320"/>
      <c r="T853" s="320"/>
      <c r="U853" s="320"/>
      <c r="V853" s="320"/>
      <c r="W853" s="320"/>
      <c r="X853" s="320"/>
      <c r="Y853" s="320"/>
      <c r="Z853" s="320"/>
      <c r="AA853" s="320"/>
    </row>
    <row r="854" spans="1:27" ht="13.5" customHeight="1">
      <c r="A854" s="74"/>
      <c r="B854" s="74"/>
      <c r="C854" s="74"/>
      <c r="D854" s="74"/>
      <c r="E854" s="74"/>
      <c r="F854" s="74"/>
      <c r="G854" s="390"/>
      <c r="H854" s="391"/>
      <c r="I854" s="391"/>
      <c r="J854" s="391"/>
      <c r="K854" s="391"/>
      <c r="L854" s="2"/>
      <c r="M854" s="2"/>
      <c r="N854" s="320"/>
      <c r="O854" s="320"/>
      <c r="P854" s="320"/>
      <c r="Q854" s="320"/>
      <c r="R854" s="320"/>
      <c r="S854" s="320"/>
      <c r="T854" s="320"/>
      <c r="U854" s="320"/>
      <c r="V854" s="320"/>
      <c r="W854" s="320"/>
      <c r="X854" s="320"/>
      <c r="Y854" s="320"/>
      <c r="Z854" s="320"/>
      <c r="AA854" s="320"/>
    </row>
    <row r="855" spans="1:27" ht="13.5" customHeight="1">
      <c r="A855" s="74"/>
      <c r="B855" s="74"/>
      <c r="C855" s="74"/>
      <c r="D855" s="74"/>
      <c r="E855" s="74"/>
      <c r="F855" s="74"/>
      <c r="G855" s="390"/>
      <c r="H855" s="391"/>
      <c r="I855" s="391"/>
      <c r="J855" s="391"/>
      <c r="K855" s="391"/>
      <c r="L855" s="2"/>
      <c r="M855" s="2"/>
      <c r="N855" s="320"/>
      <c r="O855" s="320"/>
      <c r="P855" s="320"/>
      <c r="Q855" s="320"/>
      <c r="R855" s="320"/>
      <c r="S855" s="320"/>
      <c r="T855" s="320"/>
      <c r="U855" s="320"/>
      <c r="V855" s="320"/>
      <c r="W855" s="320"/>
      <c r="X855" s="320"/>
      <c r="Y855" s="320"/>
      <c r="Z855" s="320"/>
      <c r="AA855" s="320"/>
    </row>
    <row r="856" spans="1:27" ht="13.5" customHeight="1">
      <c r="A856" s="74"/>
      <c r="B856" s="74"/>
      <c r="C856" s="74"/>
      <c r="D856" s="74"/>
      <c r="E856" s="74"/>
      <c r="F856" s="74"/>
      <c r="G856" s="390"/>
      <c r="H856" s="391"/>
      <c r="I856" s="391"/>
      <c r="J856" s="391"/>
      <c r="K856" s="391"/>
      <c r="L856" s="2"/>
      <c r="M856" s="2"/>
      <c r="N856" s="320"/>
      <c r="O856" s="320"/>
      <c r="P856" s="320"/>
      <c r="Q856" s="320"/>
      <c r="R856" s="320"/>
      <c r="S856" s="320"/>
      <c r="T856" s="320"/>
      <c r="U856" s="320"/>
      <c r="V856" s="320"/>
      <c r="W856" s="320"/>
      <c r="X856" s="320"/>
      <c r="Y856" s="320"/>
      <c r="Z856" s="320"/>
      <c r="AA856" s="320"/>
    </row>
    <row r="857" spans="1:27" ht="13.5" customHeight="1">
      <c r="A857" s="74"/>
      <c r="B857" s="74"/>
      <c r="C857" s="74"/>
      <c r="D857" s="74"/>
      <c r="E857" s="74"/>
      <c r="F857" s="74"/>
      <c r="G857" s="390"/>
      <c r="H857" s="391"/>
      <c r="I857" s="391"/>
      <c r="J857" s="391"/>
      <c r="K857" s="391"/>
      <c r="L857" s="2"/>
      <c r="M857" s="2"/>
      <c r="N857" s="320"/>
      <c r="O857" s="320"/>
      <c r="P857" s="320"/>
      <c r="Q857" s="320"/>
      <c r="R857" s="320"/>
      <c r="S857" s="320"/>
      <c r="T857" s="320"/>
      <c r="U857" s="320"/>
      <c r="V857" s="320"/>
      <c r="W857" s="320"/>
      <c r="X857" s="320"/>
      <c r="Y857" s="320"/>
      <c r="Z857" s="320"/>
      <c r="AA857" s="320"/>
    </row>
    <row r="858" spans="1:27" ht="13.5" customHeight="1">
      <c r="A858" s="74"/>
      <c r="B858" s="74"/>
      <c r="C858" s="74"/>
      <c r="D858" s="74"/>
      <c r="E858" s="74"/>
      <c r="F858" s="74"/>
      <c r="G858" s="390"/>
      <c r="H858" s="391"/>
      <c r="I858" s="391"/>
      <c r="J858" s="391"/>
      <c r="K858" s="391"/>
      <c r="L858" s="2"/>
      <c r="M858" s="2"/>
      <c r="N858" s="320"/>
      <c r="O858" s="320"/>
      <c r="P858" s="320"/>
      <c r="Q858" s="320"/>
      <c r="R858" s="320"/>
      <c r="S858" s="320"/>
      <c r="T858" s="320"/>
      <c r="U858" s="320"/>
      <c r="V858" s="320"/>
      <c r="W858" s="320"/>
      <c r="X858" s="320"/>
      <c r="Y858" s="320"/>
      <c r="Z858" s="320"/>
      <c r="AA858" s="320"/>
    </row>
    <row r="859" spans="1:27" ht="13.5" customHeight="1">
      <c r="A859" s="74"/>
      <c r="B859" s="74"/>
      <c r="C859" s="74"/>
      <c r="D859" s="74"/>
      <c r="E859" s="74"/>
      <c r="F859" s="74"/>
      <c r="G859" s="390"/>
      <c r="H859" s="391"/>
      <c r="I859" s="391"/>
      <c r="J859" s="391"/>
      <c r="K859" s="391"/>
      <c r="L859" s="2"/>
      <c r="M859" s="2"/>
      <c r="N859" s="320"/>
      <c r="O859" s="320"/>
      <c r="P859" s="320"/>
      <c r="Q859" s="320"/>
      <c r="R859" s="320"/>
      <c r="S859" s="320"/>
      <c r="T859" s="320"/>
      <c r="U859" s="320"/>
      <c r="V859" s="320"/>
      <c r="W859" s="320"/>
      <c r="X859" s="320"/>
      <c r="Y859" s="320"/>
      <c r="Z859" s="320"/>
      <c r="AA859" s="320"/>
    </row>
    <row r="860" spans="1:27" ht="13.5" customHeight="1">
      <c r="A860" s="74"/>
      <c r="B860" s="74"/>
      <c r="C860" s="74"/>
      <c r="D860" s="74"/>
      <c r="E860" s="74"/>
      <c r="F860" s="74"/>
      <c r="G860" s="390"/>
      <c r="H860" s="391"/>
      <c r="I860" s="391"/>
      <c r="J860" s="391"/>
      <c r="K860" s="391"/>
      <c r="L860" s="2"/>
      <c r="M860" s="2"/>
      <c r="N860" s="320"/>
      <c r="O860" s="320"/>
      <c r="P860" s="320"/>
      <c r="Q860" s="320"/>
      <c r="R860" s="320"/>
      <c r="S860" s="320"/>
      <c r="T860" s="320"/>
      <c r="U860" s="320"/>
      <c r="V860" s="320"/>
      <c r="W860" s="320"/>
      <c r="X860" s="320"/>
      <c r="Y860" s="320"/>
      <c r="Z860" s="320"/>
      <c r="AA860" s="320"/>
    </row>
    <row r="861" spans="1:27" ht="13.5" customHeight="1">
      <c r="A861" s="74"/>
      <c r="B861" s="74"/>
      <c r="C861" s="74"/>
      <c r="D861" s="74"/>
      <c r="E861" s="74"/>
      <c r="F861" s="74"/>
      <c r="G861" s="390"/>
      <c r="H861" s="391"/>
      <c r="I861" s="391"/>
      <c r="J861" s="391"/>
      <c r="K861" s="391"/>
      <c r="L861" s="2"/>
      <c r="M861" s="2"/>
      <c r="N861" s="320"/>
      <c r="O861" s="320"/>
      <c r="P861" s="320"/>
      <c r="Q861" s="320"/>
      <c r="R861" s="320"/>
      <c r="S861" s="320"/>
      <c r="T861" s="320"/>
      <c r="U861" s="320"/>
      <c r="V861" s="320"/>
      <c r="W861" s="320"/>
      <c r="X861" s="320"/>
      <c r="Y861" s="320"/>
      <c r="Z861" s="320"/>
      <c r="AA861" s="320"/>
    </row>
    <row r="862" spans="1:27" ht="13.5" customHeight="1">
      <c r="A862" s="74"/>
      <c r="B862" s="74"/>
      <c r="C862" s="74"/>
      <c r="D862" s="74"/>
      <c r="E862" s="74"/>
      <c r="F862" s="74"/>
      <c r="G862" s="390"/>
      <c r="H862" s="391"/>
      <c r="I862" s="391"/>
      <c r="J862" s="391"/>
      <c r="K862" s="391"/>
      <c r="L862" s="2"/>
      <c r="M862" s="2"/>
      <c r="N862" s="320"/>
      <c r="O862" s="320"/>
      <c r="P862" s="320"/>
      <c r="Q862" s="320"/>
      <c r="R862" s="320"/>
      <c r="S862" s="320"/>
      <c r="T862" s="320"/>
      <c r="U862" s="320"/>
      <c r="V862" s="320"/>
      <c r="W862" s="320"/>
      <c r="X862" s="320"/>
      <c r="Y862" s="320"/>
      <c r="Z862" s="320"/>
      <c r="AA862" s="320"/>
    </row>
    <row r="863" spans="1:27" ht="13.5" customHeight="1">
      <c r="A863" s="74"/>
      <c r="B863" s="74"/>
      <c r="C863" s="74"/>
      <c r="D863" s="74"/>
      <c r="E863" s="74"/>
      <c r="F863" s="74"/>
      <c r="G863" s="390"/>
      <c r="H863" s="391"/>
      <c r="I863" s="391"/>
      <c r="J863" s="391"/>
      <c r="K863" s="391"/>
      <c r="L863" s="2"/>
      <c r="M863" s="2"/>
      <c r="N863" s="320"/>
      <c r="O863" s="320"/>
      <c r="P863" s="320"/>
      <c r="Q863" s="320"/>
      <c r="R863" s="320"/>
      <c r="S863" s="320"/>
      <c r="T863" s="320"/>
      <c r="U863" s="320"/>
      <c r="V863" s="320"/>
      <c r="W863" s="320"/>
      <c r="X863" s="320"/>
      <c r="Y863" s="320"/>
      <c r="Z863" s="320"/>
      <c r="AA863" s="320"/>
    </row>
    <row r="864" spans="1:27" ht="13.5" customHeight="1">
      <c r="A864" s="74"/>
      <c r="B864" s="74"/>
      <c r="C864" s="74"/>
      <c r="D864" s="74"/>
      <c r="E864" s="74"/>
      <c r="F864" s="74"/>
      <c r="G864" s="390"/>
      <c r="H864" s="391"/>
      <c r="I864" s="391"/>
      <c r="J864" s="391"/>
      <c r="K864" s="391"/>
      <c r="L864" s="2"/>
      <c r="M864" s="2"/>
      <c r="N864" s="320"/>
      <c r="O864" s="320"/>
      <c r="P864" s="320"/>
      <c r="Q864" s="320"/>
      <c r="R864" s="320"/>
      <c r="S864" s="320"/>
      <c r="T864" s="320"/>
      <c r="U864" s="320"/>
      <c r="V864" s="320"/>
      <c r="W864" s="320"/>
      <c r="X864" s="320"/>
      <c r="Y864" s="320"/>
      <c r="Z864" s="320"/>
      <c r="AA864" s="320"/>
    </row>
    <row r="865" spans="1:27" ht="13.5" customHeight="1">
      <c r="A865" s="74"/>
      <c r="B865" s="74"/>
      <c r="C865" s="74"/>
      <c r="D865" s="74"/>
      <c r="E865" s="74"/>
      <c r="F865" s="74"/>
      <c r="G865" s="390"/>
      <c r="H865" s="391"/>
      <c r="I865" s="391"/>
      <c r="J865" s="391"/>
      <c r="K865" s="391"/>
      <c r="L865" s="2"/>
      <c r="M865" s="2"/>
      <c r="N865" s="320"/>
      <c r="O865" s="320"/>
      <c r="P865" s="320"/>
      <c r="Q865" s="320"/>
      <c r="R865" s="320"/>
      <c r="S865" s="320"/>
      <c r="T865" s="320"/>
      <c r="U865" s="320"/>
      <c r="V865" s="320"/>
      <c r="W865" s="320"/>
      <c r="X865" s="320"/>
      <c r="Y865" s="320"/>
      <c r="Z865" s="320"/>
      <c r="AA865" s="320"/>
    </row>
    <row r="866" spans="1:27" ht="13.5" customHeight="1">
      <c r="A866" s="74"/>
      <c r="B866" s="74"/>
      <c r="C866" s="74"/>
      <c r="D866" s="74"/>
      <c r="E866" s="74"/>
      <c r="F866" s="74"/>
      <c r="G866" s="390"/>
      <c r="H866" s="391"/>
      <c r="I866" s="391"/>
      <c r="J866" s="391"/>
      <c r="K866" s="391"/>
      <c r="L866" s="2"/>
      <c r="M866" s="2"/>
      <c r="N866" s="320"/>
      <c r="O866" s="320"/>
      <c r="P866" s="320"/>
      <c r="Q866" s="320"/>
      <c r="R866" s="320"/>
      <c r="S866" s="320"/>
      <c r="T866" s="320"/>
      <c r="U866" s="320"/>
      <c r="V866" s="320"/>
      <c r="W866" s="320"/>
      <c r="X866" s="320"/>
      <c r="Y866" s="320"/>
      <c r="Z866" s="320"/>
      <c r="AA866" s="320"/>
    </row>
    <row r="867" spans="1:27" ht="13.5" customHeight="1">
      <c r="A867" s="74"/>
      <c r="B867" s="74"/>
      <c r="C867" s="74"/>
      <c r="D867" s="74"/>
      <c r="E867" s="74"/>
      <c r="F867" s="74"/>
      <c r="G867" s="390"/>
      <c r="H867" s="391"/>
      <c r="I867" s="391"/>
      <c r="J867" s="391"/>
      <c r="K867" s="391"/>
      <c r="L867" s="2"/>
      <c r="M867" s="2"/>
      <c r="N867" s="320"/>
      <c r="O867" s="320"/>
      <c r="P867" s="320"/>
      <c r="Q867" s="320"/>
      <c r="R867" s="320"/>
      <c r="S867" s="320"/>
      <c r="T867" s="320"/>
      <c r="U867" s="320"/>
      <c r="V867" s="320"/>
      <c r="W867" s="320"/>
      <c r="X867" s="320"/>
      <c r="Y867" s="320"/>
      <c r="Z867" s="320"/>
      <c r="AA867" s="320"/>
    </row>
    <row r="868" spans="1:27" ht="13.5" customHeight="1">
      <c r="A868" s="74"/>
      <c r="B868" s="74"/>
      <c r="C868" s="74"/>
      <c r="D868" s="74"/>
      <c r="E868" s="74"/>
      <c r="F868" s="74"/>
      <c r="G868" s="390"/>
      <c r="H868" s="391"/>
      <c r="I868" s="391"/>
      <c r="J868" s="391"/>
      <c r="K868" s="391"/>
      <c r="L868" s="2"/>
      <c r="M868" s="2"/>
      <c r="N868" s="320"/>
      <c r="O868" s="320"/>
      <c r="P868" s="320"/>
      <c r="Q868" s="320"/>
      <c r="R868" s="320"/>
      <c r="S868" s="320"/>
      <c r="T868" s="320"/>
      <c r="U868" s="320"/>
      <c r="V868" s="320"/>
      <c r="W868" s="320"/>
      <c r="X868" s="320"/>
      <c r="Y868" s="320"/>
      <c r="Z868" s="320"/>
      <c r="AA868" s="320"/>
    </row>
    <row r="869" spans="1:27" ht="13.5" customHeight="1">
      <c r="A869" s="74"/>
      <c r="B869" s="74"/>
      <c r="C869" s="74"/>
      <c r="D869" s="74"/>
      <c r="E869" s="74"/>
      <c r="F869" s="74"/>
      <c r="G869" s="390"/>
      <c r="H869" s="391"/>
      <c r="I869" s="391"/>
      <c r="J869" s="391"/>
      <c r="K869" s="391"/>
      <c r="L869" s="2"/>
      <c r="M869" s="2"/>
      <c r="N869" s="320"/>
      <c r="O869" s="320"/>
      <c r="P869" s="320"/>
      <c r="Q869" s="320"/>
      <c r="R869" s="320"/>
      <c r="S869" s="320"/>
      <c r="T869" s="320"/>
      <c r="U869" s="320"/>
      <c r="V869" s="320"/>
      <c r="W869" s="320"/>
      <c r="X869" s="320"/>
      <c r="Y869" s="320"/>
      <c r="Z869" s="320"/>
      <c r="AA869" s="320"/>
    </row>
    <row r="870" spans="1:27" ht="13.5" customHeight="1">
      <c r="A870" s="74"/>
      <c r="B870" s="74"/>
      <c r="C870" s="74"/>
      <c r="D870" s="74"/>
      <c r="E870" s="74"/>
      <c r="F870" s="74"/>
      <c r="G870" s="390"/>
      <c r="H870" s="391"/>
      <c r="I870" s="391"/>
      <c r="J870" s="391"/>
      <c r="K870" s="391"/>
      <c r="L870" s="2"/>
      <c r="M870" s="2"/>
      <c r="N870" s="320"/>
      <c r="O870" s="320"/>
      <c r="P870" s="320"/>
      <c r="Q870" s="320"/>
      <c r="R870" s="320"/>
      <c r="S870" s="320"/>
      <c r="T870" s="320"/>
      <c r="U870" s="320"/>
      <c r="V870" s="320"/>
      <c r="W870" s="320"/>
      <c r="X870" s="320"/>
      <c r="Y870" s="320"/>
      <c r="Z870" s="320"/>
      <c r="AA870" s="320"/>
    </row>
    <row r="871" spans="1:27" ht="13.5" customHeight="1">
      <c r="A871" s="74"/>
      <c r="B871" s="74"/>
      <c r="C871" s="74"/>
      <c r="D871" s="74"/>
      <c r="E871" s="74"/>
      <c r="F871" s="74"/>
      <c r="G871" s="390"/>
      <c r="H871" s="391"/>
      <c r="I871" s="391"/>
      <c r="J871" s="391"/>
      <c r="K871" s="391"/>
      <c r="L871" s="2"/>
      <c r="M871" s="2"/>
      <c r="N871" s="320"/>
      <c r="O871" s="320"/>
      <c r="P871" s="320"/>
      <c r="Q871" s="320"/>
      <c r="R871" s="320"/>
      <c r="S871" s="320"/>
      <c r="T871" s="320"/>
      <c r="U871" s="320"/>
      <c r="V871" s="320"/>
      <c r="W871" s="320"/>
      <c r="X871" s="320"/>
      <c r="Y871" s="320"/>
      <c r="Z871" s="320"/>
      <c r="AA871" s="320"/>
    </row>
    <row r="872" spans="1:27" ht="13.5" customHeight="1">
      <c r="A872" s="74"/>
      <c r="B872" s="74"/>
      <c r="C872" s="74"/>
      <c r="D872" s="74"/>
      <c r="E872" s="74"/>
      <c r="F872" s="74"/>
      <c r="G872" s="390"/>
      <c r="H872" s="391"/>
      <c r="I872" s="391"/>
      <c r="J872" s="391"/>
      <c r="K872" s="391"/>
      <c r="L872" s="2"/>
      <c r="M872" s="2"/>
      <c r="N872" s="320"/>
      <c r="O872" s="320"/>
      <c r="P872" s="320"/>
      <c r="Q872" s="320"/>
      <c r="R872" s="320"/>
      <c r="S872" s="320"/>
      <c r="T872" s="320"/>
      <c r="U872" s="320"/>
      <c r="V872" s="320"/>
      <c r="W872" s="320"/>
      <c r="X872" s="320"/>
      <c r="Y872" s="320"/>
      <c r="Z872" s="320"/>
      <c r="AA872" s="320"/>
    </row>
    <row r="873" spans="1:27" ht="13.5" customHeight="1">
      <c r="A873" s="74"/>
      <c r="B873" s="74"/>
      <c r="C873" s="74"/>
      <c r="D873" s="74"/>
      <c r="E873" s="74"/>
      <c r="F873" s="74"/>
      <c r="G873" s="390"/>
      <c r="H873" s="391"/>
      <c r="I873" s="391"/>
      <c r="J873" s="391"/>
      <c r="K873" s="391"/>
      <c r="L873" s="2"/>
      <c r="M873" s="2"/>
      <c r="N873" s="320"/>
      <c r="O873" s="320"/>
      <c r="P873" s="320"/>
      <c r="Q873" s="320"/>
      <c r="R873" s="320"/>
      <c r="S873" s="320"/>
      <c r="T873" s="320"/>
      <c r="U873" s="320"/>
      <c r="V873" s="320"/>
      <c r="W873" s="320"/>
      <c r="X873" s="320"/>
      <c r="Y873" s="320"/>
      <c r="Z873" s="320"/>
      <c r="AA873" s="320"/>
    </row>
    <row r="874" spans="1:27" ht="13.5" customHeight="1">
      <c r="A874" s="74"/>
      <c r="B874" s="74"/>
      <c r="C874" s="74"/>
      <c r="D874" s="74"/>
      <c r="E874" s="74"/>
      <c r="F874" s="74"/>
      <c r="G874" s="390"/>
      <c r="H874" s="391"/>
      <c r="I874" s="391"/>
      <c r="J874" s="391"/>
      <c r="K874" s="391"/>
      <c r="L874" s="2"/>
      <c r="M874" s="2"/>
      <c r="N874" s="320"/>
      <c r="O874" s="320"/>
      <c r="P874" s="320"/>
      <c r="Q874" s="320"/>
      <c r="R874" s="320"/>
      <c r="S874" s="320"/>
      <c r="T874" s="320"/>
      <c r="U874" s="320"/>
      <c r="V874" s="320"/>
      <c r="W874" s="320"/>
      <c r="X874" s="320"/>
      <c r="Y874" s="320"/>
      <c r="Z874" s="320"/>
      <c r="AA874" s="320"/>
    </row>
    <row r="875" spans="1:27" ht="13.5" customHeight="1">
      <c r="A875" s="74"/>
      <c r="B875" s="74"/>
      <c r="C875" s="74"/>
      <c r="D875" s="74"/>
      <c r="E875" s="74"/>
      <c r="F875" s="74"/>
      <c r="G875" s="390"/>
      <c r="H875" s="391"/>
      <c r="I875" s="391"/>
      <c r="J875" s="391"/>
      <c r="K875" s="391"/>
      <c r="L875" s="2"/>
      <c r="M875" s="2"/>
      <c r="N875" s="320"/>
      <c r="O875" s="320"/>
      <c r="P875" s="320"/>
      <c r="Q875" s="320"/>
      <c r="R875" s="320"/>
      <c r="S875" s="320"/>
      <c r="T875" s="320"/>
      <c r="U875" s="320"/>
      <c r="V875" s="320"/>
      <c r="W875" s="320"/>
      <c r="X875" s="320"/>
      <c r="Y875" s="320"/>
      <c r="Z875" s="320"/>
      <c r="AA875" s="320"/>
    </row>
    <row r="876" spans="1:27" ht="13.5" customHeight="1">
      <c r="A876" s="74"/>
      <c r="B876" s="74"/>
      <c r="C876" s="74"/>
      <c r="D876" s="74"/>
      <c r="E876" s="74"/>
      <c r="F876" s="74"/>
      <c r="G876" s="390"/>
      <c r="H876" s="391"/>
      <c r="I876" s="391"/>
      <c r="J876" s="391"/>
      <c r="K876" s="391"/>
      <c r="L876" s="2"/>
      <c r="M876" s="2"/>
      <c r="N876" s="320"/>
      <c r="O876" s="320"/>
      <c r="P876" s="320"/>
      <c r="Q876" s="320"/>
      <c r="R876" s="320"/>
      <c r="S876" s="320"/>
      <c r="T876" s="320"/>
      <c r="U876" s="320"/>
      <c r="V876" s="320"/>
      <c r="W876" s="320"/>
      <c r="X876" s="320"/>
      <c r="Y876" s="320"/>
      <c r="Z876" s="320"/>
      <c r="AA876" s="320"/>
    </row>
    <row r="877" spans="1:27" ht="13.5" customHeight="1">
      <c r="A877" s="74"/>
      <c r="B877" s="74"/>
      <c r="C877" s="74"/>
      <c r="D877" s="74"/>
      <c r="E877" s="74"/>
      <c r="F877" s="74"/>
      <c r="G877" s="390"/>
      <c r="H877" s="391"/>
      <c r="I877" s="391"/>
      <c r="J877" s="391"/>
      <c r="K877" s="391"/>
      <c r="L877" s="2"/>
      <c r="M877" s="2"/>
      <c r="N877" s="320"/>
      <c r="O877" s="320"/>
      <c r="P877" s="320"/>
      <c r="Q877" s="320"/>
      <c r="R877" s="320"/>
      <c r="S877" s="320"/>
      <c r="T877" s="320"/>
      <c r="U877" s="320"/>
      <c r="V877" s="320"/>
      <c r="W877" s="320"/>
      <c r="X877" s="320"/>
      <c r="Y877" s="320"/>
      <c r="Z877" s="320"/>
      <c r="AA877" s="320"/>
    </row>
    <row r="878" spans="1:27" ht="13.5" customHeight="1">
      <c r="A878" s="74"/>
      <c r="B878" s="74"/>
      <c r="C878" s="74"/>
      <c r="D878" s="74"/>
      <c r="E878" s="74"/>
      <c r="F878" s="74"/>
      <c r="G878" s="390"/>
      <c r="H878" s="391"/>
      <c r="I878" s="391"/>
      <c r="J878" s="391"/>
      <c r="K878" s="391"/>
      <c r="L878" s="2"/>
      <c r="M878" s="2"/>
      <c r="N878" s="320"/>
      <c r="O878" s="320"/>
      <c r="P878" s="320"/>
      <c r="Q878" s="320"/>
      <c r="R878" s="320"/>
      <c r="S878" s="320"/>
      <c r="T878" s="320"/>
      <c r="U878" s="320"/>
      <c r="V878" s="320"/>
      <c r="W878" s="320"/>
      <c r="X878" s="320"/>
      <c r="Y878" s="320"/>
      <c r="Z878" s="320"/>
      <c r="AA878" s="320"/>
    </row>
    <row r="879" spans="1:27" ht="13.5" customHeight="1">
      <c r="A879" s="74"/>
      <c r="B879" s="74"/>
      <c r="C879" s="74"/>
      <c r="D879" s="74"/>
      <c r="E879" s="74"/>
      <c r="F879" s="74"/>
      <c r="G879" s="390"/>
      <c r="H879" s="391"/>
      <c r="I879" s="391"/>
      <c r="J879" s="391"/>
      <c r="K879" s="391"/>
      <c r="L879" s="2"/>
      <c r="M879" s="2"/>
      <c r="N879" s="320"/>
      <c r="O879" s="320"/>
      <c r="P879" s="320"/>
      <c r="Q879" s="320"/>
      <c r="R879" s="320"/>
      <c r="S879" s="320"/>
      <c r="T879" s="320"/>
      <c r="U879" s="320"/>
      <c r="V879" s="320"/>
      <c r="W879" s="320"/>
      <c r="X879" s="320"/>
      <c r="Y879" s="320"/>
      <c r="Z879" s="320"/>
      <c r="AA879" s="320"/>
    </row>
    <row r="880" spans="1:27" ht="13.5" customHeight="1">
      <c r="A880" s="74"/>
      <c r="B880" s="74"/>
      <c r="C880" s="74"/>
      <c r="D880" s="74"/>
      <c r="E880" s="74"/>
      <c r="F880" s="74"/>
      <c r="G880" s="390"/>
      <c r="H880" s="391"/>
      <c r="I880" s="391"/>
      <c r="J880" s="391"/>
      <c r="K880" s="391"/>
      <c r="L880" s="2"/>
      <c r="M880" s="2"/>
      <c r="N880" s="320"/>
      <c r="O880" s="320"/>
      <c r="P880" s="320"/>
      <c r="Q880" s="320"/>
      <c r="R880" s="320"/>
      <c r="S880" s="320"/>
      <c r="T880" s="320"/>
      <c r="U880" s="320"/>
      <c r="V880" s="320"/>
      <c r="W880" s="320"/>
      <c r="X880" s="320"/>
      <c r="Y880" s="320"/>
      <c r="Z880" s="320"/>
      <c r="AA880" s="320"/>
    </row>
    <row r="881" spans="1:27" ht="13.5" customHeight="1">
      <c r="A881" s="74"/>
      <c r="B881" s="74"/>
      <c r="C881" s="74"/>
      <c r="D881" s="74"/>
      <c r="E881" s="74"/>
      <c r="F881" s="74"/>
      <c r="G881" s="390"/>
      <c r="H881" s="391"/>
      <c r="I881" s="391"/>
      <c r="J881" s="391"/>
      <c r="K881" s="391"/>
      <c r="L881" s="2"/>
      <c r="M881" s="2"/>
      <c r="N881" s="320"/>
      <c r="O881" s="320"/>
      <c r="P881" s="320"/>
      <c r="Q881" s="320"/>
      <c r="R881" s="320"/>
      <c r="S881" s="320"/>
      <c r="T881" s="320"/>
      <c r="U881" s="320"/>
      <c r="V881" s="320"/>
      <c r="W881" s="320"/>
      <c r="X881" s="320"/>
      <c r="Y881" s="320"/>
      <c r="Z881" s="320"/>
      <c r="AA881" s="320"/>
    </row>
    <row r="882" spans="1:27" ht="13.5" customHeight="1">
      <c r="A882" s="74"/>
      <c r="B882" s="74"/>
      <c r="C882" s="74"/>
      <c r="D882" s="74"/>
      <c r="E882" s="74"/>
      <c r="F882" s="74"/>
      <c r="G882" s="390"/>
      <c r="H882" s="391"/>
      <c r="I882" s="391"/>
      <c r="J882" s="391"/>
      <c r="K882" s="391"/>
      <c r="L882" s="2"/>
      <c r="M882" s="2"/>
      <c r="N882" s="320"/>
      <c r="O882" s="320"/>
      <c r="P882" s="320"/>
      <c r="Q882" s="320"/>
      <c r="R882" s="320"/>
      <c r="S882" s="320"/>
      <c r="T882" s="320"/>
      <c r="U882" s="320"/>
      <c r="V882" s="320"/>
      <c r="W882" s="320"/>
      <c r="X882" s="320"/>
      <c r="Y882" s="320"/>
      <c r="Z882" s="320"/>
      <c r="AA882" s="320"/>
    </row>
    <row r="883" spans="1:27" ht="13.5" customHeight="1">
      <c r="A883" s="74"/>
      <c r="B883" s="74"/>
      <c r="C883" s="74"/>
      <c r="D883" s="74"/>
      <c r="E883" s="74"/>
      <c r="F883" s="74"/>
      <c r="G883" s="390"/>
      <c r="H883" s="391"/>
      <c r="I883" s="391"/>
      <c r="J883" s="391"/>
      <c r="K883" s="391"/>
      <c r="L883" s="2"/>
      <c r="M883" s="2"/>
      <c r="N883" s="320"/>
      <c r="O883" s="320"/>
      <c r="P883" s="320"/>
      <c r="Q883" s="320"/>
      <c r="R883" s="320"/>
      <c r="S883" s="320"/>
      <c r="T883" s="320"/>
      <c r="U883" s="320"/>
      <c r="V883" s="320"/>
      <c r="W883" s="320"/>
      <c r="X883" s="320"/>
      <c r="Y883" s="320"/>
      <c r="Z883" s="320"/>
      <c r="AA883" s="320"/>
    </row>
    <row r="884" spans="1:27" ht="13.5" customHeight="1">
      <c r="A884" s="74"/>
      <c r="B884" s="74"/>
      <c r="C884" s="74"/>
      <c r="D884" s="74"/>
      <c r="E884" s="74"/>
      <c r="F884" s="74"/>
      <c r="G884" s="390"/>
      <c r="H884" s="391"/>
      <c r="I884" s="391"/>
      <c r="J884" s="391"/>
      <c r="K884" s="391"/>
      <c r="L884" s="2"/>
      <c r="M884" s="2"/>
      <c r="N884" s="320"/>
      <c r="O884" s="320"/>
      <c r="P884" s="320"/>
      <c r="Q884" s="320"/>
      <c r="R884" s="320"/>
      <c r="S884" s="320"/>
      <c r="T884" s="320"/>
      <c r="U884" s="320"/>
      <c r="V884" s="320"/>
      <c r="W884" s="320"/>
      <c r="X884" s="320"/>
      <c r="Y884" s="320"/>
      <c r="Z884" s="320"/>
      <c r="AA884" s="320"/>
    </row>
    <row r="885" spans="1:27" ht="13.5" customHeight="1">
      <c r="A885" s="74"/>
      <c r="B885" s="74"/>
      <c r="C885" s="74"/>
      <c r="D885" s="74"/>
      <c r="E885" s="74"/>
      <c r="F885" s="74"/>
      <c r="G885" s="390"/>
      <c r="H885" s="391"/>
      <c r="I885" s="391"/>
      <c r="J885" s="391"/>
      <c r="K885" s="391"/>
      <c r="L885" s="2"/>
      <c r="M885" s="2"/>
      <c r="N885" s="320"/>
      <c r="O885" s="320"/>
      <c r="P885" s="320"/>
      <c r="Q885" s="320"/>
      <c r="R885" s="320"/>
      <c r="S885" s="320"/>
      <c r="T885" s="320"/>
      <c r="U885" s="320"/>
      <c r="V885" s="320"/>
      <c r="W885" s="320"/>
      <c r="X885" s="320"/>
      <c r="Y885" s="320"/>
      <c r="Z885" s="320"/>
      <c r="AA885" s="320"/>
    </row>
    <row r="886" spans="1:27" ht="13.5" customHeight="1">
      <c r="A886" s="74"/>
      <c r="B886" s="74"/>
      <c r="C886" s="74"/>
      <c r="D886" s="74"/>
      <c r="E886" s="74"/>
      <c r="F886" s="74"/>
      <c r="G886" s="390"/>
      <c r="H886" s="391"/>
      <c r="I886" s="391"/>
      <c r="J886" s="391"/>
      <c r="K886" s="391"/>
      <c r="L886" s="2"/>
      <c r="M886" s="2"/>
      <c r="N886" s="320"/>
      <c r="O886" s="320"/>
      <c r="P886" s="320"/>
      <c r="Q886" s="320"/>
      <c r="R886" s="320"/>
      <c r="S886" s="320"/>
      <c r="T886" s="320"/>
      <c r="U886" s="320"/>
      <c r="V886" s="320"/>
      <c r="W886" s="320"/>
      <c r="X886" s="320"/>
      <c r="Y886" s="320"/>
      <c r="Z886" s="320"/>
      <c r="AA886" s="320"/>
    </row>
    <row r="887" spans="1:27" ht="13.5" customHeight="1">
      <c r="A887" s="74"/>
      <c r="B887" s="74"/>
      <c r="C887" s="74"/>
      <c r="D887" s="74"/>
      <c r="E887" s="74"/>
      <c r="F887" s="74"/>
      <c r="G887" s="390"/>
      <c r="H887" s="391"/>
      <c r="I887" s="391"/>
      <c r="J887" s="391"/>
      <c r="K887" s="391"/>
      <c r="L887" s="2"/>
      <c r="M887" s="2"/>
      <c r="N887" s="320"/>
      <c r="O887" s="320"/>
      <c r="P887" s="320"/>
      <c r="Q887" s="320"/>
      <c r="R887" s="320"/>
      <c r="S887" s="320"/>
      <c r="T887" s="320"/>
      <c r="U887" s="320"/>
      <c r="V887" s="320"/>
      <c r="W887" s="320"/>
      <c r="X887" s="320"/>
      <c r="Y887" s="320"/>
      <c r="Z887" s="320"/>
      <c r="AA887" s="320"/>
    </row>
    <row r="888" spans="1:27" ht="13.5" customHeight="1">
      <c r="A888" s="74"/>
      <c r="B888" s="74"/>
      <c r="C888" s="74"/>
      <c r="D888" s="74"/>
      <c r="E888" s="74"/>
      <c r="F888" s="74"/>
      <c r="G888" s="390"/>
      <c r="H888" s="391"/>
      <c r="I888" s="391"/>
      <c r="J888" s="391"/>
      <c r="K888" s="391"/>
      <c r="L888" s="2"/>
      <c r="M888" s="2"/>
      <c r="N888" s="320"/>
      <c r="O888" s="320"/>
      <c r="P888" s="320"/>
      <c r="Q888" s="320"/>
      <c r="R888" s="320"/>
      <c r="S888" s="320"/>
      <c r="T888" s="320"/>
      <c r="U888" s="320"/>
      <c r="V888" s="320"/>
      <c r="W888" s="320"/>
      <c r="X888" s="320"/>
      <c r="Y888" s="320"/>
      <c r="Z888" s="320"/>
      <c r="AA888" s="320"/>
    </row>
    <row r="889" spans="1:27" ht="13.5" customHeight="1">
      <c r="A889" s="74"/>
      <c r="B889" s="74"/>
      <c r="C889" s="74"/>
      <c r="D889" s="74"/>
      <c r="E889" s="74"/>
      <c r="F889" s="74"/>
      <c r="G889" s="390"/>
      <c r="H889" s="391"/>
      <c r="I889" s="391"/>
      <c r="J889" s="391"/>
      <c r="K889" s="391"/>
      <c r="L889" s="2"/>
      <c r="M889" s="2"/>
      <c r="N889" s="320"/>
      <c r="O889" s="320"/>
      <c r="P889" s="320"/>
      <c r="Q889" s="320"/>
      <c r="R889" s="320"/>
      <c r="S889" s="320"/>
      <c r="T889" s="320"/>
      <c r="U889" s="320"/>
      <c r="V889" s="320"/>
      <c r="W889" s="320"/>
      <c r="X889" s="320"/>
      <c r="Y889" s="320"/>
      <c r="Z889" s="320"/>
      <c r="AA889" s="320"/>
    </row>
    <row r="890" spans="1:27" ht="13.5" customHeight="1">
      <c r="A890" s="74"/>
      <c r="B890" s="74"/>
      <c r="C890" s="74"/>
      <c r="D890" s="74"/>
      <c r="E890" s="74"/>
      <c r="F890" s="74"/>
      <c r="G890" s="390"/>
      <c r="H890" s="391"/>
      <c r="I890" s="391"/>
      <c r="J890" s="391"/>
      <c r="K890" s="391"/>
      <c r="L890" s="2"/>
      <c r="M890" s="2"/>
      <c r="N890" s="320"/>
      <c r="O890" s="320"/>
      <c r="P890" s="320"/>
      <c r="Q890" s="320"/>
      <c r="R890" s="320"/>
      <c r="S890" s="320"/>
      <c r="T890" s="320"/>
      <c r="U890" s="320"/>
      <c r="V890" s="320"/>
      <c r="W890" s="320"/>
      <c r="X890" s="320"/>
      <c r="Y890" s="320"/>
      <c r="Z890" s="320"/>
      <c r="AA890" s="320"/>
    </row>
    <row r="891" spans="1:27" ht="13.5" customHeight="1">
      <c r="A891" s="74"/>
      <c r="B891" s="74"/>
      <c r="C891" s="74"/>
      <c r="D891" s="74"/>
      <c r="E891" s="74"/>
      <c r="F891" s="74"/>
      <c r="G891" s="390"/>
      <c r="H891" s="391"/>
      <c r="I891" s="391"/>
      <c r="J891" s="391"/>
      <c r="K891" s="391"/>
      <c r="L891" s="2"/>
      <c r="M891" s="2"/>
      <c r="N891" s="320"/>
      <c r="O891" s="320"/>
      <c r="P891" s="320"/>
      <c r="Q891" s="320"/>
      <c r="R891" s="320"/>
      <c r="S891" s="320"/>
      <c r="T891" s="320"/>
      <c r="U891" s="320"/>
      <c r="V891" s="320"/>
      <c r="W891" s="320"/>
      <c r="X891" s="320"/>
      <c r="Y891" s="320"/>
      <c r="Z891" s="320"/>
      <c r="AA891" s="320"/>
    </row>
    <row r="892" spans="1:27" ht="13.5" customHeight="1">
      <c r="A892" s="74"/>
      <c r="B892" s="74"/>
      <c r="C892" s="74"/>
      <c r="D892" s="74"/>
      <c r="E892" s="74"/>
      <c r="F892" s="74"/>
      <c r="G892" s="390"/>
      <c r="H892" s="391"/>
      <c r="I892" s="391"/>
      <c r="J892" s="391"/>
      <c r="K892" s="391"/>
      <c r="L892" s="2"/>
      <c r="M892" s="2"/>
      <c r="N892" s="320"/>
      <c r="O892" s="320"/>
      <c r="P892" s="320"/>
      <c r="Q892" s="320"/>
      <c r="R892" s="320"/>
      <c r="S892" s="320"/>
      <c r="T892" s="320"/>
      <c r="U892" s="320"/>
      <c r="V892" s="320"/>
      <c r="W892" s="320"/>
      <c r="X892" s="320"/>
      <c r="Y892" s="320"/>
      <c r="Z892" s="320"/>
      <c r="AA892" s="320"/>
    </row>
    <row r="893" spans="1:27" ht="13.5" customHeight="1">
      <c r="A893" s="74"/>
      <c r="B893" s="74"/>
      <c r="C893" s="74"/>
      <c r="D893" s="74"/>
      <c r="E893" s="74"/>
      <c r="F893" s="74"/>
      <c r="G893" s="390"/>
      <c r="H893" s="391"/>
      <c r="I893" s="391"/>
      <c r="J893" s="391"/>
      <c r="K893" s="391"/>
      <c r="L893" s="2"/>
      <c r="M893" s="2"/>
      <c r="N893" s="320"/>
      <c r="O893" s="320"/>
      <c r="P893" s="320"/>
      <c r="Q893" s="320"/>
      <c r="R893" s="320"/>
      <c r="S893" s="320"/>
      <c r="T893" s="320"/>
      <c r="U893" s="320"/>
      <c r="V893" s="320"/>
      <c r="W893" s="320"/>
      <c r="X893" s="320"/>
      <c r="Y893" s="320"/>
      <c r="Z893" s="320"/>
      <c r="AA893" s="320"/>
    </row>
    <row r="894" spans="1:27" ht="13.5" customHeight="1">
      <c r="A894" s="74"/>
      <c r="B894" s="74"/>
      <c r="C894" s="74"/>
      <c r="D894" s="74"/>
      <c r="E894" s="74"/>
      <c r="F894" s="74"/>
      <c r="G894" s="390"/>
      <c r="H894" s="391"/>
      <c r="I894" s="391"/>
      <c r="J894" s="391"/>
      <c r="K894" s="391"/>
      <c r="L894" s="2"/>
      <c r="M894" s="2"/>
      <c r="N894" s="320"/>
      <c r="O894" s="320"/>
      <c r="P894" s="320"/>
      <c r="Q894" s="320"/>
      <c r="R894" s="320"/>
      <c r="S894" s="320"/>
      <c r="T894" s="320"/>
      <c r="U894" s="320"/>
      <c r="V894" s="320"/>
      <c r="W894" s="320"/>
      <c r="X894" s="320"/>
      <c r="Y894" s="320"/>
      <c r="Z894" s="320"/>
      <c r="AA894" s="320"/>
    </row>
    <row r="895" spans="1:27" ht="13.5" customHeight="1">
      <c r="A895" s="74"/>
      <c r="B895" s="74"/>
      <c r="C895" s="74"/>
      <c r="D895" s="74"/>
      <c r="E895" s="74"/>
      <c r="F895" s="74"/>
      <c r="G895" s="390"/>
      <c r="H895" s="391"/>
      <c r="I895" s="391"/>
      <c r="J895" s="391"/>
      <c r="K895" s="391"/>
      <c r="L895" s="2"/>
      <c r="M895" s="2"/>
      <c r="N895" s="320"/>
      <c r="O895" s="320"/>
      <c r="P895" s="320"/>
      <c r="Q895" s="320"/>
      <c r="R895" s="320"/>
      <c r="S895" s="320"/>
      <c r="T895" s="320"/>
      <c r="U895" s="320"/>
      <c r="V895" s="320"/>
      <c r="W895" s="320"/>
      <c r="X895" s="320"/>
      <c r="Y895" s="320"/>
      <c r="Z895" s="320"/>
      <c r="AA895" s="320"/>
    </row>
    <row r="896" spans="1:27" ht="13.5" customHeight="1">
      <c r="A896" s="74"/>
      <c r="B896" s="74"/>
      <c r="C896" s="74"/>
      <c r="D896" s="74"/>
      <c r="E896" s="74"/>
      <c r="F896" s="74"/>
      <c r="G896" s="390"/>
      <c r="H896" s="391"/>
      <c r="I896" s="391"/>
      <c r="J896" s="391"/>
      <c r="K896" s="391"/>
      <c r="L896" s="2"/>
      <c r="M896" s="2"/>
      <c r="N896" s="320"/>
      <c r="O896" s="320"/>
      <c r="P896" s="320"/>
      <c r="Q896" s="320"/>
      <c r="R896" s="320"/>
      <c r="S896" s="320"/>
      <c r="T896" s="320"/>
      <c r="U896" s="320"/>
      <c r="V896" s="320"/>
      <c r="W896" s="320"/>
      <c r="X896" s="320"/>
      <c r="Y896" s="320"/>
      <c r="Z896" s="320"/>
      <c r="AA896" s="320"/>
    </row>
    <row r="897" spans="1:27" ht="13.5" customHeight="1">
      <c r="A897" s="74"/>
      <c r="B897" s="74"/>
      <c r="C897" s="74"/>
      <c r="D897" s="74"/>
      <c r="E897" s="74"/>
      <c r="F897" s="74"/>
      <c r="G897" s="390"/>
      <c r="H897" s="391"/>
      <c r="I897" s="391"/>
      <c r="J897" s="391"/>
      <c r="K897" s="391"/>
      <c r="L897" s="2"/>
      <c r="M897" s="2"/>
      <c r="N897" s="320"/>
      <c r="O897" s="320"/>
      <c r="P897" s="320"/>
      <c r="Q897" s="320"/>
      <c r="R897" s="320"/>
      <c r="S897" s="320"/>
      <c r="T897" s="320"/>
      <c r="U897" s="320"/>
      <c r="V897" s="320"/>
      <c r="W897" s="320"/>
      <c r="X897" s="320"/>
      <c r="Y897" s="320"/>
      <c r="Z897" s="320"/>
      <c r="AA897" s="320"/>
    </row>
    <row r="898" spans="1:27" ht="13.5" customHeight="1">
      <c r="A898" s="74"/>
      <c r="B898" s="74"/>
      <c r="C898" s="74"/>
      <c r="D898" s="74"/>
      <c r="E898" s="74"/>
      <c r="F898" s="74"/>
      <c r="G898" s="390"/>
      <c r="H898" s="391"/>
      <c r="I898" s="391"/>
      <c r="J898" s="391"/>
      <c r="K898" s="391"/>
      <c r="L898" s="2"/>
      <c r="M898" s="2"/>
      <c r="N898" s="320"/>
      <c r="O898" s="320"/>
      <c r="P898" s="320"/>
      <c r="Q898" s="320"/>
      <c r="R898" s="320"/>
      <c r="S898" s="320"/>
      <c r="T898" s="320"/>
      <c r="U898" s="320"/>
      <c r="V898" s="320"/>
      <c r="W898" s="320"/>
      <c r="X898" s="320"/>
      <c r="Y898" s="320"/>
      <c r="Z898" s="320"/>
      <c r="AA898" s="320"/>
    </row>
    <row r="899" spans="1:27" ht="13.5" customHeight="1">
      <c r="A899" s="74"/>
      <c r="B899" s="74"/>
      <c r="C899" s="74"/>
      <c r="D899" s="74"/>
      <c r="E899" s="74"/>
      <c r="F899" s="74"/>
      <c r="G899" s="390"/>
      <c r="H899" s="391"/>
      <c r="I899" s="391"/>
      <c r="J899" s="391"/>
      <c r="K899" s="391"/>
      <c r="L899" s="2"/>
      <c r="M899" s="2"/>
      <c r="N899" s="320"/>
      <c r="O899" s="320"/>
      <c r="P899" s="320"/>
      <c r="Q899" s="320"/>
      <c r="R899" s="320"/>
      <c r="S899" s="320"/>
      <c r="T899" s="320"/>
      <c r="U899" s="320"/>
      <c r="V899" s="320"/>
      <c r="W899" s="320"/>
      <c r="X899" s="320"/>
      <c r="Y899" s="320"/>
      <c r="Z899" s="320"/>
      <c r="AA899" s="320"/>
    </row>
    <row r="900" spans="1:27" ht="13.5" customHeight="1">
      <c r="A900" s="74"/>
      <c r="B900" s="74"/>
      <c r="C900" s="74"/>
      <c r="D900" s="74"/>
      <c r="E900" s="74"/>
      <c r="F900" s="74"/>
      <c r="G900" s="390"/>
      <c r="H900" s="391"/>
      <c r="I900" s="391"/>
      <c r="J900" s="391"/>
      <c r="K900" s="391"/>
      <c r="L900" s="2"/>
      <c r="M900" s="2"/>
      <c r="N900" s="320"/>
      <c r="O900" s="320"/>
      <c r="P900" s="320"/>
      <c r="Q900" s="320"/>
      <c r="R900" s="320"/>
      <c r="S900" s="320"/>
      <c r="T900" s="320"/>
      <c r="U900" s="320"/>
      <c r="V900" s="320"/>
      <c r="W900" s="320"/>
      <c r="X900" s="320"/>
      <c r="Y900" s="320"/>
      <c r="Z900" s="320"/>
      <c r="AA900" s="320"/>
    </row>
    <row r="901" spans="1:27" ht="13.5" customHeight="1">
      <c r="A901" s="74"/>
      <c r="B901" s="74"/>
      <c r="C901" s="74"/>
      <c r="D901" s="74"/>
      <c r="E901" s="74"/>
      <c r="F901" s="74"/>
      <c r="G901" s="390"/>
      <c r="H901" s="391"/>
      <c r="I901" s="391"/>
      <c r="J901" s="391"/>
      <c r="K901" s="391"/>
      <c r="L901" s="2"/>
      <c r="M901" s="2"/>
      <c r="N901" s="320"/>
      <c r="O901" s="320"/>
      <c r="P901" s="320"/>
      <c r="Q901" s="320"/>
      <c r="R901" s="320"/>
      <c r="S901" s="320"/>
      <c r="T901" s="320"/>
      <c r="U901" s="320"/>
      <c r="V901" s="320"/>
      <c r="W901" s="320"/>
      <c r="X901" s="320"/>
      <c r="Y901" s="320"/>
      <c r="Z901" s="320"/>
      <c r="AA901" s="320"/>
    </row>
    <row r="902" spans="1:27" ht="13.5" customHeight="1">
      <c r="A902" s="74"/>
      <c r="B902" s="74"/>
      <c r="C902" s="74"/>
      <c r="D902" s="74"/>
      <c r="E902" s="74"/>
      <c r="F902" s="74"/>
      <c r="G902" s="390"/>
      <c r="H902" s="391"/>
      <c r="I902" s="391"/>
      <c r="J902" s="391"/>
      <c r="K902" s="391"/>
      <c r="L902" s="2"/>
      <c r="M902" s="2"/>
      <c r="N902" s="320"/>
      <c r="O902" s="320"/>
      <c r="P902" s="320"/>
      <c r="Q902" s="320"/>
      <c r="R902" s="320"/>
      <c r="S902" s="320"/>
      <c r="T902" s="320"/>
      <c r="U902" s="320"/>
      <c r="V902" s="320"/>
      <c r="W902" s="320"/>
      <c r="X902" s="320"/>
      <c r="Y902" s="320"/>
      <c r="Z902" s="320"/>
      <c r="AA902" s="320"/>
    </row>
    <row r="903" spans="1:27" ht="13.5" customHeight="1">
      <c r="A903" s="74"/>
      <c r="B903" s="74"/>
      <c r="C903" s="74"/>
      <c r="D903" s="74"/>
      <c r="E903" s="74"/>
      <c r="F903" s="74"/>
      <c r="G903" s="390"/>
      <c r="H903" s="391"/>
      <c r="I903" s="391"/>
      <c r="J903" s="391"/>
      <c r="K903" s="391"/>
      <c r="L903" s="2"/>
      <c r="M903" s="2"/>
      <c r="N903" s="320"/>
      <c r="O903" s="320"/>
      <c r="P903" s="320"/>
      <c r="Q903" s="320"/>
      <c r="R903" s="320"/>
      <c r="S903" s="320"/>
      <c r="T903" s="320"/>
      <c r="U903" s="320"/>
      <c r="V903" s="320"/>
      <c r="W903" s="320"/>
      <c r="X903" s="320"/>
      <c r="Y903" s="320"/>
      <c r="Z903" s="320"/>
      <c r="AA903" s="320"/>
    </row>
    <row r="904" spans="1:27" ht="13.5" customHeight="1">
      <c r="A904" s="74"/>
      <c r="B904" s="74"/>
      <c r="C904" s="74"/>
      <c r="D904" s="74"/>
      <c r="E904" s="74"/>
      <c r="F904" s="74"/>
      <c r="G904" s="390"/>
      <c r="H904" s="391"/>
      <c r="I904" s="391"/>
      <c r="J904" s="391"/>
      <c r="K904" s="391"/>
      <c r="L904" s="2"/>
      <c r="M904" s="2"/>
      <c r="N904" s="320"/>
      <c r="O904" s="320"/>
      <c r="P904" s="320"/>
      <c r="Q904" s="320"/>
      <c r="R904" s="320"/>
      <c r="S904" s="320"/>
      <c r="T904" s="320"/>
      <c r="U904" s="320"/>
      <c r="V904" s="320"/>
      <c r="W904" s="320"/>
      <c r="X904" s="320"/>
      <c r="Y904" s="320"/>
      <c r="Z904" s="320"/>
      <c r="AA904" s="320"/>
    </row>
    <row r="905" spans="1:27" ht="13.5" customHeight="1">
      <c r="A905" s="74"/>
      <c r="B905" s="74"/>
      <c r="C905" s="74"/>
      <c r="D905" s="74"/>
      <c r="E905" s="74"/>
      <c r="F905" s="74"/>
      <c r="G905" s="390"/>
      <c r="H905" s="391"/>
      <c r="I905" s="391"/>
      <c r="J905" s="391"/>
      <c r="K905" s="391"/>
      <c r="L905" s="2"/>
      <c r="M905" s="2"/>
      <c r="N905" s="320"/>
      <c r="O905" s="320"/>
      <c r="P905" s="320"/>
      <c r="Q905" s="320"/>
      <c r="R905" s="320"/>
      <c r="S905" s="320"/>
      <c r="T905" s="320"/>
      <c r="U905" s="320"/>
      <c r="V905" s="320"/>
      <c r="W905" s="320"/>
      <c r="X905" s="320"/>
      <c r="Y905" s="320"/>
      <c r="Z905" s="320"/>
      <c r="AA905" s="320"/>
    </row>
    <row r="906" spans="1:27" ht="13.5" customHeight="1">
      <c r="A906" s="74"/>
      <c r="B906" s="74"/>
      <c r="C906" s="74"/>
      <c r="D906" s="74"/>
      <c r="E906" s="74"/>
      <c r="F906" s="74"/>
      <c r="G906" s="390"/>
      <c r="H906" s="391"/>
      <c r="I906" s="391"/>
      <c r="J906" s="391"/>
      <c r="K906" s="391"/>
      <c r="L906" s="2"/>
      <c r="M906" s="2"/>
      <c r="N906" s="320"/>
      <c r="O906" s="320"/>
      <c r="P906" s="320"/>
      <c r="Q906" s="320"/>
      <c r="R906" s="320"/>
      <c r="S906" s="320"/>
      <c r="T906" s="320"/>
      <c r="U906" s="320"/>
      <c r="V906" s="320"/>
      <c r="W906" s="320"/>
      <c r="X906" s="320"/>
      <c r="Y906" s="320"/>
      <c r="Z906" s="320"/>
      <c r="AA906" s="320"/>
    </row>
    <row r="907" spans="1:27" ht="13.5" customHeight="1">
      <c r="A907" s="74"/>
      <c r="B907" s="74"/>
      <c r="C907" s="74"/>
      <c r="D907" s="74"/>
      <c r="E907" s="74"/>
      <c r="F907" s="74"/>
      <c r="G907" s="390"/>
      <c r="H907" s="391"/>
      <c r="I907" s="391"/>
      <c r="J907" s="391"/>
      <c r="K907" s="391"/>
      <c r="L907" s="2"/>
      <c r="M907" s="2"/>
      <c r="N907" s="320"/>
      <c r="O907" s="320"/>
      <c r="P907" s="320"/>
      <c r="Q907" s="320"/>
      <c r="R907" s="320"/>
      <c r="S907" s="320"/>
      <c r="T907" s="320"/>
      <c r="U907" s="320"/>
      <c r="V907" s="320"/>
      <c r="W907" s="320"/>
      <c r="X907" s="320"/>
      <c r="Y907" s="320"/>
      <c r="Z907" s="320"/>
      <c r="AA907" s="320"/>
    </row>
    <row r="908" spans="1:27" ht="13.5" customHeight="1">
      <c r="A908" s="74"/>
      <c r="B908" s="74"/>
      <c r="C908" s="74"/>
      <c r="D908" s="74"/>
      <c r="E908" s="74"/>
      <c r="F908" s="74"/>
      <c r="G908" s="390"/>
      <c r="H908" s="391"/>
      <c r="I908" s="391"/>
      <c r="J908" s="391"/>
      <c r="K908" s="391"/>
      <c r="L908" s="2"/>
      <c r="M908" s="2"/>
      <c r="N908" s="320"/>
      <c r="O908" s="320"/>
      <c r="P908" s="320"/>
      <c r="Q908" s="320"/>
      <c r="R908" s="320"/>
      <c r="S908" s="320"/>
      <c r="T908" s="320"/>
      <c r="U908" s="320"/>
      <c r="V908" s="320"/>
      <c r="W908" s="320"/>
      <c r="X908" s="320"/>
      <c r="Y908" s="320"/>
      <c r="Z908" s="320"/>
      <c r="AA908" s="320"/>
    </row>
    <row r="909" spans="1:27" ht="13.5" customHeight="1">
      <c r="A909" s="74"/>
      <c r="B909" s="74"/>
      <c r="C909" s="74"/>
      <c r="D909" s="74"/>
      <c r="E909" s="74"/>
      <c r="F909" s="74"/>
      <c r="G909" s="390"/>
      <c r="H909" s="391"/>
      <c r="I909" s="391"/>
      <c r="J909" s="391"/>
      <c r="K909" s="391"/>
      <c r="L909" s="2"/>
      <c r="M909" s="2"/>
      <c r="N909" s="320"/>
      <c r="O909" s="320"/>
      <c r="P909" s="320"/>
      <c r="Q909" s="320"/>
      <c r="R909" s="320"/>
      <c r="S909" s="320"/>
      <c r="T909" s="320"/>
      <c r="U909" s="320"/>
      <c r="V909" s="320"/>
      <c r="W909" s="320"/>
      <c r="X909" s="320"/>
      <c r="Y909" s="320"/>
      <c r="Z909" s="320"/>
      <c r="AA909" s="320"/>
    </row>
    <row r="910" spans="1:27" ht="13.5" customHeight="1">
      <c r="A910" s="74"/>
      <c r="B910" s="74"/>
      <c r="C910" s="74"/>
      <c r="D910" s="74"/>
      <c r="E910" s="74"/>
      <c r="F910" s="74"/>
      <c r="G910" s="390"/>
      <c r="H910" s="391"/>
      <c r="I910" s="391"/>
      <c r="J910" s="391"/>
      <c r="K910" s="391"/>
      <c r="L910" s="2"/>
      <c r="M910" s="2"/>
      <c r="N910" s="320"/>
      <c r="O910" s="320"/>
      <c r="P910" s="320"/>
      <c r="Q910" s="320"/>
      <c r="R910" s="320"/>
      <c r="S910" s="320"/>
      <c r="T910" s="320"/>
      <c r="U910" s="320"/>
      <c r="V910" s="320"/>
      <c r="W910" s="320"/>
      <c r="X910" s="320"/>
      <c r="Y910" s="320"/>
      <c r="Z910" s="320"/>
      <c r="AA910" s="320"/>
    </row>
    <row r="911" spans="1:27" ht="13.5" customHeight="1">
      <c r="A911" s="74"/>
      <c r="B911" s="74"/>
      <c r="C911" s="74"/>
      <c r="D911" s="74"/>
      <c r="E911" s="74"/>
      <c r="F911" s="74"/>
      <c r="G911" s="390"/>
      <c r="H911" s="391"/>
      <c r="I911" s="391"/>
      <c r="J911" s="391"/>
      <c r="K911" s="391"/>
      <c r="L911" s="2"/>
      <c r="M911" s="2"/>
      <c r="N911" s="320"/>
      <c r="O911" s="320"/>
      <c r="P911" s="320"/>
      <c r="Q911" s="320"/>
      <c r="R911" s="320"/>
      <c r="S911" s="320"/>
      <c r="T911" s="320"/>
      <c r="U911" s="320"/>
      <c r="V911" s="320"/>
      <c r="W911" s="320"/>
      <c r="X911" s="320"/>
      <c r="Y911" s="320"/>
      <c r="Z911" s="320"/>
      <c r="AA911" s="320"/>
    </row>
    <row r="912" spans="1:27" ht="13.5" customHeight="1">
      <c r="A912" s="74"/>
      <c r="B912" s="74"/>
      <c r="C912" s="74"/>
      <c r="D912" s="74"/>
      <c r="E912" s="74"/>
      <c r="F912" s="74"/>
      <c r="G912" s="390"/>
      <c r="H912" s="391"/>
      <c r="I912" s="391"/>
      <c r="J912" s="391"/>
      <c r="K912" s="391"/>
      <c r="L912" s="2"/>
      <c r="M912" s="2"/>
      <c r="N912" s="320"/>
      <c r="O912" s="320"/>
      <c r="P912" s="320"/>
      <c r="Q912" s="320"/>
      <c r="R912" s="320"/>
      <c r="S912" s="320"/>
      <c r="T912" s="320"/>
      <c r="U912" s="320"/>
      <c r="V912" s="320"/>
      <c r="W912" s="320"/>
      <c r="X912" s="320"/>
      <c r="Y912" s="320"/>
      <c r="Z912" s="320"/>
      <c r="AA912" s="320"/>
    </row>
    <row r="913" spans="1:27" ht="13.5" customHeight="1">
      <c r="A913" s="74"/>
      <c r="B913" s="74"/>
      <c r="C913" s="74"/>
      <c r="D913" s="74"/>
      <c r="E913" s="74"/>
      <c r="F913" s="74"/>
      <c r="G913" s="390"/>
      <c r="H913" s="391"/>
      <c r="I913" s="391"/>
      <c r="J913" s="391"/>
      <c r="K913" s="391"/>
      <c r="L913" s="2"/>
      <c r="M913" s="2"/>
      <c r="N913" s="320"/>
      <c r="O913" s="320"/>
      <c r="P913" s="320"/>
      <c r="Q913" s="320"/>
      <c r="R913" s="320"/>
      <c r="S913" s="320"/>
      <c r="T913" s="320"/>
      <c r="U913" s="320"/>
      <c r="V913" s="320"/>
      <c r="W913" s="320"/>
      <c r="X913" s="320"/>
      <c r="Y913" s="320"/>
      <c r="Z913" s="320"/>
      <c r="AA913" s="320"/>
    </row>
    <row r="914" spans="1:27" ht="13.5" customHeight="1">
      <c r="A914" s="74"/>
      <c r="B914" s="74"/>
      <c r="C914" s="74"/>
      <c r="D914" s="74"/>
      <c r="E914" s="74"/>
      <c r="F914" s="74"/>
      <c r="G914" s="390"/>
      <c r="H914" s="391"/>
      <c r="I914" s="391"/>
      <c r="J914" s="391"/>
      <c r="K914" s="391"/>
      <c r="L914" s="2"/>
      <c r="M914" s="2"/>
      <c r="N914" s="320"/>
      <c r="O914" s="320"/>
      <c r="P914" s="320"/>
      <c r="Q914" s="320"/>
      <c r="R914" s="320"/>
      <c r="S914" s="320"/>
      <c r="T914" s="320"/>
      <c r="U914" s="320"/>
      <c r="V914" s="320"/>
      <c r="W914" s="320"/>
      <c r="X914" s="320"/>
      <c r="Y914" s="320"/>
      <c r="Z914" s="320"/>
      <c r="AA914" s="320"/>
    </row>
    <row r="915" spans="1:27" ht="13.5" customHeight="1">
      <c r="A915" s="74"/>
      <c r="B915" s="74"/>
      <c r="C915" s="74"/>
      <c r="D915" s="74"/>
      <c r="E915" s="74"/>
      <c r="F915" s="74"/>
      <c r="G915" s="390"/>
      <c r="H915" s="391"/>
      <c r="I915" s="391"/>
      <c r="J915" s="391"/>
      <c r="K915" s="391"/>
      <c r="L915" s="2"/>
      <c r="M915" s="2"/>
      <c r="N915" s="320"/>
      <c r="O915" s="320"/>
      <c r="P915" s="320"/>
      <c r="Q915" s="320"/>
      <c r="R915" s="320"/>
      <c r="S915" s="320"/>
      <c r="T915" s="320"/>
      <c r="U915" s="320"/>
      <c r="V915" s="320"/>
      <c r="W915" s="320"/>
      <c r="X915" s="320"/>
      <c r="Y915" s="320"/>
      <c r="Z915" s="320"/>
      <c r="AA915" s="320"/>
    </row>
    <row r="916" spans="1:27" ht="13.5" customHeight="1">
      <c r="A916" s="74"/>
      <c r="B916" s="74"/>
      <c r="C916" s="74"/>
      <c r="D916" s="74"/>
      <c r="E916" s="74"/>
      <c r="F916" s="74"/>
      <c r="G916" s="390"/>
      <c r="H916" s="391"/>
      <c r="I916" s="391"/>
      <c r="J916" s="391"/>
      <c r="K916" s="391"/>
      <c r="L916" s="2"/>
      <c r="M916" s="2"/>
      <c r="N916" s="320"/>
      <c r="O916" s="320"/>
      <c r="P916" s="320"/>
      <c r="Q916" s="320"/>
      <c r="R916" s="320"/>
      <c r="S916" s="320"/>
      <c r="T916" s="320"/>
      <c r="U916" s="320"/>
      <c r="V916" s="320"/>
      <c r="W916" s="320"/>
      <c r="X916" s="320"/>
      <c r="Y916" s="320"/>
      <c r="Z916" s="320"/>
      <c r="AA916" s="320"/>
    </row>
    <row r="917" spans="1:27" ht="13.5" customHeight="1">
      <c r="A917" s="74"/>
      <c r="B917" s="74"/>
      <c r="C917" s="74"/>
      <c r="D917" s="74"/>
      <c r="E917" s="74"/>
      <c r="F917" s="74"/>
      <c r="G917" s="390"/>
      <c r="H917" s="391"/>
      <c r="I917" s="391"/>
      <c r="J917" s="391"/>
      <c r="K917" s="391"/>
      <c r="L917" s="2"/>
      <c r="M917" s="2"/>
      <c r="N917" s="320"/>
      <c r="O917" s="320"/>
      <c r="P917" s="320"/>
      <c r="Q917" s="320"/>
      <c r="R917" s="320"/>
      <c r="S917" s="320"/>
      <c r="T917" s="320"/>
      <c r="U917" s="320"/>
      <c r="V917" s="320"/>
      <c r="W917" s="320"/>
      <c r="X917" s="320"/>
      <c r="Y917" s="320"/>
      <c r="Z917" s="320"/>
      <c r="AA917" s="320"/>
    </row>
    <row r="918" spans="1:27" ht="13.5" customHeight="1">
      <c r="A918" s="74"/>
      <c r="B918" s="74"/>
      <c r="C918" s="74"/>
      <c r="D918" s="74"/>
      <c r="E918" s="74"/>
      <c r="F918" s="74"/>
      <c r="G918" s="390"/>
      <c r="H918" s="391"/>
      <c r="I918" s="391"/>
      <c r="J918" s="391"/>
      <c r="K918" s="391"/>
      <c r="L918" s="2"/>
      <c r="M918" s="2"/>
      <c r="N918" s="320"/>
      <c r="O918" s="320"/>
      <c r="P918" s="320"/>
      <c r="Q918" s="320"/>
      <c r="R918" s="320"/>
      <c r="S918" s="320"/>
      <c r="T918" s="320"/>
      <c r="U918" s="320"/>
      <c r="V918" s="320"/>
      <c r="W918" s="320"/>
      <c r="X918" s="320"/>
      <c r="Y918" s="320"/>
      <c r="Z918" s="320"/>
      <c r="AA918" s="320"/>
    </row>
    <row r="919" spans="1:27" ht="13.5" customHeight="1">
      <c r="A919" s="74"/>
      <c r="B919" s="74"/>
      <c r="C919" s="74"/>
      <c r="D919" s="74"/>
      <c r="E919" s="74"/>
      <c r="F919" s="74"/>
      <c r="G919" s="390"/>
      <c r="H919" s="391"/>
      <c r="I919" s="391"/>
      <c r="J919" s="391"/>
      <c r="K919" s="391"/>
      <c r="L919" s="2"/>
      <c r="M919" s="2"/>
      <c r="N919" s="320"/>
      <c r="O919" s="320"/>
      <c r="P919" s="320"/>
      <c r="Q919" s="320"/>
      <c r="R919" s="320"/>
      <c r="S919" s="320"/>
      <c r="T919" s="320"/>
      <c r="U919" s="320"/>
      <c r="V919" s="320"/>
      <c r="W919" s="320"/>
      <c r="X919" s="320"/>
      <c r="Y919" s="320"/>
      <c r="Z919" s="320"/>
      <c r="AA919" s="320"/>
    </row>
    <row r="920" spans="1:27" ht="13.5" customHeight="1">
      <c r="A920" s="74"/>
      <c r="B920" s="74"/>
      <c r="C920" s="74"/>
      <c r="D920" s="74"/>
      <c r="E920" s="74"/>
      <c r="F920" s="74"/>
      <c r="G920" s="390"/>
      <c r="H920" s="391"/>
      <c r="I920" s="391"/>
      <c r="J920" s="391"/>
      <c r="K920" s="391"/>
      <c r="L920" s="2"/>
      <c r="M920" s="2"/>
      <c r="N920" s="320"/>
      <c r="O920" s="320"/>
      <c r="P920" s="320"/>
      <c r="Q920" s="320"/>
      <c r="R920" s="320"/>
      <c r="S920" s="320"/>
      <c r="T920" s="320"/>
      <c r="U920" s="320"/>
      <c r="V920" s="320"/>
      <c r="W920" s="320"/>
      <c r="X920" s="320"/>
      <c r="Y920" s="320"/>
      <c r="Z920" s="320"/>
      <c r="AA920" s="320"/>
    </row>
    <row r="921" spans="1:27" ht="13.5" customHeight="1">
      <c r="A921" s="74"/>
      <c r="B921" s="74"/>
      <c r="C921" s="74"/>
      <c r="D921" s="74"/>
      <c r="E921" s="74"/>
      <c r="F921" s="74"/>
      <c r="G921" s="390"/>
      <c r="H921" s="391"/>
      <c r="I921" s="391"/>
      <c r="J921" s="391"/>
      <c r="K921" s="391"/>
      <c r="L921" s="2"/>
      <c r="M921" s="2"/>
      <c r="N921" s="320"/>
      <c r="O921" s="320"/>
      <c r="P921" s="320"/>
      <c r="Q921" s="320"/>
      <c r="R921" s="320"/>
      <c r="S921" s="320"/>
      <c r="T921" s="320"/>
      <c r="U921" s="320"/>
      <c r="V921" s="320"/>
      <c r="W921" s="320"/>
      <c r="X921" s="320"/>
      <c r="Y921" s="320"/>
      <c r="Z921" s="320"/>
      <c r="AA921" s="320"/>
    </row>
    <row r="922" spans="1:27" ht="13.5" customHeight="1">
      <c r="A922" s="74"/>
      <c r="B922" s="74"/>
      <c r="C922" s="74"/>
      <c r="D922" s="74"/>
      <c r="E922" s="74"/>
      <c r="F922" s="74"/>
      <c r="G922" s="390"/>
      <c r="H922" s="391"/>
      <c r="I922" s="391"/>
      <c r="J922" s="391"/>
      <c r="K922" s="391"/>
      <c r="L922" s="2"/>
      <c r="M922" s="2"/>
      <c r="N922" s="320"/>
      <c r="O922" s="320"/>
      <c r="P922" s="320"/>
      <c r="Q922" s="320"/>
      <c r="R922" s="320"/>
      <c r="S922" s="320"/>
      <c r="T922" s="320"/>
      <c r="U922" s="320"/>
      <c r="V922" s="320"/>
      <c r="W922" s="320"/>
      <c r="X922" s="320"/>
      <c r="Y922" s="320"/>
      <c r="Z922" s="320"/>
      <c r="AA922" s="320"/>
    </row>
    <row r="923" spans="1:27" ht="13.5" customHeight="1">
      <c r="A923" s="74"/>
      <c r="B923" s="74"/>
      <c r="C923" s="74"/>
      <c r="D923" s="74"/>
      <c r="E923" s="74"/>
      <c r="F923" s="74"/>
      <c r="G923" s="390"/>
      <c r="H923" s="391"/>
      <c r="I923" s="391"/>
      <c r="J923" s="391"/>
      <c r="K923" s="391"/>
      <c r="L923" s="2"/>
      <c r="M923" s="2"/>
      <c r="N923" s="320"/>
      <c r="O923" s="320"/>
      <c r="P923" s="320"/>
      <c r="Q923" s="320"/>
      <c r="R923" s="320"/>
      <c r="S923" s="320"/>
      <c r="T923" s="320"/>
      <c r="U923" s="320"/>
      <c r="V923" s="320"/>
      <c r="W923" s="320"/>
      <c r="X923" s="320"/>
      <c r="Y923" s="320"/>
      <c r="Z923" s="320"/>
      <c r="AA923" s="320"/>
    </row>
    <row r="924" spans="1:27" ht="13.5" customHeight="1">
      <c r="A924" s="74"/>
      <c r="B924" s="74"/>
      <c r="C924" s="74"/>
      <c r="D924" s="74"/>
      <c r="E924" s="74"/>
      <c r="F924" s="74"/>
      <c r="G924" s="390"/>
      <c r="H924" s="391"/>
      <c r="I924" s="391"/>
      <c r="J924" s="391"/>
      <c r="K924" s="391"/>
      <c r="L924" s="2"/>
      <c r="M924" s="2"/>
      <c r="N924" s="320"/>
      <c r="O924" s="320"/>
      <c r="P924" s="320"/>
      <c r="Q924" s="320"/>
      <c r="R924" s="320"/>
      <c r="S924" s="320"/>
      <c r="T924" s="320"/>
      <c r="U924" s="320"/>
      <c r="V924" s="320"/>
      <c r="W924" s="320"/>
      <c r="X924" s="320"/>
      <c r="Y924" s="320"/>
      <c r="Z924" s="320"/>
      <c r="AA924" s="320"/>
    </row>
    <row r="925" spans="1:27" ht="13.5" customHeight="1">
      <c r="A925" s="74"/>
      <c r="B925" s="74"/>
      <c r="C925" s="74"/>
      <c r="D925" s="74"/>
      <c r="E925" s="74"/>
      <c r="F925" s="74"/>
      <c r="G925" s="390"/>
      <c r="H925" s="391"/>
      <c r="I925" s="391"/>
      <c r="J925" s="391"/>
      <c r="K925" s="391"/>
      <c r="L925" s="2"/>
      <c r="M925" s="2"/>
      <c r="N925" s="320"/>
      <c r="O925" s="320"/>
      <c r="P925" s="320"/>
      <c r="Q925" s="320"/>
      <c r="R925" s="320"/>
      <c r="S925" s="320"/>
      <c r="T925" s="320"/>
      <c r="U925" s="320"/>
      <c r="V925" s="320"/>
      <c r="W925" s="320"/>
      <c r="X925" s="320"/>
      <c r="Y925" s="320"/>
      <c r="Z925" s="320"/>
      <c r="AA925" s="320"/>
    </row>
    <row r="926" spans="1:27" ht="13.5" customHeight="1">
      <c r="A926" s="74"/>
      <c r="B926" s="74"/>
      <c r="C926" s="74"/>
      <c r="D926" s="74"/>
      <c r="E926" s="74"/>
      <c r="F926" s="74"/>
      <c r="G926" s="390"/>
      <c r="H926" s="391"/>
      <c r="I926" s="391"/>
      <c r="J926" s="391"/>
      <c r="K926" s="391"/>
      <c r="L926" s="2"/>
      <c r="M926" s="2"/>
      <c r="N926" s="320"/>
      <c r="O926" s="320"/>
      <c r="P926" s="320"/>
      <c r="Q926" s="320"/>
      <c r="R926" s="320"/>
      <c r="S926" s="320"/>
      <c r="T926" s="320"/>
      <c r="U926" s="320"/>
      <c r="V926" s="320"/>
      <c r="W926" s="320"/>
      <c r="X926" s="320"/>
      <c r="Y926" s="320"/>
      <c r="Z926" s="320"/>
      <c r="AA926" s="320"/>
    </row>
    <row r="927" spans="1:27" ht="13.5" customHeight="1">
      <c r="A927" s="74"/>
      <c r="B927" s="74"/>
      <c r="C927" s="74"/>
      <c r="D927" s="74"/>
      <c r="E927" s="74"/>
      <c r="F927" s="74"/>
      <c r="G927" s="390"/>
      <c r="H927" s="391"/>
      <c r="I927" s="391"/>
      <c r="J927" s="391"/>
      <c r="K927" s="391"/>
      <c r="L927" s="2"/>
      <c r="M927" s="2"/>
      <c r="N927" s="320"/>
      <c r="O927" s="320"/>
      <c r="P927" s="320"/>
      <c r="Q927" s="320"/>
      <c r="R927" s="320"/>
      <c r="S927" s="320"/>
      <c r="T927" s="320"/>
      <c r="U927" s="320"/>
      <c r="V927" s="320"/>
      <c r="W927" s="320"/>
      <c r="X927" s="320"/>
      <c r="Y927" s="320"/>
      <c r="Z927" s="320"/>
      <c r="AA927" s="320"/>
    </row>
    <row r="928" spans="1:27" ht="13.5" customHeight="1">
      <c r="A928" s="74"/>
      <c r="B928" s="74"/>
      <c r="C928" s="74"/>
      <c r="D928" s="74"/>
      <c r="E928" s="74"/>
      <c r="F928" s="74"/>
      <c r="G928" s="390"/>
      <c r="H928" s="391"/>
      <c r="I928" s="391"/>
      <c r="J928" s="391"/>
      <c r="K928" s="391"/>
      <c r="L928" s="2"/>
      <c r="M928" s="2"/>
      <c r="N928" s="320"/>
      <c r="O928" s="320"/>
      <c r="P928" s="320"/>
      <c r="Q928" s="320"/>
      <c r="R928" s="320"/>
      <c r="S928" s="320"/>
      <c r="T928" s="320"/>
      <c r="U928" s="320"/>
      <c r="V928" s="320"/>
      <c r="W928" s="320"/>
      <c r="X928" s="320"/>
      <c r="Y928" s="320"/>
      <c r="Z928" s="320"/>
      <c r="AA928" s="320"/>
    </row>
    <row r="929" spans="1:27" ht="13.5" customHeight="1">
      <c r="A929" s="74"/>
      <c r="B929" s="74"/>
      <c r="C929" s="74"/>
      <c r="D929" s="74"/>
      <c r="E929" s="74"/>
      <c r="F929" s="74"/>
      <c r="G929" s="390"/>
      <c r="H929" s="391"/>
      <c r="I929" s="391"/>
      <c r="J929" s="391"/>
      <c r="K929" s="391"/>
      <c r="L929" s="2"/>
      <c r="M929" s="2"/>
      <c r="N929" s="320"/>
      <c r="O929" s="320"/>
      <c r="P929" s="320"/>
      <c r="Q929" s="320"/>
      <c r="R929" s="320"/>
      <c r="S929" s="320"/>
      <c r="T929" s="320"/>
      <c r="U929" s="320"/>
      <c r="V929" s="320"/>
      <c r="W929" s="320"/>
      <c r="X929" s="320"/>
      <c r="Y929" s="320"/>
      <c r="Z929" s="320"/>
      <c r="AA929" s="320"/>
    </row>
    <row r="930" spans="1:27" ht="13.5" customHeight="1">
      <c r="A930" s="74"/>
      <c r="B930" s="74"/>
      <c r="C930" s="74"/>
      <c r="D930" s="74"/>
      <c r="E930" s="74"/>
      <c r="F930" s="74"/>
      <c r="G930" s="390"/>
      <c r="H930" s="391"/>
      <c r="I930" s="391"/>
      <c r="J930" s="391"/>
      <c r="K930" s="391"/>
      <c r="L930" s="2"/>
      <c r="M930" s="2"/>
      <c r="N930" s="320"/>
      <c r="O930" s="320"/>
      <c r="P930" s="320"/>
      <c r="Q930" s="320"/>
      <c r="R930" s="320"/>
      <c r="S930" s="320"/>
      <c r="T930" s="320"/>
      <c r="U930" s="320"/>
      <c r="V930" s="320"/>
      <c r="W930" s="320"/>
      <c r="X930" s="320"/>
      <c r="Y930" s="320"/>
      <c r="Z930" s="320"/>
      <c r="AA930" s="320"/>
    </row>
    <row r="931" spans="1:27" ht="13.5" customHeight="1">
      <c r="A931" s="74"/>
      <c r="B931" s="74"/>
      <c r="C931" s="74"/>
      <c r="D931" s="74"/>
      <c r="E931" s="74"/>
      <c r="F931" s="74"/>
      <c r="G931" s="390"/>
      <c r="H931" s="391"/>
      <c r="I931" s="391"/>
      <c r="J931" s="391"/>
      <c r="K931" s="391"/>
      <c r="L931" s="2"/>
      <c r="M931" s="2"/>
      <c r="N931" s="320"/>
      <c r="O931" s="320"/>
      <c r="P931" s="320"/>
      <c r="Q931" s="320"/>
      <c r="R931" s="320"/>
      <c r="S931" s="320"/>
      <c r="T931" s="320"/>
      <c r="U931" s="320"/>
      <c r="V931" s="320"/>
      <c r="W931" s="320"/>
      <c r="X931" s="320"/>
      <c r="Y931" s="320"/>
      <c r="Z931" s="320"/>
      <c r="AA931" s="320"/>
    </row>
    <row r="932" spans="1:27" ht="13.5" customHeight="1">
      <c r="A932" s="74"/>
      <c r="B932" s="74"/>
      <c r="C932" s="74"/>
      <c r="D932" s="74"/>
      <c r="E932" s="74"/>
      <c r="F932" s="74"/>
      <c r="G932" s="390"/>
      <c r="H932" s="391"/>
      <c r="I932" s="391"/>
      <c r="J932" s="391"/>
      <c r="K932" s="391"/>
      <c r="L932" s="2"/>
      <c r="M932" s="2"/>
      <c r="N932" s="320"/>
      <c r="O932" s="320"/>
      <c r="P932" s="320"/>
      <c r="Q932" s="320"/>
      <c r="R932" s="320"/>
      <c r="S932" s="320"/>
      <c r="T932" s="320"/>
      <c r="U932" s="320"/>
      <c r="V932" s="320"/>
      <c r="W932" s="320"/>
      <c r="X932" s="320"/>
      <c r="Y932" s="320"/>
      <c r="Z932" s="320"/>
      <c r="AA932" s="320"/>
    </row>
    <row r="933" spans="1:27" ht="13.5" customHeight="1">
      <c r="A933" s="74"/>
      <c r="B933" s="74"/>
      <c r="C933" s="74"/>
      <c r="D933" s="74"/>
      <c r="E933" s="74"/>
      <c r="F933" s="74"/>
      <c r="G933" s="390"/>
      <c r="H933" s="391"/>
      <c r="I933" s="391"/>
      <c r="J933" s="391"/>
      <c r="K933" s="391"/>
      <c r="L933" s="2"/>
      <c r="M933" s="2"/>
      <c r="N933" s="320"/>
      <c r="O933" s="320"/>
      <c r="P933" s="320"/>
      <c r="Q933" s="320"/>
      <c r="R933" s="320"/>
      <c r="S933" s="320"/>
      <c r="T933" s="320"/>
      <c r="U933" s="320"/>
      <c r="V933" s="320"/>
      <c r="W933" s="320"/>
      <c r="X933" s="320"/>
      <c r="Y933" s="320"/>
      <c r="Z933" s="320"/>
      <c r="AA933" s="320"/>
    </row>
    <row r="934" spans="1:27" ht="13.5" customHeight="1">
      <c r="A934" s="74"/>
      <c r="B934" s="74"/>
      <c r="C934" s="74"/>
      <c r="D934" s="74"/>
      <c r="E934" s="74"/>
      <c r="F934" s="74"/>
      <c r="G934" s="390"/>
      <c r="H934" s="391"/>
      <c r="I934" s="391"/>
      <c r="J934" s="391"/>
      <c r="K934" s="391"/>
      <c r="L934" s="2"/>
      <c r="M934" s="2"/>
      <c r="N934" s="320"/>
      <c r="O934" s="320"/>
      <c r="P934" s="320"/>
      <c r="Q934" s="320"/>
      <c r="R934" s="320"/>
      <c r="S934" s="320"/>
      <c r="T934" s="320"/>
      <c r="U934" s="320"/>
      <c r="V934" s="320"/>
      <c r="W934" s="320"/>
      <c r="X934" s="320"/>
      <c r="Y934" s="320"/>
      <c r="Z934" s="320"/>
      <c r="AA934" s="320"/>
    </row>
    <row r="935" spans="1:27" ht="13.5" customHeight="1">
      <c r="A935" s="74"/>
      <c r="B935" s="74"/>
      <c r="C935" s="74"/>
      <c r="D935" s="74"/>
      <c r="E935" s="74"/>
      <c r="F935" s="74"/>
      <c r="G935" s="390"/>
      <c r="H935" s="391"/>
      <c r="I935" s="391"/>
      <c r="J935" s="391"/>
      <c r="K935" s="391"/>
      <c r="L935" s="2"/>
      <c r="M935" s="2"/>
      <c r="N935" s="320"/>
      <c r="O935" s="320"/>
      <c r="P935" s="320"/>
      <c r="Q935" s="320"/>
      <c r="R935" s="320"/>
      <c r="S935" s="320"/>
      <c r="T935" s="320"/>
      <c r="U935" s="320"/>
      <c r="V935" s="320"/>
      <c r="W935" s="320"/>
      <c r="X935" s="320"/>
      <c r="Y935" s="320"/>
      <c r="Z935" s="320"/>
      <c r="AA935" s="320"/>
    </row>
    <row r="936" spans="1:27" ht="13.5" customHeight="1">
      <c r="A936" s="74"/>
      <c r="B936" s="74"/>
      <c r="C936" s="74"/>
      <c r="D936" s="74"/>
      <c r="E936" s="74"/>
      <c r="F936" s="74"/>
      <c r="G936" s="390"/>
      <c r="H936" s="391"/>
      <c r="I936" s="391"/>
      <c r="J936" s="391"/>
      <c r="K936" s="391"/>
      <c r="L936" s="2"/>
      <c r="M936" s="2"/>
      <c r="N936" s="320"/>
      <c r="O936" s="320"/>
      <c r="P936" s="320"/>
      <c r="Q936" s="320"/>
      <c r="R936" s="320"/>
      <c r="S936" s="320"/>
      <c r="T936" s="320"/>
      <c r="U936" s="320"/>
      <c r="V936" s="320"/>
      <c r="W936" s="320"/>
      <c r="X936" s="320"/>
      <c r="Y936" s="320"/>
      <c r="Z936" s="320"/>
      <c r="AA936" s="320"/>
    </row>
    <row r="937" spans="1:27" ht="13.5" customHeight="1">
      <c r="A937" s="74"/>
      <c r="B937" s="74"/>
      <c r="C937" s="74"/>
      <c r="D937" s="74"/>
      <c r="E937" s="74"/>
      <c r="F937" s="74"/>
      <c r="G937" s="390"/>
      <c r="H937" s="391"/>
      <c r="I937" s="391"/>
      <c r="J937" s="391"/>
      <c r="K937" s="391"/>
      <c r="L937" s="2"/>
      <c r="M937" s="2"/>
      <c r="N937" s="320"/>
      <c r="O937" s="320"/>
      <c r="P937" s="320"/>
      <c r="Q937" s="320"/>
      <c r="R937" s="320"/>
      <c r="S937" s="320"/>
      <c r="T937" s="320"/>
      <c r="U937" s="320"/>
      <c r="V937" s="320"/>
      <c r="W937" s="320"/>
      <c r="X937" s="320"/>
      <c r="Y937" s="320"/>
      <c r="Z937" s="320"/>
      <c r="AA937" s="320"/>
    </row>
    <row r="938" spans="1:27" ht="13.5" customHeight="1">
      <c r="A938" s="74"/>
      <c r="B938" s="74"/>
      <c r="C938" s="74"/>
      <c r="D938" s="74"/>
      <c r="E938" s="74"/>
      <c r="F938" s="74"/>
      <c r="G938" s="390"/>
      <c r="H938" s="391"/>
      <c r="I938" s="391"/>
      <c r="J938" s="391"/>
      <c r="K938" s="391"/>
      <c r="L938" s="2"/>
      <c r="M938" s="2"/>
      <c r="N938" s="320"/>
      <c r="O938" s="320"/>
      <c r="P938" s="320"/>
      <c r="Q938" s="320"/>
      <c r="R938" s="320"/>
      <c r="S938" s="320"/>
      <c r="T938" s="320"/>
      <c r="U938" s="320"/>
      <c r="V938" s="320"/>
      <c r="W938" s="320"/>
      <c r="X938" s="320"/>
      <c r="Y938" s="320"/>
      <c r="Z938" s="320"/>
      <c r="AA938" s="320"/>
    </row>
    <row r="939" spans="1:27" ht="13.5" customHeight="1">
      <c r="A939" s="74"/>
      <c r="B939" s="74"/>
      <c r="C939" s="74"/>
      <c r="D939" s="74"/>
      <c r="E939" s="74"/>
      <c r="F939" s="74"/>
      <c r="G939" s="390"/>
      <c r="H939" s="391"/>
      <c r="I939" s="391"/>
      <c r="J939" s="391"/>
      <c r="K939" s="391"/>
      <c r="L939" s="2"/>
      <c r="M939" s="2"/>
      <c r="N939" s="320"/>
      <c r="O939" s="320"/>
      <c r="P939" s="320"/>
      <c r="Q939" s="320"/>
      <c r="R939" s="320"/>
      <c r="S939" s="320"/>
      <c r="T939" s="320"/>
      <c r="U939" s="320"/>
      <c r="V939" s="320"/>
      <c r="W939" s="320"/>
      <c r="X939" s="320"/>
      <c r="Y939" s="320"/>
      <c r="Z939" s="320"/>
      <c r="AA939" s="320"/>
    </row>
    <row r="940" spans="1:27" ht="13.5" customHeight="1">
      <c r="A940" s="74"/>
      <c r="B940" s="74"/>
      <c r="C940" s="74"/>
      <c r="D940" s="74"/>
      <c r="E940" s="74"/>
      <c r="F940" s="74"/>
      <c r="G940" s="390"/>
      <c r="H940" s="391"/>
      <c r="I940" s="391"/>
      <c r="J940" s="391"/>
      <c r="K940" s="391"/>
      <c r="L940" s="2"/>
      <c r="M940" s="2"/>
      <c r="N940" s="320"/>
      <c r="O940" s="320"/>
      <c r="P940" s="320"/>
      <c r="Q940" s="320"/>
      <c r="R940" s="320"/>
      <c r="S940" s="320"/>
      <c r="T940" s="320"/>
      <c r="U940" s="320"/>
      <c r="V940" s="320"/>
      <c r="W940" s="320"/>
      <c r="X940" s="320"/>
      <c r="Y940" s="320"/>
      <c r="Z940" s="320"/>
      <c r="AA940" s="320"/>
    </row>
    <row r="941" spans="1:27" ht="13.5" customHeight="1">
      <c r="A941" s="74"/>
      <c r="B941" s="74"/>
      <c r="C941" s="74"/>
      <c r="D941" s="74"/>
      <c r="E941" s="74"/>
      <c r="F941" s="74"/>
      <c r="G941" s="390"/>
      <c r="H941" s="391"/>
      <c r="I941" s="391"/>
      <c r="J941" s="391"/>
      <c r="K941" s="391"/>
      <c r="L941" s="2"/>
      <c r="M941" s="2"/>
      <c r="N941" s="320"/>
      <c r="O941" s="320"/>
      <c r="P941" s="320"/>
      <c r="Q941" s="320"/>
      <c r="R941" s="320"/>
      <c r="S941" s="320"/>
      <c r="T941" s="320"/>
      <c r="U941" s="320"/>
      <c r="V941" s="320"/>
      <c r="W941" s="320"/>
      <c r="X941" s="320"/>
      <c r="Y941" s="320"/>
      <c r="Z941" s="320"/>
      <c r="AA941" s="320"/>
    </row>
    <row r="942" spans="1:27" ht="13.5" customHeight="1">
      <c r="A942" s="74"/>
      <c r="B942" s="74"/>
      <c r="C942" s="74"/>
      <c r="D942" s="74"/>
      <c r="E942" s="74"/>
      <c r="F942" s="74"/>
      <c r="G942" s="390"/>
      <c r="H942" s="391"/>
      <c r="I942" s="391"/>
      <c r="J942" s="391"/>
      <c r="K942" s="391"/>
      <c r="L942" s="2"/>
      <c r="M942" s="2"/>
      <c r="N942" s="320"/>
      <c r="O942" s="320"/>
      <c r="P942" s="320"/>
      <c r="Q942" s="320"/>
      <c r="R942" s="320"/>
      <c r="S942" s="320"/>
      <c r="T942" s="320"/>
      <c r="U942" s="320"/>
      <c r="V942" s="320"/>
      <c r="W942" s="320"/>
      <c r="X942" s="320"/>
      <c r="Y942" s="320"/>
      <c r="Z942" s="320"/>
      <c r="AA942" s="320"/>
    </row>
    <row r="943" spans="1:27" ht="13.5" customHeight="1">
      <c r="A943" s="74"/>
      <c r="B943" s="74"/>
      <c r="C943" s="74"/>
      <c r="D943" s="74"/>
      <c r="E943" s="74"/>
      <c r="F943" s="74"/>
      <c r="G943" s="390"/>
      <c r="H943" s="391"/>
      <c r="I943" s="391"/>
      <c r="J943" s="391"/>
      <c r="K943" s="391"/>
      <c r="L943" s="2"/>
      <c r="M943" s="2"/>
      <c r="N943" s="320"/>
      <c r="O943" s="320"/>
      <c r="P943" s="320"/>
      <c r="Q943" s="320"/>
      <c r="R943" s="320"/>
      <c r="S943" s="320"/>
      <c r="T943" s="320"/>
      <c r="U943" s="320"/>
      <c r="V943" s="320"/>
      <c r="W943" s="320"/>
      <c r="X943" s="320"/>
      <c r="Y943" s="320"/>
      <c r="Z943" s="320"/>
      <c r="AA943" s="320"/>
    </row>
    <row r="944" spans="1:27" ht="13.5" customHeight="1">
      <c r="A944" s="74"/>
      <c r="B944" s="74"/>
      <c r="C944" s="74"/>
      <c r="D944" s="74"/>
      <c r="E944" s="74"/>
      <c r="F944" s="74"/>
      <c r="G944" s="390"/>
      <c r="H944" s="391"/>
      <c r="I944" s="391"/>
      <c r="J944" s="391"/>
      <c r="K944" s="391"/>
      <c r="L944" s="2"/>
      <c r="M944" s="2"/>
      <c r="N944" s="320"/>
      <c r="O944" s="320"/>
      <c r="P944" s="320"/>
      <c r="Q944" s="320"/>
      <c r="R944" s="320"/>
      <c r="S944" s="320"/>
      <c r="T944" s="320"/>
      <c r="U944" s="320"/>
      <c r="V944" s="320"/>
      <c r="W944" s="320"/>
      <c r="X944" s="320"/>
      <c r="Y944" s="320"/>
      <c r="Z944" s="320"/>
      <c r="AA944" s="320"/>
    </row>
    <row r="945" spans="1:27" ht="13.5" customHeight="1">
      <c r="A945" s="74"/>
      <c r="B945" s="74"/>
      <c r="C945" s="74"/>
      <c r="D945" s="74"/>
      <c r="E945" s="74"/>
      <c r="F945" s="74"/>
      <c r="G945" s="390"/>
      <c r="H945" s="391"/>
      <c r="I945" s="391"/>
      <c r="J945" s="391"/>
      <c r="K945" s="391"/>
      <c r="L945" s="2"/>
      <c r="M945" s="2"/>
      <c r="N945" s="320"/>
      <c r="O945" s="320"/>
      <c r="P945" s="320"/>
      <c r="Q945" s="320"/>
      <c r="R945" s="320"/>
      <c r="S945" s="320"/>
      <c r="T945" s="320"/>
      <c r="U945" s="320"/>
      <c r="V945" s="320"/>
      <c r="W945" s="320"/>
      <c r="X945" s="320"/>
      <c r="Y945" s="320"/>
      <c r="Z945" s="320"/>
      <c r="AA945" s="320"/>
    </row>
    <row r="946" spans="1:27" ht="13.5" customHeight="1">
      <c r="A946" s="74"/>
      <c r="B946" s="74"/>
      <c r="C946" s="74"/>
      <c r="D946" s="74"/>
      <c r="E946" s="74"/>
      <c r="F946" s="74"/>
      <c r="G946" s="390"/>
      <c r="H946" s="391"/>
      <c r="I946" s="391"/>
      <c r="J946" s="391"/>
      <c r="K946" s="391"/>
      <c r="L946" s="2"/>
      <c r="M946" s="2"/>
      <c r="N946" s="320"/>
      <c r="O946" s="320"/>
      <c r="P946" s="320"/>
      <c r="Q946" s="320"/>
      <c r="R946" s="320"/>
      <c r="S946" s="320"/>
      <c r="T946" s="320"/>
      <c r="U946" s="320"/>
      <c r="V946" s="320"/>
      <c r="W946" s="320"/>
      <c r="X946" s="320"/>
      <c r="Y946" s="320"/>
      <c r="Z946" s="320"/>
      <c r="AA946" s="320"/>
    </row>
    <row r="947" spans="1:27" ht="13.5" customHeight="1">
      <c r="A947" s="74"/>
      <c r="B947" s="74"/>
      <c r="C947" s="74"/>
      <c r="D947" s="74"/>
      <c r="E947" s="74"/>
      <c r="F947" s="74"/>
      <c r="G947" s="390"/>
      <c r="H947" s="391"/>
      <c r="I947" s="391"/>
      <c r="J947" s="391"/>
      <c r="K947" s="391"/>
      <c r="L947" s="2"/>
      <c r="M947" s="2"/>
      <c r="N947" s="320"/>
      <c r="O947" s="320"/>
      <c r="P947" s="320"/>
      <c r="Q947" s="320"/>
      <c r="R947" s="320"/>
      <c r="S947" s="320"/>
      <c r="T947" s="320"/>
      <c r="U947" s="320"/>
      <c r="V947" s="320"/>
      <c r="W947" s="320"/>
      <c r="X947" s="320"/>
      <c r="Y947" s="320"/>
      <c r="Z947" s="320"/>
      <c r="AA947" s="320"/>
    </row>
    <row r="948" spans="1:27" ht="13.5" customHeight="1">
      <c r="A948" s="74"/>
      <c r="B948" s="74"/>
      <c r="C948" s="74"/>
      <c r="D948" s="74"/>
      <c r="E948" s="74"/>
      <c r="F948" s="74"/>
      <c r="G948" s="390"/>
      <c r="H948" s="391"/>
      <c r="I948" s="391"/>
      <c r="J948" s="391"/>
      <c r="K948" s="391"/>
      <c r="L948" s="2"/>
      <c r="M948" s="2"/>
      <c r="N948" s="320"/>
      <c r="O948" s="320"/>
      <c r="P948" s="320"/>
      <c r="Q948" s="320"/>
      <c r="R948" s="320"/>
      <c r="S948" s="320"/>
      <c r="T948" s="320"/>
      <c r="U948" s="320"/>
      <c r="V948" s="320"/>
      <c r="W948" s="320"/>
      <c r="X948" s="320"/>
      <c r="Y948" s="320"/>
      <c r="Z948" s="320"/>
      <c r="AA948" s="320"/>
    </row>
    <row r="949" spans="1:27" ht="13.5" customHeight="1">
      <c r="A949" s="74"/>
      <c r="B949" s="74"/>
      <c r="C949" s="74"/>
      <c r="D949" s="74"/>
      <c r="E949" s="74"/>
      <c r="F949" s="74"/>
      <c r="G949" s="390"/>
      <c r="H949" s="391"/>
      <c r="I949" s="391"/>
      <c r="J949" s="391"/>
      <c r="K949" s="391"/>
      <c r="L949" s="2"/>
      <c r="M949" s="2"/>
      <c r="N949" s="320"/>
      <c r="O949" s="320"/>
      <c r="P949" s="320"/>
      <c r="Q949" s="320"/>
      <c r="R949" s="320"/>
      <c r="S949" s="320"/>
      <c r="T949" s="320"/>
      <c r="U949" s="320"/>
      <c r="V949" s="320"/>
      <c r="W949" s="320"/>
      <c r="X949" s="320"/>
      <c r="Y949" s="320"/>
      <c r="Z949" s="320"/>
      <c r="AA949" s="320"/>
    </row>
    <row r="950" spans="1:27" ht="13.5" customHeight="1">
      <c r="A950" s="74"/>
      <c r="B950" s="74"/>
      <c r="C950" s="74"/>
      <c r="D950" s="74"/>
      <c r="E950" s="74"/>
      <c r="F950" s="74"/>
      <c r="G950" s="390"/>
      <c r="H950" s="391"/>
      <c r="I950" s="391"/>
      <c r="J950" s="391"/>
      <c r="K950" s="391"/>
      <c r="L950" s="2"/>
      <c r="M950" s="2"/>
      <c r="N950" s="320"/>
      <c r="O950" s="320"/>
      <c r="P950" s="320"/>
      <c r="Q950" s="320"/>
      <c r="R950" s="320"/>
      <c r="S950" s="320"/>
      <c r="T950" s="320"/>
      <c r="U950" s="320"/>
      <c r="V950" s="320"/>
      <c r="W950" s="320"/>
      <c r="X950" s="320"/>
      <c r="Y950" s="320"/>
      <c r="Z950" s="320"/>
      <c r="AA950" s="320"/>
    </row>
    <row r="951" spans="1:27" ht="13.5" customHeight="1">
      <c r="A951" s="74"/>
      <c r="B951" s="74"/>
      <c r="C951" s="74"/>
      <c r="D951" s="74"/>
      <c r="E951" s="74"/>
      <c r="F951" s="74"/>
      <c r="G951" s="390"/>
      <c r="H951" s="391"/>
      <c r="I951" s="391"/>
      <c r="J951" s="391"/>
      <c r="K951" s="391"/>
      <c r="L951" s="2"/>
      <c r="M951" s="2"/>
      <c r="N951" s="320"/>
      <c r="O951" s="320"/>
      <c r="P951" s="320"/>
      <c r="Q951" s="320"/>
      <c r="R951" s="320"/>
      <c r="S951" s="320"/>
      <c r="T951" s="320"/>
      <c r="U951" s="320"/>
      <c r="V951" s="320"/>
      <c r="W951" s="320"/>
      <c r="X951" s="320"/>
      <c r="Y951" s="320"/>
      <c r="Z951" s="320"/>
      <c r="AA951" s="320"/>
    </row>
    <row r="952" spans="1:27" ht="13.5" customHeight="1">
      <c r="A952" s="74"/>
      <c r="B952" s="74"/>
      <c r="C952" s="74"/>
      <c r="D952" s="74"/>
      <c r="E952" s="74"/>
      <c r="F952" s="74"/>
      <c r="G952" s="390"/>
      <c r="H952" s="391"/>
      <c r="I952" s="391"/>
      <c r="J952" s="391"/>
      <c r="K952" s="391"/>
      <c r="L952" s="2"/>
      <c r="M952" s="2"/>
      <c r="N952" s="320"/>
      <c r="O952" s="320"/>
      <c r="P952" s="320"/>
      <c r="Q952" s="320"/>
      <c r="R952" s="320"/>
      <c r="S952" s="320"/>
      <c r="T952" s="320"/>
      <c r="U952" s="320"/>
      <c r="V952" s="320"/>
      <c r="W952" s="320"/>
      <c r="X952" s="320"/>
      <c r="Y952" s="320"/>
      <c r="Z952" s="320"/>
      <c r="AA952" s="320"/>
    </row>
    <row r="953" spans="1:27" ht="13.5" customHeight="1">
      <c r="A953" s="74"/>
      <c r="B953" s="74"/>
      <c r="C953" s="74"/>
      <c r="D953" s="74"/>
      <c r="E953" s="74"/>
      <c r="F953" s="74"/>
      <c r="G953" s="390"/>
      <c r="H953" s="391"/>
      <c r="I953" s="391"/>
      <c r="J953" s="391"/>
      <c r="K953" s="391"/>
      <c r="L953" s="2"/>
      <c r="M953" s="2"/>
      <c r="N953" s="320"/>
      <c r="O953" s="320"/>
      <c r="P953" s="320"/>
      <c r="Q953" s="320"/>
      <c r="R953" s="320"/>
      <c r="S953" s="320"/>
      <c r="T953" s="320"/>
      <c r="U953" s="320"/>
      <c r="V953" s="320"/>
      <c r="W953" s="320"/>
      <c r="X953" s="320"/>
      <c r="Y953" s="320"/>
      <c r="Z953" s="320"/>
      <c r="AA953" s="320"/>
    </row>
    <row r="954" spans="1:27" ht="13.5" customHeight="1">
      <c r="A954" s="74"/>
      <c r="B954" s="74"/>
      <c r="C954" s="74"/>
      <c r="D954" s="74"/>
      <c r="E954" s="74"/>
      <c r="F954" s="74"/>
      <c r="G954" s="390"/>
      <c r="H954" s="391"/>
      <c r="I954" s="391"/>
      <c r="J954" s="391"/>
      <c r="K954" s="391"/>
      <c r="L954" s="2"/>
      <c r="M954" s="2"/>
      <c r="N954" s="320"/>
      <c r="O954" s="320"/>
      <c r="P954" s="320"/>
      <c r="Q954" s="320"/>
      <c r="R954" s="320"/>
      <c r="S954" s="320"/>
      <c r="T954" s="320"/>
      <c r="U954" s="320"/>
      <c r="V954" s="320"/>
      <c r="W954" s="320"/>
      <c r="X954" s="320"/>
      <c r="Y954" s="320"/>
      <c r="Z954" s="320"/>
      <c r="AA954" s="320"/>
    </row>
    <row r="955" spans="1:27" ht="13.5" customHeight="1">
      <c r="A955" s="74"/>
      <c r="B955" s="74"/>
      <c r="C955" s="74"/>
      <c r="D955" s="74"/>
      <c r="E955" s="74"/>
      <c r="F955" s="74"/>
      <c r="G955" s="390"/>
      <c r="H955" s="391"/>
      <c r="I955" s="391"/>
      <c r="J955" s="391"/>
      <c r="K955" s="391"/>
      <c r="L955" s="2"/>
      <c r="M955" s="2"/>
      <c r="N955" s="320"/>
      <c r="O955" s="320"/>
      <c r="P955" s="320"/>
      <c r="Q955" s="320"/>
      <c r="R955" s="320"/>
      <c r="S955" s="320"/>
      <c r="T955" s="320"/>
      <c r="U955" s="320"/>
      <c r="V955" s="320"/>
      <c r="W955" s="320"/>
      <c r="X955" s="320"/>
      <c r="Y955" s="320"/>
      <c r="Z955" s="320"/>
      <c r="AA955" s="320"/>
    </row>
    <row r="956" spans="1:27" ht="13.5" customHeight="1">
      <c r="A956" s="74"/>
      <c r="B956" s="74"/>
      <c r="C956" s="74"/>
      <c r="D956" s="74"/>
      <c r="E956" s="74"/>
      <c r="F956" s="74"/>
      <c r="G956" s="390"/>
      <c r="H956" s="391"/>
      <c r="I956" s="391"/>
      <c r="J956" s="391"/>
      <c r="K956" s="391"/>
      <c r="L956" s="2"/>
      <c r="M956" s="2"/>
      <c r="N956" s="320"/>
      <c r="O956" s="320"/>
      <c r="P956" s="320"/>
      <c r="Q956" s="320"/>
      <c r="R956" s="320"/>
      <c r="S956" s="320"/>
      <c r="T956" s="320"/>
      <c r="U956" s="320"/>
      <c r="V956" s="320"/>
      <c r="W956" s="320"/>
      <c r="X956" s="320"/>
      <c r="Y956" s="320"/>
      <c r="Z956" s="320"/>
      <c r="AA956" s="320"/>
    </row>
    <row r="957" spans="1:27" ht="13.5" customHeight="1">
      <c r="A957" s="74"/>
      <c r="B957" s="74"/>
      <c r="C957" s="74"/>
      <c r="D957" s="74"/>
      <c r="E957" s="74"/>
      <c r="F957" s="74"/>
      <c r="G957" s="390"/>
      <c r="H957" s="391"/>
      <c r="I957" s="391"/>
      <c r="J957" s="391"/>
      <c r="K957" s="391"/>
      <c r="L957" s="2"/>
      <c r="M957" s="2"/>
      <c r="N957" s="320"/>
      <c r="O957" s="320"/>
      <c r="P957" s="320"/>
      <c r="Q957" s="320"/>
      <c r="R957" s="320"/>
      <c r="S957" s="320"/>
      <c r="T957" s="320"/>
      <c r="U957" s="320"/>
      <c r="V957" s="320"/>
      <c r="W957" s="320"/>
      <c r="X957" s="320"/>
      <c r="Y957" s="320"/>
      <c r="Z957" s="320"/>
      <c r="AA957" s="320"/>
    </row>
    <row r="958" spans="1:27" ht="13.5" customHeight="1">
      <c r="A958" s="74"/>
      <c r="B958" s="74"/>
      <c r="C958" s="74"/>
      <c r="D958" s="74"/>
      <c r="E958" s="74"/>
      <c r="F958" s="74"/>
      <c r="G958" s="390"/>
      <c r="H958" s="391"/>
      <c r="I958" s="391"/>
      <c r="J958" s="391"/>
      <c r="K958" s="391"/>
      <c r="L958" s="2"/>
      <c r="M958" s="2"/>
      <c r="N958" s="320"/>
      <c r="O958" s="320"/>
      <c r="P958" s="320"/>
      <c r="Q958" s="320"/>
      <c r="R958" s="320"/>
      <c r="S958" s="320"/>
      <c r="T958" s="320"/>
      <c r="U958" s="320"/>
      <c r="V958" s="320"/>
      <c r="W958" s="320"/>
      <c r="X958" s="320"/>
      <c r="Y958" s="320"/>
      <c r="Z958" s="320"/>
      <c r="AA958" s="320"/>
    </row>
    <row r="959" spans="1:27" ht="13.5" customHeight="1">
      <c r="A959" s="74"/>
      <c r="B959" s="74"/>
      <c r="C959" s="74"/>
      <c r="D959" s="74"/>
      <c r="E959" s="74"/>
      <c r="F959" s="74"/>
      <c r="G959" s="390"/>
      <c r="H959" s="391"/>
      <c r="I959" s="391"/>
      <c r="J959" s="391"/>
      <c r="K959" s="391"/>
      <c r="L959" s="2"/>
      <c r="M959" s="2"/>
      <c r="N959" s="320"/>
      <c r="O959" s="320"/>
      <c r="P959" s="320"/>
      <c r="Q959" s="320"/>
      <c r="R959" s="320"/>
      <c r="S959" s="320"/>
      <c r="T959" s="320"/>
      <c r="U959" s="320"/>
      <c r="V959" s="320"/>
      <c r="W959" s="320"/>
      <c r="X959" s="320"/>
      <c r="Y959" s="320"/>
      <c r="Z959" s="320"/>
      <c r="AA959" s="320"/>
    </row>
    <row r="960" spans="1:27" ht="13.5" customHeight="1">
      <c r="A960" s="74"/>
      <c r="B960" s="74"/>
      <c r="C960" s="74"/>
      <c r="D960" s="74"/>
      <c r="E960" s="74"/>
      <c r="F960" s="74"/>
      <c r="G960" s="390"/>
      <c r="H960" s="391"/>
      <c r="I960" s="391"/>
      <c r="J960" s="391"/>
      <c r="K960" s="391"/>
      <c r="L960" s="2"/>
      <c r="M960" s="2"/>
      <c r="N960" s="320"/>
      <c r="O960" s="320"/>
      <c r="P960" s="320"/>
      <c r="Q960" s="320"/>
      <c r="R960" s="320"/>
      <c r="S960" s="320"/>
      <c r="T960" s="320"/>
      <c r="U960" s="320"/>
      <c r="V960" s="320"/>
      <c r="W960" s="320"/>
      <c r="X960" s="320"/>
      <c r="Y960" s="320"/>
      <c r="Z960" s="320"/>
      <c r="AA960" s="320"/>
    </row>
    <row r="961" spans="1:27" ht="13.5" customHeight="1">
      <c r="A961" s="74"/>
      <c r="B961" s="74"/>
      <c r="C961" s="74"/>
      <c r="D961" s="74"/>
      <c r="E961" s="74"/>
      <c r="F961" s="74"/>
      <c r="G961" s="390"/>
      <c r="H961" s="391"/>
      <c r="I961" s="391"/>
      <c r="J961" s="391"/>
      <c r="K961" s="391"/>
      <c r="L961" s="2"/>
      <c r="M961" s="2"/>
      <c r="N961" s="320"/>
      <c r="O961" s="320"/>
      <c r="P961" s="320"/>
      <c r="Q961" s="320"/>
      <c r="R961" s="320"/>
      <c r="S961" s="320"/>
      <c r="T961" s="320"/>
      <c r="U961" s="320"/>
      <c r="V961" s="320"/>
      <c r="W961" s="320"/>
      <c r="X961" s="320"/>
      <c r="Y961" s="320"/>
      <c r="Z961" s="320"/>
      <c r="AA961" s="320"/>
    </row>
    <row r="962" spans="1:27" ht="13.5" customHeight="1">
      <c r="A962" s="74"/>
      <c r="B962" s="74"/>
      <c r="C962" s="74"/>
      <c r="D962" s="74"/>
      <c r="E962" s="74"/>
      <c r="F962" s="74"/>
      <c r="G962" s="390"/>
      <c r="H962" s="391"/>
      <c r="I962" s="391"/>
      <c r="J962" s="391"/>
      <c r="K962" s="391"/>
      <c r="L962" s="2"/>
      <c r="M962" s="2"/>
      <c r="N962" s="320"/>
      <c r="O962" s="320"/>
      <c r="P962" s="320"/>
      <c r="Q962" s="320"/>
      <c r="R962" s="320"/>
      <c r="S962" s="320"/>
      <c r="T962" s="320"/>
      <c r="U962" s="320"/>
      <c r="V962" s="320"/>
      <c r="W962" s="320"/>
      <c r="X962" s="320"/>
      <c r="Y962" s="320"/>
      <c r="Z962" s="320"/>
      <c r="AA962" s="320"/>
    </row>
    <row r="963" spans="1:27" ht="13.5" customHeight="1">
      <c r="A963" s="74"/>
      <c r="B963" s="74"/>
      <c r="C963" s="74"/>
      <c r="D963" s="74"/>
      <c r="E963" s="74"/>
      <c r="F963" s="74"/>
      <c r="G963" s="390"/>
      <c r="H963" s="391"/>
      <c r="I963" s="391"/>
      <c r="J963" s="391"/>
      <c r="K963" s="391"/>
      <c r="L963" s="2"/>
      <c r="M963" s="2"/>
      <c r="N963" s="320"/>
      <c r="O963" s="320"/>
      <c r="P963" s="320"/>
      <c r="Q963" s="320"/>
      <c r="R963" s="320"/>
      <c r="S963" s="320"/>
      <c r="T963" s="320"/>
      <c r="U963" s="320"/>
      <c r="V963" s="320"/>
      <c r="W963" s="320"/>
      <c r="X963" s="320"/>
      <c r="Y963" s="320"/>
      <c r="Z963" s="320"/>
      <c r="AA963" s="320"/>
    </row>
    <row r="964" spans="1:27" ht="13.5" customHeight="1">
      <c r="A964" s="74"/>
      <c r="B964" s="74"/>
      <c r="C964" s="74"/>
      <c r="D964" s="74"/>
      <c r="E964" s="74"/>
      <c r="F964" s="74"/>
      <c r="G964" s="390"/>
      <c r="H964" s="391"/>
      <c r="I964" s="391"/>
      <c r="J964" s="391"/>
      <c r="K964" s="391"/>
      <c r="L964" s="2"/>
      <c r="M964" s="2"/>
      <c r="N964" s="320"/>
      <c r="O964" s="320"/>
      <c r="P964" s="320"/>
      <c r="Q964" s="320"/>
      <c r="R964" s="320"/>
      <c r="S964" s="320"/>
      <c r="T964" s="320"/>
      <c r="U964" s="320"/>
      <c r="V964" s="320"/>
      <c r="W964" s="320"/>
      <c r="X964" s="320"/>
      <c r="Y964" s="320"/>
      <c r="Z964" s="320"/>
      <c r="AA964" s="320"/>
    </row>
    <row r="965" spans="1:27" ht="13.5" customHeight="1">
      <c r="A965" s="74"/>
      <c r="B965" s="74"/>
      <c r="C965" s="74"/>
      <c r="D965" s="74"/>
      <c r="E965" s="74"/>
      <c r="F965" s="74"/>
      <c r="G965" s="390"/>
      <c r="H965" s="391"/>
      <c r="I965" s="391"/>
      <c r="J965" s="391"/>
      <c r="K965" s="391"/>
      <c r="L965" s="2"/>
      <c r="M965" s="2"/>
      <c r="N965" s="320"/>
      <c r="O965" s="320"/>
      <c r="P965" s="320"/>
      <c r="Q965" s="320"/>
      <c r="R965" s="320"/>
      <c r="S965" s="320"/>
      <c r="T965" s="320"/>
      <c r="U965" s="320"/>
      <c r="V965" s="320"/>
      <c r="W965" s="320"/>
      <c r="X965" s="320"/>
      <c r="Y965" s="320"/>
      <c r="Z965" s="320"/>
      <c r="AA965" s="320"/>
    </row>
    <row r="966" spans="1:27" ht="13.5" customHeight="1">
      <c r="A966" s="74"/>
      <c r="B966" s="74"/>
      <c r="C966" s="74"/>
      <c r="D966" s="74"/>
      <c r="E966" s="74"/>
      <c r="F966" s="74"/>
      <c r="G966" s="390"/>
      <c r="H966" s="391"/>
      <c r="I966" s="391"/>
      <c r="J966" s="391"/>
      <c r="K966" s="391"/>
      <c r="L966" s="2"/>
      <c r="M966" s="2"/>
      <c r="N966" s="320"/>
      <c r="O966" s="320"/>
      <c r="P966" s="320"/>
      <c r="Q966" s="320"/>
      <c r="R966" s="320"/>
      <c r="S966" s="320"/>
      <c r="T966" s="320"/>
      <c r="U966" s="320"/>
      <c r="V966" s="320"/>
      <c r="W966" s="320"/>
      <c r="X966" s="320"/>
      <c r="Y966" s="320"/>
      <c r="Z966" s="320"/>
      <c r="AA966" s="320"/>
    </row>
    <row r="967" spans="1:27" ht="13.5" customHeight="1">
      <c r="A967" s="74"/>
      <c r="B967" s="74"/>
      <c r="C967" s="74"/>
      <c r="D967" s="74"/>
      <c r="E967" s="74"/>
      <c r="F967" s="74"/>
      <c r="G967" s="390"/>
      <c r="H967" s="391"/>
      <c r="I967" s="391"/>
      <c r="J967" s="391"/>
      <c r="K967" s="391"/>
      <c r="L967" s="2"/>
      <c r="M967" s="2"/>
      <c r="N967" s="320"/>
      <c r="O967" s="320"/>
      <c r="P967" s="320"/>
      <c r="Q967" s="320"/>
      <c r="R967" s="320"/>
      <c r="S967" s="320"/>
      <c r="T967" s="320"/>
      <c r="U967" s="320"/>
      <c r="V967" s="320"/>
      <c r="W967" s="320"/>
      <c r="X967" s="320"/>
      <c r="Y967" s="320"/>
      <c r="Z967" s="320"/>
      <c r="AA967" s="320"/>
    </row>
    <row r="968" spans="1:27" ht="13.5" customHeight="1">
      <c r="A968" s="74"/>
      <c r="B968" s="74"/>
      <c r="C968" s="74"/>
      <c r="D968" s="74"/>
      <c r="E968" s="74"/>
      <c r="F968" s="74"/>
      <c r="G968" s="390"/>
      <c r="H968" s="391"/>
      <c r="I968" s="391"/>
      <c r="J968" s="391"/>
      <c r="K968" s="391"/>
      <c r="L968" s="2"/>
      <c r="M968" s="2"/>
      <c r="N968" s="320"/>
      <c r="O968" s="320"/>
      <c r="P968" s="320"/>
      <c r="Q968" s="320"/>
      <c r="R968" s="320"/>
      <c r="S968" s="320"/>
      <c r="T968" s="320"/>
      <c r="U968" s="320"/>
      <c r="V968" s="320"/>
      <c r="W968" s="320"/>
      <c r="X968" s="320"/>
      <c r="Y968" s="320"/>
      <c r="Z968" s="320"/>
      <c r="AA968" s="320"/>
    </row>
    <row r="969" spans="1:27" ht="13.5" customHeight="1">
      <c r="A969" s="74"/>
      <c r="B969" s="74"/>
      <c r="C969" s="74"/>
      <c r="D969" s="74"/>
      <c r="E969" s="74"/>
      <c r="F969" s="74"/>
      <c r="G969" s="390"/>
      <c r="H969" s="391"/>
      <c r="I969" s="391"/>
      <c r="J969" s="391"/>
      <c r="K969" s="391"/>
      <c r="L969" s="2"/>
      <c r="M969" s="2"/>
      <c r="N969" s="320"/>
      <c r="O969" s="320"/>
      <c r="P969" s="320"/>
      <c r="Q969" s="320"/>
      <c r="R969" s="320"/>
      <c r="S969" s="320"/>
      <c r="T969" s="320"/>
      <c r="U969" s="320"/>
      <c r="V969" s="320"/>
      <c r="W969" s="320"/>
      <c r="X969" s="320"/>
      <c r="Y969" s="320"/>
      <c r="Z969" s="320"/>
      <c r="AA969" s="320"/>
    </row>
    <row r="970" spans="1:27" ht="13.5" customHeight="1">
      <c r="A970" s="74"/>
      <c r="B970" s="74"/>
      <c r="C970" s="74"/>
      <c r="D970" s="74"/>
      <c r="E970" s="74"/>
      <c r="F970" s="74"/>
      <c r="G970" s="390"/>
      <c r="H970" s="391"/>
      <c r="I970" s="391"/>
      <c r="J970" s="391"/>
      <c r="K970" s="391"/>
      <c r="L970" s="2"/>
      <c r="M970" s="2"/>
      <c r="N970" s="320"/>
      <c r="O970" s="320"/>
      <c r="P970" s="320"/>
      <c r="Q970" s="320"/>
      <c r="R970" s="320"/>
      <c r="S970" s="320"/>
      <c r="T970" s="320"/>
      <c r="U970" s="320"/>
      <c r="V970" s="320"/>
      <c r="W970" s="320"/>
      <c r="X970" s="320"/>
      <c r="Y970" s="320"/>
      <c r="Z970" s="320"/>
      <c r="AA970" s="320"/>
    </row>
    <row r="971" spans="1:27" ht="13.5" customHeight="1">
      <c r="A971" s="74"/>
      <c r="B971" s="74"/>
      <c r="C971" s="74"/>
      <c r="D971" s="74"/>
      <c r="E971" s="74"/>
      <c r="F971" s="74"/>
      <c r="G971" s="390"/>
      <c r="H971" s="391"/>
      <c r="I971" s="391"/>
      <c r="J971" s="391"/>
      <c r="K971" s="391"/>
      <c r="L971" s="2"/>
      <c r="M971" s="2"/>
      <c r="N971" s="320"/>
      <c r="O971" s="320"/>
      <c r="P971" s="320"/>
      <c r="Q971" s="320"/>
      <c r="R971" s="320"/>
      <c r="S971" s="320"/>
      <c r="T971" s="320"/>
      <c r="U971" s="320"/>
      <c r="V971" s="320"/>
      <c r="W971" s="320"/>
      <c r="X971" s="320"/>
      <c r="Y971" s="320"/>
      <c r="Z971" s="320"/>
      <c r="AA971" s="320"/>
    </row>
    <row r="972" spans="1:27" ht="13.5" customHeight="1">
      <c r="A972" s="74"/>
      <c r="B972" s="74"/>
      <c r="C972" s="74"/>
      <c r="D972" s="74"/>
      <c r="E972" s="74"/>
      <c r="F972" s="74"/>
      <c r="G972" s="390"/>
      <c r="H972" s="391"/>
      <c r="I972" s="391"/>
      <c r="J972" s="391"/>
      <c r="K972" s="391"/>
      <c r="L972" s="2"/>
      <c r="M972" s="2"/>
      <c r="N972" s="320"/>
      <c r="O972" s="320"/>
      <c r="P972" s="320"/>
      <c r="Q972" s="320"/>
      <c r="R972" s="320"/>
      <c r="S972" s="320"/>
      <c r="T972" s="320"/>
      <c r="U972" s="320"/>
      <c r="V972" s="320"/>
      <c r="W972" s="320"/>
      <c r="X972" s="320"/>
      <c r="Y972" s="320"/>
      <c r="Z972" s="320"/>
      <c r="AA972" s="320"/>
    </row>
    <row r="973" spans="1:27" ht="13.5" customHeight="1">
      <c r="A973" s="74"/>
      <c r="B973" s="74"/>
      <c r="C973" s="74"/>
      <c r="D973" s="74"/>
      <c r="E973" s="74"/>
      <c r="F973" s="74"/>
      <c r="G973" s="390"/>
      <c r="H973" s="391"/>
      <c r="I973" s="391"/>
      <c r="J973" s="391"/>
      <c r="K973" s="391"/>
      <c r="L973" s="2"/>
      <c r="M973" s="2"/>
      <c r="N973" s="320"/>
      <c r="O973" s="320"/>
      <c r="P973" s="320"/>
      <c r="Q973" s="320"/>
      <c r="R973" s="320"/>
      <c r="S973" s="320"/>
      <c r="T973" s="320"/>
      <c r="U973" s="320"/>
      <c r="V973" s="320"/>
      <c r="W973" s="320"/>
      <c r="X973" s="320"/>
      <c r="Y973" s="320"/>
      <c r="Z973" s="320"/>
      <c r="AA973" s="320"/>
    </row>
    <row r="974" spans="1:27" ht="13.5" customHeight="1">
      <c r="A974" s="74"/>
      <c r="B974" s="74"/>
      <c r="C974" s="74"/>
      <c r="D974" s="74"/>
      <c r="E974" s="74"/>
      <c r="F974" s="74"/>
      <c r="G974" s="390"/>
      <c r="H974" s="391"/>
      <c r="I974" s="391"/>
      <c r="J974" s="391"/>
      <c r="K974" s="391"/>
      <c r="L974" s="2"/>
      <c r="M974" s="2"/>
      <c r="N974" s="320"/>
      <c r="O974" s="320"/>
      <c r="P974" s="320"/>
      <c r="Q974" s="320"/>
      <c r="R974" s="320"/>
      <c r="S974" s="320"/>
      <c r="T974" s="320"/>
      <c r="U974" s="320"/>
      <c r="V974" s="320"/>
      <c r="W974" s="320"/>
      <c r="X974" s="320"/>
      <c r="Y974" s="320"/>
      <c r="Z974" s="320"/>
      <c r="AA974" s="320"/>
    </row>
    <row r="975" spans="1:27" ht="13.5" customHeight="1">
      <c r="A975" s="74"/>
      <c r="B975" s="74"/>
      <c r="C975" s="74"/>
      <c r="D975" s="74"/>
      <c r="E975" s="74"/>
      <c r="F975" s="74"/>
      <c r="G975" s="390"/>
      <c r="H975" s="391"/>
      <c r="I975" s="391"/>
      <c r="J975" s="391"/>
      <c r="K975" s="391"/>
      <c r="L975" s="2"/>
      <c r="M975" s="2"/>
      <c r="N975" s="320"/>
      <c r="O975" s="320"/>
      <c r="P975" s="320"/>
      <c r="Q975" s="320"/>
      <c r="R975" s="320"/>
      <c r="S975" s="320"/>
      <c r="T975" s="320"/>
      <c r="U975" s="320"/>
      <c r="V975" s="320"/>
      <c r="W975" s="320"/>
      <c r="X975" s="320"/>
      <c r="Y975" s="320"/>
      <c r="Z975" s="320"/>
      <c r="AA975" s="320"/>
    </row>
    <row r="976" spans="1:27" ht="13.5" customHeight="1">
      <c r="A976" s="74"/>
      <c r="B976" s="74"/>
      <c r="C976" s="74"/>
      <c r="D976" s="74"/>
      <c r="E976" s="74"/>
      <c r="F976" s="74"/>
      <c r="G976" s="390"/>
      <c r="H976" s="391"/>
      <c r="I976" s="391"/>
      <c r="J976" s="391"/>
      <c r="K976" s="391"/>
      <c r="L976" s="2"/>
      <c r="M976" s="2"/>
      <c r="N976" s="320"/>
      <c r="O976" s="320"/>
      <c r="P976" s="320"/>
      <c r="Q976" s="320"/>
      <c r="R976" s="320"/>
      <c r="S976" s="320"/>
      <c r="T976" s="320"/>
      <c r="U976" s="320"/>
      <c r="V976" s="320"/>
      <c r="W976" s="320"/>
      <c r="X976" s="320"/>
      <c r="Y976" s="320"/>
      <c r="Z976" s="320"/>
      <c r="AA976" s="320"/>
    </row>
    <row r="977" spans="1:27" ht="13.5" customHeight="1">
      <c r="A977" s="74"/>
      <c r="B977" s="74"/>
      <c r="C977" s="74"/>
      <c r="D977" s="74"/>
      <c r="E977" s="74"/>
      <c r="F977" s="74"/>
      <c r="G977" s="390"/>
      <c r="H977" s="391"/>
      <c r="I977" s="391"/>
      <c r="J977" s="391"/>
      <c r="K977" s="391"/>
      <c r="L977" s="2"/>
      <c r="M977" s="2"/>
      <c r="N977" s="320"/>
      <c r="O977" s="320"/>
      <c r="P977" s="320"/>
      <c r="Q977" s="320"/>
      <c r="R977" s="320"/>
      <c r="S977" s="320"/>
      <c r="T977" s="320"/>
      <c r="U977" s="320"/>
      <c r="V977" s="320"/>
      <c r="W977" s="320"/>
      <c r="X977" s="320"/>
      <c r="Y977" s="320"/>
      <c r="Z977" s="320"/>
      <c r="AA977" s="320"/>
    </row>
    <row r="978" spans="1:27" ht="13.5" customHeight="1">
      <c r="A978" s="74"/>
      <c r="B978" s="74"/>
      <c r="C978" s="74"/>
      <c r="D978" s="74"/>
      <c r="E978" s="74"/>
      <c r="F978" s="74"/>
      <c r="G978" s="390"/>
      <c r="H978" s="391"/>
      <c r="I978" s="391"/>
      <c r="J978" s="391"/>
      <c r="K978" s="391"/>
      <c r="L978" s="2"/>
      <c r="M978" s="2"/>
      <c r="N978" s="320"/>
      <c r="O978" s="320"/>
      <c r="P978" s="320"/>
      <c r="Q978" s="320"/>
      <c r="R978" s="320"/>
      <c r="S978" s="320"/>
      <c r="T978" s="320"/>
      <c r="U978" s="320"/>
      <c r="V978" s="320"/>
      <c r="W978" s="320"/>
      <c r="X978" s="320"/>
      <c r="Y978" s="320"/>
      <c r="Z978" s="320"/>
      <c r="AA978" s="320"/>
    </row>
    <row r="979" spans="1:27" ht="13.5" customHeight="1">
      <c r="A979" s="74"/>
      <c r="B979" s="74"/>
      <c r="C979" s="74"/>
      <c r="D979" s="74"/>
      <c r="E979" s="74"/>
      <c r="F979" s="74"/>
      <c r="G979" s="390"/>
      <c r="H979" s="391"/>
      <c r="I979" s="391"/>
      <c r="J979" s="391"/>
      <c r="K979" s="391"/>
      <c r="L979" s="2"/>
      <c r="M979" s="2"/>
      <c r="N979" s="320"/>
      <c r="O979" s="320"/>
      <c r="P979" s="320"/>
      <c r="Q979" s="320"/>
      <c r="R979" s="320"/>
      <c r="S979" s="320"/>
      <c r="T979" s="320"/>
      <c r="U979" s="320"/>
      <c r="V979" s="320"/>
      <c r="W979" s="320"/>
      <c r="X979" s="320"/>
      <c r="Y979" s="320"/>
      <c r="Z979" s="320"/>
      <c r="AA979" s="320"/>
    </row>
    <row r="980" spans="1:27" ht="13.5" customHeight="1">
      <c r="A980" s="74"/>
      <c r="B980" s="74"/>
      <c r="C980" s="74"/>
      <c r="D980" s="74"/>
      <c r="E980" s="74"/>
      <c r="F980" s="74"/>
      <c r="G980" s="390"/>
      <c r="H980" s="391"/>
      <c r="I980" s="391"/>
      <c r="J980" s="391"/>
      <c r="K980" s="391"/>
      <c r="L980" s="2"/>
      <c r="M980" s="2"/>
      <c r="N980" s="320"/>
      <c r="O980" s="320"/>
      <c r="P980" s="320"/>
      <c r="Q980" s="320"/>
      <c r="R980" s="320"/>
      <c r="S980" s="320"/>
      <c r="T980" s="320"/>
      <c r="U980" s="320"/>
      <c r="V980" s="320"/>
      <c r="W980" s="320"/>
      <c r="X980" s="320"/>
      <c r="Y980" s="320"/>
      <c r="Z980" s="320"/>
      <c r="AA980" s="320"/>
    </row>
    <row r="981" spans="1:27" ht="13.5" customHeight="1">
      <c r="A981" s="74"/>
      <c r="B981" s="74"/>
      <c r="C981" s="74"/>
      <c r="D981" s="74"/>
      <c r="E981" s="74"/>
      <c r="F981" s="74"/>
      <c r="G981" s="390"/>
      <c r="H981" s="391"/>
      <c r="I981" s="391"/>
      <c r="J981" s="391"/>
      <c r="K981" s="391"/>
      <c r="L981" s="2"/>
      <c r="M981" s="2"/>
      <c r="N981" s="320"/>
      <c r="O981" s="320"/>
      <c r="P981" s="320"/>
      <c r="Q981" s="320"/>
      <c r="R981" s="320"/>
      <c r="S981" s="320"/>
      <c r="T981" s="320"/>
      <c r="U981" s="320"/>
      <c r="V981" s="320"/>
      <c r="W981" s="320"/>
      <c r="X981" s="320"/>
      <c r="Y981" s="320"/>
      <c r="Z981" s="320"/>
      <c r="AA981" s="320"/>
    </row>
    <row r="982" spans="1:27" ht="13.5" customHeight="1">
      <c r="A982" s="74"/>
      <c r="B982" s="74"/>
      <c r="C982" s="74"/>
      <c r="D982" s="74"/>
      <c r="E982" s="74"/>
      <c r="F982" s="74"/>
      <c r="G982" s="390"/>
      <c r="H982" s="391"/>
      <c r="I982" s="391"/>
      <c r="J982" s="391"/>
      <c r="K982" s="391"/>
      <c r="L982" s="2"/>
      <c r="M982" s="2"/>
      <c r="N982" s="320"/>
      <c r="O982" s="320"/>
      <c r="P982" s="320"/>
      <c r="Q982" s="320"/>
      <c r="R982" s="320"/>
      <c r="S982" s="320"/>
      <c r="T982" s="320"/>
      <c r="U982" s="320"/>
      <c r="V982" s="320"/>
      <c r="W982" s="320"/>
      <c r="X982" s="320"/>
      <c r="Y982" s="320"/>
      <c r="Z982" s="320"/>
      <c r="AA982" s="320"/>
    </row>
    <row r="983" spans="1:27" ht="13.5" customHeight="1">
      <c r="A983" s="74"/>
      <c r="B983" s="74"/>
      <c r="C983" s="74"/>
      <c r="D983" s="74"/>
      <c r="E983" s="74"/>
      <c r="F983" s="74"/>
      <c r="G983" s="390"/>
      <c r="H983" s="391"/>
      <c r="I983" s="391"/>
      <c r="J983" s="391"/>
      <c r="K983" s="391"/>
      <c r="L983" s="2"/>
      <c r="M983" s="2"/>
      <c r="N983" s="320"/>
      <c r="O983" s="320"/>
      <c r="P983" s="320"/>
      <c r="Q983" s="320"/>
      <c r="R983" s="320"/>
      <c r="S983" s="320"/>
      <c r="T983" s="320"/>
      <c r="U983" s="320"/>
      <c r="V983" s="320"/>
      <c r="W983" s="320"/>
      <c r="X983" s="320"/>
      <c r="Y983" s="320"/>
      <c r="Z983" s="320"/>
      <c r="AA983" s="320"/>
    </row>
    <row r="984" spans="1:27" ht="13.5" customHeight="1">
      <c r="A984" s="74"/>
      <c r="B984" s="74"/>
      <c r="C984" s="74"/>
      <c r="D984" s="74"/>
      <c r="E984" s="74"/>
      <c r="F984" s="74"/>
      <c r="G984" s="390"/>
      <c r="H984" s="391"/>
      <c r="I984" s="391"/>
      <c r="J984" s="391"/>
      <c r="K984" s="391"/>
      <c r="L984" s="2"/>
      <c r="M984" s="2"/>
      <c r="N984" s="320"/>
      <c r="O984" s="320"/>
      <c r="P984" s="320"/>
      <c r="Q984" s="320"/>
      <c r="R984" s="320"/>
      <c r="S984" s="320"/>
      <c r="T984" s="320"/>
      <c r="U984" s="320"/>
      <c r="V984" s="320"/>
      <c r="W984" s="320"/>
      <c r="X984" s="320"/>
      <c r="Y984" s="320"/>
      <c r="Z984" s="320"/>
      <c r="AA984" s="320"/>
    </row>
    <row r="985" spans="1:27" ht="13.5" customHeight="1">
      <c r="A985" s="74"/>
      <c r="B985" s="74"/>
      <c r="C985" s="74"/>
      <c r="D985" s="74"/>
      <c r="E985" s="74"/>
      <c r="F985" s="74"/>
      <c r="G985" s="390"/>
      <c r="H985" s="391"/>
      <c r="I985" s="391"/>
      <c r="J985" s="391"/>
      <c r="K985" s="391"/>
      <c r="L985" s="2"/>
      <c r="M985" s="2"/>
      <c r="N985" s="320"/>
      <c r="O985" s="320"/>
      <c r="P985" s="320"/>
      <c r="Q985" s="320"/>
      <c r="R985" s="320"/>
      <c r="S985" s="320"/>
      <c r="T985" s="320"/>
      <c r="U985" s="320"/>
      <c r="V985" s="320"/>
      <c r="W985" s="320"/>
      <c r="X985" s="320"/>
      <c r="Y985" s="320"/>
      <c r="Z985" s="320"/>
      <c r="AA985" s="320"/>
    </row>
    <row r="986" spans="1:27" ht="13.5" customHeight="1">
      <c r="A986" s="74"/>
      <c r="B986" s="74"/>
      <c r="C986" s="74"/>
      <c r="D986" s="74"/>
      <c r="E986" s="74"/>
      <c r="F986" s="74"/>
      <c r="G986" s="390"/>
      <c r="H986" s="391"/>
      <c r="I986" s="391"/>
      <c r="J986" s="391"/>
      <c r="K986" s="391"/>
      <c r="L986" s="2"/>
      <c r="M986" s="2"/>
      <c r="N986" s="320"/>
      <c r="O986" s="320"/>
      <c r="P986" s="320"/>
      <c r="Q986" s="320"/>
      <c r="R986" s="320"/>
      <c r="S986" s="320"/>
      <c r="T986" s="320"/>
      <c r="U986" s="320"/>
      <c r="V986" s="320"/>
      <c r="W986" s="320"/>
      <c r="X986" s="320"/>
      <c r="Y986" s="320"/>
      <c r="Z986" s="320"/>
      <c r="AA986" s="320"/>
    </row>
    <row r="987" spans="1:27" ht="13.5" customHeight="1">
      <c r="A987" s="74"/>
      <c r="B987" s="74"/>
      <c r="C987" s="74"/>
      <c r="D987" s="74"/>
      <c r="E987" s="74"/>
      <c r="F987" s="74"/>
      <c r="G987" s="390"/>
      <c r="H987" s="391"/>
      <c r="I987" s="391"/>
      <c r="J987" s="391"/>
      <c r="K987" s="391"/>
      <c r="L987" s="2"/>
      <c r="M987" s="2"/>
      <c r="N987" s="320"/>
      <c r="O987" s="320"/>
      <c r="P987" s="320"/>
      <c r="Q987" s="320"/>
      <c r="R987" s="320"/>
      <c r="S987" s="320"/>
      <c r="T987" s="320"/>
      <c r="U987" s="320"/>
      <c r="V987" s="320"/>
      <c r="W987" s="320"/>
      <c r="X987" s="320"/>
      <c r="Y987" s="320"/>
      <c r="Z987" s="320"/>
      <c r="AA987" s="320"/>
    </row>
    <row r="988" spans="1:27" ht="13.5" customHeight="1">
      <c r="A988" s="74"/>
      <c r="B988" s="74"/>
      <c r="C988" s="74"/>
      <c r="D988" s="74"/>
      <c r="E988" s="74"/>
      <c r="F988" s="74"/>
      <c r="G988" s="390"/>
      <c r="H988" s="391"/>
      <c r="I988" s="391"/>
      <c r="J988" s="391"/>
      <c r="K988" s="391"/>
      <c r="L988" s="2"/>
      <c r="M988" s="2"/>
      <c r="N988" s="320"/>
      <c r="O988" s="320"/>
      <c r="P988" s="320"/>
      <c r="Q988" s="320"/>
      <c r="R988" s="320"/>
      <c r="S988" s="320"/>
      <c r="T988" s="320"/>
      <c r="U988" s="320"/>
      <c r="V988" s="320"/>
      <c r="W988" s="320"/>
      <c r="X988" s="320"/>
      <c r="Y988" s="320"/>
      <c r="Z988" s="320"/>
      <c r="AA988" s="320"/>
    </row>
    <row r="989" spans="1:27" ht="13.5" customHeight="1">
      <c r="A989" s="74"/>
      <c r="B989" s="74"/>
      <c r="C989" s="74"/>
      <c r="D989" s="74"/>
      <c r="E989" s="74"/>
      <c r="F989" s="74"/>
      <c r="G989" s="390"/>
      <c r="H989" s="391"/>
      <c r="I989" s="391"/>
      <c r="J989" s="391"/>
      <c r="K989" s="391"/>
      <c r="L989" s="2"/>
      <c r="M989" s="2"/>
      <c r="N989" s="320"/>
      <c r="O989" s="320"/>
      <c r="P989" s="320"/>
      <c r="Q989" s="320"/>
      <c r="R989" s="320"/>
      <c r="S989" s="320"/>
      <c r="T989" s="320"/>
      <c r="U989" s="320"/>
      <c r="V989" s="320"/>
      <c r="W989" s="320"/>
      <c r="X989" s="320"/>
      <c r="Y989" s="320"/>
      <c r="Z989" s="320"/>
      <c r="AA989" s="320"/>
    </row>
    <row r="990" spans="1:27" ht="13.5" customHeight="1">
      <c r="A990" s="74"/>
      <c r="B990" s="74"/>
      <c r="C990" s="74"/>
      <c r="D990" s="74"/>
      <c r="E990" s="74"/>
      <c r="F990" s="74"/>
      <c r="G990" s="390"/>
      <c r="H990" s="391"/>
      <c r="I990" s="391"/>
      <c r="J990" s="391"/>
      <c r="K990" s="391"/>
      <c r="L990" s="2"/>
      <c r="M990" s="2"/>
      <c r="N990" s="320"/>
      <c r="O990" s="320"/>
      <c r="P990" s="320"/>
      <c r="Q990" s="320"/>
      <c r="R990" s="320"/>
      <c r="S990" s="320"/>
      <c r="T990" s="320"/>
      <c r="U990" s="320"/>
      <c r="V990" s="320"/>
      <c r="W990" s="320"/>
      <c r="X990" s="320"/>
      <c r="Y990" s="320"/>
      <c r="Z990" s="320"/>
      <c r="AA990" s="320"/>
    </row>
    <row r="991" spans="1:27" ht="13.5" customHeight="1">
      <c r="A991" s="74"/>
      <c r="B991" s="74"/>
      <c r="C991" s="74"/>
      <c r="D991" s="74"/>
      <c r="E991" s="74"/>
      <c r="F991" s="74"/>
      <c r="G991" s="390"/>
      <c r="H991" s="391"/>
      <c r="I991" s="391"/>
      <c r="J991" s="391"/>
      <c r="K991" s="391"/>
      <c r="L991" s="2"/>
      <c r="M991" s="2"/>
      <c r="N991" s="320"/>
      <c r="O991" s="320"/>
      <c r="P991" s="320"/>
      <c r="Q991" s="320"/>
      <c r="R991" s="320"/>
      <c r="S991" s="320"/>
      <c r="T991" s="320"/>
      <c r="U991" s="320"/>
      <c r="V991" s="320"/>
      <c r="W991" s="320"/>
      <c r="X991" s="320"/>
      <c r="Y991" s="320"/>
      <c r="Z991" s="320"/>
      <c r="AA991" s="320"/>
    </row>
    <row r="992" spans="1:27" ht="13.5" customHeight="1">
      <c r="A992" s="74"/>
      <c r="B992" s="74"/>
      <c r="C992" s="74"/>
      <c r="D992" s="74"/>
      <c r="E992" s="74"/>
      <c r="F992" s="74"/>
      <c r="G992" s="390"/>
      <c r="H992" s="391"/>
      <c r="I992" s="391"/>
      <c r="J992" s="391"/>
      <c r="K992" s="391"/>
      <c r="L992" s="2"/>
      <c r="M992" s="2"/>
      <c r="N992" s="320"/>
      <c r="O992" s="320"/>
      <c r="P992" s="320"/>
      <c r="Q992" s="320"/>
      <c r="R992" s="320"/>
      <c r="S992" s="320"/>
      <c r="T992" s="320"/>
      <c r="U992" s="320"/>
      <c r="V992" s="320"/>
      <c r="W992" s="320"/>
      <c r="X992" s="320"/>
      <c r="Y992" s="320"/>
      <c r="Z992" s="320"/>
      <c r="AA992" s="320"/>
    </row>
    <row r="993" spans="1:27" ht="13.5" customHeight="1">
      <c r="A993" s="74"/>
      <c r="B993" s="74"/>
      <c r="C993" s="74"/>
      <c r="D993" s="74"/>
      <c r="E993" s="74"/>
      <c r="F993" s="74"/>
      <c r="G993" s="390"/>
      <c r="H993" s="391"/>
      <c r="I993" s="391"/>
      <c r="J993" s="391"/>
      <c r="K993" s="391"/>
      <c r="L993" s="2"/>
      <c r="M993" s="2"/>
      <c r="N993" s="320"/>
      <c r="O993" s="320"/>
      <c r="P993" s="320"/>
      <c r="Q993" s="320"/>
      <c r="R993" s="320"/>
      <c r="S993" s="320"/>
      <c r="T993" s="320"/>
      <c r="U993" s="320"/>
      <c r="V993" s="320"/>
      <c r="W993" s="320"/>
      <c r="X993" s="320"/>
      <c r="Y993" s="320"/>
      <c r="Z993" s="320"/>
      <c r="AA993" s="320"/>
    </row>
    <row r="994" spans="1:27" ht="13.5" customHeight="1">
      <c r="A994" s="74"/>
      <c r="B994" s="74"/>
      <c r="C994" s="74"/>
      <c r="D994" s="74"/>
      <c r="E994" s="74"/>
      <c r="F994" s="74"/>
      <c r="G994" s="390"/>
      <c r="H994" s="391"/>
      <c r="I994" s="391"/>
      <c r="J994" s="391"/>
      <c r="K994" s="391"/>
      <c r="L994" s="2"/>
      <c r="M994" s="2"/>
      <c r="N994" s="320"/>
      <c r="O994" s="320"/>
      <c r="P994" s="320"/>
      <c r="Q994" s="320"/>
      <c r="R994" s="320"/>
      <c r="S994" s="320"/>
      <c r="T994" s="320"/>
      <c r="U994" s="320"/>
      <c r="V994" s="320"/>
      <c r="W994" s="320"/>
      <c r="X994" s="320"/>
      <c r="Y994" s="320"/>
      <c r="Z994" s="320"/>
      <c r="AA994" s="320"/>
    </row>
    <row r="995" spans="1:27" ht="13.5" customHeight="1">
      <c r="A995" s="74"/>
      <c r="B995" s="74"/>
      <c r="C995" s="74"/>
      <c r="D995" s="74"/>
      <c r="E995" s="74"/>
      <c r="F995" s="74"/>
      <c r="G995" s="390"/>
      <c r="H995" s="391"/>
      <c r="I995" s="391"/>
      <c r="J995" s="391"/>
      <c r="K995" s="391"/>
      <c r="L995" s="2"/>
      <c r="M995" s="2"/>
      <c r="N995" s="320"/>
      <c r="O995" s="320"/>
      <c r="P995" s="320"/>
      <c r="Q995" s="320"/>
      <c r="R995" s="320"/>
      <c r="S995" s="320"/>
      <c r="T995" s="320"/>
      <c r="U995" s="320"/>
      <c r="V995" s="320"/>
      <c r="W995" s="320"/>
      <c r="X995" s="320"/>
      <c r="Y995" s="320"/>
      <c r="Z995" s="320"/>
      <c r="AA995" s="320"/>
    </row>
    <row r="996" spans="1:27" ht="13.5" customHeight="1">
      <c r="A996" s="74"/>
      <c r="B996" s="74"/>
      <c r="C996" s="74"/>
      <c r="D996" s="74"/>
      <c r="E996" s="74"/>
      <c r="F996" s="74"/>
      <c r="G996" s="390"/>
      <c r="H996" s="391"/>
      <c r="I996" s="391"/>
      <c r="J996" s="391"/>
      <c r="K996" s="391"/>
      <c r="L996" s="2"/>
      <c r="M996" s="2"/>
      <c r="N996" s="320"/>
      <c r="O996" s="320"/>
      <c r="P996" s="320"/>
      <c r="Q996" s="320"/>
      <c r="R996" s="320"/>
      <c r="S996" s="320"/>
      <c r="T996" s="320"/>
      <c r="U996" s="320"/>
      <c r="V996" s="320"/>
      <c r="W996" s="320"/>
      <c r="X996" s="320"/>
      <c r="Y996" s="320"/>
      <c r="Z996" s="320"/>
      <c r="AA996" s="320"/>
    </row>
    <row r="997" spans="1:27" ht="13.5" customHeight="1">
      <c r="A997" s="74"/>
      <c r="B997" s="74"/>
      <c r="C997" s="74"/>
      <c r="D997" s="74"/>
      <c r="E997" s="74"/>
      <c r="F997" s="74"/>
      <c r="G997" s="390"/>
      <c r="H997" s="391"/>
      <c r="I997" s="391"/>
      <c r="J997" s="391"/>
      <c r="K997" s="391"/>
      <c r="L997" s="2"/>
      <c r="M997" s="2"/>
      <c r="N997" s="320"/>
      <c r="O997" s="320"/>
      <c r="P997" s="320"/>
      <c r="Q997" s="320"/>
      <c r="R997" s="320"/>
      <c r="S997" s="320"/>
      <c r="T997" s="320"/>
      <c r="U997" s="320"/>
      <c r="V997" s="320"/>
      <c r="W997" s="320"/>
      <c r="X997" s="320"/>
      <c r="Y997" s="320"/>
      <c r="Z997" s="320"/>
      <c r="AA997" s="320"/>
    </row>
    <row r="998" spans="1:27" ht="13.5" customHeight="1">
      <c r="A998" s="74"/>
      <c r="B998" s="74"/>
      <c r="C998" s="74"/>
      <c r="D998" s="74"/>
      <c r="E998" s="74"/>
      <c r="F998" s="74"/>
      <c r="G998" s="390"/>
      <c r="H998" s="391"/>
      <c r="I998" s="391"/>
      <c r="J998" s="391"/>
      <c r="K998" s="391"/>
      <c r="L998" s="2"/>
      <c r="M998" s="2"/>
      <c r="N998" s="320"/>
      <c r="O998" s="320"/>
      <c r="P998" s="320"/>
      <c r="Q998" s="320"/>
      <c r="R998" s="320"/>
      <c r="S998" s="320"/>
      <c r="T998" s="320"/>
      <c r="U998" s="320"/>
      <c r="V998" s="320"/>
      <c r="W998" s="320"/>
      <c r="X998" s="320"/>
      <c r="Y998" s="320"/>
      <c r="Z998" s="320"/>
      <c r="AA998" s="320"/>
    </row>
    <row r="999" spans="1:27" ht="13.5" customHeight="1">
      <c r="A999" s="74"/>
      <c r="B999" s="74"/>
      <c r="C999" s="74"/>
      <c r="D999" s="74"/>
      <c r="E999" s="74"/>
      <c r="F999" s="74"/>
      <c r="G999" s="390"/>
      <c r="H999" s="391"/>
      <c r="I999" s="391"/>
      <c r="J999" s="391"/>
      <c r="K999" s="391"/>
      <c r="L999" s="2"/>
      <c r="M999" s="2"/>
      <c r="N999" s="320"/>
      <c r="O999" s="320"/>
      <c r="P999" s="320"/>
      <c r="Q999" s="320"/>
      <c r="R999" s="320"/>
      <c r="S999" s="320"/>
      <c r="T999" s="320"/>
      <c r="U999" s="320"/>
      <c r="V999" s="320"/>
      <c r="W999" s="320"/>
      <c r="X999" s="320"/>
      <c r="Y999" s="320"/>
      <c r="Z999" s="320"/>
      <c r="AA999" s="320"/>
    </row>
    <row r="1000" spans="1:27" ht="13.5" customHeight="1">
      <c r="A1000" s="74"/>
      <c r="B1000" s="74"/>
      <c r="C1000" s="74"/>
      <c r="D1000" s="74"/>
      <c r="E1000" s="74"/>
      <c r="F1000" s="74"/>
      <c r="G1000" s="390"/>
      <c r="H1000" s="391"/>
      <c r="I1000" s="391"/>
      <c r="J1000" s="391"/>
      <c r="K1000" s="391"/>
      <c r="L1000" s="2"/>
      <c r="M1000" s="2"/>
      <c r="N1000" s="320"/>
      <c r="O1000" s="320"/>
      <c r="P1000" s="320"/>
      <c r="Q1000" s="320"/>
      <c r="R1000" s="320"/>
      <c r="S1000" s="320"/>
      <c r="T1000" s="320"/>
      <c r="U1000" s="320"/>
      <c r="V1000" s="320"/>
      <c r="W1000" s="320"/>
      <c r="X1000" s="320"/>
      <c r="Y1000" s="320"/>
      <c r="Z1000" s="320"/>
      <c r="AA1000" s="320"/>
    </row>
    <row r="1001" spans="1:27" ht="13.5" customHeight="1">
      <c r="A1001" s="74"/>
      <c r="B1001" s="74"/>
      <c r="C1001" s="74"/>
      <c r="D1001" s="74"/>
      <c r="E1001" s="74"/>
      <c r="F1001" s="74"/>
      <c r="G1001" s="390"/>
      <c r="H1001" s="391"/>
      <c r="I1001" s="391"/>
      <c r="J1001" s="391"/>
      <c r="K1001" s="391"/>
      <c r="L1001" s="2"/>
      <c r="M1001" s="2"/>
      <c r="N1001" s="320"/>
      <c r="O1001" s="320"/>
      <c r="P1001" s="320"/>
      <c r="Q1001" s="320"/>
      <c r="R1001" s="320"/>
      <c r="S1001" s="320"/>
      <c r="T1001" s="320"/>
      <c r="U1001" s="320"/>
      <c r="V1001" s="320"/>
      <c r="W1001" s="320"/>
      <c r="X1001" s="320"/>
      <c r="Y1001" s="320"/>
      <c r="Z1001" s="320"/>
      <c r="AA1001" s="320"/>
    </row>
    <row r="1002" spans="1:27" ht="13.5" customHeight="1">
      <c r="A1002" s="74"/>
      <c r="B1002" s="74"/>
      <c r="C1002" s="74"/>
      <c r="D1002" s="74"/>
      <c r="E1002" s="74"/>
      <c r="F1002" s="74"/>
      <c r="G1002" s="390"/>
      <c r="H1002" s="391"/>
      <c r="I1002" s="391"/>
      <c r="J1002" s="391"/>
      <c r="K1002" s="391"/>
      <c r="L1002" s="2"/>
      <c r="M1002" s="2"/>
      <c r="N1002" s="320"/>
      <c r="O1002" s="320"/>
      <c r="P1002" s="320"/>
      <c r="Q1002" s="320"/>
      <c r="R1002" s="320"/>
      <c r="S1002" s="320"/>
      <c r="T1002" s="320"/>
      <c r="U1002" s="320"/>
      <c r="V1002" s="320"/>
      <c r="W1002" s="320"/>
      <c r="X1002" s="320"/>
      <c r="Y1002" s="320"/>
      <c r="Z1002" s="320"/>
      <c r="AA1002" s="320"/>
    </row>
    <row r="1003" spans="1:27" ht="13.5" customHeight="1">
      <c r="A1003" s="74"/>
      <c r="B1003" s="74"/>
      <c r="C1003" s="74"/>
      <c r="D1003" s="74"/>
      <c r="E1003" s="74"/>
      <c r="F1003" s="74"/>
      <c r="G1003" s="390"/>
      <c r="H1003" s="391"/>
      <c r="I1003" s="391"/>
      <c r="J1003" s="391"/>
      <c r="K1003" s="391"/>
      <c r="L1003" s="2"/>
      <c r="M1003" s="2"/>
      <c r="N1003" s="320"/>
      <c r="O1003" s="320"/>
      <c r="P1003" s="320"/>
      <c r="Q1003" s="320"/>
      <c r="R1003" s="320"/>
      <c r="S1003" s="320"/>
      <c r="T1003" s="320"/>
      <c r="U1003" s="320"/>
      <c r="V1003" s="320"/>
      <c r="W1003" s="320"/>
      <c r="X1003" s="320"/>
      <c r="Y1003" s="320"/>
      <c r="Z1003" s="320"/>
      <c r="AA1003" s="320"/>
    </row>
    <row r="1004" spans="1:27" ht="13.5" customHeight="1">
      <c r="A1004" s="74"/>
      <c r="B1004" s="74"/>
      <c r="C1004" s="74"/>
      <c r="D1004" s="74"/>
      <c r="E1004" s="74"/>
      <c r="F1004" s="74"/>
      <c r="G1004" s="390"/>
      <c r="H1004" s="391"/>
      <c r="I1004" s="391"/>
      <c r="J1004" s="391"/>
      <c r="K1004" s="391"/>
      <c r="L1004" s="2"/>
      <c r="M1004" s="2"/>
      <c r="N1004" s="320"/>
      <c r="O1004" s="320"/>
      <c r="P1004" s="320"/>
      <c r="Q1004" s="320"/>
      <c r="R1004" s="320"/>
      <c r="S1004" s="320"/>
      <c r="T1004" s="320"/>
      <c r="U1004" s="320"/>
      <c r="V1004" s="320"/>
      <c r="W1004" s="320"/>
      <c r="X1004" s="320"/>
      <c r="Y1004" s="320"/>
      <c r="Z1004" s="320"/>
      <c r="AA1004" s="320"/>
    </row>
    <row r="1005" spans="1:27" ht="13.5" customHeight="1">
      <c r="A1005" s="74"/>
      <c r="B1005" s="74"/>
      <c r="C1005" s="74"/>
      <c r="D1005" s="74"/>
      <c r="E1005" s="74"/>
      <c r="F1005" s="74"/>
      <c r="G1005" s="390"/>
      <c r="H1005" s="391"/>
      <c r="I1005" s="391"/>
      <c r="J1005" s="391"/>
      <c r="K1005" s="391"/>
      <c r="L1005" s="2"/>
      <c r="M1005" s="2"/>
      <c r="N1005" s="320"/>
      <c r="O1005" s="320"/>
      <c r="P1005" s="320"/>
      <c r="Q1005" s="320"/>
      <c r="R1005" s="320"/>
      <c r="S1005" s="320"/>
      <c r="T1005" s="320"/>
      <c r="U1005" s="320"/>
      <c r="V1005" s="320"/>
      <c r="W1005" s="320"/>
      <c r="X1005" s="320"/>
      <c r="Y1005" s="320"/>
      <c r="Z1005" s="320"/>
      <c r="AA1005" s="320"/>
    </row>
    <row r="1006" spans="1:27" ht="13.5" customHeight="1">
      <c r="A1006" s="74"/>
      <c r="B1006" s="74"/>
      <c r="C1006" s="74"/>
      <c r="D1006" s="74"/>
      <c r="E1006" s="74"/>
      <c r="F1006" s="74"/>
      <c r="G1006" s="390"/>
      <c r="H1006" s="391"/>
      <c r="I1006" s="391"/>
      <c r="J1006" s="391"/>
      <c r="K1006" s="391"/>
      <c r="L1006" s="2"/>
      <c r="M1006" s="2"/>
      <c r="N1006" s="320"/>
      <c r="O1006" s="320"/>
      <c r="P1006" s="320"/>
      <c r="Q1006" s="320"/>
      <c r="R1006" s="320"/>
      <c r="S1006" s="320"/>
      <c r="T1006" s="320"/>
      <c r="U1006" s="320"/>
      <c r="V1006" s="320"/>
      <c r="W1006" s="320"/>
      <c r="X1006" s="320"/>
      <c r="Y1006" s="320"/>
      <c r="Z1006" s="320"/>
      <c r="AA1006" s="320"/>
    </row>
    <row r="1007" spans="1:27" ht="13.5" customHeight="1">
      <c r="A1007" s="74"/>
      <c r="B1007" s="74"/>
      <c r="C1007" s="74"/>
      <c r="D1007" s="74"/>
      <c r="E1007" s="74"/>
      <c r="F1007" s="74"/>
      <c r="G1007" s="390"/>
      <c r="H1007" s="391"/>
      <c r="I1007" s="391"/>
      <c r="J1007" s="391"/>
      <c r="K1007" s="391"/>
      <c r="L1007" s="2"/>
      <c r="M1007" s="2"/>
      <c r="N1007" s="320"/>
      <c r="O1007" s="320"/>
      <c r="P1007" s="320"/>
      <c r="Q1007" s="320"/>
      <c r="R1007" s="320"/>
      <c r="S1007" s="320"/>
      <c r="T1007" s="320"/>
      <c r="U1007" s="320"/>
      <c r="V1007" s="320"/>
      <c r="W1007" s="320"/>
      <c r="X1007" s="320"/>
      <c r="Y1007" s="320"/>
      <c r="Z1007" s="320"/>
      <c r="AA1007" s="320"/>
    </row>
    <row r="1008" spans="1:27" ht="13.5" customHeight="1">
      <c r="A1008" s="74"/>
      <c r="B1008" s="74"/>
      <c r="C1008" s="74"/>
      <c r="D1008" s="74"/>
      <c r="E1008" s="74"/>
      <c r="F1008" s="74"/>
      <c r="G1008" s="390"/>
      <c r="H1008" s="391"/>
      <c r="I1008" s="391"/>
      <c r="J1008" s="391"/>
      <c r="K1008" s="391"/>
      <c r="L1008" s="2"/>
      <c r="M1008" s="2"/>
      <c r="N1008" s="320"/>
      <c r="O1008" s="320"/>
      <c r="P1008" s="320"/>
      <c r="Q1008" s="320"/>
      <c r="R1008" s="320"/>
      <c r="S1008" s="320"/>
      <c r="T1008" s="320"/>
      <c r="U1008" s="320"/>
      <c r="V1008" s="320"/>
      <c r="W1008" s="320"/>
      <c r="X1008" s="320"/>
      <c r="Y1008" s="320"/>
      <c r="Z1008" s="320"/>
      <c r="AA1008" s="320"/>
    </row>
    <row r="1009" spans="1:27" ht="13.5" customHeight="1">
      <c r="A1009" s="74"/>
      <c r="B1009" s="74"/>
      <c r="C1009" s="74"/>
      <c r="D1009" s="74"/>
      <c r="E1009" s="74"/>
      <c r="F1009" s="74"/>
      <c r="G1009" s="390"/>
      <c r="H1009" s="391"/>
      <c r="I1009" s="391"/>
      <c r="J1009" s="391"/>
      <c r="K1009" s="391"/>
      <c r="L1009" s="2"/>
      <c r="M1009" s="2"/>
      <c r="N1009" s="320"/>
      <c r="O1009" s="320"/>
      <c r="P1009" s="320"/>
      <c r="Q1009" s="320"/>
      <c r="R1009" s="320"/>
      <c r="S1009" s="320"/>
      <c r="T1009" s="320"/>
      <c r="U1009" s="320"/>
      <c r="V1009" s="320"/>
      <c r="W1009" s="320"/>
      <c r="X1009" s="320"/>
      <c r="Y1009" s="320"/>
      <c r="Z1009" s="320"/>
      <c r="AA1009" s="320"/>
    </row>
    <row r="1010" spans="1:27" ht="13.5" customHeight="1">
      <c r="A1010" s="74"/>
      <c r="B1010" s="74"/>
      <c r="C1010" s="74"/>
      <c r="D1010" s="74"/>
      <c r="E1010" s="74"/>
      <c r="F1010" s="74"/>
      <c r="G1010" s="390"/>
      <c r="H1010" s="391"/>
      <c r="I1010" s="391"/>
      <c r="J1010" s="391"/>
      <c r="K1010" s="391"/>
      <c r="L1010" s="2"/>
      <c r="M1010" s="2"/>
      <c r="N1010" s="320"/>
      <c r="O1010" s="320"/>
      <c r="P1010" s="320"/>
      <c r="Q1010" s="320"/>
      <c r="R1010" s="320"/>
      <c r="S1010" s="320"/>
      <c r="T1010" s="320"/>
      <c r="U1010" s="320"/>
      <c r="V1010" s="320"/>
      <c r="W1010" s="320"/>
      <c r="X1010" s="320"/>
      <c r="Y1010" s="320"/>
      <c r="Z1010" s="320"/>
      <c r="AA1010" s="320"/>
    </row>
    <row r="1011" spans="1:27" ht="13.5" customHeight="1">
      <c r="A1011" s="74"/>
      <c r="B1011" s="74"/>
      <c r="C1011" s="74"/>
      <c r="D1011" s="74"/>
      <c r="E1011" s="74"/>
      <c r="F1011" s="74"/>
      <c r="G1011" s="390"/>
      <c r="H1011" s="391"/>
      <c r="I1011" s="391"/>
      <c r="J1011" s="391"/>
      <c r="K1011" s="391"/>
      <c r="L1011" s="2"/>
      <c r="M1011" s="2"/>
      <c r="N1011" s="320"/>
      <c r="O1011" s="320"/>
      <c r="P1011" s="320"/>
      <c r="Q1011" s="320"/>
      <c r="R1011" s="320"/>
      <c r="S1011" s="320"/>
      <c r="T1011" s="320"/>
      <c r="U1011" s="320"/>
      <c r="V1011" s="320"/>
      <c r="W1011" s="320"/>
      <c r="X1011" s="320"/>
      <c r="Y1011" s="320"/>
      <c r="Z1011" s="320"/>
      <c r="AA1011" s="320"/>
    </row>
    <row r="1012" spans="1:27" ht="13.5" customHeight="1">
      <c r="A1012" s="74"/>
      <c r="B1012" s="74"/>
      <c r="C1012" s="74"/>
      <c r="D1012" s="74"/>
      <c r="E1012" s="74"/>
      <c r="F1012" s="74"/>
      <c r="G1012" s="390"/>
      <c r="H1012" s="391"/>
      <c r="I1012" s="391"/>
      <c r="J1012" s="391"/>
      <c r="K1012" s="391"/>
      <c r="L1012" s="2"/>
      <c r="M1012" s="2"/>
      <c r="N1012" s="320"/>
      <c r="O1012" s="320"/>
      <c r="P1012" s="320"/>
      <c r="Q1012" s="320"/>
      <c r="R1012" s="320"/>
      <c r="S1012" s="320"/>
      <c r="T1012" s="320"/>
      <c r="U1012" s="320"/>
      <c r="V1012" s="320"/>
      <c r="W1012" s="320"/>
      <c r="X1012" s="320"/>
      <c r="Y1012" s="320"/>
      <c r="Z1012" s="320"/>
      <c r="AA1012" s="320"/>
    </row>
    <row r="1013" spans="1:27" ht="13.5" customHeight="1">
      <c r="A1013" s="74"/>
      <c r="B1013" s="74"/>
      <c r="C1013" s="74"/>
      <c r="D1013" s="74"/>
      <c r="E1013" s="74"/>
      <c r="F1013" s="74"/>
      <c r="G1013" s="390"/>
      <c r="H1013" s="391"/>
      <c r="I1013" s="391"/>
      <c r="J1013" s="391"/>
      <c r="K1013" s="391"/>
      <c r="L1013" s="2"/>
      <c r="M1013" s="2"/>
      <c r="N1013" s="320"/>
      <c r="O1013" s="320"/>
      <c r="P1013" s="320"/>
      <c r="Q1013" s="320"/>
      <c r="R1013" s="320"/>
      <c r="S1013" s="320"/>
      <c r="T1013" s="320"/>
      <c r="U1013" s="320"/>
      <c r="V1013" s="320"/>
      <c r="W1013" s="320"/>
      <c r="X1013" s="320"/>
      <c r="Y1013" s="320"/>
      <c r="Z1013" s="320"/>
      <c r="AA1013" s="320"/>
    </row>
    <row r="1014" spans="1:27" ht="13.5" customHeight="1">
      <c r="A1014" s="74"/>
      <c r="B1014" s="74"/>
      <c r="C1014" s="74"/>
      <c r="D1014" s="74"/>
      <c r="E1014" s="74"/>
      <c r="F1014" s="74"/>
      <c r="G1014" s="390"/>
      <c r="H1014" s="391"/>
      <c r="I1014" s="391"/>
      <c r="J1014" s="391"/>
      <c r="K1014" s="391"/>
      <c r="L1014" s="2"/>
      <c r="M1014" s="2"/>
      <c r="N1014" s="320"/>
      <c r="O1014" s="320"/>
      <c r="P1014" s="320"/>
      <c r="Q1014" s="320"/>
      <c r="R1014" s="320"/>
      <c r="S1014" s="320"/>
      <c r="T1014" s="320"/>
      <c r="U1014" s="320"/>
      <c r="V1014" s="320"/>
      <c r="W1014" s="320"/>
      <c r="X1014" s="320"/>
      <c r="Y1014" s="320"/>
      <c r="Z1014" s="320"/>
      <c r="AA1014" s="320"/>
    </row>
    <row r="1015" spans="1:27" ht="13.5" customHeight="1">
      <c r="A1015" s="74"/>
      <c r="B1015" s="74"/>
      <c r="C1015" s="74"/>
      <c r="D1015" s="74"/>
      <c r="E1015" s="74"/>
      <c r="F1015" s="74"/>
      <c r="G1015" s="390"/>
      <c r="H1015" s="391"/>
      <c r="I1015" s="391"/>
      <c r="J1015" s="391"/>
      <c r="K1015" s="391"/>
      <c r="L1015" s="2"/>
      <c r="M1015" s="2"/>
      <c r="N1015" s="320"/>
      <c r="O1015" s="320"/>
      <c r="P1015" s="320"/>
      <c r="Q1015" s="320"/>
      <c r="R1015" s="320"/>
      <c r="S1015" s="320"/>
      <c r="T1015" s="320"/>
      <c r="U1015" s="320"/>
      <c r="V1015" s="320"/>
      <c r="W1015" s="320"/>
      <c r="X1015" s="320"/>
      <c r="Y1015" s="320"/>
      <c r="Z1015" s="320"/>
      <c r="AA1015" s="320"/>
    </row>
    <row r="1016" spans="1:27" ht="13.5" customHeight="1">
      <c r="A1016" s="74"/>
      <c r="B1016" s="74"/>
      <c r="C1016" s="74"/>
      <c r="D1016" s="74"/>
      <c r="E1016" s="74"/>
      <c r="F1016" s="74"/>
      <c r="G1016" s="390"/>
      <c r="H1016" s="391"/>
      <c r="I1016" s="391"/>
      <c r="J1016" s="391"/>
      <c r="K1016" s="391"/>
      <c r="L1016" s="2"/>
      <c r="M1016" s="2"/>
      <c r="N1016" s="320"/>
      <c r="O1016" s="320"/>
      <c r="P1016" s="320"/>
      <c r="Q1016" s="320"/>
      <c r="R1016" s="320"/>
      <c r="S1016" s="320"/>
      <c r="T1016" s="320"/>
      <c r="U1016" s="320"/>
      <c r="V1016" s="320"/>
      <c r="W1016" s="320"/>
      <c r="X1016" s="320"/>
      <c r="Y1016" s="320"/>
      <c r="Z1016" s="320"/>
      <c r="AA1016" s="320"/>
    </row>
    <row r="1017" spans="1:27" ht="13.5" customHeight="1">
      <c r="A1017" s="74"/>
      <c r="B1017" s="74"/>
      <c r="C1017" s="74"/>
      <c r="D1017" s="74"/>
      <c r="E1017" s="74"/>
      <c r="F1017" s="74"/>
      <c r="G1017" s="390"/>
      <c r="H1017" s="391"/>
      <c r="I1017" s="391"/>
      <c r="J1017" s="391"/>
      <c r="K1017" s="391"/>
      <c r="L1017" s="2"/>
      <c r="M1017" s="2"/>
      <c r="N1017" s="320"/>
      <c r="O1017" s="320"/>
      <c r="P1017" s="320"/>
      <c r="Q1017" s="320"/>
      <c r="R1017" s="320"/>
      <c r="S1017" s="320"/>
      <c r="T1017" s="320"/>
      <c r="U1017" s="320"/>
      <c r="V1017" s="320"/>
      <c r="W1017" s="320"/>
      <c r="X1017" s="320"/>
      <c r="Y1017" s="320"/>
      <c r="Z1017" s="320"/>
      <c r="AA1017" s="320"/>
    </row>
    <row r="1018" spans="1:27" ht="13.5" customHeight="1">
      <c r="A1018" s="74"/>
      <c r="B1018" s="74"/>
      <c r="C1018" s="74"/>
      <c r="D1018" s="74"/>
      <c r="E1018" s="74"/>
      <c r="F1018" s="74"/>
      <c r="G1018" s="390"/>
      <c r="H1018" s="391"/>
      <c r="I1018" s="391"/>
      <c r="J1018" s="391"/>
      <c r="K1018" s="391"/>
      <c r="L1018" s="2"/>
      <c r="M1018" s="2"/>
      <c r="N1018" s="320"/>
      <c r="O1018" s="320"/>
      <c r="P1018" s="320"/>
      <c r="Q1018" s="320"/>
      <c r="R1018" s="320"/>
      <c r="S1018" s="320"/>
      <c r="T1018" s="320"/>
      <c r="U1018" s="320"/>
      <c r="V1018" s="320"/>
      <c r="W1018" s="320"/>
      <c r="X1018" s="320"/>
      <c r="Y1018" s="320"/>
      <c r="Z1018" s="320"/>
      <c r="AA1018" s="320"/>
    </row>
    <row r="1019" spans="1:27" ht="13.5" customHeight="1">
      <c r="A1019" s="74"/>
      <c r="B1019" s="74"/>
      <c r="C1019" s="74"/>
      <c r="D1019" s="74"/>
      <c r="E1019" s="74"/>
      <c r="F1019" s="74"/>
      <c r="G1019" s="390"/>
      <c r="H1019" s="391"/>
      <c r="I1019" s="391"/>
      <c r="J1019" s="391"/>
      <c r="K1019" s="391"/>
      <c r="L1019" s="2"/>
      <c r="M1019" s="2"/>
      <c r="N1019" s="320"/>
      <c r="O1019" s="320"/>
      <c r="P1019" s="320"/>
      <c r="Q1019" s="320"/>
      <c r="R1019" s="320"/>
      <c r="S1019" s="320"/>
      <c r="T1019" s="320"/>
      <c r="U1019" s="320"/>
      <c r="V1019" s="320"/>
      <c r="W1019" s="320"/>
      <c r="X1019" s="320"/>
      <c r="Y1019" s="320"/>
      <c r="Z1019" s="320"/>
      <c r="AA1019" s="320"/>
    </row>
    <row r="1020" spans="1:27" ht="13.5" customHeight="1">
      <c r="A1020" s="74"/>
      <c r="B1020" s="74"/>
      <c r="C1020" s="74"/>
      <c r="D1020" s="74"/>
      <c r="E1020" s="74"/>
      <c r="F1020" s="74"/>
      <c r="G1020" s="390"/>
      <c r="H1020" s="391"/>
      <c r="I1020" s="391"/>
      <c r="J1020" s="391"/>
      <c r="K1020" s="391"/>
      <c r="L1020" s="2"/>
      <c r="M1020" s="2"/>
      <c r="N1020" s="320"/>
      <c r="O1020" s="320"/>
      <c r="P1020" s="320"/>
      <c r="Q1020" s="320"/>
      <c r="R1020" s="320"/>
      <c r="S1020" s="320"/>
      <c r="T1020" s="320"/>
      <c r="U1020" s="320"/>
      <c r="V1020" s="320"/>
      <c r="W1020" s="320"/>
      <c r="X1020" s="320"/>
      <c r="Y1020" s="320"/>
      <c r="Z1020" s="320"/>
      <c r="AA1020" s="320"/>
    </row>
    <row r="1021" spans="1:27" ht="13.5" customHeight="1">
      <c r="A1021" s="74"/>
      <c r="B1021" s="74"/>
      <c r="C1021" s="74"/>
      <c r="D1021" s="74"/>
      <c r="E1021" s="74"/>
      <c r="F1021" s="74"/>
      <c r="G1021" s="390"/>
      <c r="H1021" s="391"/>
      <c r="I1021" s="391"/>
      <c r="J1021" s="391"/>
      <c r="K1021" s="391"/>
      <c r="L1021" s="2"/>
      <c r="M1021" s="2"/>
      <c r="N1021" s="320"/>
      <c r="O1021" s="320"/>
      <c r="P1021" s="320"/>
      <c r="Q1021" s="320"/>
      <c r="R1021" s="320"/>
      <c r="S1021" s="320"/>
      <c r="T1021" s="320"/>
      <c r="U1021" s="320"/>
      <c r="V1021" s="320"/>
      <c r="W1021" s="320"/>
      <c r="X1021" s="320"/>
      <c r="Y1021" s="320"/>
      <c r="Z1021" s="320"/>
      <c r="AA1021" s="320"/>
    </row>
    <row r="1022" spans="1:27" ht="13.5" customHeight="1">
      <c r="A1022" s="74"/>
      <c r="B1022" s="74"/>
      <c r="C1022" s="74"/>
      <c r="D1022" s="74"/>
      <c r="E1022" s="74"/>
      <c r="F1022" s="74"/>
      <c r="G1022" s="390"/>
      <c r="H1022" s="391"/>
      <c r="I1022" s="391"/>
      <c r="J1022" s="391"/>
      <c r="K1022" s="391"/>
      <c r="L1022" s="2"/>
      <c r="M1022" s="2"/>
      <c r="N1022" s="320"/>
      <c r="O1022" s="320"/>
      <c r="P1022" s="320"/>
      <c r="Q1022" s="320"/>
      <c r="R1022" s="320"/>
      <c r="S1022" s="320"/>
      <c r="T1022" s="320"/>
      <c r="U1022" s="320"/>
      <c r="V1022" s="320"/>
      <c r="W1022" s="320"/>
      <c r="X1022" s="320"/>
      <c r="Y1022" s="320"/>
      <c r="Z1022" s="320"/>
      <c r="AA1022" s="320"/>
    </row>
    <row r="1023" spans="1:27" ht="13.5" customHeight="1">
      <c r="A1023" s="74"/>
      <c r="B1023" s="74"/>
      <c r="C1023" s="74"/>
      <c r="D1023" s="74"/>
      <c r="E1023" s="74"/>
      <c r="F1023" s="74"/>
      <c r="G1023" s="390"/>
      <c r="H1023" s="391"/>
      <c r="I1023" s="391"/>
      <c r="J1023" s="391"/>
      <c r="K1023" s="391"/>
      <c r="L1023" s="2"/>
      <c r="M1023" s="2"/>
      <c r="N1023" s="320"/>
      <c r="O1023" s="320"/>
      <c r="P1023" s="320"/>
      <c r="Q1023" s="320"/>
      <c r="R1023" s="320"/>
      <c r="S1023" s="320"/>
      <c r="T1023" s="320"/>
      <c r="U1023" s="320"/>
      <c r="V1023" s="320"/>
      <c r="W1023" s="320"/>
      <c r="X1023" s="320"/>
      <c r="Y1023" s="320"/>
      <c r="Z1023" s="320"/>
      <c r="AA1023" s="320"/>
    </row>
    <row r="1024" spans="1:27" ht="13.5" customHeight="1">
      <c r="A1024" s="74"/>
      <c r="B1024" s="74"/>
      <c r="C1024" s="74"/>
      <c r="D1024" s="74"/>
      <c r="E1024" s="74"/>
      <c r="F1024" s="74"/>
      <c r="G1024" s="390"/>
      <c r="H1024" s="391"/>
      <c r="I1024" s="391"/>
      <c r="J1024" s="391"/>
      <c r="K1024" s="391"/>
      <c r="L1024" s="2"/>
      <c r="M1024" s="2"/>
      <c r="N1024" s="320"/>
      <c r="O1024" s="320"/>
      <c r="P1024" s="320"/>
      <c r="Q1024" s="320"/>
      <c r="R1024" s="320"/>
      <c r="S1024" s="320"/>
      <c r="T1024" s="320"/>
      <c r="U1024" s="320"/>
      <c r="V1024" s="320"/>
      <c r="W1024" s="320"/>
      <c r="X1024" s="320"/>
      <c r="Y1024" s="320"/>
      <c r="Z1024" s="320"/>
      <c r="AA1024" s="320"/>
    </row>
    <row r="1025" spans="1:27" ht="13.5" customHeight="1">
      <c r="A1025" s="74"/>
      <c r="B1025" s="74"/>
      <c r="C1025" s="74"/>
      <c r="D1025" s="74"/>
      <c r="E1025" s="74"/>
      <c r="F1025" s="74"/>
      <c r="G1025" s="390"/>
      <c r="H1025" s="391"/>
      <c r="I1025" s="391"/>
      <c r="J1025" s="391"/>
      <c r="K1025" s="391"/>
      <c r="L1025" s="2"/>
      <c r="M1025" s="2"/>
      <c r="N1025" s="320"/>
      <c r="O1025" s="320"/>
      <c r="P1025" s="320"/>
      <c r="Q1025" s="320"/>
      <c r="R1025" s="320"/>
      <c r="S1025" s="320"/>
      <c r="T1025" s="320"/>
      <c r="U1025" s="320"/>
      <c r="V1025" s="320"/>
      <c r="W1025" s="320"/>
      <c r="X1025" s="320"/>
      <c r="Y1025" s="320"/>
      <c r="Z1025" s="320"/>
      <c r="AA1025" s="320"/>
    </row>
    <row r="1026" spans="1:27" ht="13.5" customHeight="1">
      <c r="A1026" s="74"/>
      <c r="B1026" s="74"/>
      <c r="C1026" s="74"/>
      <c r="D1026" s="74"/>
      <c r="E1026" s="74"/>
      <c r="F1026" s="74"/>
      <c r="G1026" s="390"/>
      <c r="H1026" s="391"/>
      <c r="I1026" s="391"/>
      <c r="J1026" s="391"/>
      <c r="K1026" s="391"/>
      <c r="L1026" s="2"/>
      <c r="M1026" s="2"/>
      <c r="N1026" s="320"/>
      <c r="O1026" s="320"/>
      <c r="P1026" s="320"/>
      <c r="Q1026" s="320"/>
      <c r="R1026" s="320"/>
      <c r="S1026" s="320"/>
      <c r="T1026" s="320"/>
      <c r="U1026" s="320"/>
      <c r="V1026" s="320"/>
      <c r="W1026" s="320"/>
      <c r="X1026" s="320"/>
      <c r="Y1026" s="320"/>
      <c r="Z1026" s="320"/>
      <c r="AA1026" s="320"/>
    </row>
    <row r="1027" spans="1:27" ht="13.5" customHeight="1">
      <c r="A1027" s="74"/>
      <c r="B1027" s="74"/>
      <c r="C1027" s="74"/>
      <c r="D1027" s="74"/>
      <c r="E1027" s="74"/>
      <c r="F1027" s="74"/>
      <c r="G1027" s="390"/>
      <c r="H1027" s="391"/>
      <c r="I1027" s="391"/>
      <c r="J1027" s="391"/>
      <c r="K1027" s="391"/>
      <c r="L1027" s="2"/>
      <c r="M1027" s="2"/>
      <c r="N1027" s="320"/>
      <c r="O1027" s="320"/>
      <c r="P1027" s="320"/>
      <c r="Q1027" s="320"/>
      <c r="R1027" s="320"/>
      <c r="S1027" s="320"/>
      <c r="T1027" s="320"/>
      <c r="U1027" s="320"/>
      <c r="V1027" s="320"/>
      <c r="W1027" s="320"/>
      <c r="X1027" s="320"/>
      <c r="Y1027" s="320"/>
      <c r="Z1027" s="320"/>
      <c r="AA1027" s="320"/>
    </row>
    <row r="1028" spans="1:27" ht="13.5" customHeight="1">
      <c r="A1028" s="74"/>
      <c r="B1028" s="74"/>
      <c r="C1028" s="74"/>
      <c r="D1028" s="74"/>
      <c r="E1028" s="74"/>
      <c r="F1028" s="74"/>
      <c r="G1028" s="390"/>
      <c r="H1028" s="391"/>
      <c r="I1028" s="391"/>
      <c r="J1028" s="391"/>
      <c r="K1028" s="391"/>
      <c r="L1028" s="2"/>
      <c r="M1028" s="2"/>
      <c r="N1028" s="320"/>
      <c r="O1028" s="320"/>
      <c r="P1028" s="320"/>
      <c r="Q1028" s="320"/>
      <c r="R1028" s="320"/>
      <c r="S1028" s="320"/>
      <c r="T1028" s="320"/>
      <c r="U1028" s="320"/>
      <c r="V1028" s="320"/>
      <c r="W1028" s="320"/>
      <c r="X1028" s="320"/>
      <c r="Y1028" s="320"/>
      <c r="Z1028" s="320"/>
      <c r="AA1028" s="320"/>
    </row>
    <row r="1029" spans="1:27" ht="13.5" customHeight="1">
      <c r="A1029" s="74"/>
      <c r="B1029" s="74"/>
      <c r="C1029" s="74"/>
      <c r="D1029" s="74"/>
      <c r="E1029" s="74"/>
      <c r="F1029" s="74"/>
      <c r="G1029" s="390"/>
      <c r="H1029" s="391"/>
      <c r="I1029" s="391"/>
      <c r="J1029" s="391"/>
      <c r="K1029" s="391"/>
      <c r="L1029" s="2"/>
      <c r="M1029" s="2"/>
      <c r="N1029" s="320"/>
      <c r="O1029" s="320"/>
      <c r="P1029" s="320"/>
      <c r="Q1029" s="320"/>
      <c r="R1029" s="320"/>
      <c r="S1029" s="320"/>
      <c r="T1029" s="320"/>
      <c r="U1029" s="320"/>
      <c r="V1029" s="320"/>
      <c r="W1029" s="320"/>
      <c r="X1029" s="320"/>
      <c r="Y1029" s="320"/>
      <c r="Z1029" s="320"/>
      <c r="AA1029" s="320"/>
    </row>
    <row r="1030" spans="1:27" ht="13.5" customHeight="1">
      <c r="A1030" s="74"/>
      <c r="B1030" s="74"/>
      <c r="C1030" s="74"/>
      <c r="D1030" s="74"/>
      <c r="E1030" s="74"/>
      <c r="F1030" s="74"/>
      <c r="G1030" s="390"/>
      <c r="H1030" s="391"/>
      <c r="I1030" s="391"/>
      <c r="J1030" s="391"/>
      <c r="K1030" s="391"/>
      <c r="L1030" s="2"/>
      <c r="M1030" s="2"/>
      <c r="N1030" s="320"/>
      <c r="O1030" s="320"/>
      <c r="P1030" s="320"/>
      <c r="Q1030" s="320"/>
      <c r="R1030" s="320"/>
      <c r="S1030" s="320"/>
      <c r="T1030" s="320"/>
      <c r="U1030" s="320"/>
      <c r="V1030" s="320"/>
      <c r="W1030" s="320"/>
      <c r="X1030" s="320"/>
      <c r="Y1030" s="320"/>
      <c r="Z1030" s="320"/>
      <c r="AA1030" s="320"/>
    </row>
    <row r="1031" spans="1:27" ht="13.5" customHeight="1">
      <c r="A1031" s="74"/>
      <c r="B1031" s="74"/>
      <c r="C1031" s="74"/>
      <c r="D1031" s="74"/>
      <c r="E1031" s="74"/>
      <c r="F1031" s="74"/>
      <c r="G1031" s="390"/>
      <c r="H1031" s="391"/>
      <c r="I1031" s="391"/>
      <c r="J1031" s="391"/>
      <c r="K1031" s="391"/>
      <c r="L1031" s="2"/>
      <c r="M1031" s="2"/>
      <c r="N1031" s="320"/>
      <c r="O1031" s="320"/>
      <c r="P1031" s="320"/>
      <c r="Q1031" s="320"/>
      <c r="R1031" s="320"/>
      <c r="S1031" s="320"/>
      <c r="T1031" s="320"/>
      <c r="U1031" s="320"/>
      <c r="V1031" s="320"/>
      <c r="W1031" s="320"/>
      <c r="X1031" s="320"/>
      <c r="Y1031" s="320"/>
      <c r="Z1031" s="320"/>
      <c r="AA1031" s="320"/>
    </row>
    <row r="1032" spans="1:27" ht="13.5" customHeight="1">
      <c r="A1032" s="74"/>
      <c r="B1032" s="74"/>
      <c r="C1032" s="74"/>
      <c r="D1032" s="74"/>
      <c r="E1032" s="74"/>
      <c r="F1032" s="74"/>
      <c r="G1032" s="390"/>
      <c r="H1032" s="391"/>
      <c r="I1032" s="391"/>
      <c r="J1032" s="391"/>
      <c r="K1032" s="391"/>
      <c r="L1032" s="2"/>
      <c r="M1032" s="2"/>
      <c r="N1032" s="320"/>
      <c r="O1032" s="320"/>
      <c r="P1032" s="320"/>
      <c r="Q1032" s="320"/>
      <c r="R1032" s="320"/>
      <c r="S1032" s="320"/>
      <c r="T1032" s="320"/>
      <c r="U1032" s="320"/>
      <c r="V1032" s="320"/>
      <c r="W1032" s="320"/>
      <c r="X1032" s="320"/>
      <c r="Y1032" s="320"/>
      <c r="Z1032" s="320"/>
      <c r="AA1032" s="320"/>
    </row>
    <row r="1033" spans="1:27" ht="13.5" customHeight="1">
      <c r="A1033" s="74"/>
      <c r="B1033" s="74"/>
      <c r="C1033" s="74"/>
      <c r="D1033" s="74"/>
      <c r="E1033" s="74"/>
      <c r="F1033" s="74"/>
      <c r="G1033" s="390"/>
      <c r="H1033" s="391"/>
      <c r="I1033" s="391"/>
      <c r="J1033" s="391"/>
      <c r="K1033" s="391"/>
      <c r="L1033" s="2"/>
      <c r="M1033" s="2"/>
      <c r="N1033" s="320"/>
      <c r="O1033" s="320"/>
      <c r="P1033" s="320"/>
      <c r="Q1033" s="320"/>
      <c r="R1033" s="320"/>
      <c r="S1033" s="320"/>
      <c r="T1033" s="320"/>
      <c r="U1033" s="320"/>
      <c r="V1033" s="320"/>
      <c r="W1033" s="320"/>
      <c r="X1033" s="320"/>
      <c r="Y1033" s="320"/>
      <c r="Z1033" s="320"/>
      <c r="AA1033" s="320"/>
    </row>
    <row r="1034" spans="1:27" ht="13.5" customHeight="1">
      <c r="A1034" s="74"/>
      <c r="B1034" s="74"/>
      <c r="C1034" s="74"/>
      <c r="D1034" s="74"/>
      <c r="E1034" s="74"/>
      <c r="F1034" s="74"/>
      <c r="G1034" s="390"/>
      <c r="H1034" s="391"/>
      <c r="I1034" s="391"/>
      <c r="J1034" s="391"/>
      <c r="K1034" s="391"/>
      <c r="L1034" s="2"/>
      <c r="M1034" s="2"/>
      <c r="N1034" s="320"/>
      <c r="O1034" s="320"/>
      <c r="P1034" s="320"/>
      <c r="Q1034" s="320"/>
      <c r="R1034" s="320"/>
      <c r="S1034" s="320"/>
      <c r="T1034" s="320"/>
      <c r="U1034" s="320"/>
      <c r="V1034" s="320"/>
      <c r="W1034" s="320"/>
      <c r="X1034" s="320"/>
      <c r="Y1034" s="320"/>
      <c r="Z1034" s="320"/>
      <c r="AA1034" s="320"/>
    </row>
    <row r="1035" spans="1:27" ht="13.5" customHeight="1">
      <c r="A1035" s="74"/>
      <c r="B1035" s="74"/>
      <c r="C1035" s="74"/>
      <c r="D1035" s="74"/>
      <c r="E1035" s="74"/>
      <c r="F1035" s="74"/>
      <c r="G1035" s="390"/>
      <c r="H1035" s="391"/>
      <c r="I1035" s="391"/>
      <c r="J1035" s="391"/>
      <c r="K1035" s="391"/>
      <c r="L1035" s="2"/>
      <c r="M1035" s="2"/>
      <c r="N1035" s="320"/>
      <c r="O1035" s="320"/>
      <c r="P1035" s="320"/>
      <c r="Q1035" s="320"/>
      <c r="R1035" s="320"/>
      <c r="S1035" s="320"/>
      <c r="T1035" s="320"/>
      <c r="U1035" s="320"/>
      <c r="V1035" s="320"/>
      <c r="W1035" s="320"/>
      <c r="X1035" s="320"/>
      <c r="Y1035" s="320"/>
      <c r="Z1035" s="320"/>
      <c r="AA1035" s="320"/>
    </row>
    <row r="1036" spans="1:27" ht="13.5" customHeight="1">
      <c r="A1036" s="74"/>
      <c r="B1036" s="74"/>
      <c r="C1036" s="74"/>
      <c r="D1036" s="74"/>
      <c r="E1036" s="74"/>
      <c r="F1036" s="74"/>
      <c r="G1036" s="390"/>
      <c r="H1036" s="391"/>
      <c r="I1036" s="391"/>
      <c r="J1036" s="391"/>
      <c r="K1036" s="391"/>
      <c r="L1036" s="2"/>
      <c r="M1036" s="2"/>
      <c r="N1036" s="320"/>
      <c r="O1036" s="320"/>
      <c r="P1036" s="320"/>
      <c r="Q1036" s="320"/>
      <c r="R1036" s="320"/>
      <c r="S1036" s="320"/>
      <c r="T1036" s="320"/>
      <c r="U1036" s="320"/>
      <c r="V1036" s="320"/>
      <c r="W1036" s="320"/>
      <c r="X1036" s="320"/>
      <c r="Y1036" s="320"/>
      <c r="Z1036" s="320"/>
      <c r="AA1036" s="320"/>
    </row>
    <row r="1037" spans="1:27" ht="13.5" customHeight="1">
      <c r="A1037" s="74"/>
      <c r="B1037" s="74"/>
      <c r="C1037" s="74"/>
      <c r="D1037" s="74"/>
      <c r="E1037" s="74"/>
      <c r="F1037" s="74"/>
      <c r="G1037" s="390"/>
      <c r="H1037" s="391"/>
      <c r="I1037" s="391"/>
      <c r="J1037" s="391"/>
      <c r="K1037" s="391"/>
      <c r="L1037" s="2"/>
      <c r="M1037" s="2"/>
      <c r="N1037" s="320"/>
      <c r="O1037" s="320"/>
      <c r="P1037" s="320"/>
      <c r="Q1037" s="320"/>
      <c r="R1037" s="320"/>
      <c r="S1037" s="320"/>
      <c r="T1037" s="320"/>
      <c r="U1037" s="320"/>
      <c r="V1037" s="320"/>
      <c r="W1037" s="320"/>
      <c r="X1037" s="320"/>
      <c r="Y1037" s="320"/>
      <c r="Z1037" s="320"/>
      <c r="AA1037" s="320"/>
    </row>
    <row r="1038" spans="1:27" ht="13.5" customHeight="1">
      <c r="A1038" s="74"/>
      <c r="B1038" s="74"/>
      <c r="C1038" s="74"/>
      <c r="D1038" s="74"/>
      <c r="E1038" s="74"/>
      <c r="F1038" s="74"/>
      <c r="G1038" s="390"/>
      <c r="H1038" s="391"/>
      <c r="I1038" s="391"/>
      <c r="J1038" s="391"/>
      <c r="K1038" s="391"/>
      <c r="L1038" s="2"/>
      <c r="M1038" s="2"/>
      <c r="N1038" s="320"/>
      <c r="O1038" s="320"/>
      <c r="P1038" s="320"/>
      <c r="Q1038" s="320"/>
      <c r="R1038" s="320"/>
      <c r="S1038" s="320"/>
      <c r="T1038" s="320"/>
      <c r="U1038" s="320"/>
      <c r="V1038" s="320"/>
      <c r="W1038" s="320"/>
      <c r="X1038" s="320"/>
      <c r="Y1038" s="320"/>
      <c r="Z1038" s="320"/>
      <c r="AA1038" s="320"/>
    </row>
    <row r="1039" spans="1:27" ht="13.5" customHeight="1">
      <c r="A1039" s="74"/>
      <c r="B1039" s="74"/>
      <c r="C1039" s="74"/>
      <c r="D1039" s="74"/>
      <c r="E1039" s="74"/>
      <c r="F1039" s="74"/>
      <c r="G1039" s="390"/>
      <c r="H1039" s="391"/>
      <c r="I1039" s="391"/>
      <c r="J1039" s="391"/>
      <c r="K1039" s="391"/>
      <c r="L1039" s="2"/>
      <c r="M1039" s="2"/>
      <c r="N1039" s="320"/>
      <c r="O1039" s="320"/>
      <c r="P1039" s="320"/>
      <c r="Q1039" s="320"/>
      <c r="R1039" s="320"/>
      <c r="S1039" s="320"/>
      <c r="T1039" s="320"/>
      <c r="U1039" s="320"/>
      <c r="V1039" s="320"/>
      <c r="W1039" s="320"/>
      <c r="X1039" s="320"/>
      <c r="Y1039" s="320"/>
      <c r="Z1039" s="320"/>
      <c r="AA1039" s="320"/>
    </row>
    <row r="1040" spans="1:27" ht="13.5" customHeight="1">
      <c r="A1040" s="74"/>
      <c r="B1040" s="74"/>
      <c r="C1040" s="74"/>
      <c r="D1040" s="74"/>
      <c r="E1040" s="74"/>
      <c r="F1040" s="74"/>
      <c r="G1040" s="390"/>
      <c r="H1040" s="391"/>
      <c r="I1040" s="391"/>
      <c r="J1040" s="391"/>
      <c r="K1040" s="391"/>
      <c r="L1040" s="2"/>
      <c r="M1040" s="2"/>
      <c r="N1040" s="320"/>
      <c r="O1040" s="320"/>
      <c r="P1040" s="320"/>
      <c r="Q1040" s="320"/>
      <c r="R1040" s="320"/>
      <c r="S1040" s="320"/>
      <c r="T1040" s="320"/>
      <c r="U1040" s="320"/>
      <c r="V1040" s="320"/>
      <c r="W1040" s="320"/>
      <c r="X1040" s="320"/>
      <c r="Y1040" s="320"/>
      <c r="Z1040" s="320"/>
      <c r="AA1040" s="320"/>
    </row>
    <row r="1041" spans="1:27" ht="13.5" customHeight="1">
      <c r="A1041" s="74"/>
      <c r="B1041" s="74"/>
      <c r="C1041" s="74"/>
      <c r="D1041" s="74"/>
      <c r="E1041" s="74"/>
      <c r="F1041" s="74"/>
      <c r="G1041" s="390"/>
      <c r="H1041" s="391"/>
      <c r="I1041" s="391"/>
      <c r="J1041" s="391"/>
      <c r="K1041" s="391"/>
      <c r="L1041" s="2"/>
      <c r="M1041" s="2"/>
      <c r="N1041" s="320"/>
      <c r="O1041" s="320"/>
      <c r="P1041" s="320"/>
      <c r="Q1041" s="320"/>
      <c r="R1041" s="320"/>
      <c r="S1041" s="320"/>
      <c r="T1041" s="320"/>
      <c r="U1041" s="320"/>
      <c r="V1041" s="320"/>
      <c r="W1041" s="320"/>
      <c r="X1041" s="320"/>
      <c r="Y1041" s="320"/>
      <c r="Z1041" s="320"/>
      <c r="AA1041" s="320"/>
    </row>
    <row r="1042" spans="1:27" ht="13.5" customHeight="1">
      <c r="A1042" s="74"/>
      <c r="B1042" s="74"/>
      <c r="C1042" s="74"/>
      <c r="D1042" s="74"/>
      <c r="E1042" s="74"/>
      <c r="F1042" s="74"/>
      <c r="G1042" s="390"/>
      <c r="H1042" s="391"/>
      <c r="I1042" s="391"/>
      <c r="J1042" s="391"/>
      <c r="K1042" s="391"/>
      <c r="L1042" s="2"/>
      <c r="M1042" s="2"/>
      <c r="N1042" s="320"/>
      <c r="O1042" s="320"/>
      <c r="P1042" s="320"/>
      <c r="Q1042" s="320"/>
      <c r="R1042" s="320"/>
      <c r="S1042" s="320"/>
      <c r="T1042" s="320"/>
      <c r="U1042" s="320"/>
      <c r="V1042" s="320"/>
      <c r="W1042" s="320"/>
      <c r="X1042" s="320"/>
      <c r="Y1042" s="320"/>
      <c r="Z1042" s="320"/>
      <c r="AA1042" s="320"/>
    </row>
    <row r="1043" spans="1:27" ht="13.5" customHeight="1">
      <c r="A1043" s="74"/>
      <c r="B1043" s="74"/>
      <c r="C1043" s="74"/>
      <c r="D1043" s="74"/>
      <c r="E1043" s="74"/>
      <c r="F1043" s="74"/>
      <c r="G1043" s="390"/>
      <c r="H1043" s="391"/>
      <c r="I1043" s="391"/>
      <c r="J1043" s="391"/>
      <c r="K1043" s="391"/>
      <c r="L1043" s="2"/>
      <c r="M1043" s="2"/>
      <c r="N1043" s="320"/>
      <c r="O1043" s="320"/>
      <c r="P1043" s="320"/>
      <c r="Q1043" s="320"/>
      <c r="R1043" s="320"/>
      <c r="S1043" s="320"/>
      <c r="T1043" s="320"/>
      <c r="U1043" s="320"/>
      <c r="V1043" s="320"/>
      <c r="W1043" s="320"/>
      <c r="X1043" s="320"/>
      <c r="Y1043" s="320"/>
      <c r="Z1043" s="320"/>
      <c r="AA1043" s="320"/>
    </row>
    <row r="1044" spans="1:27" ht="13.5" customHeight="1">
      <c r="A1044" s="74"/>
      <c r="B1044" s="74"/>
      <c r="C1044" s="74"/>
      <c r="D1044" s="74"/>
      <c r="E1044" s="74"/>
      <c r="F1044" s="74"/>
      <c r="G1044" s="390"/>
      <c r="H1044" s="391"/>
      <c r="I1044" s="391"/>
      <c r="J1044" s="391"/>
      <c r="K1044" s="391"/>
      <c r="L1044" s="2"/>
      <c r="M1044" s="2"/>
      <c r="N1044" s="320"/>
      <c r="O1044" s="320"/>
      <c r="P1044" s="320"/>
      <c r="Q1044" s="320"/>
      <c r="R1044" s="320"/>
      <c r="S1044" s="320"/>
      <c r="T1044" s="320"/>
      <c r="U1044" s="320"/>
      <c r="V1044" s="320"/>
      <c r="W1044" s="320"/>
      <c r="X1044" s="320"/>
      <c r="Y1044" s="320"/>
      <c r="Z1044" s="320"/>
      <c r="AA1044" s="320"/>
    </row>
    <row r="1045" spans="1:27" ht="13.5" customHeight="1">
      <c r="A1045" s="74"/>
      <c r="B1045" s="74"/>
      <c r="C1045" s="74"/>
      <c r="D1045" s="74"/>
      <c r="E1045" s="74"/>
      <c r="F1045" s="74"/>
      <c r="G1045" s="390"/>
      <c r="H1045" s="391"/>
      <c r="I1045" s="391"/>
      <c r="J1045" s="391"/>
      <c r="K1045" s="391"/>
      <c r="L1045" s="2"/>
      <c r="M1045" s="2"/>
      <c r="N1045" s="320"/>
      <c r="O1045" s="320"/>
      <c r="P1045" s="320"/>
      <c r="Q1045" s="320"/>
      <c r="R1045" s="320"/>
      <c r="S1045" s="320"/>
      <c r="T1045" s="320"/>
      <c r="U1045" s="320"/>
      <c r="V1045" s="320"/>
      <c r="W1045" s="320"/>
      <c r="X1045" s="320"/>
      <c r="Y1045" s="320"/>
      <c r="Z1045" s="320"/>
      <c r="AA1045" s="320"/>
    </row>
    <row r="1046" spans="1:27" ht="13.5" customHeight="1">
      <c r="A1046" s="74"/>
      <c r="B1046" s="74"/>
      <c r="C1046" s="74"/>
      <c r="D1046" s="74"/>
      <c r="E1046" s="74"/>
      <c r="F1046" s="74"/>
      <c r="G1046" s="390"/>
      <c r="H1046" s="391"/>
      <c r="I1046" s="391"/>
      <c r="J1046" s="391"/>
      <c r="K1046" s="391"/>
      <c r="L1046" s="2"/>
      <c r="M1046" s="2"/>
      <c r="N1046" s="320"/>
      <c r="O1046" s="320"/>
      <c r="P1046" s="320"/>
      <c r="Q1046" s="320"/>
      <c r="R1046" s="320"/>
      <c r="S1046" s="320"/>
      <c r="T1046" s="320"/>
      <c r="U1046" s="320"/>
      <c r="V1046" s="320"/>
      <c r="W1046" s="320"/>
      <c r="X1046" s="320"/>
      <c r="Y1046" s="320"/>
      <c r="Z1046" s="320"/>
      <c r="AA1046" s="320"/>
    </row>
    <row r="1047" spans="1:27" ht="13.5" customHeight="1">
      <c r="A1047" s="74"/>
      <c r="B1047" s="74"/>
      <c r="C1047" s="74"/>
      <c r="D1047" s="74"/>
      <c r="E1047" s="74"/>
      <c r="F1047" s="74"/>
      <c r="G1047" s="390"/>
      <c r="H1047" s="391"/>
      <c r="I1047" s="391"/>
      <c r="J1047" s="391"/>
      <c r="K1047" s="391"/>
      <c r="L1047" s="2"/>
      <c r="M1047" s="2"/>
      <c r="N1047" s="320"/>
      <c r="O1047" s="320"/>
      <c r="P1047" s="320"/>
      <c r="Q1047" s="320"/>
      <c r="R1047" s="320"/>
      <c r="S1047" s="320"/>
      <c r="T1047" s="320"/>
      <c r="U1047" s="320"/>
      <c r="V1047" s="320"/>
      <c r="W1047" s="320"/>
      <c r="X1047" s="320"/>
      <c r="Y1047" s="320"/>
      <c r="Z1047" s="320"/>
      <c r="AA1047" s="320"/>
    </row>
    <row r="1048" spans="1:27" ht="13.5" customHeight="1">
      <c r="A1048" s="74"/>
      <c r="B1048" s="74"/>
      <c r="C1048" s="74"/>
      <c r="D1048" s="74"/>
      <c r="E1048" s="74"/>
      <c r="F1048" s="74"/>
      <c r="G1048" s="390"/>
      <c r="H1048" s="391"/>
      <c r="I1048" s="391"/>
      <c r="J1048" s="391"/>
      <c r="K1048" s="391"/>
      <c r="L1048" s="2"/>
      <c r="M1048" s="2"/>
      <c r="N1048" s="320"/>
      <c r="O1048" s="320"/>
      <c r="P1048" s="320"/>
      <c r="Q1048" s="320"/>
      <c r="R1048" s="320"/>
      <c r="S1048" s="320"/>
      <c r="T1048" s="320"/>
      <c r="U1048" s="320"/>
      <c r="V1048" s="320"/>
      <c r="W1048" s="320"/>
      <c r="X1048" s="320"/>
      <c r="Y1048" s="320"/>
      <c r="Z1048" s="320"/>
      <c r="AA1048" s="320"/>
    </row>
    <row r="1049" spans="1:27" ht="13.5" customHeight="1">
      <c r="A1049" s="74"/>
      <c r="B1049" s="74"/>
      <c r="C1049" s="74"/>
      <c r="D1049" s="74"/>
      <c r="E1049" s="74"/>
      <c r="F1049" s="74"/>
      <c r="G1049" s="390"/>
      <c r="H1049" s="391"/>
      <c r="I1049" s="391"/>
      <c r="J1049" s="391"/>
      <c r="K1049" s="391"/>
      <c r="L1049" s="2"/>
      <c r="M1049" s="2"/>
      <c r="N1049" s="320"/>
      <c r="O1049" s="320"/>
      <c r="P1049" s="320"/>
      <c r="Q1049" s="320"/>
      <c r="R1049" s="320"/>
      <c r="S1049" s="320"/>
      <c r="T1049" s="320"/>
      <c r="U1049" s="320"/>
      <c r="V1049" s="320"/>
      <c r="W1049" s="320"/>
      <c r="X1049" s="320"/>
      <c r="Y1049" s="320"/>
      <c r="Z1049" s="320"/>
      <c r="AA1049" s="320"/>
    </row>
    <row r="1050" spans="1:27" ht="13.5" customHeight="1">
      <c r="A1050" s="74"/>
      <c r="B1050" s="74"/>
      <c r="C1050" s="74"/>
      <c r="D1050" s="74"/>
      <c r="E1050" s="74"/>
      <c r="F1050" s="74"/>
      <c r="G1050" s="390"/>
      <c r="H1050" s="391"/>
      <c r="I1050" s="391"/>
      <c r="J1050" s="391"/>
      <c r="K1050" s="391"/>
      <c r="L1050" s="2"/>
      <c r="M1050" s="2"/>
      <c r="N1050" s="320"/>
      <c r="O1050" s="320"/>
      <c r="P1050" s="320"/>
      <c r="Q1050" s="320"/>
      <c r="R1050" s="320"/>
      <c r="S1050" s="320"/>
      <c r="T1050" s="320"/>
      <c r="U1050" s="320"/>
      <c r="V1050" s="320"/>
      <c r="W1050" s="320"/>
      <c r="X1050" s="320"/>
      <c r="Y1050" s="320"/>
      <c r="Z1050" s="320"/>
      <c r="AA1050" s="320"/>
    </row>
    <row r="1051" spans="1:27" ht="13.5" customHeight="1">
      <c r="A1051" s="74"/>
      <c r="B1051" s="74"/>
      <c r="C1051" s="74"/>
      <c r="D1051" s="74"/>
      <c r="E1051" s="74"/>
      <c r="F1051" s="74"/>
      <c r="G1051" s="390"/>
      <c r="H1051" s="391"/>
      <c r="I1051" s="391"/>
      <c r="J1051" s="391"/>
      <c r="K1051" s="391"/>
      <c r="L1051" s="2"/>
      <c r="M1051" s="2"/>
      <c r="N1051" s="320"/>
      <c r="O1051" s="320"/>
      <c r="P1051" s="320"/>
      <c r="Q1051" s="320"/>
      <c r="R1051" s="320"/>
      <c r="S1051" s="320"/>
      <c r="T1051" s="320"/>
      <c r="U1051" s="320"/>
      <c r="V1051" s="320"/>
      <c r="W1051" s="320"/>
      <c r="X1051" s="320"/>
      <c r="Y1051" s="320"/>
      <c r="Z1051" s="320"/>
      <c r="AA1051" s="320"/>
    </row>
    <row r="1052" spans="1:27" ht="13.5" customHeight="1">
      <c r="A1052" s="74"/>
      <c r="B1052" s="74"/>
      <c r="C1052" s="74"/>
      <c r="D1052" s="74"/>
      <c r="E1052" s="74"/>
      <c r="F1052" s="74"/>
      <c r="G1052" s="390"/>
      <c r="H1052" s="391"/>
      <c r="I1052" s="391"/>
      <c r="J1052" s="391"/>
      <c r="K1052" s="391"/>
      <c r="L1052" s="2"/>
      <c r="M1052" s="2"/>
      <c r="N1052" s="320"/>
      <c r="O1052" s="320"/>
      <c r="P1052" s="320"/>
      <c r="Q1052" s="320"/>
      <c r="R1052" s="320"/>
      <c r="S1052" s="320"/>
      <c r="T1052" s="320"/>
      <c r="U1052" s="320"/>
      <c r="V1052" s="320"/>
      <c r="W1052" s="320"/>
      <c r="X1052" s="320"/>
      <c r="Y1052" s="320"/>
      <c r="Z1052" s="320"/>
      <c r="AA1052" s="320"/>
    </row>
    <row r="1053" spans="1:27" ht="13.5" customHeight="1">
      <c r="A1053" s="74"/>
      <c r="B1053" s="74"/>
      <c r="C1053" s="74"/>
      <c r="D1053" s="74"/>
      <c r="E1053" s="74"/>
      <c r="F1053" s="74"/>
      <c r="G1053" s="390"/>
      <c r="H1053" s="391"/>
      <c r="I1053" s="391"/>
      <c r="J1053" s="391"/>
      <c r="K1053" s="391"/>
      <c r="L1053" s="2"/>
      <c r="M1053" s="2"/>
      <c r="N1053" s="320"/>
      <c r="O1053" s="320"/>
      <c r="P1053" s="320"/>
      <c r="Q1053" s="320"/>
      <c r="R1053" s="320"/>
      <c r="S1053" s="320"/>
      <c r="T1053" s="320"/>
      <c r="U1053" s="320"/>
      <c r="V1053" s="320"/>
      <c r="W1053" s="320"/>
      <c r="X1053" s="320"/>
      <c r="Y1053" s="320"/>
      <c r="Z1053" s="320"/>
      <c r="AA1053" s="320"/>
    </row>
    <row r="1054" spans="1:27" ht="13.5" customHeight="1">
      <c r="A1054" s="74"/>
      <c r="B1054" s="74"/>
      <c r="C1054" s="74"/>
      <c r="D1054" s="74"/>
      <c r="E1054" s="74"/>
      <c r="F1054" s="74"/>
      <c r="G1054" s="390"/>
      <c r="H1054" s="391"/>
      <c r="I1054" s="391"/>
      <c r="J1054" s="391"/>
      <c r="K1054" s="391"/>
      <c r="L1054" s="2"/>
      <c r="M1054" s="2"/>
      <c r="N1054" s="320"/>
      <c r="O1054" s="320"/>
      <c r="P1054" s="320"/>
      <c r="Q1054" s="320"/>
      <c r="R1054" s="320"/>
      <c r="S1054" s="320"/>
      <c r="T1054" s="320"/>
      <c r="U1054" s="320"/>
      <c r="V1054" s="320"/>
      <c r="W1054" s="320"/>
      <c r="X1054" s="320"/>
      <c r="Y1054" s="320"/>
      <c r="Z1054" s="320"/>
      <c r="AA1054" s="320"/>
    </row>
    <row r="1055" spans="1:27" ht="13.5" customHeight="1">
      <c r="A1055" s="74"/>
      <c r="B1055" s="74"/>
      <c r="C1055" s="74"/>
      <c r="D1055" s="74"/>
      <c r="E1055" s="74"/>
      <c r="F1055" s="74"/>
      <c r="G1055" s="390"/>
      <c r="H1055" s="391"/>
      <c r="I1055" s="391"/>
      <c r="J1055" s="391"/>
      <c r="K1055" s="391"/>
      <c r="L1055" s="2"/>
      <c r="M1055" s="2"/>
      <c r="N1055" s="320"/>
      <c r="O1055" s="320"/>
      <c r="P1055" s="320"/>
      <c r="Q1055" s="320"/>
      <c r="R1055" s="320"/>
      <c r="S1055" s="320"/>
      <c r="T1055" s="320"/>
      <c r="U1055" s="320"/>
      <c r="V1055" s="320"/>
      <c r="W1055" s="320"/>
      <c r="X1055" s="320"/>
      <c r="Y1055" s="320"/>
      <c r="Z1055" s="320"/>
      <c r="AA1055" s="320"/>
    </row>
    <row r="1056" spans="1:27" ht="13.5" customHeight="1">
      <c r="A1056" s="74"/>
      <c r="B1056" s="74"/>
      <c r="C1056" s="74"/>
      <c r="D1056" s="74"/>
      <c r="E1056" s="74"/>
      <c r="F1056" s="74"/>
      <c r="G1056" s="390"/>
      <c r="H1056" s="391"/>
      <c r="I1056" s="391"/>
      <c r="J1056" s="391"/>
      <c r="K1056" s="391"/>
      <c r="L1056" s="2"/>
      <c r="M1056" s="2"/>
      <c r="N1056" s="320"/>
      <c r="O1056" s="320"/>
      <c r="P1056" s="320"/>
      <c r="Q1056" s="320"/>
      <c r="R1056" s="320"/>
      <c r="S1056" s="320"/>
      <c r="T1056" s="320"/>
      <c r="U1056" s="320"/>
      <c r="V1056" s="320"/>
      <c r="W1056" s="320"/>
      <c r="X1056" s="320"/>
      <c r="Y1056" s="320"/>
      <c r="Z1056" s="320"/>
      <c r="AA1056" s="320"/>
    </row>
    <row r="1057" spans="1:27" ht="13.5" customHeight="1">
      <c r="A1057" s="74"/>
      <c r="B1057" s="74"/>
      <c r="C1057" s="74"/>
      <c r="D1057" s="74"/>
      <c r="E1057" s="74"/>
      <c r="F1057" s="74"/>
      <c r="G1057" s="390"/>
      <c r="H1057" s="391"/>
      <c r="I1057" s="391"/>
      <c r="J1057" s="391"/>
      <c r="K1057" s="391"/>
      <c r="L1057" s="2"/>
      <c r="M1057" s="2"/>
      <c r="N1057" s="320"/>
      <c r="O1057" s="320"/>
      <c r="P1057" s="320"/>
      <c r="Q1057" s="320"/>
      <c r="R1057" s="320"/>
      <c r="S1057" s="320"/>
      <c r="T1057" s="320"/>
      <c r="U1057" s="320"/>
      <c r="V1057" s="320"/>
      <c r="W1057" s="320"/>
      <c r="X1057" s="320"/>
      <c r="Y1057" s="320"/>
      <c r="Z1057" s="320"/>
      <c r="AA1057" s="320"/>
    </row>
    <row r="1058" spans="1:27" ht="13.5" customHeight="1">
      <c r="A1058" s="74"/>
      <c r="B1058" s="74"/>
      <c r="C1058" s="74"/>
      <c r="D1058" s="74"/>
      <c r="E1058" s="74"/>
      <c r="F1058" s="74"/>
      <c r="G1058" s="390"/>
      <c r="H1058" s="391"/>
      <c r="I1058" s="391"/>
      <c r="J1058" s="391"/>
      <c r="K1058" s="391"/>
      <c r="L1058" s="2"/>
      <c r="M1058" s="2"/>
      <c r="N1058" s="320"/>
      <c r="O1058" s="320"/>
      <c r="P1058" s="320"/>
      <c r="Q1058" s="320"/>
      <c r="R1058" s="320"/>
      <c r="S1058" s="320"/>
      <c r="T1058" s="320"/>
      <c r="U1058" s="320"/>
      <c r="V1058" s="320"/>
      <c r="W1058" s="320"/>
      <c r="X1058" s="320"/>
      <c r="Y1058" s="320"/>
      <c r="Z1058" s="320"/>
      <c r="AA1058" s="320"/>
    </row>
    <row r="1059" spans="1:27" ht="13.5" customHeight="1">
      <c r="A1059" s="74"/>
      <c r="B1059" s="74"/>
      <c r="C1059" s="74"/>
      <c r="D1059" s="74"/>
      <c r="E1059" s="74"/>
      <c r="F1059" s="74"/>
      <c r="G1059" s="390"/>
      <c r="H1059" s="391"/>
      <c r="I1059" s="391"/>
      <c r="J1059" s="391"/>
      <c r="K1059" s="391"/>
      <c r="L1059" s="2"/>
      <c r="M1059" s="2"/>
      <c r="N1059" s="320"/>
      <c r="O1059" s="320"/>
      <c r="P1059" s="320"/>
      <c r="Q1059" s="320"/>
      <c r="R1059" s="320"/>
      <c r="S1059" s="320"/>
      <c r="T1059" s="320"/>
      <c r="U1059" s="320"/>
      <c r="V1059" s="320"/>
      <c r="W1059" s="320"/>
      <c r="X1059" s="320"/>
      <c r="Y1059" s="320"/>
      <c r="Z1059" s="320"/>
      <c r="AA1059" s="320"/>
    </row>
    <row r="1060" spans="1:27" ht="13.5" customHeight="1">
      <c r="A1060" s="74"/>
      <c r="B1060" s="74"/>
      <c r="C1060" s="74"/>
      <c r="D1060" s="74"/>
      <c r="E1060" s="74"/>
      <c r="F1060" s="74"/>
      <c r="G1060" s="390"/>
      <c r="H1060" s="391"/>
      <c r="I1060" s="391"/>
      <c r="J1060" s="391"/>
      <c r="K1060" s="391"/>
      <c r="L1060" s="2"/>
      <c r="M1060" s="2"/>
      <c r="N1060" s="320"/>
      <c r="O1060" s="320"/>
      <c r="P1060" s="320"/>
      <c r="Q1060" s="320"/>
      <c r="R1060" s="320"/>
      <c r="S1060" s="320"/>
      <c r="T1060" s="320"/>
      <c r="U1060" s="320"/>
      <c r="V1060" s="320"/>
      <c r="W1060" s="320"/>
      <c r="X1060" s="320"/>
      <c r="Y1060" s="320"/>
      <c r="Z1060" s="320"/>
      <c r="AA1060" s="320"/>
    </row>
    <row r="1061" spans="1:27" ht="13.5" customHeight="1">
      <c r="A1061" s="74"/>
      <c r="B1061" s="74"/>
      <c r="C1061" s="74"/>
      <c r="D1061" s="74"/>
      <c r="E1061" s="74"/>
      <c r="F1061" s="74"/>
      <c r="G1061" s="390"/>
      <c r="H1061" s="391"/>
      <c r="I1061" s="391"/>
      <c r="J1061" s="391"/>
      <c r="K1061" s="391"/>
      <c r="L1061" s="2"/>
      <c r="M1061" s="2"/>
      <c r="N1061" s="320"/>
      <c r="O1061" s="320"/>
      <c r="P1061" s="320"/>
      <c r="Q1061" s="320"/>
      <c r="R1061" s="320"/>
      <c r="S1061" s="320"/>
      <c r="T1061" s="320"/>
      <c r="U1061" s="320"/>
      <c r="V1061" s="320"/>
      <c r="W1061" s="320"/>
      <c r="X1061" s="320"/>
      <c r="Y1061" s="320"/>
      <c r="Z1061" s="320"/>
      <c r="AA1061" s="320"/>
    </row>
    <row r="1062" spans="1:27" ht="13.5" customHeight="1">
      <c r="A1062" s="74"/>
      <c r="B1062" s="74"/>
      <c r="C1062" s="74"/>
      <c r="D1062" s="74"/>
      <c r="E1062" s="74"/>
      <c r="F1062" s="74"/>
      <c r="G1062" s="390"/>
      <c r="H1062" s="391"/>
      <c r="I1062" s="391"/>
      <c r="J1062" s="391"/>
      <c r="K1062" s="391"/>
      <c r="L1062" s="2"/>
      <c r="M1062" s="2"/>
      <c r="N1062" s="320"/>
      <c r="O1062" s="320"/>
      <c r="P1062" s="320"/>
      <c r="Q1062" s="320"/>
      <c r="R1062" s="320"/>
      <c r="S1062" s="320"/>
      <c r="T1062" s="320"/>
      <c r="U1062" s="320"/>
      <c r="V1062" s="320"/>
      <c r="W1062" s="320"/>
      <c r="X1062" s="320"/>
      <c r="Y1062" s="320"/>
      <c r="Z1062" s="320"/>
      <c r="AA1062" s="320"/>
    </row>
    <row r="1063" spans="1:27" ht="13.5" customHeight="1">
      <c r="A1063" s="74"/>
      <c r="B1063" s="74"/>
      <c r="C1063" s="74"/>
      <c r="D1063" s="74"/>
      <c r="E1063" s="74"/>
      <c r="F1063" s="74"/>
      <c r="G1063" s="390"/>
      <c r="H1063" s="391"/>
      <c r="I1063" s="391"/>
      <c r="J1063" s="391"/>
      <c r="K1063" s="391"/>
      <c r="L1063" s="2"/>
      <c r="M1063" s="2"/>
      <c r="N1063" s="320"/>
      <c r="O1063" s="320"/>
      <c r="P1063" s="320"/>
      <c r="Q1063" s="320"/>
      <c r="R1063" s="320"/>
      <c r="S1063" s="320"/>
      <c r="T1063" s="320"/>
      <c r="U1063" s="320"/>
      <c r="V1063" s="320"/>
      <c r="W1063" s="320"/>
      <c r="X1063" s="320"/>
      <c r="Y1063" s="320"/>
      <c r="Z1063" s="320"/>
      <c r="AA1063" s="320"/>
    </row>
    <row r="1064" spans="1:27" ht="13.5" customHeight="1">
      <c r="A1064" s="74"/>
      <c r="B1064" s="74"/>
      <c r="C1064" s="74"/>
      <c r="D1064" s="74"/>
      <c r="E1064" s="74"/>
      <c r="F1064" s="74"/>
      <c r="G1064" s="390"/>
      <c r="H1064" s="391"/>
      <c r="I1064" s="391"/>
      <c r="J1064" s="391"/>
      <c r="K1064" s="391"/>
      <c r="L1064" s="2"/>
      <c r="M1064" s="2"/>
      <c r="N1064" s="320"/>
      <c r="O1064" s="320"/>
      <c r="P1064" s="320"/>
      <c r="Q1064" s="320"/>
      <c r="R1064" s="320"/>
      <c r="S1064" s="320"/>
      <c r="T1064" s="320"/>
      <c r="U1064" s="320"/>
      <c r="V1064" s="320"/>
      <c r="W1064" s="320"/>
      <c r="X1064" s="320"/>
      <c r="Y1064" s="320"/>
      <c r="Z1064" s="320"/>
      <c r="AA1064" s="320"/>
    </row>
    <row r="1065" spans="1:27" ht="13.5" customHeight="1">
      <c r="A1065" s="74"/>
      <c r="B1065" s="74"/>
      <c r="C1065" s="74"/>
      <c r="D1065" s="74"/>
      <c r="E1065" s="74"/>
      <c r="F1065" s="74"/>
      <c r="G1065" s="390"/>
      <c r="H1065" s="391"/>
      <c r="I1065" s="391"/>
      <c r="J1065" s="391"/>
      <c r="K1065" s="391"/>
      <c r="L1065" s="2"/>
      <c r="M1065" s="2"/>
      <c r="N1065" s="320"/>
      <c r="O1065" s="320"/>
      <c r="P1065" s="320"/>
      <c r="Q1065" s="320"/>
      <c r="R1065" s="320"/>
      <c r="S1065" s="320"/>
      <c r="T1065" s="320"/>
      <c r="U1065" s="320"/>
      <c r="V1065" s="320"/>
      <c r="W1065" s="320"/>
      <c r="X1065" s="320"/>
      <c r="Y1065" s="320"/>
      <c r="Z1065" s="320"/>
      <c r="AA1065" s="320"/>
    </row>
    <row r="1066" spans="1:27" ht="13.5" customHeight="1">
      <c r="A1066" s="74"/>
      <c r="B1066" s="74"/>
      <c r="C1066" s="74"/>
      <c r="D1066" s="74"/>
      <c r="E1066" s="74"/>
      <c r="F1066" s="74"/>
      <c r="G1066" s="390"/>
      <c r="H1066" s="391"/>
      <c r="I1066" s="391"/>
      <c r="J1066" s="391"/>
      <c r="K1066" s="391"/>
      <c r="L1066" s="2"/>
      <c r="M1066" s="2"/>
      <c r="N1066" s="320"/>
      <c r="O1066" s="320"/>
      <c r="P1066" s="320"/>
      <c r="Q1066" s="320"/>
      <c r="R1066" s="320"/>
      <c r="S1066" s="320"/>
      <c r="T1066" s="320"/>
      <c r="U1066" s="320"/>
      <c r="V1066" s="320"/>
      <c r="W1066" s="320"/>
      <c r="X1066" s="320"/>
      <c r="Y1066" s="320"/>
      <c r="Z1066" s="320"/>
      <c r="AA1066" s="320"/>
    </row>
    <row r="1067" spans="1:27" ht="13.5" customHeight="1">
      <c r="A1067" s="74"/>
      <c r="B1067" s="74"/>
      <c r="C1067" s="74"/>
      <c r="D1067" s="74"/>
      <c r="E1067" s="74"/>
      <c r="F1067" s="74"/>
      <c r="G1067" s="390"/>
      <c r="H1067" s="391"/>
      <c r="I1067" s="391"/>
      <c r="J1067" s="391"/>
      <c r="K1067" s="391"/>
      <c r="L1067" s="2"/>
      <c r="M1067" s="2"/>
      <c r="N1067" s="320"/>
      <c r="O1067" s="320"/>
      <c r="P1067" s="320"/>
      <c r="Q1067" s="320"/>
      <c r="R1067" s="320"/>
      <c r="S1067" s="320"/>
      <c r="T1067" s="320"/>
      <c r="U1067" s="320"/>
      <c r="V1067" s="320"/>
      <c r="W1067" s="320"/>
      <c r="X1067" s="320"/>
      <c r="Y1067" s="320"/>
      <c r="Z1067" s="320"/>
      <c r="AA1067" s="320"/>
    </row>
    <row r="1068" spans="1:27" ht="13.5" customHeight="1">
      <c r="A1068" s="74"/>
      <c r="B1068" s="74"/>
      <c r="C1068" s="74"/>
      <c r="D1068" s="74"/>
      <c r="E1068" s="74"/>
      <c r="F1068" s="74"/>
      <c r="G1068" s="390"/>
      <c r="H1068" s="391"/>
      <c r="I1068" s="391"/>
      <c r="J1068" s="391"/>
      <c r="K1068" s="391"/>
      <c r="L1068" s="2"/>
      <c r="M1068" s="2"/>
      <c r="N1068" s="320"/>
      <c r="O1068" s="320"/>
      <c r="P1068" s="320"/>
      <c r="Q1068" s="320"/>
      <c r="R1068" s="320"/>
      <c r="S1068" s="320"/>
      <c r="T1068" s="320"/>
      <c r="U1068" s="320"/>
      <c r="V1068" s="320"/>
      <c r="W1068" s="320"/>
      <c r="X1068" s="320"/>
      <c r="Y1068" s="320"/>
      <c r="Z1068" s="320"/>
      <c r="AA1068" s="320"/>
    </row>
    <row r="1069" spans="1:27" ht="13.5" customHeight="1">
      <c r="A1069" s="74"/>
      <c r="B1069" s="74"/>
      <c r="C1069" s="74"/>
      <c r="D1069" s="74"/>
      <c r="E1069" s="74"/>
      <c r="F1069" s="74"/>
      <c r="G1069" s="390"/>
      <c r="H1069" s="391"/>
      <c r="I1069" s="391"/>
      <c r="J1069" s="391"/>
      <c r="K1069" s="391"/>
      <c r="L1069" s="2"/>
      <c r="M1069" s="2"/>
      <c r="N1069" s="320"/>
      <c r="O1069" s="320"/>
      <c r="P1069" s="320"/>
      <c r="Q1069" s="320"/>
      <c r="R1069" s="320"/>
      <c r="S1069" s="320"/>
      <c r="T1069" s="320"/>
      <c r="U1069" s="320"/>
      <c r="V1069" s="320"/>
      <c r="W1069" s="320"/>
      <c r="X1069" s="320"/>
      <c r="Y1069" s="320"/>
      <c r="Z1069" s="320"/>
      <c r="AA1069" s="320"/>
    </row>
    <row r="1070" spans="1:27" ht="13.5" customHeight="1">
      <c r="A1070" s="74"/>
      <c r="B1070" s="74"/>
      <c r="C1070" s="74"/>
      <c r="D1070" s="74"/>
      <c r="E1070" s="74"/>
      <c r="F1070" s="74"/>
      <c r="G1070" s="390"/>
      <c r="H1070" s="391"/>
      <c r="I1070" s="391"/>
      <c r="J1070" s="391"/>
      <c r="K1070" s="391"/>
      <c r="L1070" s="2"/>
      <c r="M1070" s="2"/>
      <c r="N1070" s="320"/>
      <c r="O1070" s="320"/>
      <c r="P1070" s="320"/>
      <c r="Q1070" s="320"/>
      <c r="R1070" s="320"/>
      <c r="S1070" s="320"/>
      <c r="T1070" s="320"/>
      <c r="U1070" s="320"/>
      <c r="V1070" s="320"/>
      <c r="W1070" s="320"/>
      <c r="X1070" s="320"/>
      <c r="Y1070" s="320"/>
      <c r="Z1070" s="320"/>
      <c r="AA1070" s="320"/>
    </row>
    <row r="1071" spans="1:27" ht="13.5" customHeight="1">
      <c r="A1071" s="74"/>
      <c r="B1071" s="74"/>
      <c r="C1071" s="74"/>
      <c r="D1071" s="74"/>
      <c r="E1071" s="74"/>
      <c r="F1071" s="74"/>
      <c r="G1071" s="390"/>
      <c r="H1071" s="391"/>
      <c r="I1071" s="391"/>
      <c r="J1071" s="391"/>
      <c r="K1071" s="391"/>
      <c r="L1071" s="2"/>
      <c r="M1071" s="2"/>
      <c r="N1071" s="320"/>
      <c r="O1071" s="320"/>
      <c r="P1071" s="320"/>
      <c r="Q1071" s="320"/>
      <c r="R1071" s="320"/>
      <c r="S1071" s="320"/>
      <c r="T1071" s="320"/>
      <c r="U1071" s="320"/>
      <c r="V1071" s="320"/>
      <c r="W1071" s="320"/>
      <c r="X1071" s="320"/>
      <c r="Y1071" s="320"/>
      <c r="Z1071" s="320"/>
      <c r="AA1071" s="320"/>
    </row>
    <row r="1072" spans="1:27" ht="13.5" customHeight="1">
      <c r="A1072" s="74"/>
      <c r="B1072" s="74"/>
      <c r="C1072" s="74"/>
      <c r="D1072" s="74"/>
      <c r="E1072" s="74"/>
      <c r="F1072" s="74"/>
      <c r="G1072" s="390"/>
      <c r="H1072" s="391"/>
      <c r="I1072" s="391"/>
      <c r="J1072" s="391"/>
      <c r="K1072" s="391"/>
      <c r="L1072" s="2"/>
      <c r="M1072" s="2"/>
      <c r="N1072" s="320"/>
      <c r="O1072" s="320"/>
      <c r="P1072" s="320"/>
      <c r="Q1072" s="320"/>
      <c r="R1072" s="320"/>
      <c r="S1072" s="320"/>
      <c r="T1072" s="320"/>
      <c r="U1072" s="320"/>
      <c r="V1072" s="320"/>
      <c r="W1072" s="320"/>
      <c r="X1072" s="320"/>
      <c r="Y1072" s="320"/>
      <c r="Z1072" s="320"/>
      <c r="AA1072" s="320"/>
    </row>
    <row r="1073" spans="1:27" ht="13.5" customHeight="1">
      <c r="A1073" s="74"/>
      <c r="B1073" s="74"/>
      <c r="C1073" s="74"/>
      <c r="D1073" s="74"/>
      <c r="E1073" s="74"/>
      <c r="F1073" s="74"/>
      <c r="G1073" s="390"/>
      <c r="H1073" s="391"/>
      <c r="I1073" s="391"/>
      <c r="J1073" s="391"/>
      <c r="K1073" s="391"/>
      <c r="L1073" s="2"/>
      <c r="M1073" s="2"/>
      <c r="N1073" s="320"/>
      <c r="O1073" s="320"/>
      <c r="P1073" s="320"/>
      <c r="Q1073" s="320"/>
      <c r="R1073" s="320"/>
      <c r="S1073" s="320"/>
      <c r="T1073" s="320"/>
      <c r="U1073" s="320"/>
      <c r="V1073" s="320"/>
      <c r="W1073" s="320"/>
      <c r="X1073" s="320"/>
      <c r="Y1073" s="320"/>
      <c r="Z1073" s="320"/>
      <c r="AA1073" s="320"/>
    </row>
    <row r="1074" spans="1:27" ht="13.5" customHeight="1">
      <c r="A1074" s="74"/>
      <c r="B1074" s="74"/>
      <c r="C1074" s="74"/>
      <c r="D1074" s="74"/>
      <c r="E1074" s="74"/>
      <c r="F1074" s="74"/>
      <c r="G1074" s="390"/>
      <c r="H1074" s="391"/>
      <c r="I1074" s="391"/>
      <c r="J1074" s="391"/>
      <c r="K1074" s="391"/>
      <c r="L1074" s="2"/>
      <c r="M1074" s="2"/>
      <c r="N1074" s="320"/>
      <c r="O1074" s="320"/>
      <c r="P1074" s="320"/>
      <c r="Q1074" s="320"/>
      <c r="R1074" s="320"/>
      <c r="S1074" s="320"/>
      <c r="T1074" s="320"/>
      <c r="U1074" s="320"/>
      <c r="V1074" s="320"/>
      <c r="W1074" s="320"/>
      <c r="X1074" s="320"/>
      <c r="Y1074" s="320"/>
      <c r="Z1074" s="320"/>
      <c r="AA1074" s="320"/>
    </row>
    <row r="1075" spans="1:27" ht="13.5" customHeight="1">
      <c r="A1075" s="74"/>
      <c r="B1075" s="74"/>
      <c r="C1075" s="74"/>
      <c r="D1075" s="74"/>
      <c r="E1075" s="74"/>
      <c r="F1075" s="74"/>
      <c r="G1075" s="390"/>
      <c r="H1075" s="391"/>
      <c r="I1075" s="391"/>
      <c r="J1075" s="391"/>
      <c r="K1075" s="391"/>
      <c r="L1075" s="2"/>
      <c r="M1075" s="2"/>
      <c r="N1075" s="320"/>
      <c r="O1075" s="320"/>
      <c r="P1075" s="320"/>
      <c r="Q1075" s="320"/>
      <c r="R1075" s="320"/>
      <c r="S1075" s="320"/>
      <c r="T1075" s="320"/>
      <c r="U1075" s="320"/>
      <c r="V1075" s="320"/>
      <c r="W1075" s="320"/>
      <c r="X1075" s="320"/>
      <c r="Y1075" s="320"/>
      <c r="Z1075" s="320"/>
      <c r="AA1075" s="320"/>
    </row>
    <row r="1076" spans="1:27" ht="13.5" customHeight="1">
      <c r="A1076" s="74"/>
      <c r="B1076" s="74"/>
      <c r="C1076" s="74"/>
      <c r="D1076" s="74"/>
      <c r="E1076" s="74"/>
      <c r="F1076" s="74"/>
      <c r="G1076" s="390"/>
      <c r="H1076" s="391"/>
      <c r="I1076" s="391"/>
      <c r="J1076" s="391"/>
      <c r="K1076" s="391"/>
      <c r="L1076" s="2"/>
      <c r="M1076" s="2"/>
      <c r="N1076" s="320"/>
      <c r="O1076" s="320"/>
      <c r="P1076" s="320"/>
      <c r="Q1076" s="320"/>
      <c r="R1076" s="320"/>
      <c r="S1076" s="320"/>
      <c r="T1076" s="320"/>
      <c r="U1076" s="320"/>
      <c r="V1076" s="320"/>
      <c r="W1076" s="320"/>
      <c r="X1076" s="320"/>
      <c r="Y1076" s="320"/>
      <c r="Z1076" s="320"/>
      <c r="AA1076" s="320"/>
    </row>
    <row r="1077" spans="1:27" ht="13.5" customHeight="1">
      <c r="A1077" s="74"/>
      <c r="B1077" s="74"/>
      <c r="C1077" s="74"/>
      <c r="D1077" s="74"/>
      <c r="E1077" s="74"/>
      <c r="F1077" s="74"/>
      <c r="G1077" s="390"/>
      <c r="H1077" s="391"/>
      <c r="I1077" s="391"/>
      <c r="J1077" s="391"/>
      <c r="K1077" s="391"/>
      <c r="L1077" s="2"/>
      <c r="M1077" s="2"/>
      <c r="N1077" s="320"/>
      <c r="O1077" s="320"/>
      <c r="P1077" s="320"/>
      <c r="Q1077" s="320"/>
      <c r="R1077" s="320"/>
      <c r="S1077" s="320"/>
      <c r="T1077" s="320"/>
      <c r="U1077" s="320"/>
      <c r="V1077" s="320"/>
      <c r="W1077" s="320"/>
      <c r="X1077" s="320"/>
      <c r="Y1077" s="320"/>
      <c r="Z1077" s="320"/>
      <c r="AA1077" s="320"/>
    </row>
    <row r="1078" spans="1:27" ht="13.5" customHeight="1">
      <c r="A1078" s="74"/>
      <c r="B1078" s="74"/>
      <c r="C1078" s="74"/>
      <c r="D1078" s="74"/>
      <c r="E1078" s="74"/>
      <c r="F1078" s="74"/>
      <c r="G1078" s="390"/>
      <c r="H1078" s="391"/>
      <c r="I1078" s="391"/>
      <c r="J1078" s="391"/>
      <c r="K1078" s="391"/>
      <c r="L1078" s="2"/>
      <c r="M1078" s="2"/>
      <c r="N1078" s="320"/>
      <c r="O1078" s="320"/>
      <c r="P1078" s="320"/>
      <c r="Q1078" s="320"/>
      <c r="R1078" s="320"/>
      <c r="S1078" s="320"/>
      <c r="T1078" s="320"/>
      <c r="U1078" s="320"/>
      <c r="V1078" s="320"/>
      <c r="W1078" s="320"/>
      <c r="X1078" s="320"/>
      <c r="Y1078" s="320"/>
      <c r="Z1078" s="320"/>
      <c r="AA1078" s="320"/>
    </row>
    <row r="1079" spans="1:27" ht="13.5" customHeight="1">
      <c r="A1079" s="74"/>
      <c r="B1079" s="74"/>
      <c r="C1079" s="74"/>
      <c r="D1079" s="74"/>
      <c r="E1079" s="74"/>
      <c r="F1079" s="74"/>
      <c r="G1079" s="390"/>
      <c r="H1079" s="391"/>
      <c r="I1079" s="391"/>
      <c r="J1079" s="391"/>
      <c r="K1079" s="391"/>
      <c r="L1079" s="2"/>
      <c r="M1079" s="2"/>
      <c r="N1079" s="320"/>
      <c r="O1079" s="320"/>
      <c r="P1079" s="320"/>
      <c r="Q1079" s="320"/>
      <c r="R1079" s="320"/>
      <c r="S1079" s="320"/>
      <c r="T1079" s="320"/>
      <c r="U1079" s="320"/>
      <c r="V1079" s="320"/>
      <c r="W1079" s="320"/>
      <c r="X1079" s="320"/>
      <c r="Y1079" s="320"/>
      <c r="Z1079" s="320"/>
      <c r="AA1079" s="320"/>
    </row>
    <row r="1080" spans="1:27" ht="13.5" customHeight="1">
      <c r="A1080" s="74"/>
      <c r="B1080" s="74"/>
      <c r="C1080" s="74"/>
      <c r="D1080" s="74"/>
      <c r="E1080" s="74"/>
      <c r="F1080" s="74"/>
      <c r="G1080" s="390"/>
      <c r="H1080" s="391"/>
      <c r="I1080" s="391"/>
      <c r="J1080" s="391"/>
      <c r="K1080" s="391"/>
      <c r="L1080" s="2"/>
      <c r="M1080" s="2"/>
      <c r="N1080" s="320"/>
      <c r="O1080" s="320"/>
      <c r="P1080" s="320"/>
      <c r="Q1080" s="320"/>
      <c r="R1080" s="320"/>
      <c r="S1080" s="320"/>
      <c r="T1080" s="320"/>
      <c r="U1080" s="320"/>
      <c r="V1080" s="320"/>
      <c r="W1080" s="320"/>
      <c r="X1080" s="320"/>
      <c r="Y1080" s="320"/>
      <c r="Z1080" s="320"/>
      <c r="AA1080" s="320"/>
    </row>
    <row r="1081" spans="1:27" ht="13.5" customHeight="1">
      <c r="A1081" s="74"/>
      <c r="B1081" s="74"/>
      <c r="C1081" s="74"/>
      <c r="D1081" s="74"/>
      <c r="E1081" s="74"/>
      <c r="F1081" s="74"/>
      <c r="G1081" s="390"/>
      <c r="H1081" s="391"/>
      <c r="I1081" s="391"/>
      <c r="J1081" s="391"/>
      <c r="K1081" s="391"/>
      <c r="L1081" s="2"/>
      <c r="M1081" s="2"/>
      <c r="N1081" s="320"/>
      <c r="O1081" s="320"/>
      <c r="P1081" s="320"/>
      <c r="Q1081" s="320"/>
      <c r="R1081" s="320"/>
      <c r="S1081" s="320"/>
      <c r="T1081" s="320"/>
      <c r="U1081" s="320"/>
      <c r="V1081" s="320"/>
      <c r="W1081" s="320"/>
      <c r="X1081" s="320"/>
      <c r="Y1081" s="320"/>
      <c r="Z1081" s="320"/>
      <c r="AA1081" s="320"/>
    </row>
    <row r="1082" spans="1:27" ht="13.5" customHeight="1">
      <c r="A1082" s="74"/>
      <c r="B1082" s="74"/>
      <c r="C1082" s="74"/>
      <c r="D1082" s="74"/>
      <c r="E1082" s="74"/>
      <c r="F1082" s="74"/>
      <c r="G1082" s="390"/>
      <c r="H1082" s="391"/>
      <c r="I1082" s="391"/>
      <c r="J1082" s="391"/>
      <c r="K1082" s="391"/>
      <c r="L1082" s="2"/>
      <c r="M1082" s="2"/>
      <c r="N1082" s="320"/>
      <c r="O1082" s="320"/>
      <c r="P1082" s="320"/>
      <c r="Q1082" s="320"/>
      <c r="R1082" s="320"/>
      <c r="S1082" s="320"/>
      <c r="T1082" s="320"/>
      <c r="U1082" s="320"/>
      <c r="V1082" s="320"/>
      <c r="W1082" s="320"/>
      <c r="X1082" s="320"/>
      <c r="Y1082" s="320"/>
      <c r="Z1082" s="320"/>
      <c r="AA1082" s="320"/>
    </row>
    <row r="1083" spans="1:27" ht="13.5" customHeight="1">
      <c r="A1083" s="74"/>
      <c r="B1083" s="74"/>
      <c r="C1083" s="74"/>
      <c r="D1083" s="74"/>
      <c r="E1083" s="74"/>
      <c r="F1083" s="74"/>
      <c r="G1083" s="390"/>
      <c r="H1083" s="391"/>
      <c r="I1083" s="391"/>
      <c r="J1083" s="391"/>
      <c r="K1083" s="391"/>
      <c r="L1083" s="2"/>
      <c r="M1083" s="2"/>
      <c r="N1083" s="320"/>
      <c r="O1083" s="320"/>
      <c r="P1083" s="320"/>
      <c r="Q1083" s="320"/>
      <c r="R1083" s="320"/>
      <c r="S1083" s="320"/>
      <c r="T1083" s="320"/>
      <c r="U1083" s="320"/>
      <c r="V1083" s="320"/>
      <c r="W1083" s="320"/>
      <c r="X1083" s="320"/>
      <c r="Y1083" s="320"/>
      <c r="Z1083" s="320"/>
      <c r="AA1083" s="320"/>
    </row>
    <row r="1084" spans="1:27" ht="13.5" customHeight="1">
      <c r="A1084" s="74"/>
      <c r="B1084" s="74"/>
      <c r="C1084" s="74"/>
      <c r="D1084" s="74"/>
      <c r="E1084" s="74"/>
      <c r="F1084" s="74"/>
      <c r="G1084" s="390"/>
      <c r="H1084" s="391"/>
      <c r="I1084" s="391"/>
      <c r="J1084" s="391"/>
      <c r="K1084" s="391"/>
      <c r="L1084" s="2"/>
      <c r="M1084" s="2"/>
      <c r="N1084" s="320"/>
      <c r="O1084" s="320"/>
      <c r="P1084" s="320"/>
      <c r="Q1084" s="320"/>
      <c r="R1084" s="320"/>
      <c r="S1084" s="320"/>
      <c r="T1084" s="320"/>
      <c r="U1084" s="320"/>
      <c r="V1084" s="320"/>
      <c r="W1084" s="320"/>
      <c r="X1084" s="320"/>
      <c r="Y1084" s="320"/>
      <c r="Z1084" s="320"/>
      <c r="AA1084" s="320"/>
    </row>
    <row r="1085" spans="1:27" ht="13.5" customHeight="1">
      <c r="A1085" s="74"/>
      <c r="B1085" s="74"/>
      <c r="C1085" s="74"/>
      <c r="D1085" s="74"/>
      <c r="E1085" s="74"/>
      <c r="F1085" s="74"/>
      <c r="G1085" s="390"/>
      <c r="H1085" s="391"/>
      <c r="I1085" s="391"/>
      <c r="J1085" s="391"/>
      <c r="K1085" s="391"/>
      <c r="L1085" s="2"/>
      <c r="M1085" s="2"/>
      <c r="N1085" s="320"/>
      <c r="O1085" s="320"/>
      <c r="P1085" s="320"/>
      <c r="Q1085" s="320"/>
      <c r="R1085" s="320"/>
      <c r="S1085" s="320"/>
      <c r="T1085" s="320"/>
      <c r="U1085" s="320"/>
      <c r="V1085" s="320"/>
      <c r="W1085" s="320"/>
      <c r="X1085" s="320"/>
      <c r="Y1085" s="320"/>
      <c r="Z1085" s="320"/>
      <c r="AA1085" s="320"/>
    </row>
    <row r="1086" spans="1:27" ht="13.5" customHeight="1">
      <c r="A1086" s="74"/>
      <c r="B1086" s="74"/>
      <c r="C1086" s="74"/>
      <c r="D1086" s="74"/>
      <c r="E1086" s="74"/>
      <c r="F1086" s="74"/>
      <c r="G1086" s="390"/>
      <c r="H1086" s="391"/>
      <c r="I1086" s="391"/>
      <c r="J1086" s="391"/>
      <c r="K1086" s="391"/>
      <c r="L1086" s="2"/>
      <c r="M1086" s="2"/>
      <c r="N1086" s="320"/>
      <c r="O1086" s="320"/>
      <c r="P1086" s="320"/>
      <c r="Q1086" s="320"/>
      <c r="R1086" s="320"/>
      <c r="S1086" s="320"/>
      <c r="T1086" s="320"/>
      <c r="U1086" s="320"/>
      <c r="V1086" s="320"/>
      <c r="W1086" s="320"/>
      <c r="X1086" s="320"/>
      <c r="Y1086" s="320"/>
      <c r="Z1086" s="320"/>
      <c r="AA1086" s="320"/>
    </row>
    <row r="1087" spans="1:27" ht="13.5" customHeight="1">
      <c r="A1087" s="74"/>
      <c r="B1087" s="74"/>
      <c r="C1087" s="74"/>
      <c r="D1087" s="74"/>
      <c r="E1087" s="74"/>
      <c r="F1087" s="74"/>
      <c r="G1087" s="390"/>
      <c r="H1087" s="391"/>
      <c r="I1087" s="391"/>
      <c r="J1087" s="391"/>
      <c r="K1087" s="391"/>
      <c r="L1087" s="2"/>
      <c r="M1087" s="2"/>
      <c r="N1087" s="320"/>
      <c r="O1087" s="320"/>
      <c r="P1087" s="320"/>
      <c r="Q1087" s="320"/>
      <c r="R1087" s="320"/>
      <c r="S1087" s="320"/>
      <c r="T1087" s="320"/>
      <c r="U1087" s="320"/>
      <c r="V1087" s="320"/>
      <c r="W1087" s="320"/>
      <c r="X1087" s="320"/>
      <c r="Y1087" s="320"/>
      <c r="Z1087" s="320"/>
      <c r="AA1087" s="320"/>
    </row>
    <row r="1088" spans="1:27" ht="13.5" customHeight="1">
      <c r="A1088" s="74"/>
      <c r="B1088" s="74"/>
      <c r="C1088" s="74"/>
      <c r="D1088" s="74"/>
      <c r="E1088" s="74"/>
      <c r="F1088" s="74"/>
      <c r="G1088" s="390"/>
      <c r="H1088" s="391"/>
      <c r="I1088" s="391"/>
      <c r="J1088" s="391"/>
      <c r="K1088" s="391"/>
      <c r="L1088" s="2"/>
      <c r="M1088" s="2"/>
      <c r="N1088" s="320"/>
      <c r="O1088" s="320"/>
      <c r="P1088" s="320"/>
      <c r="Q1088" s="320"/>
      <c r="R1088" s="320"/>
      <c r="S1088" s="320"/>
      <c r="T1088" s="320"/>
      <c r="U1088" s="320"/>
      <c r="V1088" s="320"/>
      <c r="W1088" s="320"/>
      <c r="X1088" s="320"/>
      <c r="Y1088" s="320"/>
      <c r="Z1088" s="320"/>
      <c r="AA1088" s="320"/>
    </row>
    <row r="1089" spans="1:27" ht="13.5" customHeight="1">
      <c r="A1089" s="74"/>
      <c r="B1089" s="74"/>
      <c r="C1089" s="74"/>
      <c r="D1089" s="74"/>
      <c r="E1089" s="74"/>
      <c r="F1089" s="74"/>
      <c r="G1089" s="390"/>
      <c r="H1089" s="391"/>
      <c r="I1089" s="391"/>
      <c r="J1089" s="391"/>
      <c r="K1089" s="391"/>
      <c r="L1089" s="2"/>
      <c r="M1089" s="2"/>
      <c r="N1089" s="320"/>
      <c r="O1089" s="320"/>
      <c r="P1089" s="320"/>
      <c r="Q1089" s="320"/>
      <c r="R1089" s="320"/>
      <c r="S1089" s="320"/>
      <c r="T1089" s="320"/>
      <c r="U1089" s="320"/>
      <c r="V1089" s="320"/>
      <c r="W1089" s="320"/>
      <c r="X1089" s="320"/>
      <c r="Y1089" s="320"/>
      <c r="Z1089" s="320"/>
      <c r="AA1089" s="320"/>
    </row>
    <row r="1090" spans="1:27" ht="13.5" customHeight="1">
      <c r="A1090" s="74"/>
      <c r="B1090" s="74"/>
      <c r="C1090" s="74"/>
      <c r="D1090" s="74"/>
      <c r="E1090" s="74"/>
      <c r="F1090" s="74"/>
      <c r="G1090" s="390"/>
      <c r="H1090" s="391"/>
      <c r="I1090" s="391"/>
      <c r="J1090" s="391"/>
      <c r="K1090" s="391"/>
      <c r="L1090" s="2"/>
      <c r="M1090" s="2"/>
      <c r="N1090" s="320"/>
      <c r="O1090" s="320"/>
      <c r="P1090" s="320"/>
      <c r="Q1090" s="320"/>
      <c r="R1090" s="320"/>
      <c r="S1090" s="320"/>
      <c r="T1090" s="320"/>
      <c r="U1090" s="320"/>
      <c r="V1090" s="320"/>
      <c r="W1090" s="320"/>
      <c r="X1090" s="320"/>
      <c r="Y1090" s="320"/>
      <c r="Z1090" s="320"/>
      <c r="AA1090" s="320"/>
    </row>
    <row r="1091" spans="1:27" ht="13.5" customHeight="1">
      <c r="A1091" s="74"/>
      <c r="B1091" s="74"/>
      <c r="C1091" s="74"/>
      <c r="D1091" s="74"/>
      <c r="E1091" s="74"/>
      <c r="F1091" s="74"/>
      <c r="G1091" s="390"/>
      <c r="H1091" s="391"/>
      <c r="I1091" s="391"/>
      <c r="J1091" s="391"/>
      <c r="K1091" s="391"/>
      <c r="L1091" s="2"/>
      <c r="M1091" s="2"/>
      <c r="N1091" s="320"/>
      <c r="O1091" s="320"/>
      <c r="P1091" s="320"/>
      <c r="Q1091" s="320"/>
      <c r="R1091" s="320"/>
      <c r="S1091" s="320"/>
      <c r="T1091" s="320"/>
      <c r="U1091" s="320"/>
      <c r="V1091" s="320"/>
      <c r="W1091" s="320"/>
      <c r="X1091" s="320"/>
      <c r="Y1091" s="320"/>
      <c r="Z1091" s="320"/>
      <c r="AA1091" s="320"/>
    </row>
    <row r="1092" spans="1:27" ht="13.5" customHeight="1">
      <c r="A1092" s="74"/>
      <c r="B1092" s="74"/>
      <c r="C1092" s="74"/>
      <c r="D1092" s="74"/>
      <c r="E1092" s="74"/>
      <c r="F1092" s="74"/>
      <c r="G1092" s="390"/>
      <c r="H1092" s="391"/>
      <c r="I1092" s="391"/>
      <c r="J1092" s="391"/>
      <c r="K1092" s="391"/>
      <c r="L1092" s="2"/>
      <c r="M1092" s="2"/>
      <c r="N1092" s="320"/>
      <c r="O1092" s="320"/>
      <c r="P1092" s="320"/>
      <c r="Q1092" s="320"/>
      <c r="R1092" s="320"/>
      <c r="S1092" s="320"/>
      <c r="T1092" s="320"/>
      <c r="U1092" s="320"/>
      <c r="V1092" s="320"/>
      <c r="W1092" s="320"/>
      <c r="X1092" s="320"/>
      <c r="Y1092" s="320"/>
      <c r="Z1092" s="320"/>
      <c r="AA1092" s="320"/>
    </row>
    <row r="1093" spans="1:27" ht="13.5" customHeight="1">
      <c r="A1093" s="74"/>
      <c r="B1093" s="74"/>
      <c r="C1093" s="74"/>
      <c r="D1093" s="74"/>
      <c r="E1093" s="74"/>
      <c r="F1093" s="74"/>
      <c r="G1093" s="390"/>
      <c r="H1093" s="391"/>
      <c r="I1093" s="391"/>
      <c r="J1093" s="391"/>
      <c r="K1093" s="391"/>
      <c r="L1093" s="2"/>
      <c r="M1093" s="2"/>
      <c r="N1093" s="320"/>
      <c r="O1093" s="320"/>
      <c r="P1093" s="320"/>
      <c r="Q1093" s="320"/>
      <c r="R1093" s="320"/>
      <c r="S1093" s="320"/>
      <c r="T1093" s="320"/>
      <c r="U1093" s="320"/>
      <c r="V1093" s="320"/>
      <c r="W1093" s="320"/>
      <c r="X1093" s="320"/>
      <c r="Y1093" s="320"/>
      <c r="Z1093" s="320"/>
      <c r="AA1093" s="320"/>
    </row>
    <row r="1094" spans="1:27" ht="13.5" customHeight="1">
      <c r="A1094" s="74"/>
      <c r="B1094" s="74"/>
      <c r="C1094" s="74"/>
      <c r="D1094" s="74"/>
      <c r="E1094" s="74"/>
      <c r="F1094" s="74"/>
      <c r="G1094" s="390"/>
      <c r="H1094" s="391"/>
      <c r="I1094" s="391"/>
      <c r="J1094" s="391"/>
      <c r="K1094" s="391"/>
      <c r="L1094" s="2"/>
      <c r="M1094" s="2"/>
      <c r="N1094" s="320"/>
      <c r="O1094" s="320"/>
      <c r="P1094" s="320"/>
      <c r="Q1094" s="320"/>
      <c r="R1094" s="320"/>
      <c r="S1094" s="320"/>
      <c r="T1094" s="320"/>
      <c r="U1094" s="320"/>
      <c r="V1094" s="320"/>
      <c r="W1094" s="320"/>
      <c r="X1094" s="320"/>
      <c r="Y1094" s="320"/>
      <c r="Z1094" s="320"/>
      <c r="AA1094" s="320"/>
    </row>
    <row r="1095" spans="1:27" ht="13.5" customHeight="1">
      <c r="A1095" s="74"/>
      <c r="B1095" s="74"/>
      <c r="C1095" s="74"/>
      <c r="D1095" s="74"/>
      <c r="E1095" s="74"/>
      <c r="F1095" s="74"/>
      <c r="G1095" s="390"/>
      <c r="H1095" s="391"/>
      <c r="I1095" s="391"/>
      <c r="J1095" s="391"/>
      <c r="K1095" s="391"/>
      <c r="L1095" s="2"/>
      <c r="M1095" s="2"/>
      <c r="N1095" s="320"/>
      <c r="O1095" s="320"/>
      <c r="P1095" s="320"/>
      <c r="Q1095" s="320"/>
      <c r="R1095" s="320"/>
      <c r="S1095" s="320"/>
      <c r="T1095" s="320"/>
      <c r="U1095" s="320"/>
      <c r="V1095" s="320"/>
      <c r="W1095" s="320"/>
      <c r="X1095" s="320"/>
      <c r="Y1095" s="320"/>
      <c r="Z1095" s="320"/>
      <c r="AA1095" s="320"/>
    </row>
    <row r="1096" spans="1:27" ht="13.5" customHeight="1">
      <c r="A1096" s="74"/>
      <c r="B1096" s="74"/>
      <c r="C1096" s="74"/>
      <c r="D1096" s="74"/>
      <c r="E1096" s="74"/>
      <c r="F1096" s="74"/>
      <c r="G1096" s="390"/>
      <c r="H1096" s="391"/>
      <c r="I1096" s="391"/>
      <c r="J1096" s="391"/>
      <c r="K1096" s="391"/>
      <c r="L1096" s="2"/>
      <c r="M1096" s="2"/>
      <c r="N1096" s="320"/>
      <c r="O1096" s="320"/>
      <c r="P1096" s="320"/>
      <c r="Q1096" s="320"/>
      <c r="R1096" s="320"/>
      <c r="S1096" s="320"/>
      <c r="T1096" s="320"/>
      <c r="U1096" s="320"/>
      <c r="V1096" s="320"/>
      <c r="W1096" s="320"/>
      <c r="X1096" s="320"/>
      <c r="Y1096" s="320"/>
      <c r="Z1096" s="320"/>
      <c r="AA1096" s="320"/>
    </row>
    <row r="1097" spans="1:27" ht="13.5" customHeight="1">
      <c r="A1097" s="74"/>
      <c r="B1097" s="74"/>
      <c r="C1097" s="74"/>
      <c r="D1097" s="74"/>
      <c r="E1097" s="74"/>
      <c r="F1097" s="74"/>
      <c r="G1097" s="390"/>
      <c r="H1097" s="391"/>
      <c r="I1097" s="391"/>
      <c r="J1097" s="391"/>
      <c r="K1097" s="391"/>
      <c r="L1097" s="2"/>
      <c r="M1097" s="2"/>
      <c r="N1097" s="320"/>
      <c r="O1097" s="320"/>
      <c r="P1097" s="320"/>
      <c r="Q1097" s="320"/>
      <c r="R1097" s="320"/>
      <c r="S1097" s="320"/>
      <c r="T1097" s="320"/>
      <c r="U1097" s="320"/>
      <c r="V1097" s="320"/>
      <c r="W1097" s="320"/>
      <c r="X1097" s="320"/>
      <c r="Y1097" s="320"/>
      <c r="Z1097" s="320"/>
      <c r="AA1097" s="320"/>
    </row>
    <row r="1098" spans="1:27" ht="13.5" customHeight="1">
      <c r="A1098" s="74"/>
      <c r="B1098" s="74"/>
      <c r="C1098" s="74"/>
      <c r="D1098" s="74"/>
      <c r="E1098" s="74"/>
      <c r="F1098" s="74"/>
      <c r="G1098" s="390"/>
      <c r="H1098" s="391"/>
      <c r="I1098" s="391"/>
      <c r="J1098" s="391"/>
      <c r="K1098" s="391"/>
      <c r="L1098" s="2"/>
      <c r="M1098" s="2"/>
      <c r="N1098" s="320"/>
      <c r="O1098" s="320"/>
      <c r="P1098" s="320"/>
      <c r="Q1098" s="320"/>
      <c r="R1098" s="320"/>
      <c r="S1098" s="320"/>
      <c r="T1098" s="320"/>
      <c r="U1098" s="320"/>
      <c r="V1098" s="320"/>
      <c r="W1098" s="320"/>
      <c r="X1098" s="320"/>
      <c r="Y1098" s="320"/>
      <c r="Z1098" s="320"/>
      <c r="AA1098" s="320"/>
    </row>
    <row r="1099" spans="1:27" ht="13.5" customHeight="1">
      <c r="A1099" s="74"/>
      <c r="B1099" s="74"/>
      <c r="C1099" s="74"/>
      <c r="D1099" s="74"/>
      <c r="E1099" s="74"/>
      <c r="F1099" s="74"/>
      <c r="G1099" s="390"/>
      <c r="H1099" s="391"/>
      <c r="I1099" s="391"/>
      <c r="J1099" s="391"/>
      <c r="K1099" s="391"/>
      <c r="L1099" s="2"/>
      <c r="M1099" s="2"/>
      <c r="N1099" s="320"/>
      <c r="O1099" s="320"/>
      <c r="P1099" s="320"/>
      <c r="Q1099" s="320"/>
      <c r="R1099" s="320"/>
      <c r="S1099" s="320"/>
      <c r="T1099" s="320"/>
      <c r="U1099" s="320"/>
      <c r="V1099" s="320"/>
      <c r="W1099" s="320"/>
      <c r="X1099" s="320"/>
      <c r="Y1099" s="320"/>
      <c r="Z1099" s="320"/>
      <c r="AA1099" s="320"/>
    </row>
    <row r="1100" spans="1:27" ht="13.5" customHeight="1">
      <c r="A1100" s="74"/>
      <c r="B1100" s="74"/>
      <c r="C1100" s="74"/>
      <c r="D1100" s="74"/>
      <c r="E1100" s="74"/>
      <c r="F1100" s="74"/>
      <c r="G1100" s="390"/>
      <c r="H1100" s="391"/>
      <c r="I1100" s="391"/>
      <c r="J1100" s="391"/>
      <c r="K1100" s="391"/>
      <c r="L1100" s="2"/>
      <c r="M1100" s="2"/>
      <c r="N1100" s="320"/>
      <c r="O1100" s="320"/>
      <c r="P1100" s="320"/>
      <c r="Q1100" s="320"/>
      <c r="R1100" s="320"/>
      <c r="S1100" s="320"/>
      <c r="T1100" s="320"/>
      <c r="U1100" s="320"/>
      <c r="V1100" s="320"/>
      <c r="W1100" s="320"/>
      <c r="X1100" s="320"/>
      <c r="Y1100" s="320"/>
      <c r="Z1100" s="320"/>
      <c r="AA1100" s="320"/>
    </row>
    <row r="1101" spans="1:27" ht="13.5" customHeight="1">
      <c r="A1101" s="74"/>
      <c r="B1101" s="74"/>
      <c r="C1101" s="74"/>
      <c r="D1101" s="74"/>
      <c r="E1101" s="74"/>
      <c r="F1101" s="74"/>
      <c r="G1101" s="390"/>
      <c r="H1101" s="391"/>
      <c r="I1101" s="391"/>
      <c r="J1101" s="391"/>
      <c r="K1101" s="391"/>
      <c r="L1101" s="2"/>
      <c r="M1101" s="2"/>
      <c r="N1101" s="320"/>
      <c r="O1101" s="320"/>
      <c r="P1101" s="320"/>
      <c r="Q1101" s="320"/>
      <c r="R1101" s="320"/>
      <c r="S1101" s="320"/>
      <c r="T1101" s="320"/>
      <c r="U1101" s="320"/>
      <c r="V1101" s="320"/>
      <c r="W1101" s="320"/>
      <c r="X1101" s="320"/>
      <c r="Y1101" s="320"/>
      <c r="Z1101" s="320"/>
      <c r="AA1101" s="320"/>
    </row>
    <row r="1102" spans="1:27" ht="13.5" customHeight="1">
      <c r="A1102" s="74"/>
      <c r="B1102" s="74"/>
      <c r="C1102" s="74"/>
      <c r="D1102" s="74"/>
      <c r="E1102" s="74"/>
      <c r="F1102" s="74"/>
      <c r="G1102" s="390"/>
      <c r="H1102" s="391"/>
      <c r="I1102" s="391"/>
      <c r="J1102" s="391"/>
      <c r="K1102" s="391"/>
      <c r="L1102" s="2"/>
      <c r="M1102" s="2"/>
      <c r="N1102" s="320"/>
      <c r="O1102" s="320"/>
      <c r="P1102" s="320"/>
      <c r="Q1102" s="320"/>
      <c r="R1102" s="320"/>
      <c r="S1102" s="320"/>
      <c r="T1102" s="320"/>
      <c r="U1102" s="320"/>
      <c r="V1102" s="320"/>
      <c r="W1102" s="320"/>
      <c r="X1102" s="320"/>
      <c r="Y1102" s="320"/>
      <c r="Z1102" s="320"/>
      <c r="AA1102" s="320"/>
    </row>
    <row r="1103" spans="1:27" ht="13.5" customHeight="1">
      <c r="A1103" s="74"/>
      <c r="B1103" s="74"/>
      <c r="C1103" s="74"/>
      <c r="D1103" s="74"/>
      <c r="E1103" s="74"/>
      <c r="F1103" s="74"/>
      <c r="G1103" s="390"/>
      <c r="H1103" s="391"/>
      <c r="I1103" s="391"/>
      <c r="J1103" s="391"/>
      <c r="K1103" s="391"/>
      <c r="L1103" s="2"/>
      <c r="M1103" s="2"/>
      <c r="N1103" s="320"/>
      <c r="O1103" s="320"/>
      <c r="P1103" s="320"/>
      <c r="Q1103" s="320"/>
      <c r="R1103" s="320"/>
      <c r="S1103" s="320"/>
      <c r="T1103" s="320"/>
      <c r="U1103" s="320"/>
      <c r="V1103" s="320"/>
      <c r="W1103" s="320"/>
      <c r="X1103" s="320"/>
      <c r="Y1103" s="320"/>
      <c r="Z1103" s="320"/>
      <c r="AA1103" s="320"/>
    </row>
    <row r="1104" spans="1:27" ht="13.5" customHeight="1">
      <c r="A1104" s="74"/>
      <c r="B1104" s="74"/>
      <c r="C1104" s="74"/>
      <c r="D1104" s="74"/>
      <c r="E1104" s="74"/>
      <c r="F1104" s="74"/>
      <c r="G1104" s="390"/>
      <c r="H1104" s="391"/>
      <c r="I1104" s="391"/>
      <c r="J1104" s="391"/>
      <c r="K1104" s="391"/>
      <c r="L1104" s="2"/>
      <c r="M1104" s="2"/>
      <c r="N1104" s="320"/>
      <c r="O1104" s="320"/>
      <c r="P1104" s="320"/>
      <c r="Q1104" s="320"/>
      <c r="R1104" s="320"/>
      <c r="S1104" s="320"/>
      <c r="T1104" s="320"/>
      <c r="U1104" s="320"/>
      <c r="V1104" s="320"/>
      <c r="W1104" s="320"/>
      <c r="X1104" s="320"/>
      <c r="Y1104" s="320"/>
      <c r="Z1104" s="320"/>
      <c r="AA1104" s="320"/>
    </row>
    <row r="1105" spans="1:27" ht="13.5" customHeight="1">
      <c r="A1105" s="74"/>
      <c r="B1105" s="74"/>
      <c r="C1105" s="74"/>
      <c r="D1105" s="74"/>
      <c r="E1105" s="74"/>
      <c r="F1105" s="74"/>
      <c r="G1105" s="390"/>
      <c r="H1105" s="391"/>
      <c r="I1105" s="391"/>
      <c r="J1105" s="391"/>
      <c r="K1105" s="391"/>
      <c r="L1105" s="2"/>
      <c r="M1105" s="2"/>
      <c r="N1105" s="320"/>
      <c r="O1105" s="320"/>
      <c r="P1105" s="320"/>
      <c r="Q1105" s="320"/>
      <c r="R1105" s="320"/>
      <c r="S1105" s="320"/>
      <c r="T1105" s="320"/>
      <c r="U1105" s="320"/>
      <c r="V1105" s="320"/>
      <c r="W1105" s="320"/>
      <c r="X1105" s="320"/>
      <c r="Y1105" s="320"/>
      <c r="Z1105" s="320"/>
      <c r="AA1105" s="320"/>
    </row>
    <row r="1106" spans="1:27" ht="13.5" customHeight="1">
      <c r="A1106" s="74"/>
      <c r="B1106" s="74"/>
      <c r="C1106" s="74"/>
      <c r="D1106" s="74"/>
      <c r="E1106" s="74"/>
      <c r="F1106" s="74"/>
      <c r="G1106" s="390"/>
      <c r="H1106" s="391"/>
      <c r="I1106" s="391"/>
      <c r="J1106" s="391"/>
      <c r="K1106" s="391"/>
      <c r="L1106" s="2"/>
      <c r="M1106" s="2"/>
      <c r="N1106" s="320"/>
      <c r="O1106" s="320"/>
      <c r="P1106" s="320"/>
      <c r="Q1106" s="320"/>
      <c r="R1106" s="320"/>
      <c r="S1106" s="320"/>
      <c r="T1106" s="320"/>
      <c r="U1106" s="320"/>
      <c r="V1106" s="320"/>
      <c r="W1106" s="320"/>
      <c r="X1106" s="320"/>
      <c r="Y1106" s="320"/>
      <c r="Z1106" s="320"/>
      <c r="AA1106" s="320"/>
    </row>
    <row r="1107" spans="1:27" ht="13.5" customHeight="1">
      <c r="A1107" s="74"/>
      <c r="B1107" s="74"/>
      <c r="C1107" s="74"/>
      <c r="D1107" s="74"/>
      <c r="E1107" s="74"/>
      <c r="F1107" s="74"/>
      <c r="G1107" s="390"/>
      <c r="H1107" s="391"/>
      <c r="I1107" s="391"/>
      <c r="J1107" s="391"/>
      <c r="K1107" s="391"/>
      <c r="L1107" s="2"/>
      <c r="M1107" s="2"/>
      <c r="N1107" s="320"/>
      <c r="O1107" s="320"/>
      <c r="P1107" s="320"/>
      <c r="Q1107" s="320"/>
      <c r="R1107" s="320"/>
      <c r="S1107" s="320"/>
      <c r="T1107" s="320"/>
      <c r="U1107" s="320"/>
      <c r="V1107" s="320"/>
      <c r="W1107" s="320"/>
      <c r="X1107" s="320"/>
      <c r="Y1107" s="320"/>
      <c r="Z1107" s="320"/>
      <c r="AA1107" s="320"/>
    </row>
    <row r="1108" spans="1:27" ht="13.5" customHeight="1">
      <c r="A1108" s="74"/>
      <c r="B1108" s="74"/>
      <c r="C1108" s="74"/>
      <c r="D1108" s="74"/>
      <c r="E1108" s="74"/>
      <c r="F1108" s="74"/>
      <c r="G1108" s="390"/>
      <c r="H1108" s="391"/>
      <c r="I1108" s="391"/>
      <c r="J1108" s="391"/>
      <c r="K1108" s="391"/>
      <c r="L1108" s="2"/>
      <c r="M1108" s="2"/>
      <c r="N1108" s="320"/>
      <c r="O1108" s="320"/>
      <c r="P1108" s="320"/>
      <c r="Q1108" s="320"/>
      <c r="R1108" s="320"/>
      <c r="S1108" s="320"/>
      <c r="T1108" s="320"/>
      <c r="U1108" s="320"/>
      <c r="V1108" s="320"/>
      <c r="W1108" s="320"/>
      <c r="X1108" s="320"/>
      <c r="Y1108" s="320"/>
      <c r="Z1108" s="320"/>
      <c r="AA1108" s="320"/>
    </row>
    <row r="1109" spans="1:27" ht="13.5" customHeight="1">
      <c r="A1109" s="74"/>
      <c r="B1109" s="74"/>
      <c r="C1109" s="74"/>
      <c r="D1109" s="74"/>
      <c r="E1109" s="74"/>
      <c r="F1109" s="74"/>
      <c r="G1109" s="390"/>
      <c r="H1109" s="391"/>
      <c r="I1109" s="391"/>
      <c r="J1109" s="391"/>
      <c r="K1109" s="391"/>
      <c r="L1109" s="2"/>
      <c r="M1109" s="2"/>
      <c r="N1109" s="320"/>
      <c r="O1109" s="320"/>
      <c r="P1109" s="320"/>
      <c r="Q1109" s="320"/>
      <c r="R1109" s="320"/>
      <c r="S1109" s="320"/>
      <c r="T1109" s="320"/>
      <c r="U1109" s="320"/>
      <c r="V1109" s="320"/>
      <c r="W1109" s="320"/>
      <c r="X1109" s="320"/>
      <c r="Y1109" s="320"/>
      <c r="Z1109" s="320"/>
      <c r="AA1109" s="320"/>
    </row>
    <row r="1110" spans="1:27" ht="13.5" customHeight="1">
      <c r="A1110" s="74"/>
      <c r="B1110" s="74"/>
      <c r="C1110" s="74"/>
      <c r="D1110" s="74"/>
      <c r="E1110" s="74"/>
      <c r="F1110" s="74"/>
      <c r="G1110" s="390"/>
      <c r="H1110" s="391"/>
      <c r="I1110" s="391"/>
      <c r="J1110" s="391"/>
      <c r="K1110" s="391"/>
      <c r="L1110" s="2"/>
      <c r="M1110" s="2"/>
      <c r="N1110" s="320"/>
      <c r="O1110" s="320"/>
      <c r="P1110" s="320"/>
      <c r="Q1110" s="320"/>
      <c r="R1110" s="320"/>
      <c r="S1110" s="320"/>
      <c r="T1110" s="320"/>
      <c r="U1110" s="320"/>
      <c r="V1110" s="320"/>
      <c r="W1110" s="320"/>
      <c r="X1110" s="320"/>
      <c r="Y1110" s="320"/>
      <c r="Z1110" s="320"/>
      <c r="AA1110" s="320"/>
    </row>
    <row r="1111" spans="1:27" ht="13.5" customHeight="1">
      <c r="A1111" s="74"/>
      <c r="B1111" s="74"/>
      <c r="C1111" s="74"/>
      <c r="D1111" s="74"/>
      <c r="E1111" s="74"/>
      <c r="F1111" s="74"/>
      <c r="G1111" s="390"/>
      <c r="H1111" s="391"/>
      <c r="I1111" s="391"/>
      <c r="J1111" s="391"/>
      <c r="K1111" s="391"/>
      <c r="L1111" s="2"/>
      <c r="M1111" s="2"/>
      <c r="N1111" s="320"/>
      <c r="O1111" s="320"/>
      <c r="P1111" s="320"/>
      <c r="Q1111" s="320"/>
      <c r="R1111" s="320"/>
      <c r="S1111" s="320"/>
      <c r="T1111" s="320"/>
      <c r="U1111" s="320"/>
      <c r="V1111" s="320"/>
      <c r="W1111" s="320"/>
      <c r="X1111" s="320"/>
      <c r="Y1111" s="320"/>
      <c r="Z1111" s="320"/>
      <c r="AA1111" s="320"/>
    </row>
    <row r="1112" spans="1:27" ht="13.5" customHeight="1">
      <c r="A1112" s="74"/>
      <c r="B1112" s="74"/>
      <c r="C1112" s="74"/>
      <c r="D1112" s="74"/>
      <c r="E1112" s="74"/>
      <c r="F1112" s="74"/>
      <c r="G1112" s="390"/>
      <c r="H1112" s="391"/>
      <c r="I1112" s="391"/>
      <c r="J1112" s="391"/>
      <c r="K1112" s="391"/>
      <c r="L1112" s="2"/>
      <c r="M1112" s="2"/>
      <c r="N1112" s="320"/>
      <c r="O1112" s="320"/>
      <c r="P1112" s="320"/>
      <c r="Q1112" s="320"/>
      <c r="R1112" s="320"/>
      <c r="S1112" s="320"/>
      <c r="T1112" s="320"/>
      <c r="U1112" s="320"/>
      <c r="V1112" s="320"/>
      <c r="W1112" s="320"/>
      <c r="X1112" s="320"/>
      <c r="Y1112" s="320"/>
      <c r="Z1112" s="320"/>
      <c r="AA1112" s="320"/>
    </row>
    <row r="1113" spans="1:27" ht="13.5" customHeight="1">
      <c r="A1113" s="74"/>
      <c r="B1113" s="74"/>
      <c r="C1113" s="74"/>
      <c r="D1113" s="74"/>
      <c r="E1113" s="74"/>
      <c r="F1113" s="74"/>
      <c r="G1113" s="390"/>
      <c r="H1113" s="391"/>
      <c r="I1113" s="391"/>
      <c r="J1113" s="391"/>
      <c r="K1113" s="391"/>
      <c r="L1113" s="2"/>
      <c r="M1113" s="2"/>
      <c r="N1113" s="320"/>
      <c r="O1113" s="320"/>
      <c r="P1113" s="320"/>
      <c r="Q1113" s="320"/>
      <c r="R1113" s="320"/>
      <c r="S1113" s="320"/>
      <c r="T1113" s="320"/>
      <c r="U1113" s="320"/>
      <c r="V1113" s="320"/>
      <c r="W1113" s="320"/>
      <c r="X1113" s="320"/>
      <c r="Y1113" s="320"/>
      <c r="Z1113" s="320"/>
      <c r="AA1113" s="320"/>
    </row>
    <row r="1114" spans="1:27" ht="13.5" customHeight="1">
      <c r="A1114" s="74"/>
      <c r="B1114" s="74"/>
      <c r="C1114" s="74"/>
      <c r="D1114" s="74"/>
      <c r="E1114" s="74"/>
      <c r="F1114" s="74"/>
      <c r="G1114" s="390"/>
      <c r="H1114" s="391"/>
      <c r="I1114" s="391"/>
      <c r="J1114" s="391"/>
      <c r="K1114" s="391"/>
      <c r="L1114" s="2"/>
      <c r="M1114" s="2"/>
      <c r="N1114" s="320"/>
      <c r="O1114" s="320"/>
      <c r="P1114" s="320"/>
      <c r="Q1114" s="320"/>
      <c r="R1114" s="320"/>
      <c r="S1114" s="320"/>
      <c r="T1114" s="320"/>
      <c r="U1114" s="320"/>
      <c r="V1114" s="320"/>
      <c r="W1114" s="320"/>
      <c r="X1114" s="320"/>
      <c r="Y1114" s="320"/>
      <c r="Z1114" s="320"/>
      <c r="AA1114" s="320"/>
    </row>
    <row r="1115" spans="1:27" ht="13.5" customHeight="1">
      <c r="A1115" s="74"/>
      <c r="B1115" s="74"/>
      <c r="C1115" s="74"/>
      <c r="D1115" s="74"/>
      <c r="E1115" s="74"/>
      <c r="F1115" s="74"/>
      <c r="G1115" s="390"/>
      <c r="H1115" s="391"/>
      <c r="I1115" s="391"/>
      <c r="J1115" s="391"/>
      <c r="K1115" s="391"/>
      <c r="L1115" s="2"/>
      <c r="M1115" s="2"/>
      <c r="N1115" s="320"/>
      <c r="O1115" s="320"/>
      <c r="P1115" s="320"/>
      <c r="Q1115" s="320"/>
      <c r="R1115" s="320"/>
      <c r="S1115" s="320"/>
      <c r="T1115" s="320"/>
      <c r="U1115" s="320"/>
      <c r="V1115" s="320"/>
      <c r="W1115" s="320"/>
      <c r="X1115" s="320"/>
      <c r="Y1115" s="320"/>
      <c r="Z1115" s="320"/>
      <c r="AA1115" s="320"/>
    </row>
    <row r="1116" spans="1:27" ht="13.5" customHeight="1">
      <c r="A1116" s="74"/>
      <c r="B1116" s="74"/>
      <c r="C1116" s="74"/>
      <c r="D1116" s="74"/>
      <c r="E1116" s="74"/>
      <c r="F1116" s="74"/>
      <c r="G1116" s="390"/>
      <c r="H1116" s="391"/>
      <c r="I1116" s="391"/>
      <c r="J1116" s="391"/>
      <c r="K1116" s="391"/>
      <c r="L1116" s="2"/>
      <c r="M1116" s="2"/>
      <c r="N1116" s="320"/>
      <c r="O1116" s="320"/>
      <c r="P1116" s="320"/>
      <c r="Q1116" s="320"/>
      <c r="R1116" s="320"/>
      <c r="S1116" s="320"/>
      <c r="T1116" s="320"/>
      <c r="U1116" s="320"/>
      <c r="V1116" s="320"/>
      <c r="W1116" s="320"/>
      <c r="X1116" s="320"/>
      <c r="Y1116" s="320"/>
      <c r="Z1116" s="320"/>
      <c r="AA1116" s="320"/>
    </row>
    <row r="1117" spans="1:27" ht="13.5" customHeight="1">
      <c r="A1117" s="74"/>
      <c r="B1117" s="74"/>
      <c r="C1117" s="74"/>
      <c r="D1117" s="74"/>
      <c r="E1117" s="74"/>
      <c r="F1117" s="74"/>
      <c r="G1117" s="390"/>
      <c r="H1117" s="391"/>
      <c r="I1117" s="391"/>
      <c r="J1117" s="391"/>
      <c r="K1117" s="391"/>
      <c r="L1117" s="2"/>
      <c r="M1117" s="2"/>
      <c r="N1117" s="320"/>
      <c r="O1117" s="320"/>
      <c r="P1117" s="320"/>
      <c r="Q1117" s="320"/>
      <c r="R1117" s="320"/>
      <c r="S1117" s="320"/>
      <c r="T1117" s="320"/>
      <c r="U1117" s="320"/>
      <c r="V1117" s="320"/>
      <c r="W1117" s="320"/>
      <c r="X1117" s="320"/>
      <c r="Y1117" s="320"/>
      <c r="Z1117" s="320"/>
      <c r="AA1117" s="320"/>
    </row>
    <row r="1118" spans="1:27" ht="13.5" customHeight="1">
      <c r="A1118" s="74"/>
      <c r="B1118" s="74"/>
      <c r="C1118" s="74"/>
      <c r="D1118" s="74"/>
      <c r="E1118" s="74"/>
      <c r="F1118" s="74"/>
      <c r="G1118" s="390"/>
      <c r="H1118" s="391"/>
      <c r="I1118" s="391"/>
      <c r="J1118" s="391"/>
      <c r="K1118" s="391"/>
      <c r="L1118" s="2"/>
      <c r="M1118" s="2"/>
      <c r="N1118" s="320"/>
      <c r="O1118" s="320"/>
      <c r="P1118" s="320"/>
      <c r="Q1118" s="320"/>
      <c r="R1118" s="320"/>
      <c r="S1118" s="320"/>
      <c r="T1118" s="320"/>
      <c r="U1118" s="320"/>
      <c r="V1118" s="320"/>
      <c r="W1118" s="320"/>
      <c r="X1118" s="320"/>
      <c r="Y1118" s="320"/>
      <c r="Z1118" s="320"/>
      <c r="AA1118" s="320"/>
    </row>
    <row r="1119" spans="1:27" ht="13.5" customHeight="1">
      <c r="A1119" s="74"/>
      <c r="B1119" s="74"/>
      <c r="C1119" s="74"/>
      <c r="D1119" s="74"/>
      <c r="E1119" s="74"/>
      <c r="F1119" s="74"/>
      <c r="G1119" s="390"/>
      <c r="H1119" s="391"/>
      <c r="I1119" s="391"/>
      <c r="J1119" s="391"/>
      <c r="K1119" s="391"/>
      <c r="L1119" s="2"/>
      <c r="M1119" s="2"/>
      <c r="N1119" s="320"/>
      <c r="O1119" s="320"/>
      <c r="P1119" s="320"/>
      <c r="Q1119" s="320"/>
      <c r="R1119" s="320"/>
      <c r="S1119" s="320"/>
      <c r="T1119" s="320"/>
      <c r="U1119" s="320"/>
      <c r="V1119" s="320"/>
      <c r="W1119" s="320"/>
      <c r="X1119" s="320"/>
      <c r="Y1119" s="320"/>
      <c r="Z1119" s="320"/>
      <c r="AA1119" s="320"/>
    </row>
    <row r="1120" spans="1:27" ht="13.5" customHeight="1">
      <c r="A1120" s="74"/>
      <c r="B1120" s="74"/>
      <c r="C1120" s="74"/>
      <c r="D1120" s="74"/>
      <c r="E1120" s="74"/>
      <c r="F1120" s="74"/>
      <c r="G1120" s="390"/>
      <c r="H1120" s="391"/>
      <c r="I1120" s="391"/>
      <c r="J1120" s="391"/>
      <c r="K1120" s="391"/>
      <c r="L1120" s="2"/>
      <c r="M1120" s="2"/>
      <c r="N1120" s="320"/>
      <c r="O1120" s="320"/>
      <c r="P1120" s="320"/>
      <c r="Q1120" s="320"/>
      <c r="R1120" s="320"/>
      <c r="S1120" s="320"/>
      <c r="T1120" s="320"/>
      <c r="U1120" s="320"/>
      <c r="V1120" s="320"/>
      <c r="W1120" s="320"/>
      <c r="X1120" s="320"/>
      <c r="Y1120" s="320"/>
      <c r="Z1120" s="320"/>
      <c r="AA1120" s="320"/>
    </row>
    <row r="1121" spans="1:27" ht="13.5" customHeight="1">
      <c r="A1121" s="74"/>
      <c r="B1121" s="74"/>
      <c r="C1121" s="74"/>
      <c r="D1121" s="74"/>
      <c r="E1121" s="74"/>
      <c r="F1121" s="74"/>
      <c r="G1121" s="390"/>
      <c r="H1121" s="391"/>
      <c r="I1121" s="391"/>
      <c r="J1121" s="391"/>
      <c r="K1121" s="391"/>
      <c r="L1121" s="2"/>
      <c r="M1121" s="2"/>
      <c r="N1121" s="320"/>
      <c r="O1121" s="320"/>
      <c r="P1121" s="320"/>
      <c r="Q1121" s="320"/>
      <c r="R1121" s="320"/>
      <c r="S1121" s="320"/>
      <c r="T1121" s="320"/>
      <c r="U1121" s="320"/>
      <c r="V1121" s="320"/>
      <c r="W1121" s="320"/>
      <c r="X1121" s="320"/>
      <c r="Y1121" s="320"/>
      <c r="Z1121" s="320"/>
      <c r="AA1121" s="320"/>
    </row>
    <row r="1122" spans="1:27" ht="13.5" customHeight="1">
      <c r="A1122" s="74"/>
      <c r="B1122" s="74"/>
      <c r="C1122" s="74"/>
      <c r="D1122" s="74"/>
      <c r="E1122" s="74"/>
      <c r="F1122" s="74"/>
      <c r="G1122" s="390"/>
      <c r="H1122" s="391"/>
      <c r="I1122" s="391"/>
      <c r="J1122" s="391"/>
      <c r="K1122" s="391"/>
      <c r="L1122" s="2"/>
      <c r="M1122" s="2"/>
      <c r="N1122" s="320"/>
      <c r="O1122" s="320"/>
      <c r="P1122" s="320"/>
      <c r="Q1122" s="320"/>
      <c r="R1122" s="320"/>
      <c r="S1122" s="320"/>
      <c r="T1122" s="320"/>
      <c r="U1122" s="320"/>
      <c r="V1122" s="320"/>
      <c r="W1122" s="320"/>
      <c r="X1122" s="320"/>
      <c r="Y1122" s="320"/>
      <c r="Z1122" s="320"/>
      <c r="AA1122" s="320"/>
    </row>
    <row r="1123" spans="1:27" ht="13.5" customHeight="1">
      <c r="A1123" s="74"/>
      <c r="B1123" s="74"/>
      <c r="C1123" s="74"/>
      <c r="D1123" s="74"/>
      <c r="E1123" s="74"/>
      <c r="F1123" s="74"/>
      <c r="G1123" s="390"/>
      <c r="H1123" s="391"/>
      <c r="I1123" s="391"/>
      <c r="J1123" s="391"/>
      <c r="K1123" s="391"/>
      <c r="L1123" s="2"/>
      <c r="M1123" s="2"/>
      <c r="N1123" s="320"/>
      <c r="O1123" s="320"/>
      <c r="P1123" s="320"/>
      <c r="Q1123" s="320"/>
      <c r="R1123" s="320"/>
      <c r="S1123" s="320"/>
      <c r="T1123" s="320"/>
      <c r="U1123" s="320"/>
      <c r="V1123" s="320"/>
      <c r="W1123" s="320"/>
      <c r="X1123" s="320"/>
      <c r="Y1123" s="320"/>
      <c r="Z1123" s="320"/>
      <c r="AA1123" s="320"/>
    </row>
    <row r="1124" spans="1:27" ht="13.5" customHeight="1">
      <c r="A1124" s="74"/>
      <c r="B1124" s="74"/>
      <c r="C1124" s="74"/>
      <c r="D1124" s="74"/>
      <c r="E1124" s="74"/>
      <c r="F1124" s="74"/>
      <c r="G1124" s="390"/>
      <c r="H1124" s="391"/>
      <c r="I1124" s="391"/>
      <c r="J1124" s="391"/>
      <c r="K1124" s="391"/>
      <c r="L1124" s="2"/>
      <c r="M1124" s="2"/>
      <c r="N1124" s="320"/>
      <c r="O1124" s="320"/>
      <c r="P1124" s="320"/>
      <c r="Q1124" s="320"/>
      <c r="R1124" s="320"/>
      <c r="S1124" s="320"/>
      <c r="T1124" s="320"/>
      <c r="U1124" s="320"/>
      <c r="V1124" s="320"/>
      <c r="W1124" s="320"/>
      <c r="X1124" s="320"/>
      <c r="Y1124" s="320"/>
      <c r="Z1124" s="320"/>
      <c r="AA1124" s="320"/>
    </row>
    <row r="1125" spans="1:27" ht="13.5" customHeight="1">
      <c r="A1125" s="74"/>
      <c r="B1125" s="74"/>
      <c r="C1125" s="74"/>
      <c r="D1125" s="74"/>
      <c r="E1125" s="74"/>
      <c r="F1125" s="74"/>
      <c r="G1125" s="390"/>
      <c r="H1125" s="391"/>
      <c r="I1125" s="391"/>
      <c r="J1125" s="391"/>
      <c r="K1125" s="391"/>
      <c r="L1125" s="2"/>
      <c r="M1125" s="2"/>
      <c r="N1125" s="320"/>
      <c r="O1125" s="320"/>
      <c r="P1125" s="320"/>
      <c r="Q1125" s="320"/>
      <c r="R1125" s="320"/>
      <c r="S1125" s="320"/>
      <c r="T1125" s="320"/>
      <c r="U1125" s="320"/>
      <c r="V1125" s="320"/>
      <c r="W1125" s="320"/>
      <c r="X1125" s="320"/>
      <c r="Y1125" s="320"/>
      <c r="Z1125" s="320"/>
      <c r="AA1125" s="320"/>
    </row>
    <row r="1126" spans="1:27" ht="13.5" customHeight="1">
      <c r="A1126" s="74"/>
      <c r="B1126" s="74"/>
      <c r="C1126" s="74"/>
      <c r="D1126" s="74"/>
      <c r="E1126" s="74"/>
      <c r="F1126" s="74"/>
      <c r="G1126" s="390"/>
      <c r="H1126" s="391"/>
      <c r="I1126" s="391"/>
      <c r="J1126" s="391"/>
      <c r="K1126" s="391"/>
      <c r="L1126" s="2"/>
      <c r="M1126" s="2"/>
      <c r="N1126" s="320"/>
      <c r="O1126" s="320"/>
      <c r="P1126" s="320"/>
      <c r="Q1126" s="320"/>
      <c r="R1126" s="320"/>
      <c r="S1126" s="320"/>
      <c r="T1126" s="320"/>
      <c r="U1126" s="320"/>
      <c r="V1126" s="320"/>
      <c r="W1126" s="320"/>
      <c r="X1126" s="320"/>
      <c r="Y1126" s="320"/>
      <c r="Z1126" s="320"/>
      <c r="AA1126" s="320"/>
    </row>
    <row r="1127" spans="1:27" ht="13.5" customHeight="1">
      <c r="A1127" s="74"/>
      <c r="B1127" s="74"/>
      <c r="C1127" s="74"/>
      <c r="D1127" s="74"/>
      <c r="E1127" s="74"/>
      <c r="F1127" s="74"/>
      <c r="G1127" s="390"/>
      <c r="H1127" s="391"/>
      <c r="I1127" s="391"/>
      <c r="J1127" s="391"/>
      <c r="K1127" s="391"/>
      <c r="L1127" s="2"/>
      <c r="M1127" s="2"/>
      <c r="N1127" s="320"/>
      <c r="O1127" s="320"/>
      <c r="P1127" s="320"/>
      <c r="Q1127" s="320"/>
      <c r="R1127" s="320"/>
      <c r="S1127" s="320"/>
      <c r="T1127" s="320"/>
      <c r="U1127" s="320"/>
      <c r="V1127" s="320"/>
      <c r="W1127" s="320"/>
      <c r="X1127" s="320"/>
      <c r="Y1127" s="320"/>
      <c r="Z1127" s="320"/>
      <c r="AA1127" s="320"/>
    </row>
    <row r="1128" spans="1:27" ht="13.5" customHeight="1">
      <c r="A1128" s="74"/>
      <c r="B1128" s="74"/>
      <c r="C1128" s="74"/>
      <c r="D1128" s="74"/>
      <c r="E1128" s="74"/>
      <c r="F1128" s="74"/>
      <c r="G1128" s="390"/>
      <c r="H1128" s="391"/>
      <c r="I1128" s="391"/>
      <c r="J1128" s="391"/>
      <c r="K1128" s="391"/>
      <c r="L1128" s="2"/>
      <c r="M1128" s="2"/>
      <c r="N1128" s="320"/>
      <c r="O1128" s="320"/>
      <c r="P1128" s="320"/>
      <c r="Q1128" s="320"/>
      <c r="R1128" s="320"/>
      <c r="S1128" s="320"/>
      <c r="T1128" s="320"/>
      <c r="U1128" s="320"/>
      <c r="V1128" s="320"/>
      <c r="W1128" s="320"/>
      <c r="X1128" s="320"/>
      <c r="Y1128" s="320"/>
      <c r="Z1128" s="320"/>
      <c r="AA1128" s="320"/>
    </row>
    <row r="1129" spans="1:27" ht="13.5" customHeight="1">
      <c r="A1129" s="74"/>
      <c r="B1129" s="74"/>
      <c r="C1129" s="74"/>
      <c r="D1129" s="74"/>
      <c r="E1129" s="74"/>
      <c r="F1129" s="74"/>
      <c r="G1129" s="390"/>
      <c r="H1129" s="391"/>
      <c r="I1129" s="391"/>
      <c r="J1129" s="391"/>
      <c r="K1129" s="391"/>
      <c r="L1129" s="2"/>
      <c r="M1129" s="2"/>
      <c r="N1129" s="320"/>
      <c r="O1129" s="320"/>
      <c r="P1129" s="320"/>
      <c r="Q1129" s="320"/>
      <c r="R1129" s="320"/>
      <c r="S1129" s="320"/>
      <c r="T1129" s="320"/>
      <c r="U1129" s="320"/>
      <c r="V1129" s="320"/>
      <c r="W1129" s="320"/>
      <c r="X1129" s="320"/>
      <c r="Y1129" s="320"/>
      <c r="Z1129" s="320"/>
      <c r="AA1129" s="320"/>
    </row>
    <row r="1130" spans="1:27" ht="13.5" customHeight="1">
      <c r="A1130" s="74"/>
      <c r="B1130" s="74"/>
      <c r="C1130" s="74"/>
      <c r="D1130" s="74"/>
      <c r="E1130" s="74"/>
      <c r="F1130" s="74"/>
      <c r="G1130" s="390"/>
      <c r="H1130" s="391"/>
      <c r="I1130" s="391"/>
      <c r="J1130" s="391"/>
      <c r="K1130" s="391"/>
      <c r="L1130" s="2"/>
      <c r="M1130" s="2"/>
      <c r="N1130" s="320"/>
      <c r="O1130" s="320"/>
      <c r="P1130" s="320"/>
      <c r="Q1130" s="320"/>
      <c r="R1130" s="320"/>
      <c r="S1130" s="320"/>
      <c r="T1130" s="320"/>
      <c r="U1130" s="320"/>
      <c r="V1130" s="320"/>
      <c r="W1130" s="320"/>
      <c r="X1130" s="320"/>
      <c r="Y1130" s="320"/>
      <c r="Z1130" s="320"/>
      <c r="AA1130" s="320"/>
    </row>
    <row r="1131" spans="1:27" ht="13.5" customHeight="1">
      <c r="A1131" s="74"/>
      <c r="B1131" s="74"/>
      <c r="C1131" s="74"/>
      <c r="D1131" s="74"/>
      <c r="E1131" s="74"/>
      <c r="F1131" s="74"/>
      <c r="G1131" s="390"/>
      <c r="H1131" s="391"/>
      <c r="I1131" s="391"/>
      <c r="J1131" s="391"/>
      <c r="K1131" s="391"/>
      <c r="L1131" s="2"/>
      <c r="M1131" s="2"/>
      <c r="N1131" s="320"/>
      <c r="O1131" s="320"/>
      <c r="P1131" s="320"/>
      <c r="Q1131" s="320"/>
      <c r="R1131" s="320"/>
      <c r="S1131" s="320"/>
      <c r="T1131" s="320"/>
      <c r="U1131" s="320"/>
      <c r="V1131" s="320"/>
      <c r="W1131" s="320"/>
      <c r="X1131" s="320"/>
      <c r="Y1131" s="320"/>
      <c r="Z1131" s="320"/>
      <c r="AA1131" s="320"/>
    </row>
    <row r="1132" spans="1:27" ht="13.5" customHeight="1">
      <c r="A1132" s="74"/>
      <c r="B1132" s="74"/>
      <c r="C1132" s="74"/>
      <c r="D1132" s="74"/>
      <c r="E1132" s="74"/>
      <c r="F1132" s="74"/>
      <c r="G1132" s="390"/>
      <c r="H1132" s="391"/>
      <c r="I1132" s="391"/>
      <c r="J1132" s="391"/>
      <c r="K1132" s="391"/>
      <c r="L1132" s="2"/>
      <c r="M1132" s="2"/>
      <c r="N1132" s="320"/>
      <c r="O1132" s="320"/>
      <c r="P1132" s="320"/>
      <c r="Q1132" s="320"/>
      <c r="R1132" s="320"/>
      <c r="S1132" s="320"/>
      <c r="T1132" s="320"/>
      <c r="U1132" s="320"/>
      <c r="V1132" s="320"/>
      <c r="W1132" s="320"/>
      <c r="X1132" s="320"/>
      <c r="Y1132" s="320"/>
      <c r="Z1132" s="320"/>
      <c r="AA1132" s="320"/>
    </row>
    <row r="1133" spans="1:27" ht="13.5" customHeight="1">
      <c r="A1133" s="74"/>
      <c r="B1133" s="74"/>
      <c r="C1133" s="74"/>
      <c r="D1133" s="74"/>
      <c r="E1133" s="74"/>
      <c r="F1133" s="74"/>
      <c r="G1133" s="390"/>
      <c r="H1133" s="391"/>
      <c r="I1133" s="391"/>
      <c r="J1133" s="391"/>
      <c r="K1133" s="391"/>
      <c r="L1133" s="2"/>
      <c r="M1133" s="2"/>
      <c r="N1133" s="320"/>
      <c r="O1133" s="320"/>
      <c r="P1133" s="320"/>
      <c r="Q1133" s="320"/>
      <c r="R1133" s="320"/>
      <c r="S1133" s="320"/>
      <c r="T1133" s="320"/>
      <c r="U1133" s="320"/>
      <c r="V1133" s="320"/>
      <c r="W1133" s="320"/>
      <c r="X1133" s="320"/>
      <c r="Y1133" s="320"/>
      <c r="Z1133" s="320"/>
      <c r="AA1133" s="320"/>
    </row>
    <row r="1134" spans="1:27" ht="13.5" customHeight="1">
      <c r="A1134" s="74"/>
      <c r="B1134" s="74"/>
      <c r="C1134" s="74"/>
      <c r="D1134" s="74"/>
      <c r="E1134" s="74"/>
      <c r="F1134" s="74"/>
      <c r="G1134" s="390"/>
      <c r="H1134" s="391"/>
      <c r="I1134" s="391"/>
      <c r="J1134" s="391"/>
      <c r="K1134" s="391"/>
      <c r="L1134" s="2"/>
      <c r="M1134" s="2"/>
      <c r="N1134" s="320"/>
      <c r="O1134" s="320"/>
      <c r="P1134" s="320"/>
      <c r="Q1134" s="320"/>
      <c r="R1134" s="320"/>
      <c r="S1134" s="320"/>
      <c r="T1134" s="320"/>
      <c r="U1134" s="320"/>
      <c r="V1134" s="320"/>
      <c r="W1134" s="320"/>
      <c r="X1134" s="320"/>
      <c r="Y1134" s="320"/>
      <c r="Z1134" s="320"/>
      <c r="AA1134" s="320"/>
    </row>
    <row r="1135" spans="1:27" ht="13.5" customHeight="1">
      <c r="A1135" s="74"/>
      <c r="B1135" s="74"/>
      <c r="C1135" s="74"/>
      <c r="D1135" s="74"/>
      <c r="E1135" s="74"/>
      <c r="F1135" s="74"/>
      <c r="G1135" s="390"/>
      <c r="H1135" s="391"/>
      <c r="I1135" s="391"/>
      <c r="J1135" s="391"/>
      <c r="K1135" s="391"/>
      <c r="L1135" s="2"/>
      <c r="M1135" s="2"/>
      <c r="N1135" s="320"/>
      <c r="O1135" s="320"/>
      <c r="P1135" s="320"/>
      <c r="Q1135" s="320"/>
      <c r="R1135" s="320"/>
      <c r="S1135" s="320"/>
      <c r="T1135" s="320"/>
      <c r="U1135" s="320"/>
      <c r="V1135" s="320"/>
      <c r="W1135" s="320"/>
      <c r="X1135" s="320"/>
      <c r="Y1135" s="320"/>
      <c r="Z1135" s="320"/>
      <c r="AA1135" s="320"/>
    </row>
    <row r="1136" spans="1:27" ht="13.5" customHeight="1">
      <c r="A1136" s="74"/>
      <c r="B1136" s="74"/>
      <c r="C1136" s="74"/>
      <c r="D1136" s="74"/>
      <c r="E1136" s="74"/>
      <c r="F1136" s="74"/>
      <c r="G1136" s="390"/>
      <c r="H1136" s="391"/>
      <c r="I1136" s="391"/>
      <c r="J1136" s="391"/>
      <c r="K1136" s="391"/>
      <c r="L1136" s="2"/>
      <c r="M1136" s="2"/>
      <c r="N1136" s="320"/>
      <c r="O1136" s="320"/>
      <c r="P1136" s="320"/>
      <c r="Q1136" s="320"/>
      <c r="R1136" s="320"/>
      <c r="S1136" s="320"/>
      <c r="T1136" s="320"/>
      <c r="U1136" s="320"/>
      <c r="V1136" s="320"/>
      <c r="W1136" s="320"/>
      <c r="X1136" s="320"/>
      <c r="Y1136" s="320"/>
      <c r="Z1136" s="320"/>
      <c r="AA1136" s="320"/>
    </row>
    <row r="1137" spans="1:27" ht="13.5" customHeight="1">
      <c r="A1137" s="74"/>
      <c r="B1137" s="74"/>
      <c r="C1137" s="74"/>
      <c r="D1137" s="74"/>
      <c r="E1137" s="74"/>
      <c r="F1137" s="74"/>
      <c r="G1137" s="390"/>
      <c r="H1137" s="391"/>
      <c r="I1137" s="391"/>
      <c r="J1137" s="391"/>
      <c r="K1137" s="391"/>
      <c r="L1137" s="2"/>
      <c r="M1137" s="2"/>
      <c r="N1137" s="320"/>
      <c r="O1137" s="320"/>
      <c r="P1137" s="320"/>
      <c r="Q1137" s="320"/>
      <c r="R1137" s="320"/>
      <c r="S1137" s="320"/>
      <c r="T1137" s="320"/>
      <c r="U1137" s="320"/>
      <c r="V1137" s="320"/>
      <c r="W1137" s="320"/>
      <c r="X1137" s="320"/>
      <c r="Y1137" s="320"/>
      <c r="Z1137" s="320"/>
      <c r="AA1137" s="320"/>
    </row>
    <row r="1138" spans="1:27" ht="13.5" customHeight="1">
      <c r="A1138" s="74"/>
      <c r="B1138" s="74"/>
      <c r="C1138" s="74"/>
      <c r="D1138" s="74"/>
      <c r="E1138" s="74"/>
      <c r="F1138" s="74"/>
      <c r="G1138" s="390"/>
      <c r="H1138" s="391"/>
      <c r="I1138" s="391"/>
      <c r="J1138" s="391"/>
      <c r="K1138" s="391"/>
      <c r="L1138" s="2"/>
      <c r="M1138" s="2"/>
      <c r="N1138" s="320"/>
      <c r="O1138" s="320"/>
      <c r="P1138" s="320"/>
      <c r="Q1138" s="320"/>
      <c r="R1138" s="320"/>
      <c r="S1138" s="320"/>
      <c r="T1138" s="320"/>
      <c r="U1138" s="320"/>
      <c r="V1138" s="320"/>
      <c r="W1138" s="320"/>
      <c r="X1138" s="320"/>
      <c r="Y1138" s="320"/>
      <c r="Z1138" s="320"/>
      <c r="AA1138" s="320"/>
    </row>
    <row r="1139" spans="1:27" ht="13.5" customHeight="1">
      <c r="A1139" s="74"/>
      <c r="B1139" s="74"/>
      <c r="C1139" s="74"/>
      <c r="D1139" s="74"/>
      <c r="E1139" s="74"/>
      <c r="F1139" s="74"/>
      <c r="G1139" s="390"/>
      <c r="H1139" s="391"/>
      <c r="I1139" s="391"/>
      <c r="J1139" s="391"/>
      <c r="K1139" s="391"/>
      <c r="L1139" s="2"/>
      <c r="M1139" s="2"/>
      <c r="N1139" s="320"/>
      <c r="O1139" s="320"/>
      <c r="P1139" s="320"/>
      <c r="Q1139" s="320"/>
      <c r="R1139" s="320"/>
      <c r="S1139" s="320"/>
      <c r="T1139" s="320"/>
      <c r="U1139" s="320"/>
      <c r="V1139" s="320"/>
      <c r="W1139" s="320"/>
      <c r="X1139" s="320"/>
      <c r="Y1139" s="320"/>
      <c r="Z1139" s="320"/>
      <c r="AA1139" s="320"/>
    </row>
    <row r="1140" spans="1:27" ht="13.5" customHeight="1">
      <c r="A1140" s="74"/>
      <c r="B1140" s="74"/>
      <c r="C1140" s="74"/>
      <c r="D1140" s="74"/>
      <c r="E1140" s="74"/>
      <c r="F1140" s="74"/>
      <c r="G1140" s="390"/>
      <c r="H1140" s="391"/>
      <c r="I1140" s="391"/>
      <c r="J1140" s="391"/>
      <c r="K1140" s="391"/>
      <c r="L1140" s="2"/>
      <c r="M1140" s="2"/>
      <c r="N1140" s="320"/>
      <c r="O1140" s="320"/>
      <c r="P1140" s="320"/>
      <c r="Q1140" s="320"/>
      <c r="R1140" s="320"/>
      <c r="S1140" s="320"/>
      <c r="T1140" s="320"/>
      <c r="U1140" s="320"/>
      <c r="V1140" s="320"/>
      <c r="W1140" s="320"/>
      <c r="X1140" s="320"/>
      <c r="Y1140" s="320"/>
      <c r="Z1140" s="320"/>
      <c r="AA1140" s="320"/>
    </row>
    <row r="1141" spans="1:27" ht="13.5" customHeight="1">
      <c r="A1141" s="74"/>
      <c r="B1141" s="74"/>
      <c r="C1141" s="74"/>
      <c r="D1141" s="74"/>
      <c r="E1141" s="74"/>
      <c r="F1141" s="74"/>
      <c r="G1141" s="390"/>
      <c r="H1141" s="391"/>
      <c r="I1141" s="391"/>
      <c r="J1141" s="391"/>
      <c r="K1141" s="391"/>
      <c r="L1141" s="2"/>
      <c r="M1141" s="2"/>
      <c r="N1141" s="320"/>
      <c r="O1141" s="320"/>
      <c r="P1141" s="320"/>
      <c r="Q1141" s="320"/>
      <c r="R1141" s="320"/>
      <c r="S1141" s="320"/>
      <c r="T1141" s="320"/>
      <c r="U1141" s="320"/>
      <c r="V1141" s="320"/>
      <c r="W1141" s="320"/>
      <c r="X1141" s="320"/>
      <c r="Y1141" s="320"/>
      <c r="Z1141" s="320"/>
      <c r="AA1141" s="320"/>
    </row>
    <row r="1142" spans="1:27" ht="13.5" customHeight="1">
      <c r="A1142" s="74"/>
      <c r="B1142" s="74"/>
      <c r="C1142" s="74"/>
      <c r="D1142" s="74"/>
      <c r="E1142" s="74"/>
      <c r="F1142" s="74"/>
      <c r="G1142" s="390"/>
      <c r="H1142" s="391"/>
      <c r="I1142" s="391"/>
      <c r="J1142" s="391"/>
      <c r="K1142" s="391"/>
      <c r="L1142" s="2"/>
      <c r="M1142" s="2"/>
      <c r="N1142" s="320"/>
      <c r="O1142" s="320"/>
      <c r="P1142" s="320"/>
      <c r="Q1142" s="320"/>
      <c r="R1142" s="320"/>
      <c r="S1142" s="320"/>
      <c r="T1142" s="320"/>
      <c r="U1142" s="320"/>
      <c r="V1142" s="320"/>
      <c r="W1142" s="320"/>
      <c r="X1142" s="320"/>
      <c r="Y1142" s="320"/>
      <c r="Z1142" s="320"/>
      <c r="AA1142" s="320"/>
    </row>
    <row r="1143" spans="1:27" ht="13.5" customHeight="1">
      <c r="A1143" s="74"/>
      <c r="B1143" s="74"/>
      <c r="C1143" s="74"/>
      <c r="D1143" s="74"/>
      <c r="E1143" s="74"/>
      <c r="F1143" s="74"/>
      <c r="G1143" s="390"/>
      <c r="H1143" s="391"/>
      <c r="I1143" s="391"/>
      <c r="J1143" s="391"/>
      <c r="K1143" s="391"/>
      <c r="L1143" s="2"/>
      <c r="M1143" s="2"/>
      <c r="N1143" s="320"/>
      <c r="O1143" s="320"/>
      <c r="P1143" s="320"/>
      <c r="Q1143" s="320"/>
      <c r="R1143" s="320"/>
      <c r="S1143" s="320"/>
      <c r="T1143" s="320"/>
      <c r="U1143" s="320"/>
      <c r="V1143" s="320"/>
      <c r="W1143" s="320"/>
      <c r="X1143" s="320"/>
      <c r="Y1143" s="320"/>
      <c r="Z1143" s="320"/>
      <c r="AA1143" s="320"/>
    </row>
    <row r="1144" spans="1:27" ht="13.5" customHeight="1">
      <c r="A1144" s="74"/>
      <c r="B1144" s="74"/>
      <c r="C1144" s="74"/>
      <c r="D1144" s="74"/>
      <c r="E1144" s="74"/>
      <c r="F1144" s="74"/>
      <c r="G1144" s="390"/>
      <c r="H1144" s="391"/>
      <c r="I1144" s="391"/>
      <c r="J1144" s="391"/>
      <c r="K1144" s="391"/>
      <c r="L1144" s="2"/>
      <c r="M1144" s="2"/>
      <c r="N1144" s="320"/>
      <c r="O1144" s="320"/>
      <c r="P1144" s="320"/>
      <c r="Q1144" s="320"/>
      <c r="R1144" s="320"/>
      <c r="S1144" s="320"/>
      <c r="T1144" s="320"/>
      <c r="U1144" s="320"/>
      <c r="V1144" s="320"/>
      <c r="W1144" s="320"/>
      <c r="X1144" s="320"/>
      <c r="Y1144" s="320"/>
      <c r="Z1144" s="320"/>
      <c r="AA1144" s="320"/>
    </row>
    <row r="1145" spans="1:27" ht="13.5" customHeight="1">
      <c r="A1145" s="74"/>
      <c r="B1145" s="74"/>
      <c r="C1145" s="74"/>
      <c r="D1145" s="74"/>
      <c r="E1145" s="74"/>
      <c r="F1145" s="74"/>
      <c r="G1145" s="390"/>
      <c r="H1145" s="391"/>
      <c r="I1145" s="391"/>
      <c r="J1145" s="391"/>
      <c r="K1145" s="391"/>
      <c r="L1145" s="2"/>
      <c r="M1145" s="2"/>
      <c r="N1145" s="320"/>
      <c r="O1145" s="320"/>
      <c r="P1145" s="320"/>
      <c r="Q1145" s="320"/>
      <c r="R1145" s="320"/>
      <c r="S1145" s="320"/>
      <c r="T1145" s="320"/>
      <c r="U1145" s="320"/>
      <c r="V1145" s="320"/>
      <c r="W1145" s="320"/>
      <c r="X1145" s="320"/>
      <c r="Y1145" s="320"/>
      <c r="Z1145" s="320"/>
      <c r="AA1145" s="320"/>
    </row>
    <row r="1146" spans="1:27" ht="13.5" customHeight="1">
      <c r="A1146" s="74"/>
      <c r="B1146" s="74"/>
      <c r="C1146" s="74"/>
      <c r="D1146" s="74"/>
      <c r="E1146" s="74"/>
      <c r="F1146" s="74"/>
      <c r="G1146" s="390"/>
      <c r="H1146" s="391"/>
      <c r="I1146" s="391"/>
      <c r="J1146" s="391"/>
      <c r="K1146" s="391"/>
      <c r="L1146" s="2"/>
      <c r="M1146" s="2"/>
      <c r="N1146" s="320"/>
      <c r="O1146" s="320"/>
      <c r="P1146" s="320"/>
      <c r="Q1146" s="320"/>
      <c r="R1146" s="320"/>
      <c r="S1146" s="320"/>
      <c r="T1146" s="320"/>
      <c r="U1146" s="320"/>
      <c r="V1146" s="320"/>
      <c r="W1146" s="320"/>
      <c r="X1146" s="320"/>
      <c r="Y1146" s="320"/>
      <c r="Z1146" s="320"/>
      <c r="AA1146" s="320"/>
    </row>
    <row r="1147" spans="1:27" ht="13.5" customHeight="1">
      <c r="A1147" s="74"/>
      <c r="B1147" s="74"/>
      <c r="C1147" s="74"/>
      <c r="D1147" s="74"/>
      <c r="E1147" s="74"/>
      <c r="F1147" s="74"/>
      <c r="G1147" s="390"/>
      <c r="H1147" s="391"/>
      <c r="I1147" s="391"/>
      <c r="J1147" s="391"/>
      <c r="K1147" s="391"/>
      <c r="L1147" s="2"/>
      <c r="M1147" s="2"/>
      <c r="N1147" s="320"/>
      <c r="O1147" s="320"/>
      <c r="P1147" s="320"/>
      <c r="Q1147" s="320"/>
      <c r="R1147" s="320"/>
      <c r="S1147" s="320"/>
      <c r="T1147" s="320"/>
      <c r="U1147" s="320"/>
      <c r="V1147" s="320"/>
      <c r="W1147" s="320"/>
      <c r="X1147" s="320"/>
      <c r="Y1147" s="320"/>
      <c r="Z1147" s="320"/>
      <c r="AA1147" s="320"/>
    </row>
    <row r="1148" spans="1:27" ht="13.5" customHeight="1">
      <c r="A1148" s="74"/>
      <c r="B1148" s="74"/>
      <c r="C1148" s="74"/>
      <c r="D1148" s="74"/>
      <c r="E1148" s="74"/>
      <c r="F1148" s="74"/>
      <c r="G1148" s="390"/>
      <c r="H1148" s="391"/>
      <c r="I1148" s="391"/>
      <c r="J1148" s="391"/>
      <c r="K1148" s="391"/>
      <c r="L1148" s="2"/>
      <c r="M1148" s="2"/>
      <c r="N1148" s="320"/>
      <c r="O1148" s="320"/>
      <c r="P1148" s="320"/>
      <c r="Q1148" s="320"/>
      <c r="R1148" s="320"/>
      <c r="S1148" s="320"/>
      <c r="T1148" s="320"/>
      <c r="U1148" s="320"/>
      <c r="V1148" s="320"/>
      <c r="W1148" s="320"/>
      <c r="X1148" s="320"/>
      <c r="Y1148" s="320"/>
      <c r="Z1148" s="320"/>
      <c r="AA1148" s="320"/>
    </row>
    <row r="1149" spans="1:27" ht="13.5" customHeight="1">
      <c r="A1149" s="74"/>
      <c r="B1149" s="74"/>
      <c r="C1149" s="74"/>
      <c r="D1149" s="74"/>
      <c r="E1149" s="74"/>
      <c r="F1149" s="74"/>
      <c r="G1149" s="390"/>
      <c r="H1149" s="391"/>
      <c r="I1149" s="391"/>
      <c r="J1149" s="391"/>
      <c r="K1149" s="391"/>
      <c r="L1149" s="2"/>
      <c r="M1149" s="2"/>
      <c r="N1149" s="320"/>
      <c r="O1149" s="320"/>
      <c r="P1149" s="320"/>
      <c r="Q1149" s="320"/>
      <c r="R1149" s="320"/>
      <c r="S1149" s="320"/>
      <c r="T1149" s="320"/>
      <c r="U1149" s="320"/>
      <c r="V1149" s="320"/>
      <c r="W1149" s="320"/>
      <c r="X1149" s="320"/>
      <c r="Y1149" s="320"/>
      <c r="Z1149" s="320"/>
      <c r="AA1149" s="320"/>
    </row>
    <row r="1150" spans="1:27" ht="13.5" customHeight="1">
      <c r="A1150" s="74"/>
      <c r="B1150" s="74"/>
      <c r="C1150" s="74"/>
      <c r="D1150" s="74"/>
      <c r="E1150" s="74"/>
      <c r="F1150" s="74"/>
      <c r="G1150" s="390"/>
      <c r="H1150" s="391"/>
      <c r="I1150" s="391"/>
      <c r="J1150" s="391"/>
      <c r="K1150" s="391"/>
      <c r="L1150" s="2"/>
      <c r="M1150" s="2"/>
      <c r="N1150" s="320"/>
      <c r="O1150" s="320"/>
      <c r="P1150" s="320"/>
      <c r="Q1150" s="320"/>
      <c r="R1150" s="320"/>
      <c r="S1150" s="320"/>
      <c r="T1150" s="320"/>
      <c r="U1150" s="320"/>
      <c r="V1150" s="320"/>
      <c r="W1150" s="320"/>
      <c r="X1150" s="320"/>
      <c r="Y1150" s="320"/>
      <c r="Z1150" s="320"/>
      <c r="AA1150" s="320"/>
    </row>
    <row r="1151" spans="1:27" ht="13.5" customHeight="1">
      <c r="A1151" s="74"/>
      <c r="B1151" s="74"/>
      <c r="C1151" s="74"/>
      <c r="D1151" s="74"/>
      <c r="E1151" s="74"/>
      <c r="F1151" s="74"/>
      <c r="G1151" s="390"/>
      <c r="H1151" s="391"/>
      <c r="I1151" s="391"/>
      <c r="J1151" s="391"/>
      <c r="K1151" s="391"/>
      <c r="L1151" s="2"/>
      <c r="M1151" s="2"/>
      <c r="N1151" s="320"/>
      <c r="O1151" s="320"/>
      <c r="P1151" s="320"/>
      <c r="Q1151" s="320"/>
      <c r="R1151" s="320"/>
      <c r="S1151" s="320"/>
      <c r="T1151" s="320"/>
      <c r="U1151" s="320"/>
      <c r="V1151" s="320"/>
      <c r="W1151" s="320"/>
      <c r="X1151" s="320"/>
      <c r="Y1151" s="320"/>
      <c r="Z1151" s="320"/>
      <c r="AA1151" s="320"/>
    </row>
    <row r="1152" spans="1:27" ht="13.5" customHeight="1">
      <c r="A1152" s="74"/>
      <c r="B1152" s="74"/>
      <c r="C1152" s="74"/>
      <c r="D1152" s="74"/>
      <c r="E1152" s="74"/>
      <c r="F1152" s="74"/>
      <c r="G1152" s="390"/>
      <c r="H1152" s="391"/>
      <c r="I1152" s="391"/>
      <c r="J1152" s="391"/>
      <c r="K1152" s="391"/>
      <c r="L1152" s="2"/>
      <c r="M1152" s="2"/>
      <c r="N1152" s="320"/>
      <c r="O1152" s="320"/>
      <c r="P1152" s="320"/>
      <c r="Q1152" s="320"/>
      <c r="R1152" s="320"/>
      <c r="S1152" s="320"/>
      <c r="T1152" s="320"/>
      <c r="U1152" s="320"/>
      <c r="V1152" s="320"/>
      <c r="W1152" s="320"/>
      <c r="X1152" s="320"/>
      <c r="Y1152" s="320"/>
      <c r="Z1152" s="320"/>
      <c r="AA1152" s="320"/>
    </row>
    <row r="1153" spans="1:27" ht="13.5" customHeight="1">
      <c r="A1153" s="74"/>
      <c r="B1153" s="74"/>
      <c r="C1153" s="74"/>
      <c r="D1153" s="74"/>
      <c r="E1153" s="74"/>
      <c r="F1153" s="74"/>
      <c r="G1153" s="390"/>
      <c r="H1153" s="391"/>
      <c r="I1153" s="391"/>
      <c r="J1153" s="391"/>
      <c r="K1153" s="391"/>
      <c r="L1153" s="2"/>
      <c r="M1153" s="2"/>
      <c r="N1153" s="320"/>
      <c r="O1153" s="320"/>
      <c r="P1153" s="320"/>
      <c r="Q1153" s="320"/>
      <c r="R1153" s="320"/>
      <c r="S1153" s="320"/>
      <c r="T1153" s="320"/>
      <c r="U1153" s="320"/>
      <c r="V1153" s="320"/>
      <c r="W1153" s="320"/>
      <c r="X1153" s="320"/>
      <c r="Y1153" s="320"/>
      <c r="Z1153" s="320"/>
      <c r="AA1153" s="320"/>
    </row>
    <row r="1154" spans="1:27" ht="13.5" customHeight="1">
      <c r="A1154" s="74"/>
      <c r="B1154" s="74"/>
      <c r="C1154" s="74"/>
      <c r="D1154" s="74"/>
      <c r="E1154" s="74"/>
      <c r="F1154" s="74"/>
      <c r="G1154" s="390"/>
      <c r="H1154" s="391"/>
      <c r="I1154" s="391"/>
      <c r="J1154" s="391"/>
      <c r="K1154" s="391"/>
      <c r="L1154" s="2"/>
      <c r="M1154" s="2"/>
      <c r="N1154" s="320"/>
      <c r="O1154" s="320"/>
      <c r="P1154" s="320"/>
      <c r="Q1154" s="320"/>
      <c r="R1154" s="320"/>
      <c r="S1154" s="320"/>
      <c r="T1154" s="320"/>
      <c r="U1154" s="320"/>
      <c r="V1154" s="320"/>
      <c r="W1154" s="320"/>
      <c r="X1154" s="320"/>
      <c r="Y1154" s="320"/>
      <c r="Z1154" s="320"/>
      <c r="AA1154" s="320"/>
    </row>
    <row r="1155" spans="1:27" ht="13.5" customHeight="1">
      <c r="A1155" s="74"/>
      <c r="B1155" s="74"/>
      <c r="C1155" s="74"/>
      <c r="D1155" s="74"/>
      <c r="E1155" s="74"/>
      <c r="F1155" s="74"/>
      <c r="G1155" s="390"/>
      <c r="H1155" s="391"/>
      <c r="I1155" s="391"/>
      <c r="J1155" s="391"/>
      <c r="K1155" s="391"/>
      <c r="L1155" s="2"/>
      <c r="M1155" s="2"/>
      <c r="N1155" s="320"/>
      <c r="O1155" s="320"/>
      <c r="P1155" s="320"/>
      <c r="Q1155" s="320"/>
      <c r="R1155" s="320"/>
      <c r="S1155" s="320"/>
      <c r="T1155" s="320"/>
      <c r="U1155" s="320"/>
      <c r="V1155" s="320"/>
      <c r="W1155" s="320"/>
      <c r="X1155" s="320"/>
      <c r="Y1155" s="320"/>
      <c r="Z1155" s="320"/>
      <c r="AA1155" s="320"/>
    </row>
    <row r="1156" spans="1:27" ht="13.5" customHeight="1">
      <c r="A1156" s="74"/>
      <c r="B1156" s="74"/>
      <c r="C1156" s="74"/>
      <c r="D1156" s="74"/>
      <c r="E1156" s="74"/>
      <c r="F1156" s="74"/>
      <c r="G1156" s="390"/>
      <c r="H1156" s="391"/>
      <c r="I1156" s="391"/>
      <c r="J1156" s="391"/>
      <c r="K1156" s="391"/>
      <c r="L1156" s="2"/>
      <c r="M1156" s="2"/>
      <c r="N1156" s="320"/>
      <c r="O1156" s="320"/>
      <c r="P1156" s="320"/>
      <c r="Q1156" s="320"/>
      <c r="R1156" s="320"/>
      <c r="S1156" s="320"/>
      <c r="T1156" s="320"/>
      <c r="U1156" s="320"/>
      <c r="V1156" s="320"/>
      <c r="W1156" s="320"/>
      <c r="X1156" s="320"/>
      <c r="Y1156" s="320"/>
      <c r="Z1156" s="320"/>
      <c r="AA1156" s="320"/>
    </row>
    <row r="1157" spans="1:27" ht="13.5" customHeight="1">
      <c r="A1157" s="74"/>
      <c r="B1157" s="74"/>
      <c r="C1157" s="74"/>
      <c r="D1157" s="74"/>
      <c r="E1157" s="74"/>
      <c r="F1157" s="74"/>
      <c r="G1157" s="390"/>
      <c r="H1157" s="391"/>
      <c r="I1157" s="391"/>
      <c r="J1157" s="391"/>
      <c r="K1157" s="391"/>
      <c r="L1157" s="2"/>
      <c r="M1157" s="2"/>
      <c r="N1157" s="320"/>
      <c r="O1157" s="320"/>
      <c r="P1157" s="320"/>
      <c r="Q1157" s="320"/>
      <c r="R1157" s="320"/>
      <c r="S1157" s="320"/>
      <c r="T1157" s="320"/>
      <c r="U1157" s="320"/>
      <c r="V1157" s="320"/>
      <c r="W1157" s="320"/>
      <c r="X1157" s="320"/>
      <c r="Y1157" s="320"/>
      <c r="Z1157" s="320"/>
      <c r="AA1157" s="320"/>
    </row>
    <row r="1158" spans="1:27" ht="13.5" customHeight="1">
      <c r="A1158" s="74"/>
      <c r="B1158" s="74"/>
      <c r="C1158" s="74"/>
      <c r="D1158" s="74"/>
      <c r="E1158" s="74"/>
      <c r="F1158" s="74"/>
      <c r="G1158" s="390"/>
      <c r="H1158" s="391"/>
      <c r="I1158" s="391"/>
      <c r="J1158" s="391"/>
      <c r="K1158" s="391"/>
      <c r="L1158" s="2"/>
      <c r="M1158" s="2"/>
      <c r="N1158" s="320"/>
      <c r="O1158" s="320"/>
      <c r="P1158" s="320"/>
      <c r="Q1158" s="320"/>
      <c r="R1158" s="320"/>
      <c r="S1158" s="320"/>
      <c r="T1158" s="320"/>
      <c r="U1158" s="320"/>
      <c r="V1158" s="320"/>
      <c r="W1158" s="320"/>
      <c r="X1158" s="320"/>
      <c r="Y1158" s="320"/>
      <c r="Z1158" s="320"/>
      <c r="AA1158" s="320"/>
    </row>
    <row r="1159" spans="1:27" ht="13.5" customHeight="1">
      <c r="A1159" s="74"/>
      <c r="B1159" s="74"/>
      <c r="C1159" s="74"/>
      <c r="D1159" s="74"/>
      <c r="E1159" s="74"/>
      <c r="F1159" s="74"/>
      <c r="G1159" s="390"/>
      <c r="H1159" s="391"/>
      <c r="I1159" s="391"/>
      <c r="J1159" s="391"/>
      <c r="K1159" s="391"/>
      <c r="L1159" s="2"/>
      <c r="M1159" s="2"/>
      <c r="N1159" s="320"/>
      <c r="O1159" s="320"/>
      <c r="P1159" s="320"/>
      <c r="Q1159" s="320"/>
      <c r="R1159" s="320"/>
      <c r="S1159" s="320"/>
      <c r="T1159" s="320"/>
      <c r="U1159" s="320"/>
      <c r="V1159" s="320"/>
      <c r="W1159" s="320"/>
      <c r="X1159" s="320"/>
      <c r="Y1159" s="320"/>
      <c r="Z1159" s="320"/>
      <c r="AA1159" s="320"/>
    </row>
    <row r="1160" spans="1:27" ht="13.5" customHeight="1">
      <c r="A1160" s="74"/>
      <c r="B1160" s="74"/>
      <c r="C1160" s="74"/>
      <c r="D1160" s="74"/>
      <c r="E1160" s="74"/>
      <c r="F1160" s="74"/>
      <c r="G1160" s="390"/>
      <c r="H1160" s="391"/>
      <c r="I1160" s="391"/>
      <c r="J1160" s="391"/>
      <c r="K1160" s="391"/>
      <c r="L1160" s="2"/>
      <c r="M1160" s="2"/>
      <c r="N1160" s="320"/>
      <c r="O1160" s="320"/>
      <c r="P1160" s="320"/>
      <c r="Q1160" s="320"/>
      <c r="R1160" s="320"/>
      <c r="S1160" s="320"/>
      <c r="T1160" s="320"/>
      <c r="U1160" s="320"/>
      <c r="V1160" s="320"/>
      <c r="W1160" s="320"/>
      <c r="X1160" s="320"/>
      <c r="Y1160" s="320"/>
      <c r="Z1160" s="320"/>
      <c r="AA1160" s="320"/>
    </row>
    <row r="1161" spans="1:27" ht="13.5" customHeight="1">
      <c r="A1161" s="74"/>
      <c r="B1161" s="74"/>
      <c r="C1161" s="74"/>
      <c r="D1161" s="74"/>
      <c r="E1161" s="74"/>
      <c r="F1161" s="74"/>
      <c r="G1161" s="390"/>
      <c r="H1161" s="391"/>
      <c r="I1161" s="391"/>
      <c r="J1161" s="391"/>
      <c r="K1161" s="391"/>
      <c r="L1161" s="2"/>
      <c r="M1161" s="2"/>
      <c r="N1161" s="320"/>
      <c r="O1161" s="320"/>
      <c r="P1161" s="320"/>
      <c r="Q1161" s="320"/>
      <c r="R1161" s="320"/>
      <c r="S1161" s="320"/>
      <c r="T1161" s="320"/>
      <c r="U1161" s="320"/>
      <c r="V1161" s="320"/>
      <c r="W1161" s="320"/>
      <c r="X1161" s="320"/>
      <c r="Y1161" s="320"/>
      <c r="Z1161" s="320"/>
      <c r="AA1161" s="320"/>
    </row>
    <row r="1162" spans="1:27" ht="13.5" customHeight="1">
      <c r="A1162" s="74"/>
      <c r="B1162" s="74"/>
      <c r="C1162" s="74"/>
      <c r="D1162" s="74"/>
      <c r="E1162" s="74"/>
      <c r="F1162" s="74"/>
      <c r="G1162" s="390"/>
      <c r="H1162" s="391"/>
      <c r="I1162" s="391"/>
      <c r="J1162" s="391"/>
      <c r="K1162" s="391"/>
      <c r="L1162" s="2"/>
      <c r="M1162" s="2"/>
      <c r="N1162" s="320"/>
      <c r="O1162" s="320"/>
      <c r="P1162" s="320"/>
      <c r="Q1162" s="320"/>
      <c r="R1162" s="320"/>
      <c r="S1162" s="320"/>
      <c r="T1162" s="320"/>
      <c r="U1162" s="320"/>
      <c r="V1162" s="320"/>
      <c r="W1162" s="320"/>
      <c r="X1162" s="320"/>
      <c r="Y1162" s="320"/>
      <c r="Z1162" s="320"/>
      <c r="AA1162" s="320"/>
    </row>
    <row r="1163" spans="1:27" ht="13.5" customHeight="1">
      <c r="A1163" s="74"/>
      <c r="B1163" s="74"/>
      <c r="C1163" s="74"/>
      <c r="D1163" s="74"/>
      <c r="E1163" s="74"/>
      <c r="F1163" s="74"/>
      <c r="G1163" s="390"/>
      <c r="H1163" s="391"/>
      <c r="I1163" s="391"/>
      <c r="J1163" s="391"/>
      <c r="K1163" s="391"/>
      <c r="L1163" s="2"/>
      <c r="M1163" s="2"/>
      <c r="N1163" s="320"/>
      <c r="O1163" s="320"/>
      <c r="P1163" s="320"/>
      <c r="Q1163" s="320"/>
      <c r="R1163" s="320"/>
      <c r="S1163" s="320"/>
      <c r="T1163" s="320"/>
      <c r="U1163" s="320"/>
      <c r="V1163" s="320"/>
      <c r="W1163" s="320"/>
      <c r="X1163" s="320"/>
      <c r="Y1163" s="320"/>
      <c r="Z1163" s="320"/>
      <c r="AA1163" s="320"/>
    </row>
    <row r="1164" spans="1:27" ht="13.5" customHeight="1">
      <c r="A1164" s="74"/>
      <c r="B1164" s="74"/>
      <c r="C1164" s="74"/>
      <c r="D1164" s="74"/>
      <c r="E1164" s="74"/>
      <c r="F1164" s="74"/>
      <c r="G1164" s="390"/>
      <c r="H1164" s="391"/>
      <c r="I1164" s="391"/>
      <c r="J1164" s="391"/>
      <c r="K1164" s="391"/>
      <c r="L1164" s="2"/>
      <c r="M1164" s="2"/>
      <c r="N1164" s="320"/>
      <c r="O1164" s="320"/>
      <c r="P1164" s="320"/>
      <c r="Q1164" s="320"/>
      <c r="R1164" s="320"/>
      <c r="S1164" s="320"/>
      <c r="T1164" s="320"/>
      <c r="U1164" s="320"/>
      <c r="V1164" s="320"/>
      <c r="W1164" s="320"/>
      <c r="X1164" s="320"/>
      <c r="Y1164" s="320"/>
      <c r="Z1164" s="320"/>
      <c r="AA1164" s="320"/>
    </row>
    <row r="1165" spans="1:27" ht="13.5" customHeight="1">
      <c r="A1165" s="74"/>
      <c r="B1165" s="74"/>
      <c r="C1165" s="74"/>
      <c r="D1165" s="74"/>
      <c r="E1165" s="74"/>
      <c r="F1165" s="74"/>
      <c r="G1165" s="390"/>
      <c r="H1165" s="391"/>
      <c r="I1165" s="391"/>
      <c r="J1165" s="391"/>
      <c r="K1165" s="391"/>
      <c r="L1165" s="2"/>
      <c r="M1165" s="2"/>
      <c r="N1165" s="320"/>
      <c r="O1165" s="320"/>
      <c r="P1165" s="320"/>
      <c r="Q1165" s="320"/>
      <c r="R1165" s="320"/>
      <c r="S1165" s="320"/>
      <c r="T1165" s="320"/>
      <c r="U1165" s="320"/>
      <c r="V1165" s="320"/>
      <c r="W1165" s="320"/>
      <c r="X1165" s="320"/>
      <c r="Y1165" s="320"/>
      <c r="Z1165" s="320"/>
      <c r="AA1165" s="320"/>
    </row>
    <row r="1166" spans="1:27" ht="13.5" customHeight="1">
      <c r="A1166" s="74"/>
      <c r="B1166" s="74"/>
      <c r="C1166" s="74"/>
      <c r="D1166" s="74"/>
      <c r="E1166" s="74"/>
      <c r="F1166" s="74"/>
      <c r="G1166" s="390"/>
      <c r="H1166" s="391"/>
      <c r="I1166" s="391"/>
      <c r="J1166" s="391"/>
      <c r="K1166" s="391"/>
      <c r="L1166" s="2"/>
      <c r="M1166" s="2"/>
      <c r="N1166" s="320"/>
      <c r="O1166" s="320"/>
      <c r="P1166" s="320"/>
      <c r="Q1166" s="320"/>
      <c r="R1166" s="320"/>
      <c r="S1166" s="320"/>
      <c r="T1166" s="320"/>
      <c r="U1166" s="320"/>
      <c r="V1166" s="320"/>
      <c r="W1166" s="320"/>
      <c r="X1166" s="320"/>
      <c r="Y1166" s="320"/>
      <c r="Z1166" s="320"/>
      <c r="AA1166" s="320"/>
    </row>
    <row r="1167" spans="1:27" ht="13.5" customHeight="1">
      <c r="A1167" s="74"/>
      <c r="B1167" s="74"/>
      <c r="C1167" s="74"/>
      <c r="D1167" s="74"/>
      <c r="E1167" s="74"/>
      <c r="F1167" s="74"/>
      <c r="G1167" s="390"/>
      <c r="H1167" s="391"/>
      <c r="I1167" s="391"/>
      <c r="J1167" s="391"/>
      <c r="K1167" s="391"/>
      <c r="L1167" s="2"/>
      <c r="M1167" s="2"/>
      <c r="N1167" s="320"/>
      <c r="O1167" s="320"/>
      <c r="P1167" s="320"/>
      <c r="Q1167" s="320"/>
      <c r="R1167" s="320"/>
      <c r="S1167" s="320"/>
      <c r="T1167" s="320"/>
      <c r="U1167" s="320"/>
      <c r="V1167" s="320"/>
      <c r="W1167" s="320"/>
      <c r="X1167" s="320"/>
      <c r="Y1167" s="320"/>
      <c r="Z1167" s="320"/>
      <c r="AA1167" s="320"/>
    </row>
    <row r="1168" spans="1:27" ht="13.5" customHeight="1">
      <c r="A1168" s="74"/>
      <c r="B1168" s="74"/>
      <c r="C1168" s="74"/>
      <c r="D1168" s="74"/>
      <c r="E1168" s="74"/>
      <c r="F1168" s="74"/>
      <c r="G1168" s="390"/>
      <c r="H1168" s="391"/>
      <c r="I1168" s="391"/>
      <c r="J1168" s="391"/>
      <c r="K1168" s="391"/>
      <c r="L1168" s="2"/>
      <c r="M1168" s="2"/>
      <c r="N1168" s="320"/>
      <c r="O1168" s="320"/>
      <c r="P1168" s="320"/>
      <c r="Q1168" s="320"/>
      <c r="R1168" s="320"/>
      <c r="S1168" s="320"/>
      <c r="T1168" s="320"/>
      <c r="U1168" s="320"/>
      <c r="V1168" s="320"/>
      <c r="W1168" s="320"/>
      <c r="X1168" s="320"/>
      <c r="Y1168" s="320"/>
      <c r="Z1168" s="320"/>
      <c r="AA1168" s="320"/>
    </row>
    <row r="1169" spans="1:27" ht="13.5" customHeight="1">
      <c r="A1169" s="74"/>
      <c r="B1169" s="74"/>
      <c r="C1169" s="74"/>
      <c r="D1169" s="74"/>
      <c r="E1169" s="74"/>
      <c r="F1169" s="74"/>
      <c r="G1169" s="390"/>
      <c r="H1169" s="391"/>
      <c r="I1169" s="391"/>
      <c r="J1169" s="391"/>
      <c r="K1169" s="391"/>
      <c r="L1169" s="2"/>
      <c r="M1169" s="2"/>
      <c r="N1169" s="320"/>
      <c r="O1169" s="320"/>
      <c r="P1169" s="320"/>
      <c r="Q1169" s="320"/>
      <c r="R1169" s="320"/>
      <c r="S1169" s="320"/>
      <c r="T1169" s="320"/>
      <c r="U1169" s="320"/>
      <c r="V1169" s="320"/>
      <c r="W1169" s="320"/>
      <c r="X1169" s="320"/>
      <c r="Y1169" s="320"/>
      <c r="Z1169" s="320"/>
      <c r="AA1169" s="320"/>
    </row>
    <row r="1170" spans="1:27" ht="13.5" customHeight="1">
      <c r="A1170" s="74"/>
      <c r="B1170" s="74"/>
      <c r="C1170" s="74"/>
      <c r="D1170" s="74"/>
      <c r="E1170" s="74"/>
      <c r="F1170" s="74"/>
      <c r="G1170" s="390"/>
      <c r="H1170" s="391"/>
      <c r="I1170" s="391"/>
      <c r="J1170" s="391"/>
      <c r="K1170" s="391"/>
      <c r="L1170" s="2"/>
      <c r="M1170" s="2"/>
      <c r="N1170" s="320"/>
      <c r="O1170" s="320"/>
      <c r="P1170" s="320"/>
      <c r="Q1170" s="320"/>
      <c r="R1170" s="320"/>
      <c r="S1170" s="320"/>
      <c r="T1170" s="320"/>
      <c r="U1170" s="320"/>
      <c r="V1170" s="320"/>
      <c r="W1170" s="320"/>
      <c r="X1170" s="320"/>
      <c r="Y1170" s="320"/>
      <c r="Z1170" s="320"/>
      <c r="AA1170" s="320"/>
    </row>
    <row r="1171" spans="1:27" ht="13.5" customHeight="1">
      <c r="A1171" s="74"/>
      <c r="B1171" s="74"/>
      <c r="C1171" s="74"/>
      <c r="D1171" s="74"/>
      <c r="E1171" s="74"/>
      <c r="F1171" s="74"/>
      <c r="G1171" s="390"/>
      <c r="H1171" s="391"/>
      <c r="I1171" s="391"/>
      <c r="J1171" s="391"/>
      <c r="K1171" s="391"/>
      <c r="L1171" s="2"/>
      <c r="M1171" s="2"/>
      <c r="N1171" s="320"/>
      <c r="O1171" s="320"/>
      <c r="P1171" s="320"/>
      <c r="Q1171" s="320"/>
      <c r="R1171" s="320"/>
      <c r="S1171" s="320"/>
      <c r="T1171" s="320"/>
      <c r="U1171" s="320"/>
      <c r="V1171" s="320"/>
      <c r="W1171" s="320"/>
      <c r="X1171" s="320"/>
      <c r="Y1171" s="320"/>
      <c r="Z1171" s="320"/>
      <c r="AA1171" s="320"/>
    </row>
    <row r="1172" spans="1:27" ht="13.5" customHeight="1">
      <c r="A1172" s="74"/>
      <c r="B1172" s="74"/>
      <c r="C1172" s="74"/>
      <c r="D1172" s="74"/>
      <c r="E1172" s="74"/>
      <c r="F1172" s="74"/>
      <c r="G1172" s="390"/>
      <c r="H1172" s="391"/>
      <c r="I1172" s="391"/>
      <c r="J1172" s="391"/>
      <c r="K1172" s="391"/>
      <c r="L1172" s="2"/>
      <c r="M1172" s="2"/>
      <c r="N1172" s="320"/>
      <c r="O1172" s="320"/>
      <c r="P1172" s="320"/>
      <c r="Q1172" s="320"/>
      <c r="R1172" s="320"/>
      <c r="S1172" s="320"/>
      <c r="T1172" s="320"/>
      <c r="U1172" s="320"/>
      <c r="V1172" s="320"/>
      <c r="W1172" s="320"/>
      <c r="X1172" s="320"/>
      <c r="Y1172" s="320"/>
      <c r="Z1172" s="320"/>
      <c r="AA1172" s="320"/>
    </row>
    <row r="1173" spans="1:27" ht="13.5" customHeight="1">
      <c r="A1173" s="74"/>
      <c r="B1173" s="74"/>
      <c r="C1173" s="74"/>
      <c r="D1173" s="74"/>
      <c r="E1173" s="74"/>
      <c r="F1173" s="74"/>
      <c r="G1173" s="390"/>
      <c r="H1173" s="391"/>
      <c r="I1173" s="391"/>
      <c r="J1173" s="391"/>
      <c r="K1173" s="391"/>
      <c r="L1173" s="2"/>
      <c r="M1173" s="2"/>
      <c r="N1173" s="320"/>
      <c r="O1173" s="320"/>
      <c r="P1173" s="320"/>
      <c r="Q1173" s="320"/>
      <c r="R1173" s="320"/>
      <c r="S1173" s="320"/>
      <c r="T1173" s="320"/>
      <c r="U1173" s="320"/>
      <c r="V1173" s="320"/>
      <c r="W1173" s="320"/>
      <c r="X1173" s="320"/>
      <c r="Y1173" s="320"/>
      <c r="Z1173" s="320"/>
      <c r="AA1173" s="320"/>
    </row>
    <row r="1174" spans="1:27" ht="13.5" customHeight="1">
      <c r="A1174" s="74"/>
      <c r="B1174" s="74"/>
      <c r="C1174" s="74"/>
      <c r="D1174" s="74"/>
      <c r="E1174" s="74"/>
      <c r="F1174" s="74"/>
      <c r="G1174" s="390"/>
      <c r="H1174" s="391"/>
      <c r="I1174" s="391"/>
      <c r="J1174" s="391"/>
      <c r="K1174" s="391"/>
      <c r="L1174" s="2"/>
      <c r="M1174" s="2"/>
      <c r="N1174" s="320"/>
      <c r="O1174" s="320"/>
      <c r="P1174" s="320"/>
      <c r="Q1174" s="320"/>
      <c r="R1174" s="320"/>
      <c r="S1174" s="320"/>
      <c r="T1174" s="320"/>
      <c r="U1174" s="320"/>
      <c r="V1174" s="320"/>
      <c r="W1174" s="320"/>
      <c r="X1174" s="320"/>
      <c r="Y1174" s="320"/>
      <c r="Z1174" s="320"/>
      <c r="AA1174" s="320"/>
    </row>
    <row r="1175" spans="1:27" ht="13.5" customHeight="1">
      <c r="A1175" s="74"/>
      <c r="B1175" s="74"/>
      <c r="C1175" s="74"/>
      <c r="D1175" s="74"/>
      <c r="E1175" s="74"/>
      <c r="F1175" s="74"/>
      <c r="G1175" s="390"/>
      <c r="H1175" s="391"/>
      <c r="I1175" s="391"/>
      <c r="J1175" s="391"/>
      <c r="K1175" s="391"/>
      <c r="L1175" s="2"/>
      <c r="M1175" s="2"/>
      <c r="N1175" s="320"/>
      <c r="O1175" s="320"/>
      <c r="P1175" s="320"/>
      <c r="Q1175" s="320"/>
      <c r="R1175" s="320"/>
      <c r="S1175" s="320"/>
      <c r="T1175" s="320"/>
      <c r="U1175" s="320"/>
      <c r="V1175" s="320"/>
      <c r="W1175" s="320"/>
      <c r="X1175" s="320"/>
      <c r="Y1175" s="320"/>
      <c r="Z1175" s="320"/>
      <c r="AA1175" s="320"/>
    </row>
    <row r="1176" spans="1:27" ht="13.5" customHeight="1">
      <c r="A1176" s="74"/>
      <c r="B1176" s="74"/>
      <c r="C1176" s="74"/>
      <c r="D1176" s="74"/>
      <c r="E1176" s="74"/>
      <c r="F1176" s="74"/>
      <c r="G1176" s="390"/>
      <c r="H1176" s="391"/>
      <c r="I1176" s="391"/>
      <c r="J1176" s="391"/>
      <c r="K1176" s="391"/>
      <c r="L1176" s="2"/>
      <c r="M1176" s="2"/>
      <c r="N1176" s="320"/>
      <c r="O1176" s="320"/>
      <c r="P1176" s="320"/>
      <c r="Q1176" s="320"/>
      <c r="R1176" s="320"/>
      <c r="S1176" s="320"/>
      <c r="T1176" s="320"/>
      <c r="U1176" s="320"/>
      <c r="V1176" s="320"/>
      <c r="W1176" s="320"/>
      <c r="X1176" s="320"/>
      <c r="Y1176" s="320"/>
      <c r="Z1176" s="320"/>
      <c r="AA1176" s="320"/>
    </row>
    <row r="1177" spans="1:27" ht="13.5" customHeight="1">
      <c r="A1177" s="74"/>
      <c r="B1177" s="74"/>
      <c r="C1177" s="74"/>
      <c r="D1177" s="74"/>
      <c r="E1177" s="74"/>
      <c r="F1177" s="74"/>
      <c r="G1177" s="390"/>
      <c r="H1177" s="391"/>
      <c r="I1177" s="391"/>
      <c r="J1177" s="391"/>
      <c r="K1177" s="391"/>
      <c r="L1177" s="2"/>
      <c r="M1177" s="2"/>
      <c r="N1177" s="320"/>
      <c r="O1177" s="320"/>
      <c r="P1177" s="320"/>
      <c r="Q1177" s="320"/>
      <c r="R1177" s="320"/>
      <c r="S1177" s="320"/>
      <c r="T1177" s="320"/>
      <c r="U1177" s="320"/>
      <c r="V1177" s="320"/>
      <c r="W1177" s="320"/>
      <c r="X1177" s="320"/>
      <c r="Y1177" s="320"/>
      <c r="Z1177" s="320"/>
      <c r="AA1177" s="320"/>
    </row>
    <row r="1178" spans="1:27" ht="13.5" customHeight="1">
      <c r="A1178" s="74"/>
      <c r="B1178" s="74"/>
      <c r="C1178" s="74"/>
      <c r="D1178" s="74"/>
      <c r="E1178" s="74"/>
      <c r="F1178" s="74"/>
      <c r="G1178" s="390"/>
      <c r="H1178" s="391"/>
      <c r="I1178" s="391"/>
      <c r="J1178" s="391"/>
      <c r="K1178" s="391"/>
      <c r="L1178" s="2"/>
      <c r="M1178" s="2"/>
      <c r="N1178" s="320"/>
      <c r="O1178" s="320"/>
      <c r="P1178" s="320"/>
      <c r="Q1178" s="320"/>
      <c r="R1178" s="320"/>
      <c r="S1178" s="320"/>
      <c r="T1178" s="320"/>
      <c r="U1178" s="320"/>
      <c r="V1178" s="320"/>
      <c r="W1178" s="320"/>
      <c r="X1178" s="320"/>
      <c r="Y1178" s="320"/>
      <c r="Z1178" s="320"/>
      <c r="AA1178" s="320"/>
    </row>
  </sheetData>
  <mergeCells count="20">
    <mergeCell ref="F5:F6"/>
    <mergeCell ref="G5:G6"/>
    <mergeCell ref="H5:H6"/>
    <mergeCell ref="K232:N232"/>
    <mergeCell ref="K233:N233"/>
    <mergeCell ref="A1:F1"/>
    <mergeCell ref="A2:F2"/>
    <mergeCell ref="A3:N3"/>
    <mergeCell ref="A4:N4"/>
    <mergeCell ref="A5:A6"/>
    <mergeCell ref="B5:B6"/>
    <mergeCell ref="C5:C6"/>
    <mergeCell ref="N5:N6"/>
    <mergeCell ref="I5:I6"/>
    <mergeCell ref="J5:J6"/>
    <mergeCell ref="K5:K6"/>
    <mergeCell ref="L5:L6"/>
    <mergeCell ref="M5:M6"/>
    <mergeCell ref="D5:D6"/>
    <mergeCell ref="E5:E6"/>
  </mergeCells>
  <pageMargins left="0.24" right="0.17" top="0.39" bottom="0.21"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Z1003"/>
  <sheetViews>
    <sheetView workbookViewId="0"/>
  </sheetViews>
  <sheetFormatPr defaultColWidth="12.6640625" defaultRowHeight="15" customHeight="1"/>
  <cols>
    <col min="1" max="1" width="4.75" customWidth="1"/>
    <col min="2" max="2" width="16.4140625" customWidth="1"/>
    <col min="3" max="3" width="9.6640625" customWidth="1"/>
    <col min="4" max="4" width="7.25" customWidth="1"/>
    <col min="5" max="5" width="8.75" customWidth="1"/>
    <col min="6" max="6" width="6.6640625" customWidth="1"/>
    <col min="7" max="7" width="19.1640625" customWidth="1"/>
    <col min="8" max="8" width="17.1640625" customWidth="1"/>
    <col min="9" max="9" width="10.75" customWidth="1"/>
    <col min="10" max="10" width="11.75" customWidth="1"/>
    <col min="11" max="11" width="13.75" customWidth="1"/>
    <col min="12" max="12" width="15.5" customWidth="1"/>
    <col min="13" max="13" width="12.75" customWidth="1"/>
    <col min="14" max="14" width="9.9140625" customWidth="1"/>
    <col min="15" max="26" width="9.1640625" customWidth="1"/>
  </cols>
  <sheetData>
    <row r="1" spans="1:26" ht="12.75" customHeight="1">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 customHeight="1">
      <c r="A2" s="76"/>
      <c r="B2" s="76"/>
      <c r="C2" s="76"/>
      <c r="D2" s="76"/>
      <c r="E2" s="76"/>
      <c r="F2" s="76"/>
      <c r="G2" s="76"/>
      <c r="H2" s="76"/>
      <c r="I2" s="76"/>
      <c r="J2" s="76"/>
      <c r="K2" s="76"/>
      <c r="L2" s="76"/>
      <c r="M2" s="76"/>
      <c r="N2" s="394" t="s">
        <v>840</v>
      </c>
      <c r="O2" s="76"/>
      <c r="P2" s="76"/>
      <c r="Q2" s="76"/>
      <c r="R2" s="76"/>
      <c r="S2" s="76"/>
      <c r="T2" s="76"/>
      <c r="U2" s="76"/>
      <c r="V2" s="76"/>
      <c r="W2" s="76"/>
      <c r="X2" s="76"/>
      <c r="Y2" s="76"/>
      <c r="Z2" s="76"/>
    </row>
    <row r="3" spans="1:26" ht="12.75" customHeight="1">
      <c r="A3" s="76"/>
      <c r="B3" s="830" t="s">
        <v>0</v>
      </c>
      <c r="C3" s="751"/>
      <c r="D3" s="751"/>
      <c r="E3" s="751"/>
      <c r="F3" s="751"/>
      <c r="G3" s="831" t="s">
        <v>841</v>
      </c>
      <c r="H3" s="751"/>
      <c r="I3" s="751"/>
      <c r="J3" s="751"/>
      <c r="K3" s="751"/>
      <c r="L3" s="751"/>
      <c r="M3" s="751"/>
      <c r="N3" s="177"/>
      <c r="O3" s="76"/>
      <c r="P3" s="76"/>
      <c r="Q3" s="76"/>
      <c r="R3" s="76"/>
      <c r="S3" s="76"/>
      <c r="T3" s="76"/>
      <c r="U3" s="76"/>
      <c r="V3" s="76"/>
      <c r="W3" s="76"/>
      <c r="X3" s="76"/>
      <c r="Y3" s="76"/>
      <c r="Z3" s="76"/>
    </row>
    <row r="4" spans="1:26" ht="12.75" customHeight="1">
      <c r="A4" s="76"/>
      <c r="B4" s="831" t="s">
        <v>65</v>
      </c>
      <c r="C4" s="751"/>
      <c r="D4" s="751"/>
      <c r="E4" s="751"/>
      <c r="F4" s="751"/>
      <c r="G4" s="831" t="s">
        <v>842</v>
      </c>
      <c r="H4" s="751"/>
      <c r="I4" s="751"/>
      <c r="J4" s="751"/>
      <c r="K4" s="751"/>
      <c r="L4" s="751"/>
      <c r="M4" s="751"/>
      <c r="N4" s="76"/>
      <c r="O4" s="76"/>
      <c r="P4" s="76"/>
      <c r="Q4" s="76"/>
      <c r="R4" s="76"/>
      <c r="S4" s="76"/>
      <c r="T4" s="76"/>
      <c r="U4" s="76"/>
      <c r="V4" s="76"/>
      <c r="W4" s="76"/>
      <c r="X4" s="76"/>
      <c r="Y4" s="76"/>
      <c r="Z4" s="76"/>
    </row>
    <row r="5" spans="1:26" ht="12.75" customHeight="1">
      <c r="A5" s="76"/>
      <c r="B5" s="76"/>
      <c r="C5" s="76"/>
      <c r="D5" s="76"/>
      <c r="E5" s="76"/>
      <c r="F5" s="76"/>
      <c r="G5" s="76"/>
      <c r="H5" s="76"/>
      <c r="I5" s="76"/>
      <c r="J5" s="76"/>
      <c r="K5" s="76"/>
      <c r="L5" s="76"/>
      <c r="M5" s="76"/>
      <c r="N5" s="76"/>
      <c r="O5" s="76"/>
      <c r="P5" s="76"/>
      <c r="Q5" s="76"/>
      <c r="R5" s="76"/>
      <c r="S5" s="76"/>
      <c r="T5" s="76"/>
      <c r="U5" s="76"/>
      <c r="V5" s="76"/>
      <c r="W5" s="76"/>
      <c r="X5" s="76"/>
      <c r="Y5" s="76"/>
      <c r="Z5" s="76"/>
    </row>
    <row r="6" spans="1:26" ht="12.75" customHeight="1">
      <c r="A6" s="76"/>
      <c r="B6" s="831" t="s">
        <v>843</v>
      </c>
      <c r="C6" s="751"/>
      <c r="D6" s="751"/>
      <c r="E6" s="751"/>
      <c r="F6" s="751"/>
      <c r="G6" s="76"/>
      <c r="H6" s="76"/>
      <c r="I6" s="76"/>
      <c r="J6" s="76"/>
      <c r="K6" s="76"/>
      <c r="L6" s="76"/>
      <c r="M6" s="76"/>
      <c r="N6" s="76"/>
      <c r="O6" s="76"/>
      <c r="P6" s="76"/>
      <c r="Q6" s="76"/>
      <c r="R6" s="76"/>
      <c r="S6" s="76"/>
      <c r="T6" s="76"/>
      <c r="U6" s="76"/>
      <c r="V6" s="76"/>
      <c r="W6" s="76"/>
      <c r="X6" s="76"/>
      <c r="Y6" s="76"/>
      <c r="Z6" s="76"/>
    </row>
    <row r="7" spans="1:26" ht="12.75" customHeight="1">
      <c r="A7" s="76"/>
      <c r="B7" s="76"/>
      <c r="C7" s="76"/>
      <c r="D7" s="76"/>
      <c r="E7" s="76"/>
      <c r="F7" s="76"/>
      <c r="G7" s="76"/>
      <c r="H7" s="76"/>
      <c r="I7" s="76"/>
      <c r="J7" s="76"/>
      <c r="K7" s="76"/>
      <c r="L7" s="76"/>
      <c r="M7" s="76"/>
      <c r="N7" s="76"/>
      <c r="O7" s="76"/>
      <c r="P7" s="76"/>
      <c r="Q7" s="76"/>
      <c r="R7" s="76"/>
      <c r="S7" s="76"/>
      <c r="T7" s="76"/>
      <c r="U7" s="76"/>
      <c r="V7" s="76"/>
      <c r="W7" s="76"/>
      <c r="X7" s="76"/>
      <c r="Y7" s="76"/>
      <c r="Z7" s="76"/>
    </row>
    <row r="8" spans="1:26" ht="23.25" customHeight="1">
      <c r="A8" s="750" t="s">
        <v>844</v>
      </c>
      <c r="B8" s="751"/>
      <c r="C8" s="751"/>
      <c r="D8" s="751"/>
      <c r="E8" s="751"/>
      <c r="F8" s="751"/>
      <c r="G8" s="751"/>
      <c r="H8" s="751"/>
      <c r="I8" s="751"/>
      <c r="J8" s="751"/>
      <c r="K8" s="751"/>
      <c r="L8" s="751"/>
      <c r="M8" s="751"/>
      <c r="N8" s="751"/>
      <c r="O8" s="76"/>
      <c r="P8" s="76"/>
      <c r="Q8" s="76"/>
      <c r="R8" s="76"/>
      <c r="S8" s="76"/>
      <c r="T8" s="76"/>
      <c r="U8" s="76"/>
      <c r="V8" s="76"/>
      <c r="W8" s="76"/>
      <c r="X8" s="76"/>
      <c r="Y8" s="76"/>
      <c r="Z8" s="76"/>
    </row>
    <row r="9" spans="1:26" ht="12.75" customHeight="1">
      <c r="A9" s="76"/>
      <c r="B9" s="76"/>
      <c r="C9" s="76"/>
      <c r="D9" s="76"/>
      <c r="E9" s="76"/>
      <c r="F9" s="76"/>
      <c r="G9" s="76"/>
      <c r="H9" s="76"/>
      <c r="I9" s="76"/>
      <c r="J9" s="76"/>
      <c r="K9" s="76"/>
      <c r="L9" s="76"/>
      <c r="M9" s="76"/>
      <c r="N9" s="76"/>
      <c r="O9" s="76"/>
      <c r="P9" s="76"/>
      <c r="Q9" s="76"/>
      <c r="R9" s="76"/>
      <c r="S9" s="76"/>
      <c r="T9" s="76"/>
      <c r="U9" s="76"/>
      <c r="V9" s="76"/>
      <c r="W9" s="76"/>
      <c r="X9" s="76"/>
      <c r="Y9" s="76"/>
      <c r="Z9" s="76"/>
    </row>
    <row r="10" spans="1:26" ht="24.75" customHeight="1">
      <c r="A10" s="395">
        <v>1</v>
      </c>
      <c r="B10" s="832" t="s">
        <v>845</v>
      </c>
      <c r="C10" s="828"/>
      <c r="D10" s="828"/>
      <c r="E10" s="828"/>
      <c r="F10" s="828"/>
      <c r="G10" s="828"/>
      <c r="H10" s="828"/>
      <c r="I10" s="828"/>
      <c r="J10" s="828"/>
      <c r="K10" s="828"/>
      <c r="L10" s="828"/>
      <c r="M10" s="828"/>
      <c r="N10" s="829"/>
      <c r="O10" s="396"/>
      <c r="P10" s="396"/>
      <c r="Q10" s="396"/>
      <c r="R10" s="396"/>
      <c r="S10" s="396"/>
      <c r="T10" s="396"/>
      <c r="U10" s="396"/>
      <c r="V10" s="396"/>
      <c r="W10" s="396"/>
      <c r="X10" s="396"/>
      <c r="Y10" s="396"/>
      <c r="Z10" s="396"/>
    </row>
    <row r="11" spans="1:26" ht="65.25" customHeight="1">
      <c r="A11" s="397" t="s">
        <v>3</v>
      </c>
      <c r="B11" s="836" t="s">
        <v>846</v>
      </c>
      <c r="C11" s="829"/>
      <c r="D11" s="311" t="s">
        <v>157</v>
      </c>
      <c r="E11" s="837" t="s">
        <v>847</v>
      </c>
      <c r="F11" s="829"/>
      <c r="G11" s="836" t="s">
        <v>848</v>
      </c>
      <c r="H11" s="828"/>
      <c r="I11" s="829"/>
      <c r="J11" s="836" t="s">
        <v>849</v>
      </c>
      <c r="K11" s="828"/>
      <c r="L11" s="829"/>
      <c r="M11" s="837" t="s">
        <v>7</v>
      </c>
      <c r="N11" s="829"/>
      <c r="O11" s="398"/>
      <c r="P11" s="398"/>
      <c r="Q11" s="398"/>
      <c r="R11" s="398"/>
      <c r="S11" s="398"/>
      <c r="T11" s="398"/>
      <c r="U11" s="398"/>
      <c r="V11" s="398"/>
      <c r="W11" s="398"/>
      <c r="X11" s="398"/>
      <c r="Y11" s="398"/>
      <c r="Z11" s="398"/>
    </row>
    <row r="12" spans="1:26" ht="15.5">
      <c r="A12" s="399">
        <v>1</v>
      </c>
      <c r="B12" s="811" t="s">
        <v>850</v>
      </c>
      <c r="C12" s="812"/>
      <c r="D12" s="400">
        <v>2</v>
      </c>
      <c r="E12" s="838"/>
      <c r="F12" s="812"/>
      <c r="G12" s="833" t="s">
        <v>851</v>
      </c>
      <c r="H12" s="834"/>
      <c r="I12" s="812"/>
      <c r="J12" s="835"/>
      <c r="K12" s="834"/>
      <c r="L12" s="812"/>
      <c r="M12" s="839"/>
      <c r="N12" s="812"/>
      <c r="O12" s="398"/>
      <c r="P12" s="398"/>
      <c r="Q12" s="398"/>
      <c r="R12" s="398"/>
      <c r="S12" s="398"/>
      <c r="T12" s="398"/>
      <c r="U12" s="398"/>
      <c r="V12" s="398"/>
      <c r="W12" s="398"/>
      <c r="X12" s="398"/>
      <c r="Y12" s="398"/>
      <c r="Z12" s="398"/>
    </row>
    <row r="13" spans="1:26" ht="15.5">
      <c r="A13" s="401">
        <v>2</v>
      </c>
      <c r="B13" s="813" t="s">
        <v>850</v>
      </c>
      <c r="C13" s="814"/>
      <c r="D13" s="402">
        <v>2</v>
      </c>
      <c r="E13" s="813" t="s">
        <v>852</v>
      </c>
      <c r="F13" s="814"/>
      <c r="G13" s="815" t="s">
        <v>853</v>
      </c>
      <c r="H13" s="816"/>
      <c r="I13" s="814"/>
      <c r="J13" s="817"/>
      <c r="K13" s="816"/>
      <c r="L13" s="814"/>
      <c r="M13" s="818"/>
      <c r="N13" s="814"/>
      <c r="O13" s="398"/>
      <c r="P13" s="398"/>
      <c r="Q13" s="398"/>
      <c r="R13" s="398"/>
      <c r="S13" s="398"/>
      <c r="T13" s="398"/>
      <c r="U13" s="398"/>
      <c r="V13" s="398"/>
      <c r="W13" s="398"/>
      <c r="X13" s="398"/>
      <c r="Y13" s="398"/>
      <c r="Z13" s="398"/>
    </row>
    <row r="14" spans="1:26" ht="27" customHeight="1">
      <c r="A14" s="401"/>
      <c r="B14" s="817"/>
      <c r="C14" s="814"/>
      <c r="D14" s="403"/>
      <c r="E14" s="818"/>
      <c r="F14" s="814"/>
      <c r="G14" s="818"/>
      <c r="H14" s="816"/>
      <c r="I14" s="814"/>
      <c r="J14" s="817"/>
      <c r="K14" s="816"/>
      <c r="L14" s="814"/>
      <c r="M14" s="818"/>
      <c r="N14" s="814"/>
      <c r="O14" s="398"/>
      <c r="P14" s="398"/>
      <c r="Q14" s="398"/>
      <c r="R14" s="398"/>
      <c r="S14" s="398"/>
      <c r="T14" s="398"/>
      <c r="U14" s="398"/>
      <c r="V14" s="398"/>
      <c r="W14" s="398"/>
      <c r="X14" s="398"/>
      <c r="Y14" s="398"/>
      <c r="Z14" s="398"/>
    </row>
    <row r="15" spans="1:26" ht="27" customHeight="1">
      <c r="A15" s="404"/>
      <c r="B15" s="824" t="s">
        <v>854</v>
      </c>
      <c r="C15" s="825"/>
      <c r="D15" s="405"/>
      <c r="E15" s="824"/>
      <c r="F15" s="825"/>
      <c r="G15" s="824"/>
      <c r="H15" s="826"/>
      <c r="I15" s="825"/>
      <c r="J15" s="840"/>
      <c r="K15" s="826"/>
      <c r="L15" s="825"/>
      <c r="M15" s="824"/>
      <c r="N15" s="825"/>
      <c r="O15" s="398"/>
      <c r="P15" s="398"/>
      <c r="Q15" s="398"/>
      <c r="R15" s="398"/>
      <c r="S15" s="398"/>
      <c r="T15" s="398"/>
      <c r="U15" s="398"/>
      <c r="V15" s="398"/>
      <c r="W15" s="398"/>
      <c r="X15" s="398"/>
      <c r="Y15" s="398"/>
      <c r="Z15" s="398"/>
    </row>
    <row r="16" spans="1:26" ht="24.75" customHeight="1">
      <c r="A16" s="406">
        <v>2</v>
      </c>
      <c r="B16" s="827" t="s">
        <v>855</v>
      </c>
      <c r="C16" s="828"/>
      <c r="D16" s="828"/>
      <c r="E16" s="828"/>
      <c r="F16" s="828"/>
      <c r="G16" s="828"/>
      <c r="H16" s="828"/>
      <c r="I16" s="828"/>
      <c r="J16" s="828"/>
      <c r="K16" s="828"/>
      <c r="L16" s="828"/>
      <c r="M16" s="828"/>
      <c r="N16" s="829"/>
      <c r="O16" s="396"/>
      <c r="P16" s="396"/>
      <c r="Q16" s="396"/>
      <c r="R16" s="396"/>
      <c r="S16" s="396"/>
      <c r="T16" s="396"/>
      <c r="U16" s="396"/>
      <c r="V16" s="396"/>
      <c r="W16" s="396"/>
      <c r="X16" s="396"/>
      <c r="Y16" s="396"/>
      <c r="Z16" s="396"/>
    </row>
    <row r="17" spans="1:26" ht="25.5" customHeight="1">
      <c r="A17" s="819" t="s">
        <v>3</v>
      </c>
      <c r="B17" s="820" t="s">
        <v>580</v>
      </c>
      <c r="C17" s="821"/>
      <c r="D17" s="836" t="s">
        <v>856</v>
      </c>
      <c r="E17" s="829"/>
      <c r="F17" s="819" t="s">
        <v>857</v>
      </c>
      <c r="G17" s="819" t="s">
        <v>858</v>
      </c>
      <c r="H17" s="819" t="s">
        <v>859</v>
      </c>
      <c r="I17" s="819" t="s">
        <v>208</v>
      </c>
      <c r="J17" s="819" t="s">
        <v>860</v>
      </c>
      <c r="K17" s="819" t="s">
        <v>847</v>
      </c>
      <c r="L17" s="819" t="s">
        <v>861</v>
      </c>
      <c r="M17" s="820" t="s">
        <v>7</v>
      </c>
      <c r="N17" s="821"/>
      <c r="O17" s="398"/>
      <c r="P17" s="398"/>
      <c r="Q17" s="398"/>
      <c r="R17" s="398"/>
      <c r="S17" s="398"/>
      <c r="T17" s="398"/>
      <c r="U17" s="398"/>
      <c r="V17" s="398"/>
      <c r="W17" s="398"/>
      <c r="X17" s="398"/>
      <c r="Y17" s="398"/>
      <c r="Z17" s="398"/>
    </row>
    <row r="18" spans="1:26" ht="31.5" customHeight="1">
      <c r="A18" s="790"/>
      <c r="B18" s="841"/>
      <c r="C18" s="792"/>
      <c r="D18" s="311" t="s">
        <v>862</v>
      </c>
      <c r="E18" s="311" t="s">
        <v>863</v>
      </c>
      <c r="F18" s="790"/>
      <c r="G18" s="790"/>
      <c r="H18" s="790"/>
      <c r="I18" s="790"/>
      <c r="J18" s="790"/>
      <c r="K18" s="790"/>
      <c r="L18" s="790"/>
      <c r="M18" s="822"/>
      <c r="N18" s="823"/>
      <c r="O18" s="398"/>
      <c r="P18" s="398"/>
      <c r="Q18" s="398"/>
      <c r="R18" s="398"/>
      <c r="S18" s="398"/>
      <c r="T18" s="398"/>
      <c r="U18" s="398"/>
      <c r="V18" s="398"/>
      <c r="W18" s="398"/>
      <c r="X18" s="398"/>
      <c r="Y18" s="398"/>
      <c r="Z18" s="398"/>
    </row>
    <row r="19" spans="1:26" ht="29.25" customHeight="1">
      <c r="A19" s="407">
        <v>1</v>
      </c>
      <c r="B19" s="408" t="s">
        <v>864</v>
      </c>
      <c r="C19" s="409" t="s">
        <v>865</v>
      </c>
      <c r="D19" s="410" t="s">
        <v>521</v>
      </c>
      <c r="E19" s="407"/>
      <c r="F19" s="411" t="s">
        <v>866</v>
      </c>
      <c r="G19" s="411" t="s">
        <v>850</v>
      </c>
      <c r="H19" s="411" t="s">
        <v>867</v>
      </c>
      <c r="I19" s="411" t="s">
        <v>627</v>
      </c>
      <c r="J19" s="411" t="s">
        <v>605</v>
      </c>
      <c r="K19" s="411" t="s">
        <v>825</v>
      </c>
      <c r="L19" s="412">
        <v>44774</v>
      </c>
      <c r="M19" s="842" t="s">
        <v>868</v>
      </c>
      <c r="N19" s="812"/>
      <c r="O19" s="398"/>
      <c r="P19" s="398"/>
      <c r="Q19" s="398"/>
      <c r="R19" s="398"/>
      <c r="S19" s="398"/>
      <c r="T19" s="398"/>
      <c r="U19" s="398"/>
      <c r="V19" s="398"/>
      <c r="W19" s="398"/>
      <c r="X19" s="398"/>
      <c r="Y19" s="398"/>
      <c r="Z19" s="398"/>
    </row>
    <row r="20" spans="1:26" ht="22.5" customHeight="1">
      <c r="A20" s="413">
        <v>2</v>
      </c>
      <c r="B20" s="408" t="s">
        <v>869</v>
      </c>
      <c r="C20" s="414" t="s">
        <v>870</v>
      </c>
      <c r="D20" s="415" t="s">
        <v>521</v>
      </c>
      <c r="E20" s="416"/>
      <c r="F20" s="416" t="s">
        <v>866</v>
      </c>
      <c r="G20" s="416" t="s">
        <v>850</v>
      </c>
      <c r="H20" s="416" t="s">
        <v>871</v>
      </c>
      <c r="I20" s="416" t="s">
        <v>590</v>
      </c>
      <c r="J20" s="416" t="s">
        <v>605</v>
      </c>
      <c r="K20" s="416" t="s">
        <v>872</v>
      </c>
      <c r="L20" s="417">
        <v>44652</v>
      </c>
      <c r="M20" s="843" t="s">
        <v>868</v>
      </c>
      <c r="N20" s="825"/>
      <c r="O20" s="398"/>
      <c r="P20" s="398"/>
      <c r="Q20" s="398"/>
      <c r="R20" s="398"/>
      <c r="S20" s="398"/>
      <c r="T20" s="398"/>
      <c r="U20" s="398"/>
      <c r="V20" s="398"/>
      <c r="W20" s="398"/>
      <c r="X20" s="398"/>
      <c r="Y20" s="398"/>
      <c r="Z20" s="398"/>
    </row>
    <row r="21" spans="1:26" ht="22.5" customHeight="1">
      <c r="A21" s="413">
        <v>3</v>
      </c>
      <c r="B21" s="418" t="s">
        <v>873</v>
      </c>
      <c r="C21" s="414" t="s">
        <v>874</v>
      </c>
      <c r="D21" s="415" t="s">
        <v>521</v>
      </c>
      <c r="E21" s="416"/>
      <c r="F21" s="416" t="s">
        <v>866</v>
      </c>
      <c r="G21" s="416" t="s">
        <v>850</v>
      </c>
      <c r="H21" s="416" t="s">
        <v>875</v>
      </c>
      <c r="I21" s="416" t="s">
        <v>590</v>
      </c>
      <c r="J21" s="416" t="s">
        <v>605</v>
      </c>
      <c r="K21" s="416" t="s">
        <v>876</v>
      </c>
      <c r="L21" s="416"/>
      <c r="M21" s="843" t="s">
        <v>868</v>
      </c>
      <c r="N21" s="825"/>
      <c r="O21" s="398"/>
      <c r="P21" s="398"/>
      <c r="Q21" s="398"/>
      <c r="R21" s="398"/>
      <c r="S21" s="398"/>
      <c r="T21" s="398"/>
      <c r="U21" s="398"/>
      <c r="V21" s="398"/>
      <c r="W21" s="398"/>
      <c r="X21" s="398"/>
      <c r="Y21" s="398"/>
      <c r="Z21" s="398"/>
    </row>
    <row r="22" spans="1:26" ht="22.5" customHeight="1">
      <c r="A22" s="419">
        <v>4</v>
      </c>
      <c r="B22" s="420" t="s">
        <v>877</v>
      </c>
      <c r="C22" s="421" t="s">
        <v>878</v>
      </c>
      <c r="D22" s="422" t="s">
        <v>521</v>
      </c>
      <c r="E22" s="423"/>
      <c r="F22" s="423" t="s">
        <v>866</v>
      </c>
      <c r="G22" s="423" t="s">
        <v>850</v>
      </c>
      <c r="H22" s="423" t="s">
        <v>724</v>
      </c>
      <c r="I22" s="423" t="s">
        <v>590</v>
      </c>
      <c r="J22" s="423" t="s">
        <v>605</v>
      </c>
      <c r="K22" s="423" t="s">
        <v>872</v>
      </c>
      <c r="L22" s="424">
        <v>44866</v>
      </c>
      <c r="M22" s="843" t="s">
        <v>868</v>
      </c>
      <c r="N22" s="825"/>
      <c r="O22" s="398"/>
      <c r="P22" s="398"/>
      <c r="Q22" s="398"/>
      <c r="R22" s="398"/>
      <c r="S22" s="398"/>
      <c r="T22" s="398"/>
      <c r="U22" s="398"/>
      <c r="V22" s="398"/>
      <c r="W22" s="398"/>
      <c r="X22" s="398"/>
      <c r="Y22" s="398"/>
      <c r="Z22" s="398"/>
    </row>
    <row r="23" spans="1:26" ht="22.5" customHeight="1">
      <c r="A23" s="425">
        <v>3</v>
      </c>
      <c r="B23" s="827" t="s">
        <v>879</v>
      </c>
      <c r="C23" s="828"/>
      <c r="D23" s="828"/>
      <c r="E23" s="828"/>
      <c r="F23" s="828"/>
      <c r="G23" s="828"/>
      <c r="H23" s="828"/>
      <c r="I23" s="828"/>
      <c r="J23" s="828"/>
      <c r="K23" s="828"/>
      <c r="L23" s="828"/>
      <c r="M23" s="828"/>
      <c r="N23" s="829"/>
      <c r="O23" s="396"/>
      <c r="P23" s="396"/>
      <c r="Q23" s="396"/>
      <c r="R23" s="396"/>
      <c r="S23" s="396"/>
      <c r="T23" s="396"/>
      <c r="U23" s="396"/>
      <c r="V23" s="396"/>
      <c r="W23" s="396"/>
      <c r="X23" s="396"/>
      <c r="Y23" s="396"/>
      <c r="Z23" s="396"/>
    </row>
    <row r="24" spans="1:26" ht="24" customHeight="1">
      <c r="A24" s="819" t="s">
        <v>3</v>
      </c>
      <c r="B24" s="820" t="s">
        <v>580</v>
      </c>
      <c r="C24" s="821"/>
      <c r="D24" s="836" t="s">
        <v>856</v>
      </c>
      <c r="E24" s="829"/>
      <c r="F24" s="819" t="s">
        <v>857</v>
      </c>
      <c r="G24" s="819" t="s">
        <v>858</v>
      </c>
      <c r="H24" s="819" t="s">
        <v>859</v>
      </c>
      <c r="I24" s="819" t="s">
        <v>208</v>
      </c>
      <c r="J24" s="819" t="s">
        <v>860</v>
      </c>
      <c r="K24" s="819" t="s">
        <v>847</v>
      </c>
      <c r="L24" s="819" t="s">
        <v>880</v>
      </c>
      <c r="M24" s="820" t="s">
        <v>7</v>
      </c>
      <c r="N24" s="821"/>
      <c r="O24" s="398"/>
      <c r="P24" s="398"/>
      <c r="Q24" s="398"/>
      <c r="R24" s="398"/>
      <c r="S24" s="398"/>
      <c r="T24" s="398"/>
      <c r="U24" s="398"/>
      <c r="V24" s="398"/>
      <c r="W24" s="398"/>
      <c r="X24" s="398"/>
      <c r="Y24" s="398"/>
      <c r="Z24" s="398"/>
    </row>
    <row r="25" spans="1:26" ht="22.5" customHeight="1">
      <c r="A25" s="790"/>
      <c r="B25" s="841"/>
      <c r="C25" s="792"/>
      <c r="D25" s="311" t="s">
        <v>862</v>
      </c>
      <c r="E25" s="311" t="s">
        <v>863</v>
      </c>
      <c r="F25" s="790"/>
      <c r="G25" s="790"/>
      <c r="H25" s="790"/>
      <c r="I25" s="790"/>
      <c r="J25" s="790"/>
      <c r="K25" s="790"/>
      <c r="L25" s="790"/>
      <c r="M25" s="822"/>
      <c r="N25" s="823"/>
      <c r="O25" s="398"/>
      <c r="P25" s="398"/>
      <c r="Q25" s="398"/>
      <c r="R25" s="398"/>
      <c r="S25" s="398"/>
      <c r="T25" s="398"/>
      <c r="U25" s="398"/>
      <c r="V25" s="398"/>
      <c r="W25" s="398"/>
      <c r="X25" s="398"/>
      <c r="Y25" s="398"/>
      <c r="Z25" s="398"/>
    </row>
    <row r="26" spans="1:26" ht="30.75" customHeight="1">
      <c r="A26" s="407">
        <v>1</v>
      </c>
      <c r="B26" s="408" t="s">
        <v>881</v>
      </c>
      <c r="C26" s="409" t="s">
        <v>882</v>
      </c>
      <c r="D26" s="426"/>
      <c r="E26" s="427" t="s">
        <v>521</v>
      </c>
      <c r="F26" s="426" t="s">
        <v>866</v>
      </c>
      <c r="G26" s="426" t="s">
        <v>850</v>
      </c>
      <c r="H26" s="426" t="s">
        <v>867</v>
      </c>
      <c r="I26" s="426" t="s">
        <v>605</v>
      </c>
      <c r="J26" s="426" t="s">
        <v>605</v>
      </c>
      <c r="K26" s="426" t="s">
        <v>825</v>
      </c>
      <c r="L26" s="426" t="s">
        <v>883</v>
      </c>
      <c r="M26" s="842" t="s">
        <v>252</v>
      </c>
      <c r="N26" s="812"/>
      <c r="O26" s="398"/>
      <c r="P26" s="398"/>
      <c r="Q26" s="398"/>
      <c r="R26" s="398"/>
      <c r="S26" s="398"/>
      <c r="T26" s="398"/>
      <c r="U26" s="398"/>
      <c r="V26" s="398"/>
      <c r="W26" s="398"/>
      <c r="X26" s="398"/>
      <c r="Y26" s="398"/>
      <c r="Z26" s="398"/>
    </row>
    <row r="27" spans="1:26" ht="22.5" customHeight="1">
      <c r="A27" s="428">
        <v>2</v>
      </c>
      <c r="B27" s="429"/>
      <c r="C27" s="430"/>
      <c r="D27" s="431"/>
      <c r="E27" s="431"/>
      <c r="F27" s="431"/>
      <c r="G27" s="431"/>
      <c r="H27" s="431"/>
      <c r="I27" s="431"/>
      <c r="J27" s="431"/>
      <c r="K27" s="431"/>
      <c r="L27" s="431"/>
      <c r="M27" s="845"/>
      <c r="N27" s="825"/>
      <c r="O27" s="396"/>
      <c r="P27" s="396"/>
      <c r="Q27" s="396"/>
      <c r="R27" s="396"/>
      <c r="S27" s="396"/>
      <c r="T27" s="396"/>
      <c r="U27" s="396"/>
      <c r="V27" s="396"/>
      <c r="W27" s="396"/>
      <c r="X27" s="396"/>
      <c r="Y27" s="396"/>
      <c r="Z27" s="396"/>
    </row>
    <row r="28" spans="1:26" ht="22.5" customHeight="1">
      <c r="A28" s="425">
        <v>4</v>
      </c>
      <c r="B28" s="827" t="s">
        <v>884</v>
      </c>
      <c r="C28" s="828"/>
      <c r="D28" s="828"/>
      <c r="E28" s="828"/>
      <c r="F28" s="828"/>
      <c r="G28" s="828"/>
      <c r="H28" s="828"/>
      <c r="I28" s="828"/>
      <c r="J28" s="828"/>
      <c r="K28" s="828"/>
      <c r="L28" s="828"/>
      <c r="M28" s="828"/>
      <c r="N28" s="829"/>
      <c r="O28" s="396"/>
      <c r="P28" s="396"/>
      <c r="Q28" s="396"/>
      <c r="R28" s="396"/>
      <c r="S28" s="396"/>
      <c r="T28" s="396"/>
      <c r="U28" s="396"/>
      <c r="V28" s="396"/>
      <c r="W28" s="396"/>
      <c r="X28" s="396"/>
      <c r="Y28" s="396"/>
      <c r="Z28" s="396"/>
    </row>
    <row r="29" spans="1:26" ht="22.5" customHeight="1">
      <c r="A29" s="819" t="s">
        <v>3</v>
      </c>
      <c r="B29" s="820" t="s">
        <v>580</v>
      </c>
      <c r="C29" s="821"/>
      <c r="D29" s="836" t="s">
        <v>856</v>
      </c>
      <c r="E29" s="829"/>
      <c r="F29" s="819" t="s">
        <v>857</v>
      </c>
      <c r="G29" s="819" t="s">
        <v>885</v>
      </c>
      <c r="H29" s="819" t="s">
        <v>849</v>
      </c>
      <c r="I29" s="836" t="s">
        <v>886</v>
      </c>
      <c r="J29" s="828"/>
      <c r="K29" s="829"/>
      <c r="L29" s="846" t="s">
        <v>887</v>
      </c>
      <c r="M29" s="819" t="s">
        <v>888</v>
      </c>
      <c r="N29" s="819" t="s">
        <v>7</v>
      </c>
      <c r="O29" s="398"/>
      <c r="P29" s="398"/>
      <c r="Q29" s="398"/>
      <c r="R29" s="398"/>
      <c r="S29" s="398"/>
      <c r="T29" s="398"/>
      <c r="U29" s="398"/>
      <c r="V29" s="398"/>
      <c r="W29" s="398"/>
      <c r="X29" s="398"/>
      <c r="Y29" s="398"/>
      <c r="Z29" s="398"/>
    </row>
    <row r="30" spans="1:26" ht="45" customHeight="1">
      <c r="A30" s="790"/>
      <c r="B30" s="822"/>
      <c r="C30" s="823"/>
      <c r="D30" s="311" t="s">
        <v>862</v>
      </c>
      <c r="E30" s="311" t="s">
        <v>863</v>
      </c>
      <c r="F30" s="790"/>
      <c r="G30" s="790"/>
      <c r="H30" s="790"/>
      <c r="I30" s="311" t="s">
        <v>889</v>
      </c>
      <c r="J30" s="311" t="s">
        <v>890</v>
      </c>
      <c r="K30" s="311" t="s">
        <v>891</v>
      </c>
      <c r="L30" s="790"/>
      <c r="M30" s="790"/>
      <c r="N30" s="790"/>
      <c r="O30" s="398"/>
      <c r="P30" s="398"/>
      <c r="Q30" s="398"/>
      <c r="R30" s="398"/>
      <c r="S30" s="398"/>
      <c r="T30" s="398"/>
      <c r="U30" s="398"/>
      <c r="V30" s="398"/>
      <c r="W30" s="398"/>
      <c r="X30" s="398"/>
      <c r="Y30" s="398"/>
      <c r="Z30" s="398"/>
    </row>
    <row r="31" spans="1:26" ht="19.5" customHeight="1">
      <c r="A31" s="407">
        <v>1</v>
      </c>
      <c r="B31" s="408" t="s">
        <v>892</v>
      </c>
      <c r="C31" s="409" t="s">
        <v>893</v>
      </c>
      <c r="D31" s="407">
        <v>1984</v>
      </c>
      <c r="E31" s="407"/>
      <c r="F31" s="411" t="s">
        <v>866</v>
      </c>
      <c r="G31" s="432" t="s">
        <v>894</v>
      </c>
      <c r="H31" s="407" t="s">
        <v>895</v>
      </c>
      <c r="I31" s="407"/>
      <c r="J31" s="432" t="s">
        <v>896</v>
      </c>
      <c r="K31" s="407"/>
      <c r="L31" s="407" t="s">
        <v>897</v>
      </c>
      <c r="M31" s="433"/>
      <c r="N31" s="433"/>
      <c r="O31" s="434"/>
      <c r="P31" s="434"/>
      <c r="Q31" s="434"/>
      <c r="R31" s="434"/>
      <c r="S31" s="434"/>
      <c r="T31" s="434"/>
      <c r="U31" s="434"/>
      <c r="V31" s="434"/>
      <c r="W31" s="434"/>
      <c r="X31" s="434"/>
      <c r="Y31" s="434"/>
      <c r="Z31" s="434"/>
    </row>
    <row r="32" spans="1:26" ht="19.5" customHeight="1">
      <c r="A32" s="432">
        <v>2</v>
      </c>
      <c r="B32" s="435" t="s">
        <v>898</v>
      </c>
      <c r="C32" s="436" t="s">
        <v>899</v>
      </c>
      <c r="D32" s="432">
        <v>1978</v>
      </c>
      <c r="E32" s="432"/>
      <c r="F32" s="437" t="s">
        <v>866</v>
      </c>
      <c r="G32" s="432" t="s">
        <v>894</v>
      </c>
      <c r="H32" s="407" t="s">
        <v>895</v>
      </c>
      <c r="I32" s="432"/>
      <c r="J32" s="432" t="s">
        <v>896</v>
      </c>
      <c r="K32" s="432"/>
      <c r="L32" s="432" t="s">
        <v>897</v>
      </c>
      <c r="M32" s="438"/>
      <c r="N32" s="438"/>
      <c r="O32" s="434"/>
      <c r="P32" s="434"/>
      <c r="Q32" s="434"/>
      <c r="R32" s="434"/>
      <c r="S32" s="434"/>
      <c r="T32" s="434"/>
      <c r="U32" s="434"/>
      <c r="V32" s="434"/>
      <c r="W32" s="434"/>
      <c r="X32" s="434"/>
      <c r="Y32" s="434"/>
      <c r="Z32" s="434"/>
    </row>
    <row r="33" spans="1:26" ht="19.5" customHeight="1">
      <c r="A33" s="432">
        <v>3</v>
      </c>
      <c r="B33" s="435" t="s">
        <v>900</v>
      </c>
      <c r="C33" s="436" t="s">
        <v>901</v>
      </c>
      <c r="D33" s="432">
        <v>1978</v>
      </c>
      <c r="E33" s="432"/>
      <c r="F33" s="437" t="s">
        <v>866</v>
      </c>
      <c r="G33" s="432" t="s">
        <v>894</v>
      </c>
      <c r="H33" s="407" t="s">
        <v>895</v>
      </c>
      <c r="I33" s="432"/>
      <c r="J33" s="432" t="s">
        <v>896</v>
      </c>
      <c r="K33" s="432"/>
      <c r="L33" s="432" t="s">
        <v>897</v>
      </c>
      <c r="M33" s="438"/>
      <c r="N33" s="439"/>
      <c r="O33" s="434"/>
      <c r="P33" s="434"/>
      <c r="Q33" s="434"/>
      <c r="R33" s="434"/>
      <c r="S33" s="434"/>
      <c r="T33" s="434"/>
      <c r="U33" s="434"/>
      <c r="V33" s="434"/>
      <c r="W33" s="434"/>
      <c r="X33" s="434"/>
      <c r="Y33" s="434"/>
      <c r="Z33" s="434"/>
    </row>
    <row r="34" spans="1:26" ht="19.5" customHeight="1">
      <c r="A34" s="438">
        <v>4</v>
      </c>
      <c r="B34" s="440"/>
      <c r="C34" s="441"/>
      <c r="D34" s="438"/>
      <c r="E34" s="438"/>
      <c r="F34" s="442"/>
      <c r="G34" s="438"/>
      <c r="H34" s="438"/>
      <c r="I34" s="438"/>
      <c r="J34" s="438"/>
      <c r="K34" s="438"/>
      <c r="L34" s="438"/>
      <c r="M34" s="438"/>
      <c r="N34" s="439"/>
      <c r="O34" s="434"/>
      <c r="P34" s="434"/>
      <c r="Q34" s="434"/>
      <c r="R34" s="434"/>
      <c r="S34" s="434"/>
      <c r="T34" s="434"/>
      <c r="U34" s="434"/>
      <c r="V34" s="434"/>
      <c r="W34" s="434"/>
      <c r="X34" s="434"/>
      <c r="Y34" s="434"/>
      <c r="Z34" s="434"/>
    </row>
    <row r="35" spans="1:26" ht="24" customHeight="1">
      <c r="A35" s="844" t="s">
        <v>854</v>
      </c>
      <c r="B35" s="826"/>
      <c r="C35" s="826"/>
      <c r="D35" s="826"/>
      <c r="E35" s="826"/>
      <c r="F35" s="826"/>
      <c r="G35" s="826"/>
      <c r="H35" s="825"/>
      <c r="I35" s="443"/>
      <c r="J35" s="443"/>
      <c r="K35" s="443"/>
      <c r="L35" s="428"/>
      <c r="M35" s="428"/>
      <c r="N35" s="428"/>
      <c r="O35" s="434"/>
      <c r="P35" s="434"/>
      <c r="Q35" s="434"/>
      <c r="R35" s="434"/>
      <c r="S35" s="434"/>
      <c r="T35" s="434"/>
      <c r="U35" s="434"/>
      <c r="V35" s="434"/>
      <c r="W35" s="434"/>
      <c r="X35" s="434"/>
      <c r="Y35" s="434"/>
      <c r="Z35" s="434"/>
    </row>
    <row r="36" spans="1:26" ht="21.75" customHeight="1">
      <c r="A36" s="425">
        <v>5</v>
      </c>
      <c r="B36" s="827" t="s">
        <v>902</v>
      </c>
      <c r="C36" s="828"/>
      <c r="D36" s="828"/>
      <c r="E36" s="828"/>
      <c r="F36" s="828"/>
      <c r="G36" s="828"/>
      <c r="H36" s="828"/>
      <c r="I36" s="828"/>
      <c r="J36" s="828"/>
      <c r="K36" s="828"/>
      <c r="L36" s="828"/>
      <c r="M36" s="828"/>
      <c r="N36" s="829"/>
      <c r="O36" s="396"/>
      <c r="P36" s="396"/>
      <c r="Q36" s="396"/>
      <c r="R36" s="396"/>
      <c r="S36" s="396"/>
      <c r="T36" s="396"/>
      <c r="U36" s="396"/>
      <c r="V36" s="396"/>
      <c r="W36" s="396"/>
      <c r="X36" s="396"/>
      <c r="Y36" s="396"/>
      <c r="Z36" s="396"/>
    </row>
    <row r="37" spans="1:26" ht="20.25" customHeight="1">
      <c r="A37" s="819" t="s">
        <v>3</v>
      </c>
      <c r="B37" s="820" t="s">
        <v>580</v>
      </c>
      <c r="C37" s="821"/>
      <c r="D37" s="836" t="s">
        <v>856</v>
      </c>
      <c r="E37" s="829"/>
      <c r="F37" s="819" t="s">
        <v>857</v>
      </c>
      <c r="G37" s="819" t="s">
        <v>903</v>
      </c>
      <c r="H37" s="819" t="s">
        <v>904</v>
      </c>
      <c r="I37" s="836" t="s">
        <v>905</v>
      </c>
      <c r="J37" s="828"/>
      <c r="K37" s="829"/>
      <c r="L37" s="819" t="s">
        <v>906</v>
      </c>
      <c r="M37" s="819" t="s">
        <v>907</v>
      </c>
      <c r="N37" s="819" t="s">
        <v>7</v>
      </c>
      <c r="O37" s="398"/>
      <c r="P37" s="398"/>
      <c r="Q37" s="398"/>
      <c r="R37" s="398"/>
      <c r="S37" s="398"/>
      <c r="T37" s="398"/>
      <c r="U37" s="398"/>
      <c r="V37" s="398"/>
      <c r="W37" s="398"/>
      <c r="X37" s="398"/>
      <c r="Y37" s="398"/>
      <c r="Z37" s="398"/>
    </row>
    <row r="38" spans="1:26" ht="34.5" customHeight="1">
      <c r="A38" s="790"/>
      <c r="B38" s="822"/>
      <c r="C38" s="823"/>
      <c r="D38" s="311" t="s">
        <v>862</v>
      </c>
      <c r="E38" s="311" t="s">
        <v>863</v>
      </c>
      <c r="F38" s="790"/>
      <c r="G38" s="790"/>
      <c r="H38" s="790"/>
      <c r="I38" s="311" t="s">
        <v>908</v>
      </c>
      <c r="J38" s="311" t="s">
        <v>890</v>
      </c>
      <c r="K38" s="311" t="s">
        <v>891</v>
      </c>
      <c r="L38" s="790"/>
      <c r="M38" s="790"/>
      <c r="N38" s="790"/>
      <c r="O38" s="398"/>
      <c r="P38" s="398"/>
      <c r="Q38" s="398"/>
      <c r="R38" s="398"/>
      <c r="S38" s="398"/>
      <c r="T38" s="398"/>
      <c r="U38" s="398"/>
      <c r="V38" s="398"/>
      <c r="W38" s="398"/>
      <c r="X38" s="398"/>
      <c r="Y38" s="398"/>
      <c r="Z38" s="398"/>
    </row>
    <row r="39" spans="1:26" ht="37.5" customHeight="1">
      <c r="A39" s="433">
        <v>1</v>
      </c>
      <c r="B39" s="444" t="s">
        <v>909</v>
      </c>
      <c r="C39" s="445" t="s">
        <v>80</v>
      </c>
      <c r="D39" s="433">
        <v>1989</v>
      </c>
      <c r="E39" s="433"/>
      <c r="F39" s="446" t="s">
        <v>866</v>
      </c>
      <c r="G39" s="433" t="s">
        <v>910</v>
      </c>
      <c r="H39" s="433" t="s">
        <v>911</v>
      </c>
      <c r="I39" s="433"/>
      <c r="J39" s="433" t="s">
        <v>912</v>
      </c>
      <c r="K39" s="433"/>
      <c r="L39" s="433" t="s">
        <v>913</v>
      </c>
      <c r="M39" s="433"/>
      <c r="N39" s="433"/>
      <c r="O39" s="434"/>
      <c r="P39" s="434"/>
      <c r="Q39" s="434"/>
      <c r="R39" s="434"/>
      <c r="S39" s="434"/>
      <c r="T39" s="434"/>
      <c r="U39" s="434"/>
      <c r="V39" s="434"/>
      <c r="W39" s="434"/>
      <c r="X39" s="434"/>
      <c r="Y39" s="434"/>
      <c r="Z39" s="434"/>
    </row>
    <row r="40" spans="1:26" ht="19.5" customHeight="1">
      <c r="A40" s="438">
        <v>2</v>
      </c>
      <c r="B40" s="440" t="s">
        <v>914</v>
      </c>
      <c r="C40" s="441" t="s">
        <v>648</v>
      </c>
      <c r="D40" s="438"/>
      <c r="E40" s="438">
        <v>1990</v>
      </c>
      <c r="F40" s="442"/>
      <c r="G40" s="438" t="s">
        <v>915</v>
      </c>
      <c r="H40" s="438" t="s">
        <v>916</v>
      </c>
      <c r="I40" s="438" t="s">
        <v>521</v>
      </c>
      <c r="J40" s="438"/>
      <c r="K40" s="438"/>
      <c r="L40" s="447"/>
      <c r="M40" s="438"/>
      <c r="N40" s="438"/>
      <c r="O40" s="434"/>
      <c r="P40" s="434"/>
      <c r="Q40" s="434"/>
      <c r="R40" s="434"/>
      <c r="S40" s="434"/>
      <c r="T40" s="434"/>
      <c r="U40" s="434"/>
      <c r="V40" s="434"/>
      <c r="W40" s="434"/>
      <c r="X40" s="434"/>
      <c r="Y40" s="434"/>
      <c r="Z40" s="434"/>
    </row>
    <row r="41" spans="1:26" ht="36" customHeight="1">
      <c r="A41" s="438">
        <v>3</v>
      </c>
      <c r="B41" s="440"/>
      <c r="C41" s="441"/>
      <c r="D41" s="442"/>
      <c r="E41" s="442"/>
      <c r="F41" s="442"/>
      <c r="G41" s="438" t="s">
        <v>917</v>
      </c>
      <c r="H41" s="438"/>
      <c r="I41" s="438"/>
      <c r="J41" s="438"/>
      <c r="K41" s="438"/>
      <c r="L41" s="438"/>
      <c r="M41" s="438"/>
      <c r="N41" s="438"/>
      <c r="O41" s="434"/>
      <c r="P41" s="434"/>
      <c r="Q41" s="434"/>
      <c r="R41" s="434"/>
      <c r="S41" s="434"/>
      <c r="T41" s="434"/>
      <c r="U41" s="434"/>
      <c r="V41" s="434"/>
      <c r="W41" s="434"/>
      <c r="X41" s="434"/>
      <c r="Y41" s="434"/>
      <c r="Z41" s="434"/>
    </row>
    <row r="42" spans="1:26" ht="36.75" customHeight="1">
      <c r="A42" s="438">
        <v>4</v>
      </c>
      <c r="B42" s="440"/>
      <c r="C42" s="441"/>
      <c r="D42" s="442"/>
      <c r="E42" s="442"/>
      <c r="F42" s="442"/>
      <c r="G42" s="438" t="s">
        <v>918</v>
      </c>
      <c r="H42" s="438" t="s">
        <v>919</v>
      </c>
      <c r="I42" s="438"/>
      <c r="J42" s="438"/>
      <c r="K42" s="438"/>
      <c r="L42" s="438"/>
      <c r="M42" s="438"/>
      <c r="N42" s="438"/>
      <c r="O42" s="434"/>
      <c r="P42" s="434"/>
      <c r="Q42" s="434"/>
      <c r="R42" s="434"/>
      <c r="S42" s="434"/>
      <c r="T42" s="434"/>
      <c r="U42" s="434"/>
      <c r="V42" s="434"/>
      <c r="W42" s="434"/>
      <c r="X42" s="434"/>
      <c r="Y42" s="434"/>
      <c r="Z42" s="434"/>
    </row>
    <row r="43" spans="1:26" ht="19.5" customHeight="1">
      <c r="A43" s="438">
        <v>5</v>
      </c>
      <c r="B43" s="440"/>
      <c r="C43" s="441"/>
      <c r="D43" s="442"/>
      <c r="E43" s="442"/>
      <c r="F43" s="442"/>
      <c r="G43" s="438" t="s">
        <v>920</v>
      </c>
      <c r="H43" s="438"/>
      <c r="I43" s="438"/>
      <c r="J43" s="438"/>
      <c r="K43" s="438"/>
      <c r="L43" s="438"/>
      <c r="M43" s="438"/>
      <c r="N43" s="438"/>
      <c r="O43" s="434"/>
      <c r="P43" s="434"/>
      <c r="Q43" s="434"/>
      <c r="R43" s="434"/>
      <c r="S43" s="434"/>
      <c r="T43" s="434"/>
      <c r="U43" s="434"/>
      <c r="V43" s="434"/>
      <c r="W43" s="434"/>
      <c r="X43" s="434"/>
      <c r="Y43" s="434"/>
      <c r="Z43" s="434"/>
    </row>
    <row r="44" spans="1:26" ht="19.5" customHeight="1">
      <c r="A44" s="844" t="s">
        <v>854</v>
      </c>
      <c r="B44" s="826"/>
      <c r="C44" s="826"/>
      <c r="D44" s="826"/>
      <c r="E44" s="826"/>
      <c r="F44" s="826"/>
      <c r="G44" s="826"/>
      <c r="H44" s="825"/>
      <c r="I44" s="443"/>
      <c r="J44" s="443"/>
      <c r="K44" s="443"/>
      <c r="L44" s="428"/>
      <c r="M44" s="428"/>
      <c r="N44" s="448"/>
      <c r="O44" s="434"/>
      <c r="P44" s="434"/>
      <c r="Q44" s="434"/>
      <c r="R44" s="434"/>
      <c r="S44" s="434"/>
      <c r="T44" s="434"/>
      <c r="U44" s="434"/>
      <c r="V44" s="434"/>
      <c r="W44" s="434"/>
      <c r="X44" s="434"/>
      <c r="Y44" s="434"/>
      <c r="Z44" s="434"/>
    </row>
    <row r="45" spans="1:26" ht="25.5" customHeight="1">
      <c r="A45" s="425">
        <v>6</v>
      </c>
      <c r="B45" s="827" t="s">
        <v>921</v>
      </c>
      <c r="C45" s="828"/>
      <c r="D45" s="828"/>
      <c r="E45" s="828"/>
      <c r="F45" s="828"/>
      <c r="G45" s="828"/>
      <c r="H45" s="828"/>
      <c r="I45" s="828"/>
      <c r="J45" s="828"/>
      <c r="K45" s="828"/>
      <c r="L45" s="828"/>
      <c r="M45" s="828"/>
      <c r="N45" s="829"/>
      <c r="O45" s="396"/>
      <c r="P45" s="396"/>
      <c r="Q45" s="396"/>
      <c r="R45" s="396"/>
      <c r="S45" s="396"/>
      <c r="T45" s="396"/>
      <c r="U45" s="396"/>
      <c r="V45" s="396"/>
      <c r="W45" s="396"/>
      <c r="X45" s="396"/>
      <c r="Y45" s="396"/>
      <c r="Z45" s="396"/>
    </row>
    <row r="46" spans="1:26" ht="15" customHeight="1">
      <c r="A46" s="819" t="s">
        <v>3</v>
      </c>
      <c r="B46" s="820" t="s">
        <v>580</v>
      </c>
      <c r="C46" s="821"/>
      <c r="D46" s="836" t="s">
        <v>856</v>
      </c>
      <c r="E46" s="829"/>
      <c r="F46" s="819" t="s">
        <v>857</v>
      </c>
      <c r="G46" s="819" t="s">
        <v>922</v>
      </c>
      <c r="H46" s="819" t="s">
        <v>923</v>
      </c>
      <c r="I46" s="836" t="s">
        <v>924</v>
      </c>
      <c r="J46" s="828"/>
      <c r="K46" s="829"/>
      <c r="L46" s="819" t="s">
        <v>906</v>
      </c>
      <c r="M46" s="819" t="s">
        <v>907</v>
      </c>
      <c r="N46" s="819" t="s">
        <v>7</v>
      </c>
      <c r="O46" s="398"/>
      <c r="P46" s="398"/>
      <c r="Q46" s="398"/>
      <c r="R46" s="398"/>
      <c r="S46" s="398"/>
      <c r="T46" s="398"/>
      <c r="U46" s="398"/>
      <c r="V46" s="398"/>
      <c r="W46" s="398"/>
      <c r="X46" s="398"/>
      <c r="Y46" s="398"/>
      <c r="Z46" s="398"/>
    </row>
    <row r="47" spans="1:26" ht="45" customHeight="1">
      <c r="A47" s="790"/>
      <c r="B47" s="822"/>
      <c r="C47" s="823"/>
      <c r="D47" s="311" t="s">
        <v>862</v>
      </c>
      <c r="E47" s="311" t="s">
        <v>863</v>
      </c>
      <c r="F47" s="790"/>
      <c r="G47" s="790"/>
      <c r="H47" s="790"/>
      <c r="I47" s="311" t="s">
        <v>908</v>
      </c>
      <c r="J47" s="311" t="s">
        <v>890</v>
      </c>
      <c r="K47" s="311" t="s">
        <v>891</v>
      </c>
      <c r="L47" s="790"/>
      <c r="M47" s="790"/>
      <c r="N47" s="790"/>
      <c r="O47" s="398"/>
      <c r="P47" s="398"/>
      <c r="Q47" s="398"/>
      <c r="R47" s="398"/>
      <c r="S47" s="398"/>
      <c r="T47" s="398"/>
      <c r="U47" s="398"/>
      <c r="V47" s="398"/>
      <c r="W47" s="398"/>
      <c r="X47" s="398"/>
      <c r="Y47" s="398"/>
      <c r="Z47" s="398"/>
    </row>
    <row r="48" spans="1:26" ht="15.5">
      <c r="A48" s="433">
        <v>1</v>
      </c>
      <c r="B48" s="449" t="s">
        <v>925</v>
      </c>
      <c r="C48" s="450" t="s">
        <v>926</v>
      </c>
      <c r="D48" s="451">
        <v>1979</v>
      </c>
      <c r="E48" s="451"/>
      <c r="F48" s="452"/>
      <c r="G48" s="452" t="s">
        <v>927</v>
      </c>
      <c r="H48" s="453" t="s">
        <v>928</v>
      </c>
      <c r="I48" s="451"/>
      <c r="J48" s="451" t="s">
        <v>912</v>
      </c>
      <c r="K48" s="451"/>
      <c r="L48" s="451" t="s">
        <v>929</v>
      </c>
      <c r="M48" s="451" t="s">
        <v>930</v>
      </c>
      <c r="N48" s="433"/>
      <c r="O48" s="434"/>
      <c r="P48" s="434"/>
      <c r="Q48" s="434"/>
      <c r="R48" s="434"/>
      <c r="S48" s="434"/>
      <c r="T48" s="434"/>
      <c r="U48" s="434"/>
      <c r="V48" s="434"/>
      <c r="W48" s="434"/>
      <c r="X48" s="434"/>
      <c r="Y48" s="434"/>
      <c r="Z48" s="434"/>
    </row>
    <row r="49" spans="1:26" ht="15.5">
      <c r="A49" s="438">
        <v>2</v>
      </c>
      <c r="B49" s="454" t="s">
        <v>931</v>
      </c>
      <c r="C49" s="455" t="s">
        <v>932</v>
      </c>
      <c r="D49" s="456"/>
      <c r="E49" s="456">
        <v>1975</v>
      </c>
      <c r="F49" s="457"/>
      <c r="G49" s="452" t="s">
        <v>927</v>
      </c>
      <c r="H49" s="458" t="s">
        <v>928</v>
      </c>
      <c r="I49" s="456"/>
      <c r="J49" s="451" t="s">
        <v>912</v>
      </c>
      <c r="K49" s="456"/>
      <c r="L49" s="451" t="s">
        <v>929</v>
      </c>
      <c r="M49" s="456" t="s">
        <v>930</v>
      </c>
      <c r="N49" s="438"/>
      <c r="O49" s="434"/>
      <c r="P49" s="434"/>
      <c r="Q49" s="434"/>
      <c r="R49" s="434"/>
      <c r="S49" s="434"/>
      <c r="T49" s="434"/>
      <c r="U49" s="434"/>
      <c r="V49" s="434"/>
      <c r="W49" s="434"/>
      <c r="X49" s="434"/>
      <c r="Y49" s="434"/>
      <c r="Z49" s="434"/>
    </row>
    <row r="50" spans="1:26" ht="15.5">
      <c r="A50" s="438"/>
      <c r="B50" s="454" t="s">
        <v>933</v>
      </c>
      <c r="C50" s="455" t="s">
        <v>934</v>
      </c>
      <c r="D50" s="456"/>
      <c r="E50" s="456">
        <v>1976</v>
      </c>
      <c r="F50" s="457"/>
      <c r="G50" s="452" t="s">
        <v>927</v>
      </c>
      <c r="H50" s="458" t="s">
        <v>928</v>
      </c>
      <c r="I50" s="456"/>
      <c r="J50" s="451" t="s">
        <v>912</v>
      </c>
      <c r="K50" s="456"/>
      <c r="L50" s="451" t="s">
        <v>929</v>
      </c>
      <c r="M50" s="456" t="s">
        <v>930</v>
      </c>
      <c r="N50" s="438"/>
      <c r="O50" s="434"/>
      <c r="P50" s="434"/>
      <c r="Q50" s="434"/>
      <c r="R50" s="434"/>
      <c r="S50" s="434"/>
      <c r="T50" s="434"/>
      <c r="U50" s="434"/>
      <c r="V50" s="434"/>
      <c r="W50" s="434"/>
      <c r="X50" s="434"/>
      <c r="Y50" s="434"/>
      <c r="Z50" s="434"/>
    </row>
    <row r="51" spans="1:26" ht="15.5">
      <c r="A51" s="438">
        <v>3</v>
      </c>
      <c r="B51" s="454" t="s">
        <v>935</v>
      </c>
      <c r="C51" s="455" t="s">
        <v>936</v>
      </c>
      <c r="D51" s="456"/>
      <c r="E51" s="456">
        <v>1975</v>
      </c>
      <c r="F51" s="457"/>
      <c r="G51" s="452" t="s">
        <v>927</v>
      </c>
      <c r="H51" s="458" t="s">
        <v>928</v>
      </c>
      <c r="I51" s="456"/>
      <c r="J51" s="451" t="s">
        <v>912</v>
      </c>
      <c r="K51" s="456"/>
      <c r="L51" s="451" t="s">
        <v>929</v>
      </c>
      <c r="M51" s="456" t="s">
        <v>930</v>
      </c>
      <c r="N51" s="438"/>
      <c r="O51" s="434"/>
      <c r="P51" s="434"/>
      <c r="Q51" s="434"/>
      <c r="R51" s="434"/>
      <c r="S51" s="434"/>
      <c r="T51" s="434"/>
      <c r="U51" s="434"/>
      <c r="V51" s="434"/>
      <c r="W51" s="434"/>
      <c r="X51" s="434"/>
      <c r="Y51" s="434"/>
      <c r="Z51" s="434"/>
    </row>
    <row r="52" spans="1:26" ht="19.5" customHeight="1">
      <c r="A52" s="844" t="s">
        <v>854</v>
      </c>
      <c r="B52" s="826"/>
      <c r="C52" s="826"/>
      <c r="D52" s="826"/>
      <c r="E52" s="826"/>
      <c r="F52" s="826"/>
      <c r="G52" s="826"/>
      <c r="H52" s="825"/>
      <c r="I52" s="443"/>
      <c r="J52" s="443"/>
      <c r="K52" s="443"/>
      <c r="L52" s="428"/>
      <c r="M52" s="428" t="s">
        <v>937</v>
      </c>
      <c r="N52" s="448"/>
      <c r="O52" s="434"/>
      <c r="P52" s="434"/>
      <c r="Q52" s="434"/>
      <c r="R52" s="434"/>
      <c r="S52" s="434"/>
      <c r="T52" s="434"/>
      <c r="U52" s="434"/>
      <c r="V52" s="434"/>
      <c r="W52" s="434"/>
      <c r="X52" s="434"/>
      <c r="Y52" s="434"/>
      <c r="Z52" s="434"/>
    </row>
    <row r="53" spans="1:26" ht="27" customHeight="1">
      <c r="A53" s="425">
        <v>7</v>
      </c>
      <c r="B53" s="827" t="s">
        <v>938</v>
      </c>
      <c r="C53" s="828"/>
      <c r="D53" s="828"/>
      <c r="E53" s="828"/>
      <c r="F53" s="828"/>
      <c r="G53" s="828"/>
      <c r="H53" s="828"/>
      <c r="I53" s="828"/>
      <c r="J53" s="828"/>
      <c r="K53" s="828"/>
      <c r="L53" s="828"/>
      <c r="M53" s="828"/>
      <c r="N53" s="829"/>
      <c r="O53" s="459"/>
      <c r="P53" s="459"/>
      <c r="Q53" s="459"/>
      <c r="R53" s="459"/>
      <c r="S53" s="459"/>
      <c r="T53" s="459"/>
      <c r="U53" s="459"/>
      <c r="V53" s="459"/>
      <c r="W53" s="459"/>
      <c r="X53" s="459"/>
      <c r="Y53" s="459"/>
      <c r="Z53" s="459"/>
    </row>
    <row r="54" spans="1:26" ht="46.5" customHeight="1">
      <c r="A54" s="819" t="s">
        <v>3</v>
      </c>
      <c r="B54" s="820" t="s">
        <v>580</v>
      </c>
      <c r="C54" s="821"/>
      <c r="D54" s="836" t="s">
        <v>856</v>
      </c>
      <c r="E54" s="829"/>
      <c r="F54" s="819" t="s">
        <v>857</v>
      </c>
      <c r="G54" s="819" t="s">
        <v>847</v>
      </c>
      <c r="H54" s="820" t="s">
        <v>939</v>
      </c>
      <c r="I54" s="821"/>
      <c r="J54" s="820" t="s">
        <v>940</v>
      </c>
      <c r="K54" s="821"/>
      <c r="L54" s="836" t="s">
        <v>941</v>
      </c>
      <c r="M54" s="829"/>
      <c r="N54" s="311" t="s">
        <v>7</v>
      </c>
      <c r="O54" s="460"/>
      <c r="P54" s="460"/>
      <c r="Q54" s="460"/>
      <c r="R54" s="460"/>
      <c r="S54" s="460"/>
      <c r="T54" s="460"/>
      <c r="U54" s="460"/>
      <c r="V54" s="460"/>
      <c r="W54" s="460"/>
      <c r="X54" s="460"/>
      <c r="Y54" s="460"/>
      <c r="Z54" s="460"/>
    </row>
    <row r="55" spans="1:26" ht="31.5" customHeight="1">
      <c r="A55" s="790"/>
      <c r="B55" s="822"/>
      <c r="C55" s="823"/>
      <c r="D55" s="311" t="s">
        <v>862</v>
      </c>
      <c r="E55" s="311" t="s">
        <v>863</v>
      </c>
      <c r="F55" s="790"/>
      <c r="G55" s="790"/>
      <c r="H55" s="822"/>
      <c r="I55" s="823"/>
      <c r="J55" s="822"/>
      <c r="K55" s="823"/>
      <c r="L55" s="311" t="s">
        <v>208</v>
      </c>
      <c r="M55" s="311" t="s">
        <v>942</v>
      </c>
      <c r="N55" s="311"/>
      <c r="O55" s="460"/>
      <c r="P55" s="460"/>
      <c r="Q55" s="460"/>
      <c r="R55" s="460"/>
      <c r="S55" s="460"/>
      <c r="T55" s="460"/>
      <c r="U55" s="460"/>
      <c r="V55" s="460"/>
      <c r="W55" s="460"/>
      <c r="X55" s="460"/>
      <c r="Y55" s="460"/>
      <c r="Z55" s="460"/>
    </row>
    <row r="56" spans="1:26" ht="19.5" customHeight="1">
      <c r="A56" s="407">
        <v>1</v>
      </c>
      <c r="B56" s="408" t="s">
        <v>943</v>
      </c>
      <c r="C56" s="409" t="s">
        <v>893</v>
      </c>
      <c r="D56" s="427" t="s">
        <v>944</v>
      </c>
      <c r="E56" s="427"/>
      <c r="F56" s="427" t="s">
        <v>866</v>
      </c>
      <c r="G56" s="411" t="s">
        <v>852</v>
      </c>
      <c r="H56" s="852" t="s">
        <v>945</v>
      </c>
      <c r="I56" s="812"/>
      <c r="J56" s="853" t="s">
        <v>946</v>
      </c>
      <c r="K56" s="812"/>
      <c r="L56" s="407" t="s">
        <v>947</v>
      </c>
      <c r="M56" s="407">
        <v>2022</v>
      </c>
      <c r="N56" s="461"/>
      <c r="O56" s="434"/>
      <c r="P56" s="434"/>
      <c r="Q56" s="434"/>
      <c r="R56" s="434"/>
      <c r="S56" s="434"/>
      <c r="T56" s="434"/>
      <c r="U56" s="434"/>
      <c r="V56" s="434"/>
      <c r="W56" s="434"/>
      <c r="X56" s="434"/>
      <c r="Y56" s="434"/>
      <c r="Z56" s="434"/>
    </row>
    <row r="57" spans="1:26" ht="19.5" customHeight="1">
      <c r="A57" s="438">
        <v>2</v>
      </c>
      <c r="B57" s="440" t="s">
        <v>914</v>
      </c>
      <c r="C57" s="441" t="s">
        <v>648</v>
      </c>
      <c r="D57" s="439"/>
      <c r="E57" s="439"/>
      <c r="F57" s="439"/>
      <c r="G57" s="442"/>
      <c r="H57" s="854"/>
      <c r="I57" s="814"/>
      <c r="J57" s="855" t="s">
        <v>948</v>
      </c>
      <c r="K57" s="814"/>
      <c r="L57" s="438"/>
      <c r="M57" s="438"/>
      <c r="N57" s="439"/>
      <c r="O57" s="434"/>
      <c r="P57" s="434"/>
      <c r="Q57" s="434"/>
      <c r="R57" s="434"/>
      <c r="S57" s="434"/>
      <c r="T57" s="434"/>
      <c r="U57" s="434"/>
      <c r="V57" s="434"/>
      <c r="W57" s="434"/>
      <c r="X57" s="434"/>
      <c r="Y57" s="434"/>
      <c r="Z57" s="434"/>
    </row>
    <row r="58" spans="1:26" ht="19.5" customHeight="1">
      <c r="A58" s="428">
        <v>3</v>
      </c>
      <c r="B58" s="429" t="s">
        <v>949</v>
      </c>
      <c r="C58" s="430" t="s">
        <v>950</v>
      </c>
      <c r="D58" s="448"/>
      <c r="E58" s="448"/>
      <c r="F58" s="448"/>
      <c r="G58" s="462"/>
      <c r="H58" s="844"/>
      <c r="I58" s="825"/>
      <c r="J58" s="847" t="s">
        <v>951</v>
      </c>
      <c r="K58" s="825"/>
      <c r="L58" s="428"/>
      <c r="M58" s="428"/>
      <c r="N58" s="448"/>
      <c r="O58" s="434"/>
      <c r="P58" s="434"/>
      <c r="Q58" s="434"/>
      <c r="R58" s="434"/>
      <c r="S58" s="434"/>
      <c r="T58" s="434"/>
      <c r="U58" s="434"/>
      <c r="V58" s="434"/>
      <c r="W58" s="434"/>
      <c r="X58" s="434"/>
      <c r="Y58" s="434"/>
      <c r="Z58" s="434"/>
    </row>
    <row r="59" spans="1:26" ht="21.75" customHeight="1">
      <c r="A59" s="75"/>
      <c r="B59" s="75"/>
      <c r="C59" s="75"/>
      <c r="D59" s="75"/>
      <c r="E59" s="75"/>
      <c r="F59" s="75"/>
      <c r="G59" s="75"/>
      <c r="H59" s="75"/>
      <c r="I59" s="75"/>
      <c r="J59" s="75"/>
      <c r="K59" s="848" t="s">
        <v>952</v>
      </c>
      <c r="L59" s="849"/>
      <c r="M59" s="849"/>
      <c r="N59" s="849"/>
      <c r="O59" s="76"/>
      <c r="P59" s="76"/>
      <c r="Q59" s="76"/>
      <c r="R59" s="76"/>
      <c r="S59" s="76"/>
      <c r="T59" s="76"/>
      <c r="U59" s="76"/>
      <c r="V59" s="76"/>
      <c r="W59" s="76"/>
      <c r="X59" s="76"/>
      <c r="Y59" s="76"/>
      <c r="Z59" s="76"/>
    </row>
    <row r="60" spans="1:26" ht="21" customHeight="1">
      <c r="A60" s="75"/>
      <c r="B60" s="75"/>
      <c r="C60" s="75"/>
      <c r="D60" s="75"/>
      <c r="E60" s="75"/>
      <c r="F60" s="75"/>
      <c r="G60" s="75"/>
      <c r="H60" s="75"/>
      <c r="I60" s="75"/>
      <c r="J60" s="75"/>
      <c r="K60" s="850" t="s">
        <v>130</v>
      </c>
      <c r="L60" s="751"/>
      <c r="M60" s="751"/>
      <c r="N60" s="751"/>
      <c r="O60" s="76"/>
      <c r="P60" s="76"/>
      <c r="Q60" s="76"/>
      <c r="R60" s="76"/>
      <c r="S60" s="76"/>
      <c r="T60" s="76"/>
      <c r="U60" s="76"/>
      <c r="V60" s="76"/>
      <c r="W60" s="76"/>
      <c r="X60" s="76"/>
      <c r="Y60" s="76"/>
      <c r="Z60" s="76"/>
    </row>
    <row r="61" spans="1:26" ht="50.25" customHeight="1">
      <c r="A61" s="463" t="s">
        <v>953</v>
      </c>
      <c r="B61" s="851" t="s">
        <v>954</v>
      </c>
      <c r="C61" s="751"/>
      <c r="D61" s="751"/>
      <c r="E61" s="751"/>
      <c r="F61" s="751"/>
      <c r="G61" s="751"/>
      <c r="H61" s="751"/>
      <c r="I61" s="751"/>
      <c r="J61" s="751"/>
      <c r="K61" s="751"/>
      <c r="L61" s="751"/>
      <c r="M61" s="751"/>
      <c r="N61" s="751"/>
      <c r="O61" s="76"/>
      <c r="P61" s="76"/>
      <c r="Q61" s="76"/>
      <c r="R61" s="76"/>
      <c r="S61" s="76"/>
      <c r="T61" s="76"/>
      <c r="U61" s="76"/>
      <c r="V61" s="76"/>
      <c r="W61" s="76"/>
      <c r="X61" s="76"/>
      <c r="Y61" s="76"/>
      <c r="Z61" s="76"/>
    </row>
    <row r="62" spans="1:26" ht="12.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2.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2.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2.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2.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2.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2.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2.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2.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2.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2.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2.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2.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2.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2.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2.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2.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2.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2.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2.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2.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2.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2.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2.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2.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2.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2.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2.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2.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2.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2.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2.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2.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2.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2.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2.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2.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2.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2.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2.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2.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2.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2.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2.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2.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2.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2.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2.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2.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2.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2.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2.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2.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2.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2.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2.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2.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2.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2.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2.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2.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2.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2.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2.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2.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2.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2.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2.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2.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2.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2.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2.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2.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2.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2.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2.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2.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2.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2.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2.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2.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2.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2.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2.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2.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2.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2.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2.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2.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2.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2.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2.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2.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2.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2.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2.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2.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2.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2.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2.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2.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2.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2.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2.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2.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2.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2.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2.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2.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2.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2.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2.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2.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2.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2.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2.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2.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2.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2.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2.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2.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2.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2.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2.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2.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2.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2.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2.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2.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2.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2.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2.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2.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2.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2.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2.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2.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2.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2.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2.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2.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2.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2.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2.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2.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2.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2.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2.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2.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2.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2.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2.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2.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2.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2.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2.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2.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2.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2.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2.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2.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2.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2.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2.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2.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2.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2.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2.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2.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2.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2.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2.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2.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2.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2.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2.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2.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2.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2.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2.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2.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2.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2.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2.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2.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2.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2.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2.75" customHeigh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2.75" customHeigh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2.75" customHeigh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2.75" customHeigh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2.75" customHeigh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2.75" customHeigh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2.75" customHeigh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2.75" customHeigh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2.75" customHeigh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2.75" customHeigh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2.75" customHeigh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2.75" customHeigh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2.75" customHeigh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2.75" customHeigh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2.75" customHeigh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2.75" customHeight="1">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2.75" customHeight="1">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2.75" customHeight="1">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2.75" customHeight="1">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2.75" customHeight="1">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2.75" customHeight="1">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2.75" customHeight="1">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2.75" customHeight="1">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2.75" customHeight="1">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2.75" customHeight="1">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2.75" customHeight="1">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2.75" customHeight="1">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2.75" customHeight="1">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2.75" customHeight="1">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2.75" customHeight="1">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2.75" customHeight="1">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2.75" customHeight="1">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2.75" customHeight="1">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2.75" customHeight="1">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2.75" customHeight="1">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2.75" customHeight="1">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2.75" customHeight="1">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2.75" customHeight="1">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2.75" customHeight="1">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2.75" customHeight="1">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2.75" customHeight="1">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2.75" customHeight="1">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2.75" customHeight="1">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2.75" customHeight="1">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2.75" customHeight="1">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2.75" customHeight="1">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2.75" customHeight="1">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2.75" customHeight="1">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2.75" customHeight="1">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2.75" customHeight="1">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2.75" customHeight="1">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2.75" customHeight="1">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2.75" customHeight="1">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2.75" customHeight="1">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2.75" customHeight="1">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2.75" customHeight="1">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2.75" customHeight="1">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2.75" customHeight="1">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2.75" customHeight="1">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2.75" customHeight="1">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2.75" customHeight="1">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2.75" customHeight="1">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2.75" customHeight="1">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2.75" customHeight="1">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2.75" customHeight="1">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2.75" customHeight="1">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2.75" customHeight="1">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2.75" customHeight="1">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2.75" customHeight="1">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2.75" customHeight="1">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2.75" customHeight="1">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2.75" customHeight="1">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2.75" customHeight="1">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2.75" customHeight="1">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2.75" customHeight="1">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2.75" customHeight="1">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2.75" customHeight="1">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2.75" customHeight="1">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2.75" customHeight="1">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2.75" customHeight="1">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2.75" customHeight="1">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2.75" customHeight="1">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2.75" customHeight="1">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2.75" customHeight="1">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2.75" customHeight="1">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2.75" customHeight="1">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2.75" customHeight="1">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2.75" customHeight="1">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2.75" customHeight="1">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2.75" customHeight="1">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2.75" customHeight="1">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2.75" customHeight="1">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2.75" customHeight="1">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2.75" customHeight="1">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2.75" customHeight="1">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2.75" customHeight="1">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2.75" customHeight="1">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2.75" customHeight="1">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2.75" customHeight="1">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2.75" customHeight="1">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2.75" customHeight="1">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2.75" customHeight="1">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2.75" customHeight="1">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2.75" customHeight="1">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2.75" customHeight="1">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2.75" customHeight="1">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2.75" customHeight="1">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2.75" customHeigh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2.75" customHeight="1">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2.75" customHeight="1">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2.75" customHeight="1">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2.75" customHeight="1">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2.75" customHeight="1">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2.75" customHeight="1">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2.75" customHeight="1">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2.75" customHeight="1">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2.75" customHeight="1">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2.75" customHeight="1">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2.75" customHeight="1">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2.75" customHeight="1">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2.75" customHeight="1">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2.75" customHeight="1">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2.75" customHeight="1">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2.75" customHeight="1">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2.75" customHeight="1">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2.75" customHeight="1">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2.75" customHeight="1">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2.75" customHeight="1">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2.75" customHeight="1">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2.75" customHeight="1">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2.75" customHeight="1">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2.75" customHeight="1">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2.75" customHeight="1">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2.75" customHeight="1">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2.75" customHeight="1">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2.75" customHeight="1">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2.75" customHeight="1">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2.75" customHeight="1">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2.75" customHeight="1">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2.75" customHeight="1">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2.75" customHeight="1">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2.75" customHeight="1">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2.75" customHeight="1">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2.75" customHeight="1">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2.75" customHeight="1">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2.75" customHeight="1">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2.75" customHeight="1">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2.75" customHeight="1">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2.75" customHeight="1">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2.75" customHeight="1">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2.75" customHeight="1">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2.75" customHeigh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2.75" customHeight="1">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2.75" customHeight="1">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2.75" customHeight="1">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2.75" customHeight="1">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2.75" customHeight="1">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2.75" customHeight="1">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2.75" customHeight="1">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2.75" customHeight="1">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2.75" customHeight="1">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2.75" customHeight="1">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2.75" customHeight="1">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2.75" customHeight="1">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2.75" customHeight="1">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2.75" customHeight="1">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2.75" customHeight="1">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2.75" customHeight="1">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2.75" customHeight="1">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2.75" customHeight="1">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2.75" customHeight="1">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2.75" customHeight="1">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2.75" customHeight="1">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2.75" customHeight="1">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2.75" customHeight="1">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2.75" customHeight="1">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2.75" customHeight="1">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2.75" customHeight="1">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2.75" customHeight="1">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2.75" customHeight="1">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2.75" customHeight="1">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2.75" customHeight="1">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2.75" customHeight="1">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2.75" customHeight="1">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2.75" customHeight="1">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2.75" customHeight="1">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2.75" customHeight="1">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2.75" customHeight="1">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2.75" customHeight="1">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2.75" customHeight="1">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2.75" customHeight="1">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2.75" customHeight="1">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2.75" customHeight="1">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2.75" customHeight="1">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2.75" customHeight="1">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2.75" customHeight="1">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2.75" customHeight="1">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2.75" customHeight="1">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2.75" customHeight="1">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2.75" customHeight="1">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2.75" customHeight="1">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2.75" customHeight="1">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2.75" customHeight="1">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2.75" customHeight="1">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2.75" customHeight="1">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2.75" customHeight="1">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2.75" customHeight="1">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2.75" customHeight="1">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2.75" customHeight="1">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2.75" customHeight="1">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2.75" customHeight="1">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2.75" customHeight="1">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2.75" customHeight="1">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2.75" customHeight="1">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2.75" customHeight="1">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2.75" customHeight="1">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2.75" customHeight="1">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2.75" customHeight="1">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2.75" customHeight="1">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2.75" customHeight="1">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2.75" customHeight="1">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2.75" customHeight="1">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2.75" customHeight="1">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2.75" customHeight="1">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2.75" customHeight="1">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2.75" customHeight="1">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2.75" customHeight="1">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2.75" customHeight="1">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2.75" customHeight="1">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2.75" customHeight="1">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2.75" customHeight="1">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2.75" customHeight="1">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2.75" customHeight="1">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2.75" customHeight="1">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2.75" customHeight="1">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2.75" customHeight="1">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2.75" customHeight="1">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2.75" customHeight="1">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2.75" customHeight="1">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2.75" customHeight="1">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2.75" customHeight="1">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2.75" customHeight="1">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2.75" customHeight="1">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2.75" customHeight="1">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2.75" customHeight="1">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2.75" customHeight="1">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2.75" customHeight="1">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2.75" customHeight="1">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2.75" customHeight="1">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2.75" customHeight="1">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2.75" customHeight="1">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2.75" customHeight="1">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2.75" customHeight="1">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2.75" customHeight="1">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2.75" customHeight="1">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2.75" customHeight="1">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2.75" customHeight="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2.75" customHeight="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2.75" customHeight="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2.75" customHeight="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2.75" customHeight="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2.75" customHeight="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2.75" customHeight="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2.75" customHeight="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2.75" customHeight="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2.75" customHeight="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2.75" customHeight="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2.75" customHeight="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2.75" customHeight="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2.75" customHeight="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2.75" customHeight="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2.75" customHeight="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2.75" customHeight="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2.75" customHeight="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2.75" customHeight="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2.75" customHeight="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2.75" customHeight="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2.75" customHeight="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2.75" customHeight="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2.75" customHeight="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2.75" customHeight="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2.75" customHeight="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2.75" customHeight="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2.75" customHeight="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2.75" customHeight="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2.75" customHeight="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2.75" customHeight="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2.75" customHeight="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2.75" customHeight="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2.75" customHeight="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2.75" customHeight="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2.75" customHeight="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2.75" customHeight="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2.75" customHeight="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2.75" customHeight="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2.75" customHeight="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2.75" customHeight="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2.75" customHeight="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2.75" customHeight="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2.75" customHeight="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2.75" customHeight="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2.75" customHeight="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2.75" customHeight="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2.75" customHeight="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2.75" customHeight="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2.75" customHeight="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2.75" customHeight="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2.75" customHeight="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2.75" customHeight="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2.75" customHeight="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2.75" customHeight="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2.75" customHeight="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2.75" customHeight="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2.75" customHeight="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2.75" customHeight="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2.75" customHeight="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2.75" customHeight="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2.75" customHeight="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2.75" customHeight="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2.75" customHeight="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2.75" customHeight="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2.75" customHeight="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2.75" customHeight="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2.75" customHeight="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2.75" customHeight="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2.75" customHeight="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2.75" customHeight="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2.75" customHeight="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2.75" customHeight="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2.75" customHeight="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2.75" customHeight="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2.75" customHeight="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2.75" customHeight="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2.75" customHeight="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2.75" customHeight="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2.75" customHeight="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2.75" customHeight="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2.75" customHeight="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2.75" customHeight="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2.75" customHeight="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2.75" customHeight="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2.75" customHeight="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2.75" customHeight="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2.75" customHeight="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2.75" customHeight="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2.75" customHeight="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2.75" customHeight="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2.75" customHeight="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2.75" customHeight="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2.75" customHeight="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2.75" customHeight="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2.75" customHeight="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2.75" customHeight="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2.75" customHeight="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2.75" customHeight="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2.75" customHeight="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2.75" customHeight="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2.75" customHeight="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2.75" customHeight="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2.75" customHeight="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2.75" customHeight="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2.75" customHeight="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2.75" customHeight="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2.75" customHeight="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2.75" customHeight="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2.75" customHeight="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2.75" customHeight="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2.75" customHeight="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2.75" customHeight="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2.75" customHeight="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2.75" customHeight="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2.75" customHeight="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2.75" customHeight="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2.75" customHeight="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2.75" customHeight="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2.75" customHeight="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2.75" customHeight="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2.75" customHeight="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2.75" customHeight="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2.75" customHeight="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2.75" customHeight="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2.75" customHeight="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2.75" customHeight="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2.75" customHeight="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2.75" customHeight="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2.75" customHeight="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2.75" customHeight="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2.75" customHeight="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2.75" customHeight="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2.75" customHeight="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2.75" customHeight="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2.75" customHeight="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2.75" customHeight="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2.75" customHeight="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2.75" customHeight="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2.75" customHeight="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2.75" customHeight="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2.75" customHeight="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2.75" customHeight="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2.75" customHeight="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2.75" customHeight="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2.75" customHeight="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2.75" customHeight="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2.75" customHeight="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2.75" customHeight="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2.75" customHeight="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2.75" customHeight="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2.75" customHeight="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2.75" customHeight="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2.75" customHeight="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2.75" customHeight="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2.75" customHeight="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2.75" customHeight="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2.75" customHeight="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2.75" customHeight="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2.75" customHeight="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2.75" customHeight="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2.75" customHeight="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2.75" customHeight="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2.75" customHeight="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2.75" customHeight="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2.75" customHeight="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2.75" customHeight="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2.75" customHeight="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2.75" customHeight="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2.75" customHeight="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2.75" customHeight="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2.75" customHeight="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2.75" customHeight="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2.75" customHeight="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2.75" customHeight="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2.75" customHeight="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2.75" customHeight="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2.75" customHeight="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2.75" customHeight="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2.75" customHeight="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2.75" customHeight="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2.75" customHeight="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2.75" customHeight="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2.75" customHeight="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2.75" customHeight="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2.75" customHeight="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2.75" customHeight="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2.75" customHeight="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2.75" customHeight="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2.75" customHeight="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2.75" customHeight="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2.75" customHeight="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2.75" customHeight="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2.75" customHeight="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2.75" customHeight="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2.75" customHeight="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2.75" customHeight="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2.75" customHeight="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2.75" customHeight="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2.75" customHeight="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2.75" customHeight="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2.75" customHeight="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2.75" customHeight="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2.75" customHeight="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2.75" customHeight="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2.75" customHeight="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2.75" customHeight="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2.75" customHeight="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2.75" customHeight="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2.75" customHeight="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2.75" customHeight="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2.75" customHeight="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2.75" customHeight="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2.75" customHeight="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2.75" customHeight="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2.75" customHeight="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2.75" customHeight="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2.75" customHeight="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2.75" customHeight="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2.75" customHeight="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2.75" customHeight="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2.75" customHeight="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2.75" customHeight="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2.75" customHeight="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2.75" customHeight="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2.75" customHeight="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2.75" customHeight="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2.75" customHeight="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2.75" customHeight="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2.75" customHeight="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2.75" customHeight="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2.75" customHeight="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2.75" customHeight="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2.75" customHeight="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2.75" customHeight="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2.75" customHeight="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2.75" customHeight="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2.75" customHeight="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2.75" customHeight="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2.75" customHeight="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2.75" customHeight="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2.75" customHeight="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2.75" customHeight="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2.75" customHeight="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2.75" customHeight="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2.75" customHeight="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2.75" customHeight="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2.75" customHeight="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2.75" customHeight="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2.75" customHeight="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2.75" customHeight="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2.75" customHeight="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2.75" customHeight="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2.75" customHeight="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2.75" customHeight="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2.75" customHeight="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2.75" customHeigh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2.75" customHeigh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2.75" customHeigh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2.75" customHeigh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2.75" customHeigh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2.75" customHeigh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2.75" customHeigh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2.75" customHeigh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2.75" customHeigh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2.75" customHeight="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2.75" customHeight="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2.75" customHeight="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2.75" customHeight="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2.75" customHeight="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2.75" customHeight="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2.75" customHeight="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2.75" customHeight="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2.75" customHeight="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2.75" customHeight="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2.75" customHeight="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2.75" customHeight="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2.75" customHeight="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2.75" customHeight="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2.75" customHeight="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2.75" customHeight="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2.75" customHeight="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2.75" customHeight="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2.75" customHeight="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2.75" customHeight="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2.75" customHeight="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2.75" customHeight="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2.75" customHeight="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2.75" customHeight="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2.75" customHeight="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2.75" customHeight="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2.75" customHeight="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2.75" customHeight="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2.75" customHeight="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2.75" customHeight="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2.75" customHeight="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2.75" customHeight="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2.75" customHeight="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2.75" customHeight="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2.75" customHeight="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2.75" customHeight="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2.75" customHeight="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2.75" customHeight="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2.75" customHeight="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2.75" customHeight="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2.75" customHeight="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2.75" customHeight="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2.75" customHeight="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2.75" customHeight="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2.75" customHeight="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2.75" customHeight="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2.75" customHeight="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2.75" customHeight="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2.75" customHeight="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2.75" customHeight="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2.75" customHeight="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2.75" customHeight="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2.75" customHeight="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2.75" customHeight="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2.75" customHeight="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2.75" customHeight="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2.75" customHeight="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2.75" customHeight="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2.75" customHeight="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2.75" customHeight="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2.75" customHeight="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2.75" customHeight="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2.75" customHeight="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2.75" customHeight="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2.75" customHeight="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2.75" customHeight="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2.75" customHeight="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2.75" customHeight="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2.75" customHeight="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2.75" customHeight="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2.75" customHeight="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2.75" customHeight="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2.75" customHeight="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2.75" customHeight="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2.75" customHeight="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2.75" customHeight="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2.75" customHeight="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2.75" customHeight="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2.75" customHeight="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2.75" customHeight="1">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2.75" customHeight="1">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2.75" customHeight="1">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2.75" customHeight="1">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2.75" customHeight="1">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2.75" customHeight="1">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2.75" customHeight="1">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2.75" customHeight="1">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2.75" customHeight="1">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2.75" customHeight="1">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2.75" customHeight="1">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2.75" customHeight="1">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2.75" customHeight="1">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2.75" customHeight="1">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2.75" customHeight="1">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2.75" customHeight="1">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2.75" customHeight="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2.75" customHeight="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2.75" customHeight="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2.75" customHeight="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2.75" customHeight="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2.75" customHeight="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2.75" customHeight="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2.75" customHeight="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2.75" customHeight="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2.75" customHeight="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2.75" customHeight="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2.75" customHeight="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2.75" customHeight="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2.75" customHeight="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2.75" customHeight="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2.75" customHeight="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2.75" customHeight="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2.75" customHeight="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2.75" customHeight="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2.75" customHeight="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2.75" customHeight="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2.75" customHeight="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2.75" customHeight="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2.75" customHeight="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2.75" customHeight="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2.75" customHeight="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2.75" customHeight="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2.75" customHeight="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2.75" customHeight="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2.75" customHeight="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2.75" customHeight="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2.75" customHeight="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2.75" customHeight="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2.75" customHeight="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2.75" customHeight="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2.75" customHeight="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2.75" customHeight="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2.75" customHeight="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2.75" customHeight="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2.75" customHeight="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2.75" customHeight="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2.75" customHeight="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2.75" customHeight="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2.75" customHeight="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2.75" customHeight="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2.75" customHeight="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2.75" customHeight="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2.75" customHeight="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2.75" customHeight="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2.75" customHeight="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2.75" customHeight="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2.75" customHeight="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2.75" customHeight="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2.75" customHeight="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2.75" customHeight="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2.75" customHeight="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2.75" customHeight="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2.75" customHeight="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2.75" customHeight="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2.75" customHeight="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2.75" customHeight="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2.75" customHeight="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2.75" customHeight="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2.75" customHeight="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2.75" customHeight="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2.75" customHeight="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2.75" customHeight="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2.75" customHeight="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2.75" customHeight="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2.75" customHeight="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2.75" customHeight="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2.75" customHeight="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2.75" customHeight="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2.75" customHeight="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2.75" customHeight="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2.75" customHeight="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2.75" customHeight="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2.75" customHeight="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2.75" customHeight="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2.75" customHeight="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2.75" customHeight="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2.75" customHeight="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2.75" customHeight="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2.75" customHeight="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2.75" customHeight="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2.75" customHeight="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2.75" customHeight="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2.75" customHeight="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2.75" customHeight="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2.75" customHeight="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2.75" customHeight="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2.75" customHeight="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2.75" customHeight="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2.75" customHeight="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2.75" customHeight="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2.75" customHeight="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2.75" customHeight="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2.75" customHeight="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2.75" customHeight="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2.75" customHeight="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2.75" customHeight="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2.75" customHeight="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2.75" customHeight="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2.75" customHeight="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2.75" customHeight="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2.75" customHeight="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2.75" customHeight="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2.75" customHeight="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2.75" customHeight="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2.75" customHeight="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2.75" customHeight="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2.75" customHeight="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2.75" customHeight="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2.75" customHeight="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2.75" customHeight="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2.75" customHeight="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2.75" customHeight="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2.75" customHeight="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2.75" customHeight="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2.75" customHeight="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2.75" customHeight="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2.75" customHeight="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row r="987" spans="1:26" ht="12.75" customHeight="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row>
    <row r="988" spans="1:26" ht="12.75" customHeight="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row>
    <row r="989" spans="1:26" ht="12.75" customHeight="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row>
    <row r="990" spans="1:26" ht="12.75" customHeight="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row>
    <row r="991" spans="1:26" ht="12.75" customHeight="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row>
    <row r="992" spans="1:26" ht="12.75" customHeight="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row>
    <row r="993" spans="1:26" ht="12.75" customHeight="1">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row>
    <row r="994" spans="1:26" ht="12.75" customHeight="1">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row>
    <row r="995" spans="1:26" ht="12.75" customHeight="1">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row>
    <row r="996" spans="1:26" ht="12.75" customHeight="1">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row>
    <row r="997" spans="1:26" ht="12.75" customHeight="1">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row>
    <row r="998" spans="1:26" ht="12.75" customHeight="1">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row>
    <row r="999" spans="1:26" ht="12.75" customHeight="1">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row>
    <row r="1000" spans="1:26" ht="12.75" customHeight="1">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row>
    <row r="1001" spans="1:26" ht="12.75" customHeight="1">
      <c r="A1001" s="76"/>
      <c r="B1001" s="76"/>
      <c r="C1001" s="76"/>
      <c r="D1001" s="76"/>
      <c r="E1001" s="76"/>
      <c r="F1001" s="76"/>
      <c r="G1001" s="76"/>
      <c r="H1001" s="76"/>
      <c r="I1001" s="76"/>
      <c r="J1001" s="76"/>
      <c r="K1001" s="76"/>
      <c r="L1001" s="76"/>
      <c r="M1001" s="76"/>
      <c r="N1001" s="76"/>
      <c r="O1001" s="76"/>
      <c r="P1001" s="76"/>
      <c r="Q1001" s="76"/>
      <c r="R1001" s="76"/>
      <c r="S1001" s="76"/>
      <c r="T1001" s="76"/>
      <c r="U1001" s="76"/>
      <c r="V1001" s="76"/>
      <c r="W1001" s="76"/>
      <c r="X1001" s="76"/>
      <c r="Y1001" s="76"/>
      <c r="Z1001" s="76"/>
    </row>
    <row r="1002" spans="1:26" ht="12.75" customHeight="1">
      <c r="A1002" s="76"/>
      <c r="B1002" s="76"/>
      <c r="C1002" s="76"/>
      <c r="D1002" s="76"/>
      <c r="E1002" s="76"/>
      <c r="F1002" s="76"/>
      <c r="G1002" s="76"/>
      <c r="H1002" s="76"/>
      <c r="I1002" s="76"/>
      <c r="J1002" s="76"/>
      <c r="K1002" s="76"/>
      <c r="L1002" s="76"/>
      <c r="M1002" s="76"/>
      <c r="N1002" s="76"/>
      <c r="O1002" s="76"/>
      <c r="P1002" s="76"/>
      <c r="Q1002" s="76"/>
      <c r="R1002" s="76"/>
      <c r="S1002" s="76"/>
      <c r="T1002" s="76"/>
      <c r="U1002" s="76"/>
      <c r="V1002" s="76"/>
      <c r="W1002" s="76"/>
      <c r="X1002" s="76"/>
      <c r="Y1002" s="76"/>
      <c r="Z1002" s="76"/>
    </row>
    <row r="1003" spans="1:26" ht="12.75" customHeight="1">
      <c r="A1003" s="76"/>
      <c r="B1003" s="76"/>
      <c r="C1003" s="76"/>
      <c r="D1003" s="76"/>
      <c r="E1003" s="76"/>
      <c r="F1003" s="76"/>
      <c r="G1003" s="76"/>
      <c r="H1003" s="76"/>
      <c r="I1003" s="76"/>
      <c r="J1003" s="76"/>
      <c r="K1003" s="76"/>
      <c r="L1003" s="76"/>
      <c r="M1003" s="76"/>
      <c r="N1003" s="76"/>
      <c r="O1003" s="76"/>
      <c r="P1003" s="76"/>
      <c r="Q1003" s="76"/>
      <c r="R1003" s="76"/>
      <c r="S1003" s="76"/>
      <c r="T1003" s="76"/>
      <c r="U1003" s="76"/>
      <c r="V1003" s="76"/>
      <c r="W1003" s="76"/>
      <c r="X1003" s="76"/>
      <c r="Y1003" s="76"/>
      <c r="Z1003" s="76"/>
    </row>
  </sheetData>
  <mergeCells count="116">
    <mergeCell ref="J58:K58"/>
    <mergeCell ref="K59:N59"/>
    <mergeCell ref="K60:N60"/>
    <mergeCell ref="B61:N61"/>
    <mergeCell ref="F54:F55"/>
    <mergeCell ref="G54:G55"/>
    <mergeCell ref="H56:I56"/>
    <mergeCell ref="J56:K56"/>
    <mergeCell ref="H57:I57"/>
    <mergeCell ref="J57:K57"/>
    <mergeCell ref="H58:I58"/>
    <mergeCell ref="H54:I55"/>
    <mergeCell ref="J54:K55"/>
    <mergeCell ref="M26:N26"/>
    <mergeCell ref="M27:N27"/>
    <mergeCell ref="B28:N28"/>
    <mergeCell ref="L29:L30"/>
    <mergeCell ref="M29:M30"/>
    <mergeCell ref="N29:N30"/>
    <mergeCell ref="A29:A30"/>
    <mergeCell ref="B29:C30"/>
    <mergeCell ref="D29:E29"/>
    <mergeCell ref="F29:F30"/>
    <mergeCell ref="G29:G30"/>
    <mergeCell ref="H29:H30"/>
    <mergeCell ref="I29:K29"/>
    <mergeCell ref="A52:H52"/>
    <mergeCell ref="B53:N53"/>
    <mergeCell ref="A54:A55"/>
    <mergeCell ref="B54:C55"/>
    <mergeCell ref="D54:E54"/>
    <mergeCell ref="L54:M54"/>
    <mergeCell ref="H46:H47"/>
    <mergeCell ref="I46:K46"/>
    <mergeCell ref="L46:L47"/>
    <mergeCell ref="M46:M47"/>
    <mergeCell ref="H37:H38"/>
    <mergeCell ref="I37:K37"/>
    <mergeCell ref="A44:H44"/>
    <mergeCell ref="B45:N45"/>
    <mergeCell ref="A46:A47"/>
    <mergeCell ref="B46:C47"/>
    <mergeCell ref="D46:E46"/>
    <mergeCell ref="N46:N47"/>
    <mergeCell ref="L37:L38"/>
    <mergeCell ref="M37:M38"/>
    <mergeCell ref="F46:F47"/>
    <mergeCell ref="G46:G47"/>
    <mergeCell ref="M19:N19"/>
    <mergeCell ref="M20:N20"/>
    <mergeCell ref="M21:N21"/>
    <mergeCell ref="M22:N22"/>
    <mergeCell ref="B23:N23"/>
    <mergeCell ref="A35:H35"/>
    <mergeCell ref="B36:N36"/>
    <mergeCell ref="A37:A38"/>
    <mergeCell ref="B37:C38"/>
    <mergeCell ref="D37:E37"/>
    <mergeCell ref="F37:F38"/>
    <mergeCell ref="G37:G38"/>
    <mergeCell ref="N37:N38"/>
    <mergeCell ref="A24:A25"/>
    <mergeCell ref="B24:C25"/>
    <mergeCell ref="D24:E24"/>
    <mergeCell ref="F24:F25"/>
    <mergeCell ref="G24:G25"/>
    <mergeCell ref="H24:H25"/>
    <mergeCell ref="I24:I25"/>
    <mergeCell ref="J24:J25"/>
    <mergeCell ref="K24:K25"/>
    <mergeCell ref="L24:L25"/>
    <mergeCell ref="M24:N25"/>
    <mergeCell ref="A17:A18"/>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J14:L14"/>
    <mergeCell ref="M14:N14"/>
    <mergeCell ref="J15:L15"/>
    <mergeCell ref="M15:N15"/>
    <mergeCell ref="B17:C18"/>
    <mergeCell ref="D17:E17"/>
    <mergeCell ref="F17:F18"/>
    <mergeCell ref="B12:C12"/>
    <mergeCell ref="B13:C13"/>
    <mergeCell ref="E13:F13"/>
    <mergeCell ref="G13:I13"/>
    <mergeCell ref="J13:L13"/>
    <mergeCell ref="M13:N13"/>
    <mergeCell ref="B14:C14"/>
    <mergeCell ref="J17:J18"/>
    <mergeCell ref="K17:K18"/>
    <mergeCell ref="L17:L18"/>
    <mergeCell ref="M17:N18"/>
    <mergeCell ref="E14:F14"/>
    <mergeCell ref="G14:I14"/>
    <mergeCell ref="B15:C15"/>
    <mergeCell ref="E15:F15"/>
    <mergeCell ref="G15:I15"/>
    <mergeCell ref="B16:N16"/>
    <mergeCell ref="G17:G18"/>
    <mergeCell ref="H17:H18"/>
    <mergeCell ref="I17:I18"/>
  </mergeCells>
  <pageMargins left="0.45" right="0.17" top="0.47" bottom="0.19" header="0" footer="0"/>
  <pageSetup paperSize="9"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6"/>
  <sheetViews>
    <sheetView workbookViewId="0"/>
  </sheetViews>
  <sheetFormatPr defaultColWidth="12.6640625" defaultRowHeight="15" customHeight="1"/>
  <cols>
    <col min="1" max="1" width="4.9140625" customWidth="1"/>
    <col min="2" max="2" width="52.1640625" customWidth="1"/>
    <col min="3" max="3" width="8.6640625" customWidth="1"/>
    <col min="4" max="4" width="7.75" customWidth="1"/>
    <col min="5" max="5" width="15.25" customWidth="1"/>
    <col min="6" max="6" width="6.9140625" customWidth="1"/>
    <col min="7" max="7" width="14.1640625" customWidth="1"/>
    <col min="8" max="8" width="12" customWidth="1"/>
    <col min="9" max="9" width="15.75" customWidth="1"/>
    <col min="10" max="10" width="53.1640625" customWidth="1"/>
    <col min="11" max="26" width="8.6640625" customWidth="1"/>
  </cols>
  <sheetData>
    <row r="1" spans="1:26" ht="14.25" customHeight="1">
      <c r="A1" s="857" t="s">
        <v>955</v>
      </c>
      <c r="B1" s="751"/>
      <c r="C1" s="758"/>
      <c r="D1" s="751"/>
      <c r="E1" s="751"/>
      <c r="F1" s="751"/>
      <c r="G1" s="751"/>
      <c r="H1" s="465"/>
      <c r="I1" s="466" t="s">
        <v>956</v>
      </c>
      <c r="J1" s="76"/>
      <c r="K1" s="76"/>
      <c r="L1" s="76"/>
      <c r="M1" s="76"/>
      <c r="N1" s="76"/>
    </row>
    <row r="2" spans="1:26" ht="13.5" customHeight="1">
      <c r="A2" s="858" t="s">
        <v>957</v>
      </c>
      <c r="B2" s="751"/>
      <c r="C2" s="758"/>
      <c r="D2" s="751"/>
      <c r="E2" s="751"/>
      <c r="F2" s="751"/>
      <c r="G2" s="751"/>
      <c r="H2" s="465"/>
      <c r="I2" s="465"/>
      <c r="J2" s="76"/>
      <c r="K2" s="76"/>
      <c r="L2" s="76"/>
      <c r="M2" s="76"/>
      <c r="N2" s="76"/>
    </row>
    <row r="3" spans="1:26" ht="27" customHeight="1">
      <c r="A3" s="761" t="s">
        <v>35</v>
      </c>
      <c r="B3" s="751"/>
      <c r="C3" s="751"/>
      <c r="D3" s="751"/>
      <c r="E3" s="751"/>
      <c r="F3" s="751"/>
      <c r="G3" s="751"/>
      <c r="H3" s="751"/>
      <c r="I3" s="751"/>
      <c r="J3" s="76"/>
      <c r="K3" s="76"/>
      <c r="L3" s="76"/>
      <c r="M3" s="76"/>
      <c r="N3" s="76"/>
    </row>
    <row r="4" spans="1:26" ht="13.5" customHeight="1">
      <c r="A4" s="468"/>
      <c r="B4" s="468"/>
      <c r="C4" s="468"/>
      <c r="D4" s="468"/>
      <c r="E4" s="468"/>
      <c r="F4" s="468"/>
      <c r="G4" s="468"/>
      <c r="H4" s="468"/>
      <c r="I4" s="469" t="s">
        <v>958</v>
      </c>
      <c r="J4" s="76"/>
      <c r="K4" s="76"/>
      <c r="L4" s="76"/>
      <c r="M4" s="76"/>
      <c r="N4" s="76"/>
    </row>
    <row r="5" spans="1:26" ht="75" customHeight="1">
      <c r="A5" s="143" t="s">
        <v>69</v>
      </c>
      <c r="B5" s="144" t="s">
        <v>959</v>
      </c>
      <c r="C5" s="144" t="s">
        <v>960</v>
      </c>
      <c r="D5" s="144" t="s">
        <v>961</v>
      </c>
      <c r="E5" s="144" t="s">
        <v>962</v>
      </c>
      <c r="F5" s="144" t="s">
        <v>963</v>
      </c>
      <c r="G5" s="144" t="s">
        <v>964</v>
      </c>
      <c r="H5" s="144" t="s">
        <v>965</v>
      </c>
      <c r="I5" s="145" t="s">
        <v>7</v>
      </c>
      <c r="J5" s="76"/>
      <c r="K5" s="76"/>
      <c r="L5" s="76"/>
      <c r="M5" s="76"/>
      <c r="N5" s="76"/>
    </row>
    <row r="6" spans="1:26" ht="17.25" customHeight="1">
      <c r="A6" s="470" t="s">
        <v>80</v>
      </c>
      <c r="B6" s="471" t="s">
        <v>966</v>
      </c>
      <c r="C6" s="472"/>
      <c r="D6" s="472"/>
      <c r="E6" s="472"/>
      <c r="F6" s="472"/>
      <c r="G6" s="472"/>
      <c r="H6" s="472"/>
      <c r="I6" s="473"/>
      <c r="J6" s="474" t="s">
        <v>967</v>
      </c>
      <c r="K6" s="76"/>
      <c r="L6" s="76"/>
      <c r="M6" s="76"/>
      <c r="N6" s="76"/>
    </row>
    <row r="7" spans="1:26" ht="17.25" customHeight="1">
      <c r="A7" s="475" t="s">
        <v>82</v>
      </c>
      <c r="B7" s="228" t="s">
        <v>968</v>
      </c>
      <c r="C7" s="228"/>
      <c r="D7" s="228"/>
      <c r="E7" s="229"/>
      <c r="F7" s="229"/>
      <c r="G7" s="229"/>
      <c r="H7" s="229"/>
      <c r="I7" s="476"/>
      <c r="J7" s="232"/>
      <c r="K7" s="232"/>
      <c r="L7" s="232"/>
      <c r="M7" s="232"/>
      <c r="N7" s="232"/>
      <c r="O7" s="164"/>
      <c r="P7" s="164"/>
      <c r="Q7" s="164"/>
      <c r="R7" s="164"/>
      <c r="S7" s="164"/>
      <c r="T7" s="164"/>
      <c r="U7" s="164"/>
      <c r="V7" s="164"/>
      <c r="W7" s="164"/>
      <c r="X7" s="164"/>
      <c r="Y7" s="164"/>
      <c r="Z7" s="164"/>
    </row>
    <row r="8" spans="1:26" ht="15.75" customHeight="1">
      <c r="A8" s="165"/>
      <c r="B8" s="166"/>
      <c r="C8" s="166"/>
      <c r="D8" s="166"/>
      <c r="E8" s="161"/>
      <c r="F8" s="161"/>
      <c r="G8" s="161"/>
      <c r="H8" s="161"/>
      <c r="I8" s="163"/>
      <c r="J8" s="232"/>
      <c r="K8" s="232"/>
      <c r="L8" s="232"/>
      <c r="M8" s="232"/>
      <c r="N8" s="232"/>
      <c r="O8" s="164"/>
      <c r="P8" s="164"/>
      <c r="Q8" s="164"/>
      <c r="R8" s="164"/>
      <c r="S8" s="164"/>
      <c r="T8" s="164"/>
      <c r="U8" s="164"/>
      <c r="V8" s="164"/>
      <c r="W8" s="164"/>
      <c r="X8" s="164"/>
      <c r="Y8" s="164"/>
      <c r="Z8" s="164"/>
    </row>
    <row r="9" spans="1:26" ht="15.75" customHeight="1">
      <c r="A9" s="165"/>
      <c r="B9" s="166"/>
      <c r="C9" s="166"/>
      <c r="D9" s="166"/>
      <c r="E9" s="161"/>
      <c r="F9" s="161"/>
      <c r="G9" s="161"/>
      <c r="H9" s="161"/>
      <c r="I9" s="163"/>
      <c r="J9" s="232"/>
      <c r="K9" s="232"/>
      <c r="L9" s="232"/>
      <c r="M9" s="232"/>
      <c r="N9" s="232"/>
      <c r="O9" s="164"/>
      <c r="P9" s="164"/>
      <c r="Q9" s="164"/>
      <c r="R9" s="164"/>
      <c r="S9" s="164"/>
      <c r="T9" s="164"/>
      <c r="U9" s="164"/>
      <c r="V9" s="164"/>
      <c r="W9" s="164"/>
      <c r="X9" s="164"/>
      <c r="Y9" s="164"/>
      <c r="Z9" s="164"/>
    </row>
    <row r="10" spans="1:26" ht="15.75" customHeight="1">
      <c r="A10" s="165"/>
      <c r="B10" s="166"/>
      <c r="C10" s="166"/>
      <c r="D10" s="166"/>
      <c r="E10" s="161"/>
      <c r="F10" s="161"/>
      <c r="G10" s="161"/>
      <c r="H10" s="161"/>
      <c r="I10" s="163"/>
      <c r="J10" s="232"/>
      <c r="K10" s="232"/>
      <c r="L10" s="232"/>
      <c r="M10" s="232"/>
      <c r="N10" s="232"/>
      <c r="O10" s="164"/>
      <c r="P10" s="164"/>
      <c r="Q10" s="164"/>
      <c r="R10" s="164"/>
      <c r="S10" s="164"/>
      <c r="T10" s="164"/>
      <c r="U10" s="164"/>
      <c r="V10" s="164"/>
      <c r="W10" s="164"/>
      <c r="X10" s="164"/>
      <c r="Y10" s="164"/>
      <c r="Z10" s="164"/>
    </row>
    <row r="11" spans="1:26" ht="15.75" customHeight="1">
      <c r="A11" s="159" t="s">
        <v>105</v>
      </c>
      <c r="B11" s="228" t="s">
        <v>968</v>
      </c>
      <c r="C11" s="160"/>
      <c r="D11" s="160"/>
      <c r="E11" s="167"/>
      <c r="F11" s="167"/>
      <c r="G11" s="167"/>
      <c r="H11" s="167"/>
      <c r="I11" s="170"/>
      <c r="J11" s="232"/>
      <c r="K11" s="232"/>
      <c r="L11" s="232"/>
      <c r="M11" s="232"/>
      <c r="N11" s="232"/>
      <c r="O11" s="164"/>
      <c r="P11" s="164"/>
      <c r="Q11" s="164"/>
      <c r="R11" s="164"/>
      <c r="S11" s="164"/>
      <c r="T11" s="164"/>
      <c r="U11" s="164"/>
      <c r="V11" s="164"/>
      <c r="W11" s="164"/>
      <c r="X11" s="164"/>
      <c r="Y11" s="164"/>
      <c r="Z11" s="164"/>
    </row>
    <row r="12" spans="1:26" ht="15.75" customHeight="1">
      <c r="A12" s="165">
        <v>1</v>
      </c>
      <c r="B12" s="166"/>
      <c r="C12" s="166"/>
      <c r="D12" s="166"/>
      <c r="E12" s="167"/>
      <c r="F12" s="167"/>
      <c r="G12" s="167"/>
      <c r="H12" s="167"/>
      <c r="I12" s="170"/>
      <c r="J12" s="232"/>
      <c r="K12" s="232"/>
      <c r="L12" s="232"/>
      <c r="M12" s="232"/>
      <c r="N12" s="232"/>
      <c r="O12" s="164"/>
      <c r="P12" s="164"/>
      <c r="Q12" s="164"/>
      <c r="R12" s="164"/>
      <c r="S12" s="164"/>
      <c r="T12" s="164"/>
      <c r="U12" s="164"/>
      <c r="V12" s="164"/>
      <c r="W12" s="164"/>
      <c r="X12" s="164"/>
      <c r="Y12" s="164"/>
      <c r="Z12" s="164"/>
    </row>
    <row r="13" spans="1:26" ht="15.75" customHeight="1">
      <c r="A13" s="165">
        <v>2</v>
      </c>
      <c r="B13" s="166"/>
      <c r="C13" s="166"/>
      <c r="D13" s="166"/>
      <c r="E13" s="167"/>
      <c r="F13" s="167"/>
      <c r="G13" s="167"/>
      <c r="H13" s="167"/>
      <c r="I13" s="170"/>
      <c r="J13" s="232"/>
      <c r="K13" s="232"/>
      <c r="L13" s="232"/>
      <c r="M13" s="232"/>
      <c r="N13" s="232"/>
      <c r="O13" s="164"/>
      <c r="P13" s="164"/>
      <c r="Q13" s="164"/>
      <c r="R13" s="164"/>
      <c r="S13" s="164"/>
      <c r="T13" s="164"/>
      <c r="U13" s="164"/>
      <c r="V13" s="164"/>
      <c r="W13" s="164"/>
      <c r="X13" s="164"/>
      <c r="Y13" s="164"/>
      <c r="Z13" s="164"/>
    </row>
    <row r="14" spans="1:26" ht="15.75" customHeight="1">
      <c r="A14" s="165"/>
      <c r="B14" s="166"/>
      <c r="C14" s="166"/>
      <c r="D14" s="166"/>
      <c r="E14" s="167"/>
      <c r="F14" s="167"/>
      <c r="G14" s="167"/>
      <c r="H14" s="167"/>
      <c r="I14" s="170"/>
      <c r="J14" s="232"/>
      <c r="K14" s="232"/>
      <c r="L14" s="232"/>
      <c r="M14" s="232"/>
      <c r="N14" s="232"/>
      <c r="O14" s="164"/>
      <c r="P14" s="164"/>
      <c r="Q14" s="164"/>
      <c r="R14" s="164"/>
      <c r="S14" s="164"/>
      <c r="T14" s="164"/>
      <c r="U14" s="164"/>
      <c r="V14" s="164"/>
      <c r="W14" s="164"/>
      <c r="X14" s="164"/>
      <c r="Y14" s="164"/>
      <c r="Z14" s="164"/>
    </row>
    <row r="15" spans="1:26" ht="18.75" customHeight="1">
      <c r="A15" s="159" t="s">
        <v>648</v>
      </c>
      <c r="B15" s="160" t="s">
        <v>969</v>
      </c>
      <c r="C15" s="160"/>
      <c r="D15" s="160"/>
      <c r="E15" s="52"/>
      <c r="F15" s="52"/>
      <c r="G15" s="52"/>
      <c r="H15" s="52"/>
      <c r="I15" s="54"/>
      <c r="J15" s="86"/>
      <c r="K15" s="86"/>
      <c r="L15" s="86"/>
      <c r="M15" s="86"/>
      <c r="N15" s="86"/>
      <c r="O15" s="269"/>
      <c r="P15" s="269"/>
      <c r="Q15" s="269"/>
      <c r="R15" s="269"/>
      <c r="S15" s="269"/>
      <c r="T15" s="269"/>
      <c r="U15" s="269"/>
      <c r="V15" s="269"/>
      <c r="W15" s="269"/>
      <c r="X15" s="269"/>
      <c r="Y15" s="269"/>
      <c r="Z15" s="269"/>
    </row>
    <row r="16" spans="1:26" ht="18.75" customHeight="1">
      <c r="A16" s="477" t="s">
        <v>82</v>
      </c>
      <c r="B16" s="228" t="s">
        <v>970</v>
      </c>
      <c r="C16" s="228"/>
      <c r="D16" s="228"/>
      <c r="E16" s="52"/>
      <c r="F16" s="52"/>
      <c r="G16" s="52"/>
      <c r="H16" s="52"/>
      <c r="I16" s="54"/>
      <c r="J16" s="86"/>
      <c r="K16" s="86"/>
      <c r="L16" s="86"/>
      <c r="M16" s="86"/>
      <c r="N16" s="86"/>
      <c r="O16" s="269"/>
      <c r="P16" s="269"/>
      <c r="Q16" s="269"/>
      <c r="R16" s="269"/>
      <c r="S16" s="269"/>
      <c r="T16" s="269"/>
      <c r="U16" s="269"/>
      <c r="V16" s="269"/>
      <c r="W16" s="269"/>
      <c r="X16" s="269"/>
      <c r="Y16" s="269"/>
      <c r="Z16" s="269"/>
    </row>
    <row r="17" spans="1:26" ht="18" customHeight="1">
      <c r="A17" s="477"/>
      <c r="B17" s="478" t="s">
        <v>971</v>
      </c>
      <c r="C17" s="228"/>
      <c r="D17" s="228" t="s">
        <v>972</v>
      </c>
      <c r="E17" s="52"/>
      <c r="F17" s="52"/>
      <c r="G17" s="52"/>
      <c r="H17" s="52"/>
      <c r="I17" s="54"/>
      <c r="J17" s="86"/>
      <c r="K17" s="86"/>
      <c r="L17" s="86"/>
      <c r="M17" s="86"/>
      <c r="N17" s="86"/>
      <c r="O17" s="269"/>
      <c r="P17" s="269"/>
      <c r="Q17" s="269"/>
      <c r="R17" s="269"/>
      <c r="S17" s="269"/>
      <c r="T17" s="269"/>
      <c r="U17" s="269"/>
      <c r="V17" s="269"/>
      <c r="W17" s="269"/>
      <c r="X17" s="269"/>
      <c r="Y17" s="269"/>
      <c r="Z17" s="269"/>
    </row>
    <row r="18" spans="1:26" ht="18" customHeight="1">
      <c r="A18" s="477"/>
      <c r="B18" s="478" t="s">
        <v>973</v>
      </c>
      <c r="C18" s="228"/>
      <c r="D18" s="228" t="s">
        <v>974</v>
      </c>
      <c r="E18" s="52"/>
      <c r="F18" s="52"/>
      <c r="G18" s="52"/>
      <c r="H18" s="52"/>
      <c r="I18" s="54"/>
      <c r="J18" s="86"/>
      <c r="K18" s="86"/>
      <c r="L18" s="86"/>
      <c r="M18" s="86"/>
      <c r="N18" s="86"/>
      <c r="O18" s="269"/>
      <c r="P18" s="269"/>
      <c r="Q18" s="269"/>
      <c r="R18" s="269"/>
      <c r="S18" s="269"/>
      <c r="T18" s="269"/>
      <c r="U18" s="269"/>
      <c r="V18" s="269"/>
      <c r="W18" s="269"/>
      <c r="X18" s="269"/>
      <c r="Y18" s="269"/>
      <c r="Z18" s="269"/>
    </row>
    <row r="19" spans="1:26" ht="18" customHeight="1">
      <c r="A19" s="477"/>
      <c r="B19" s="478" t="s">
        <v>975</v>
      </c>
      <c r="C19" s="228"/>
      <c r="D19" s="228"/>
      <c r="E19" s="52"/>
      <c r="F19" s="52"/>
      <c r="G19" s="52"/>
      <c r="H19" s="52"/>
      <c r="I19" s="54"/>
      <c r="J19" s="86"/>
      <c r="K19" s="86"/>
      <c r="L19" s="86"/>
      <c r="M19" s="86"/>
      <c r="N19" s="86"/>
      <c r="O19" s="269"/>
      <c r="P19" s="269"/>
      <c r="Q19" s="269"/>
      <c r="R19" s="269"/>
      <c r="S19" s="269"/>
      <c r="T19" s="269"/>
      <c r="U19" s="269"/>
      <c r="V19" s="269"/>
      <c r="W19" s="269"/>
      <c r="X19" s="269"/>
      <c r="Y19" s="269"/>
      <c r="Z19" s="269"/>
    </row>
    <row r="20" spans="1:26" ht="18" customHeight="1">
      <c r="A20" s="477"/>
      <c r="B20" s="478" t="s">
        <v>976</v>
      </c>
      <c r="C20" s="228"/>
      <c r="D20" s="228"/>
      <c r="E20" s="52"/>
      <c r="F20" s="52"/>
      <c r="G20" s="52"/>
      <c r="H20" s="52"/>
      <c r="I20" s="54"/>
      <c r="J20" s="86"/>
      <c r="K20" s="86"/>
      <c r="L20" s="86"/>
      <c r="M20" s="86"/>
      <c r="N20" s="86"/>
      <c r="O20" s="269"/>
      <c r="P20" s="269"/>
      <c r="Q20" s="269"/>
      <c r="R20" s="269"/>
      <c r="S20" s="269"/>
      <c r="T20" s="269"/>
      <c r="U20" s="269"/>
      <c r="V20" s="269"/>
      <c r="W20" s="269"/>
      <c r="X20" s="269"/>
      <c r="Y20" s="269"/>
      <c r="Z20" s="269"/>
    </row>
    <row r="21" spans="1:26" ht="18" customHeight="1">
      <c r="A21" s="477"/>
      <c r="B21" s="478" t="s">
        <v>977</v>
      </c>
      <c r="C21" s="228"/>
      <c r="D21" s="228"/>
      <c r="E21" s="52"/>
      <c r="F21" s="52"/>
      <c r="G21" s="52"/>
      <c r="H21" s="52"/>
      <c r="I21" s="54"/>
      <c r="J21" s="86"/>
      <c r="K21" s="86"/>
      <c r="L21" s="86"/>
      <c r="M21" s="86"/>
      <c r="N21" s="86"/>
      <c r="O21" s="269"/>
      <c r="P21" s="269"/>
      <c r="Q21" s="269"/>
      <c r="R21" s="269"/>
      <c r="S21" s="269"/>
      <c r="T21" s="269"/>
      <c r="U21" s="269"/>
      <c r="V21" s="269"/>
      <c r="W21" s="269"/>
      <c r="X21" s="269"/>
      <c r="Y21" s="269"/>
      <c r="Z21" s="269"/>
    </row>
    <row r="22" spans="1:26" ht="18" customHeight="1">
      <c r="A22" s="477"/>
      <c r="B22" s="478" t="s">
        <v>978</v>
      </c>
      <c r="C22" s="228"/>
      <c r="D22" s="228"/>
      <c r="E22" s="52"/>
      <c r="F22" s="52"/>
      <c r="G22" s="52"/>
      <c r="H22" s="52"/>
      <c r="I22" s="54"/>
      <c r="J22" s="86"/>
      <c r="K22" s="86"/>
      <c r="L22" s="86"/>
      <c r="M22" s="86"/>
      <c r="N22" s="86"/>
      <c r="O22" s="269"/>
      <c r="P22" s="269"/>
      <c r="Q22" s="269"/>
      <c r="R22" s="269"/>
      <c r="S22" s="269"/>
      <c r="T22" s="269"/>
      <c r="U22" s="269"/>
      <c r="V22" s="269"/>
      <c r="W22" s="269"/>
      <c r="X22" s="269"/>
      <c r="Y22" s="269"/>
      <c r="Z22" s="269"/>
    </row>
    <row r="23" spans="1:26" ht="18" customHeight="1">
      <c r="A23" s="477"/>
      <c r="B23" s="478" t="s">
        <v>979</v>
      </c>
      <c r="C23" s="228"/>
      <c r="D23" s="228"/>
      <c r="E23" s="52"/>
      <c r="F23" s="52"/>
      <c r="G23" s="52"/>
      <c r="H23" s="52"/>
      <c r="I23" s="54"/>
      <c r="J23" s="86"/>
      <c r="K23" s="86"/>
      <c r="L23" s="86"/>
      <c r="M23" s="86"/>
      <c r="N23" s="86"/>
      <c r="O23" s="269"/>
      <c r="P23" s="269"/>
      <c r="Q23" s="269"/>
      <c r="R23" s="269"/>
      <c r="S23" s="269"/>
      <c r="T23" s="269"/>
      <c r="U23" s="269"/>
      <c r="V23" s="269"/>
      <c r="W23" s="269"/>
      <c r="X23" s="269"/>
      <c r="Y23" s="269"/>
      <c r="Z23" s="269"/>
    </row>
    <row r="24" spans="1:26" ht="18" customHeight="1">
      <c r="A24" s="477" t="s">
        <v>105</v>
      </c>
      <c r="B24" s="228" t="s">
        <v>980</v>
      </c>
      <c r="C24" s="228"/>
      <c r="D24" s="228"/>
      <c r="E24" s="52"/>
      <c r="F24" s="52"/>
      <c r="G24" s="52"/>
      <c r="H24" s="52"/>
      <c r="I24" s="54"/>
      <c r="J24" s="86"/>
      <c r="K24" s="86"/>
      <c r="L24" s="86"/>
      <c r="M24" s="86"/>
      <c r="N24" s="86"/>
      <c r="O24" s="269"/>
      <c r="P24" s="269"/>
      <c r="Q24" s="269"/>
      <c r="R24" s="269"/>
      <c r="S24" s="269"/>
      <c r="T24" s="269"/>
      <c r="U24" s="269"/>
      <c r="V24" s="269"/>
      <c r="W24" s="269"/>
      <c r="X24" s="269"/>
      <c r="Y24" s="269"/>
      <c r="Z24" s="269"/>
    </row>
    <row r="25" spans="1:26" ht="18" customHeight="1">
      <c r="A25" s="479"/>
      <c r="B25" s="297"/>
      <c r="C25" s="297"/>
      <c r="D25" s="297"/>
      <c r="E25" s="247"/>
      <c r="F25" s="247"/>
      <c r="G25" s="247"/>
      <c r="H25" s="247"/>
      <c r="I25" s="480"/>
      <c r="J25" s="86"/>
      <c r="K25" s="86"/>
      <c r="L25" s="86"/>
      <c r="M25" s="86"/>
      <c r="N25" s="86"/>
      <c r="O25" s="269"/>
      <c r="P25" s="269"/>
      <c r="Q25" s="269"/>
      <c r="R25" s="269"/>
      <c r="S25" s="269"/>
      <c r="T25" s="269"/>
      <c r="U25" s="269"/>
      <c r="V25" s="269"/>
      <c r="W25" s="269"/>
      <c r="X25" s="269"/>
      <c r="Y25" s="269"/>
      <c r="Z25" s="269"/>
    </row>
    <row r="26" spans="1:26" ht="18" customHeight="1">
      <c r="A26" s="859" t="s">
        <v>854</v>
      </c>
      <c r="B26" s="775"/>
      <c r="C26" s="197"/>
      <c r="D26" s="197"/>
      <c r="E26" s="198"/>
      <c r="F26" s="198"/>
      <c r="G26" s="198"/>
      <c r="H26" s="198"/>
      <c r="I26" s="200"/>
      <c r="J26" s="86"/>
      <c r="K26" s="86"/>
      <c r="L26" s="86"/>
      <c r="M26" s="86"/>
      <c r="N26" s="86"/>
      <c r="O26" s="269"/>
      <c r="P26" s="269"/>
      <c r="Q26" s="269"/>
      <c r="R26" s="269"/>
      <c r="S26" s="269"/>
      <c r="T26" s="269"/>
      <c r="U26" s="269"/>
      <c r="V26" s="269"/>
      <c r="W26" s="269"/>
      <c r="X26" s="269"/>
      <c r="Y26" s="269"/>
      <c r="Z26" s="269"/>
    </row>
    <row r="27" spans="1:26" ht="13.5" customHeight="1">
      <c r="A27" s="69"/>
      <c r="B27" s="31"/>
      <c r="C27" s="31"/>
      <c r="D27" s="31"/>
      <c r="E27" s="31"/>
      <c r="F27" s="31"/>
      <c r="G27" s="31"/>
      <c r="H27" s="31"/>
      <c r="I27" s="481"/>
      <c r="J27" s="76"/>
      <c r="K27" s="76"/>
      <c r="L27" s="76"/>
      <c r="M27" s="76"/>
      <c r="N27" s="76"/>
    </row>
    <row r="28" spans="1:26" ht="15" customHeight="1">
      <c r="A28" s="108"/>
      <c r="B28" s="109"/>
      <c r="C28" s="109"/>
      <c r="D28" s="109"/>
      <c r="E28" s="109"/>
      <c r="F28" s="109"/>
      <c r="G28" s="482"/>
      <c r="H28" s="36" t="s">
        <v>129</v>
      </c>
      <c r="I28" s="35"/>
      <c r="J28" s="483"/>
      <c r="K28" s="483"/>
      <c r="L28" s="76"/>
      <c r="M28" s="76"/>
      <c r="N28" s="76"/>
    </row>
    <row r="29" spans="1:26" ht="15" customHeight="1">
      <c r="A29" s="860" t="s">
        <v>981</v>
      </c>
      <c r="B29" s="751"/>
      <c r="C29" s="464"/>
      <c r="D29" s="464"/>
      <c r="E29" s="464"/>
      <c r="F29" s="464"/>
      <c r="G29" s="464"/>
      <c r="H29" s="758" t="s">
        <v>130</v>
      </c>
      <c r="I29" s="751"/>
      <c r="J29" s="176"/>
      <c r="K29" s="176"/>
      <c r="L29" s="76"/>
      <c r="M29" s="76"/>
      <c r="N29" s="76"/>
    </row>
    <row r="30" spans="1:26" ht="52.5" customHeight="1">
      <c r="A30" s="856" t="s">
        <v>982</v>
      </c>
      <c r="B30" s="751"/>
      <c r="C30" s="751"/>
      <c r="D30" s="751"/>
      <c r="E30" s="751"/>
      <c r="F30" s="751"/>
      <c r="G30" s="751"/>
      <c r="H30" s="751"/>
      <c r="I30" s="751"/>
      <c r="J30" s="76"/>
      <c r="K30" s="76"/>
      <c r="L30" s="76"/>
      <c r="M30" s="76"/>
      <c r="N30" s="76"/>
    </row>
    <row r="31" spans="1:26" ht="13.5" customHeight="1">
      <c r="A31" s="485" t="s">
        <v>983</v>
      </c>
      <c r="B31" s="75"/>
      <c r="C31" s="75"/>
      <c r="D31" s="75"/>
      <c r="E31" s="75"/>
      <c r="F31" s="75"/>
      <c r="G31" s="75"/>
      <c r="H31" s="75"/>
      <c r="I31" s="96"/>
      <c r="J31" s="76"/>
      <c r="K31" s="76"/>
      <c r="L31" s="76"/>
      <c r="M31" s="76"/>
      <c r="N31" s="76"/>
    </row>
    <row r="32" spans="1:26" ht="13.5" customHeight="1">
      <c r="A32" s="96"/>
      <c r="B32" s="75"/>
      <c r="C32" s="75"/>
      <c r="D32" s="75"/>
      <c r="E32" s="75"/>
      <c r="F32" s="75"/>
      <c r="G32" s="75"/>
      <c r="H32" s="75"/>
      <c r="I32" s="76"/>
      <c r="J32" s="76"/>
      <c r="K32" s="76"/>
      <c r="L32" s="76"/>
      <c r="M32" s="76"/>
      <c r="N32" s="76"/>
    </row>
    <row r="33" spans="1:14" ht="13.5" customHeight="1">
      <c r="A33" s="96"/>
      <c r="B33" s="75"/>
      <c r="C33" s="75"/>
      <c r="D33" s="75"/>
      <c r="E33" s="75"/>
      <c r="F33" s="75"/>
      <c r="G33" s="75"/>
      <c r="H33" s="75"/>
      <c r="I33" s="76"/>
      <c r="J33" s="76"/>
      <c r="K33" s="76"/>
      <c r="L33" s="76"/>
      <c r="M33" s="76"/>
      <c r="N33" s="76"/>
    </row>
    <row r="34" spans="1:14" ht="13.5" customHeight="1">
      <c r="A34" s="96"/>
      <c r="B34" s="75"/>
      <c r="C34" s="75"/>
      <c r="D34" s="75"/>
      <c r="E34" s="75"/>
      <c r="F34" s="75"/>
      <c r="G34" s="75"/>
      <c r="H34" s="75"/>
      <c r="I34" s="76"/>
      <c r="J34" s="76"/>
      <c r="K34" s="76"/>
      <c r="L34" s="76"/>
      <c r="M34" s="76"/>
      <c r="N34" s="76"/>
    </row>
    <row r="35" spans="1:14" ht="13.5" customHeight="1">
      <c r="A35" s="96"/>
      <c r="B35" s="75"/>
      <c r="C35" s="75"/>
      <c r="D35" s="75"/>
      <c r="E35" s="75"/>
      <c r="F35" s="75"/>
      <c r="G35" s="75"/>
      <c r="H35" s="75"/>
      <c r="I35" s="76"/>
      <c r="J35" s="76"/>
      <c r="K35" s="76"/>
      <c r="L35" s="76"/>
      <c r="M35" s="76"/>
      <c r="N35" s="76"/>
    </row>
    <row r="36" spans="1:14" ht="13.5" customHeight="1">
      <c r="A36" s="96"/>
      <c r="B36" s="75"/>
      <c r="C36" s="75"/>
      <c r="D36" s="75"/>
      <c r="E36" s="75"/>
      <c r="F36" s="75"/>
      <c r="G36" s="75"/>
      <c r="H36" s="75"/>
      <c r="I36" s="76"/>
      <c r="J36" s="76"/>
      <c r="K36" s="76"/>
      <c r="L36" s="76"/>
      <c r="M36" s="76"/>
      <c r="N36" s="76"/>
    </row>
    <row r="37" spans="1:14" ht="13.5" customHeight="1">
      <c r="A37" s="96"/>
      <c r="B37" s="75"/>
      <c r="C37" s="75"/>
      <c r="D37" s="75"/>
      <c r="E37" s="75"/>
      <c r="F37" s="75"/>
      <c r="G37" s="75"/>
      <c r="H37" s="75"/>
      <c r="I37" s="76"/>
      <c r="J37" s="76"/>
      <c r="K37" s="76"/>
      <c r="L37" s="76"/>
      <c r="M37" s="76"/>
      <c r="N37" s="76"/>
    </row>
    <row r="38" spans="1:14" ht="13.5" customHeight="1">
      <c r="A38" s="96"/>
      <c r="B38" s="75"/>
      <c r="C38" s="75"/>
      <c r="D38" s="75"/>
      <c r="E38" s="75"/>
      <c r="F38" s="75"/>
      <c r="G38" s="75"/>
      <c r="H38" s="75"/>
      <c r="I38" s="76"/>
      <c r="J38" s="76"/>
      <c r="K38" s="76"/>
      <c r="L38" s="76"/>
      <c r="M38" s="76"/>
      <c r="N38" s="76"/>
    </row>
    <row r="39" spans="1:14" ht="13.5" customHeight="1">
      <c r="A39" s="96"/>
      <c r="B39" s="75"/>
      <c r="C39" s="75"/>
      <c r="D39" s="75"/>
      <c r="E39" s="75"/>
      <c r="F39" s="75"/>
      <c r="G39" s="75"/>
      <c r="H39" s="75"/>
      <c r="I39" s="76"/>
      <c r="J39" s="76"/>
      <c r="K39" s="76"/>
      <c r="L39" s="76"/>
      <c r="M39" s="76"/>
      <c r="N39" s="76"/>
    </row>
    <row r="40" spans="1:14" ht="13.5" customHeight="1">
      <c r="A40" s="96"/>
      <c r="B40" s="75"/>
      <c r="C40" s="75"/>
      <c r="D40" s="75"/>
      <c r="E40" s="75"/>
      <c r="F40" s="75"/>
      <c r="G40" s="75"/>
      <c r="H40" s="75"/>
      <c r="I40" s="76"/>
      <c r="J40" s="76"/>
      <c r="K40" s="76"/>
      <c r="L40" s="76"/>
      <c r="M40" s="76"/>
      <c r="N40" s="76"/>
    </row>
    <row r="41" spans="1:14" ht="13.5" customHeight="1">
      <c r="A41" s="96"/>
      <c r="B41" s="75"/>
      <c r="C41" s="75"/>
      <c r="D41" s="75"/>
      <c r="E41" s="75"/>
      <c r="F41" s="75"/>
      <c r="G41" s="75"/>
      <c r="H41" s="75"/>
      <c r="I41" s="76"/>
      <c r="J41" s="76"/>
      <c r="K41" s="76"/>
      <c r="L41" s="76"/>
      <c r="M41" s="76"/>
      <c r="N41" s="76"/>
    </row>
    <row r="42" spans="1:14" ht="13.5" customHeight="1">
      <c r="A42" s="96"/>
      <c r="B42" s="75"/>
      <c r="C42" s="75"/>
      <c r="D42" s="75"/>
      <c r="E42" s="75"/>
      <c r="F42" s="75"/>
      <c r="G42" s="75"/>
      <c r="H42" s="75"/>
      <c r="I42" s="76"/>
      <c r="J42" s="76"/>
      <c r="K42" s="76"/>
      <c r="L42" s="76"/>
      <c r="M42" s="76"/>
      <c r="N42" s="76"/>
    </row>
    <row r="43" spans="1:14" ht="13.5" customHeight="1">
      <c r="A43" s="96"/>
      <c r="B43" s="75"/>
      <c r="C43" s="75"/>
      <c r="D43" s="75"/>
      <c r="E43" s="75"/>
      <c r="F43" s="75"/>
      <c r="G43" s="75"/>
      <c r="H43" s="75"/>
      <c r="I43" s="76"/>
      <c r="J43" s="76"/>
      <c r="K43" s="76"/>
      <c r="L43" s="76"/>
      <c r="M43" s="76"/>
      <c r="N43" s="76"/>
    </row>
    <row r="44" spans="1:14" ht="13.5" customHeight="1">
      <c r="A44" s="96"/>
      <c r="B44" s="75"/>
      <c r="C44" s="75"/>
      <c r="D44" s="75"/>
      <c r="E44" s="75"/>
      <c r="F44" s="75"/>
      <c r="G44" s="75"/>
      <c r="H44" s="75"/>
      <c r="I44" s="76"/>
      <c r="J44" s="76"/>
      <c r="K44" s="76"/>
      <c r="L44" s="76"/>
      <c r="M44" s="76"/>
      <c r="N44" s="76"/>
    </row>
    <row r="45" spans="1:14" ht="13.5" customHeight="1">
      <c r="A45" s="96"/>
      <c r="B45" s="75"/>
      <c r="C45" s="75"/>
      <c r="D45" s="75"/>
      <c r="E45" s="75"/>
      <c r="F45" s="75"/>
      <c r="G45" s="75"/>
      <c r="H45" s="75"/>
      <c r="I45" s="76"/>
      <c r="J45" s="76"/>
      <c r="K45" s="76"/>
      <c r="L45" s="76"/>
      <c r="M45" s="76"/>
      <c r="N45" s="76"/>
    </row>
    <row r="46" spans="1:14" ht="13.5" customHeight="1">
      <c r="A46" s="96"/>
      <c r="B46" s="75"/>
      <c r="C46" s="75"/>
      <c r="D46" s="75"/>
      <c r="E46" s="75"/>
      <c r="F46" s="75"/>
      <c r="G46" s="75"/>
      <c r="H46" s="75"/>
      <c r="I46" s="76"/>
      <c r="J46" s="76"/>
      <c r="K46" s="76"/>
      <c r="L46" s="76"/>
      <c r="M46" s="76"/>
      <c r="N46" s="76"/>
    </row>
    <row r="47" spans="1:14" ht="13.5" customHeight="1">
      <c r="A47" s="96"/>
      <c r="B47" s="75"/>
      <c r="C47" s="75"/>
      <c r="D47" s="75"/>
      <c r="E47" s="75"/>
      <c r="F47" s="75"/>
      <c r="G47" s="75"/>
      <c r="H47" s="75"/>
      <c r="I47" s="76"/>
      <c r="J47" s="76"/>
      <c r="K47" s="76"/>
      <c r="L47" s="76"/>
      <c r="M47" s="76"/>
      <c r="N47" s="76"/>
    </row>
    <row r="48" spans="1:14" ht="13.5" customHeight="1">
      <c r="A48" s="96"/>
      <c r="B48" s="75"/>
      <c r="C48" s="75"/>
      <c r="D48" s="75"/>
      <c r="E48" s="75"/>
      <c r="F48" s="75"/>
      <c r="G48" s="75"/>
      <c r="H48" s="75"/>
      <c r="I48" s="76"/>
      <c r="J48" s="76"/>
      <c r="K48" s="76"/>
      <c r="L48" s="76"/>
      <c r="M48" s="76"/>
      <c r="N48" s="76"/>
    </row>
    <row r="49" spans="1:14" ht="13.5" customHeight="1">
      <c r="A49" s="96"/>
      <c r="B49" s="75"/>
      <c r="C49" s="75"/>
      <c r="D49" s="75"/>
      <c r="E49" s="75"/>
      <c r="F49" s="75"/>
      <c r="G49" s="75"/>
      <c r="H49" s="75"/>
      <c r="I49" s="76"/>
      <c r="J49" s="76"/>
      <c r="K49" s="76"/>
      <c r="L49" s="76"/>
      <c r="M49" s="76"/>
      <c r="N49" s="76"/>
    </row>
    <row r="50" spans="1:14" ht="13.5" customHeight="1">
      <c r="A50" s="96"/>
      <c r="B50" s="75"/>
      <c r="C50" s="75"/>
      <c r="D50" s="75"/>
      <c r="E50" s="75"/>
      <c r="F50" s="75"/>
      <c r="G50" s="75"/>
      <c r="H50" s="75"/>
      <c r="I50" s="76"/>
      <c r="J50" s="76"/>
      <c r="K50" s="76"/>
      <c r="L50" s="76"/>
      <c r="M50" s="76"/>
      <c r="N50" s="76"/>
    </row>
    <row r="51" spans="1:14" ht="13.5" customHeight="1">
      <c r="A51" s="96"/>
      <c r="B51" s="75"/>
      <c r="C51" s="75"/>
      <c r="D51" s="75"/>
      <c r="E51" s="75"/>
      <c r="F51" s="75"/>
      <c r="G51" s="75"/>
      <c r="H51" s="75"/>
      <c r="I51" s="76"/>
      <c r="J51" s="76"/>
      <c r="K51" s="76"/>
      <c r="L51" s="76"/>
      <c r="M51" s="76"/>
      <c r="N51" s="76"/>
    </row>
    <row r="52" spans="1:14" ht="13.5" customHeight="1">
      <c r="A52" s="96"/>
      <c r="B52" s="75"/>
      <c r="C52" s="75"/>
      <c r="D52" s="75"/>
      <c r="E52" s="75"/>
      <c r="F52" s="75"/>
      <c r="G52" s="75"/>
      <c r="H52" s="75"/>
      <c r="I52" s="76"/>
      <c r="J52" s="76"/>
      <c r="K52" s="76"/>
      <c r="L52" s="76"/>
      <c r="M52" s="76"/>
      <c r="N52" s="76"/>
    </row>
    <row r="53" spans="1:14" ht="13.5" customHeight="1">
      <c r="A53" s="96"/>
      <c r="B53" s="75"/>
      <c r="C53" s="75"/>
      <c r="D53" s="75"/>
      <c r="E53" s="75"/>
      <c r="F53" s="75"/>
      <c r="G53" s="75"/>
      <c r="H53" s="75"/>
      <c r="I53" s="76"/>
      <c r="J53" s="76"/>
      <c r="K53" s="76"/>
      <c r="L53" s="76"/>
      <c r="M53" s="76"/>
      <c r="N53" s="76"/>
    </row>
    <row r="54" spans="1:14" ht="13.5" customHeight="1">
      <c r="A54" s="96"/>
      <c r="B54" s="75"/>
      <c r="C54" s="75"/>
      <c r="D54" s="75"/>
      <c r="E54" s="75"/>
      <c r="F54" s="75"/>
      <c r="G54" s="75"/>
      <c r="H54" s="75"/>
      <c r="I54" s="76"/>
      <c r="J54" s="76"/>
      <c r="K54" s="76"/>
      <c r="L54" s="76"/>
      <c r="M54" s="76"/>
      <c r="N54" s="76"/>
    </row>
    <row r="55" spans="1:14" ht="13.5" customHeight="1">
      <c r="A55" s="96"/>
      <c r="B55" s="75"/>
      <c r="C55" s="75"/>
      <c r="D55" s="75"/>
      <c r="E55" s="75"/>
      <c r="F55" s="75"/>
      <c r="G55" s="75"/>
      <c r="H55" s="75"/>
      <c r="I55" s="76"/>
      <c r="J55" s="76"/>
      <c r="K55" s="76"/>
      <c r="L55" s="76"/>
      <c r="M55" s="76"/>
      <c r="N55" s="76"/>
    </row>
    <row r="56" spans="1:14" ht="13.5" customHeight="1">
      <c r="A56" s="96"/>
      <c r="B56" s="75"/>
      <c r="C56" s="75"/>
      <c r="D56" s="75"/>
      <c r="E56" s="75"/>
      <c r="F56" s="75"/>
      <c r="G56" s="75"/>
      <c r="H56" s="75"/>
      <c r="I56" s="76"/>
      <c r="J56" s="76"/>
      <c r="K56" s="76"/>
      <c r="L56" s="76"/>
      <c r="M56" s="76"/>
      <c r="N56" s="76"/>
    </row>
    <row r="57" spans="1:14" ht="13.5" customHeight="1">
      <c r="A57" s="96"/>
      <c r="B57" s="75"/>
      <c r="C57" s="75"/>
      <c r="D57" s="75"/>
      <c r="E57" s="75"/>
      <c r="F57" s="75"/>
      <c r="G57" s="75"/>
      <c r="H57" s="75"/>
      <c r="I57" s="76"/>
      <c r="J57" s="76"/>
      <c r="K57" s="76"/>
      <c r="L57" s="76"/>
      <c r="M57" s="76"/>
      <c r="N57" s="76"/>
    </row>
    <row r="58" spans="1:14" ht="13.5" customHeight="1">
      <c r="A58" s="108"/>
      <c r="B58" s="109"/>
      <c r="C58" s="109"/>
      <c r="D58" s="109"/>
      <c r="E58" s="109"/>
      <c r="F58" s="109"/>
      <c r="G58" s="109"/>
      <c r="H58" s="109"/>
    </row>
    <row r="59" spans="1:14" ht="13.5" customHeight="1">
      <c r="A59" s="108"/>
      <c r="B59" s="109"/>
      <c r="C59" s="109"/>
      <c r="D59" s="109"/>
      <c r="E59" s="109"/>
      <c r="F59" s="109"/>
      <c r="G59" s="109"/>
      <c r="H59" s="109"/>
    </row>
    <row r="60" spans="1:14" ht="13.5" customHeight="1">
      <c r="A60" s="108"/>
      <c r="B60" s="109"/>
      <c r="C60" s="109"/>
      <c r="D60" s="109"/>
      <c r="E60" s="109"/>
      <c r="F60" s="109"/>
      <c r="G60" s="109"/>
      <c r="H60" s="109"/>
    </row>
    <row r="61" spans="1:14" ht="13.5" customHeight="1">
      <c r="A61" s="108"/>
      <c r="B61" s="109"/>
      <c r="C61" s="109"/>
      <c r="D61" s="109"/>
      <c r="E61" s="109"/>
      <c r="F61" s="109"/>
      <c r="G61" s="109"/>
      <c r="H61" s="109"/>
    </row>
    <row r="62" spans="1:14" ht="13.5" customHeight="1">
      <c r="A62" s="108"/>
      <c r="B62" s="109"/>
      <c r="C62" s="109"/>
      <c r="D62" s="109"/>
      <c r="E62" s="109"/>
      <c r="F62" s="109"/>
      <c r="G62" s="109"/>
      <c r="H62" s="109"/>
    </row>
    <row r="63" spans="1:14" ht="13.5" customHeight="1">
      <c r="A63" s="108"/>
      <c r="B63" s="109"/>
      <c r="C63" s="109"/>
      <c r="D63" s="109"/>
      <c r="E63" s="109"/>
      <c r="F63" s="109"/>
      <c r="G63" s="109"/>
      <c r="H63" s="109"/>
    </row>
    <row r="64" spans="1:14" ht="13.5" customHeight="1">
      <c r="A64" s="108"/>
      <c r="B64" s="109"/>
      <c r="C64" s="109"/>
      <c r="D64" s="109"/>
      <c r="E64" s="109"/>
      <c r="F64" s="109"/>
      <c r="G64" s="109"/>
      <c r="H64" s="109"/>
    </row>
    <row r="65" spans="1:8" ht="13.5" customHeight="1">
      <c r="A65" s="108"/>
      <c r="B65" s="109"/>
      <c r="C65" s="109"/>
      <c r="D65" s="109"/>
      <c r="E65" s="109"/>
      <c r="F65" s="109"/>
      <c r="G65" s="109"/>
      <c r="H65" s="109"/>
    </row>
    <row r="66" spans="1:8" ht="13.5" customHeight="1">
      <c r="A66" s="108"/>
      <c r="B66" s="109"/>
      <c r="C66" s="109"/>
      <c r="D66" s="109"/>
      <c r="E66" s="109"/>
      <c r="F66" s="109"/>
      <c r="G66" s="109"/>
      <c r="H66" s="109"/>
    </row>
    <row r="67" spans="1:8" ht="13.5" customHeight="1">
      <c r="A67" s="108"/>
      <c r="B67" s="109"/>
      <c r="C67" s="109"/>
      <c r="D67" s="109"/>
      <c r="E67" s="109"/>
      <c r="F67" s="109"/>
      <c r="G67" s="109"/>
      <c r="H67" s="109"/>
    </row>
    <row r="68" spans="1:8" ht="13.5" customHeight="1">
      <c r="A68" s="108"/>
      <c r="B68" s="109"/>
      <c r="C68" s="109"/>
      <c r="D68" s="109"/>
      <c r="E68" s="109"/>
      <c r="F68" s="109"/>
      <c r="G68" s="109"/>
      <c r="H68" s="109"/>
    </row>
    <row r="69" spans="1:8" ht="13.5" customHeight="1">
      <c r="A69" s="108"/>
      <c r="B69" s="109"/>
      <c r="C69" s="109"/>
      <c r="D69" s="109"/>
      <c r="E69" s="109"/>
      <c r="F69" s="109"/>
      <c r="G69" s="109"/>
      <c r="H69" s="109"/>
    </row>
    <row r="70" spans="1:8" ht="13.5" customHeight="1">
      <c r="A70" s="108"/>
      <c r="B70" s="109"/>
      <c r="C70" s="109"/>
      <c r="D70" s="109"/>
      <c r="E70" s="109"/>
      <c r="F70" s="109"/>
      <c r="G70" s="109"/>
      <c r="H70" s="109"/>
    </row>
    <row r="71" spans="1:8" ht="13.5" customHeight="1">
      <c r="A71" s="108"/>
      <c r="B71" s="109"/>
      <c r="C71" s="109"/>
      <c r="D71" s="109"/>
      <c r="E71" s="109"/>
      <c r="F71" s="109"/>
      <c r="G71" s="109"/>
      <c r="H71" s="109"/>
    </row>
    <row r="72" spans="1:8" ht="13.5" customHeight="1">
      <c r="A72" s="108"/>
      <c r="B72" s="109"/>
      <c r="C72" s="109"/>
      <c r="D72" s="109"/>
      <c r="E72" s="109"/>
      <c r="F72" s="109"/>
      <c r="G72" s="109"/>
      <c r="H72" s="109"/>
    </row>
    <row r="73" spans="1:8" ht="13.5" customHeight="1">
      <c r="A73" s="108"/>
      <c r="B73" s="109"/>
      <c r="C73" s="109"/>
      <c r="D73" s="109"/>
      <c r="E73" s="109"/>
      <c r="F73" s="109"/>
      <c r="G73" s="109"/>
      <c r="H73" s="109"/>
    </row>
    <row r="74" spans="1:8" ht="13.5" customHeight="1">
      <c r="A74" s="108"/>
      <c r="B74" s="109"/>
      <c r="C74" s="109"/>
      <c r="D74" s="109"/>
      <c r="E74" s="109"/>
      <c r="F74" s="109"/>
      <c r="G74" s="109"/>
      <c r="H74" s="109"/>
    </row>
    <row r="75" spans="1:8" ht="13.5" customHeight="1">
      <c r="A75" s="108"/>
      <c r="B75" s="109"/>
      <c r="C75" s="109"/>
      <c r="D75" s="109"/>
      <c r="E75" s="109"/>
      <c r="F75" s="109"/>
      <c r="G75" s="109"/>
      <c r="H75" s="109"/>
    </row>
    <row r="76" spans="1:8" ht="13.5" customHeight="1">
      <c r="A76" s="108"/>
      <c r="B76" s="109"/>
      <c r="C76" s="109"/>
      <c r="D76" s="109"/>
      <c r="E76" s="109"/>
      <c r="F76" s="109"/>
      <c r="G76" s="109"/>
      <c r="H76" s="109"/>
    </row>
    <row r="77" spans="1:8" ht="13.5" customHeight="1">
      <c r="A77" s="108"/>
      <c r="B77" s="109"/>
      <c r="C77" s="109"/>
      <c r="D77" s="109"/>
      <c r="E77" s="109"/>
      <c r="F77" s="109"/>
      <c r="G77" s="109"/>
      <c r="H77" s="109"/>
    </row>
    <row r="78" spans="1:8" ht="13.5" customHeight="1">
      <c r="A78" s="108"/>
      <c r="B78" s="109"/>
      <c r="C78" s="109"/>
      <c r="D78" s="109"/>
      <c r="E78" s="109"/>
      <c r="F78" s="109"/>
      <c r="G78" s="109"/>
      <c r="H78" s="109"/>
    </row>
    <row r="79" spans="1:8" ht="13.5" customHeight="1">
      <c r="A79" s="108"/>
      <c r="B79" s="109"/>
      <c r="C79" s="109"/>
      <c r="D79" s="109"/>
      <c r="E79" s="109"/>
      <c r="F79" s="109"/>
      <c r="G79" s="109"/>
      <c r="H79" s="109"/>
    </row>
    <row r="80" spans="1:8" ht="13.5" customHeight="1">
      <c r="A80" s="108"/>
      <c r="B80" s="109"/>
      <c r="C80" s="109"/>
      <c r="D80" s="109"/>
      <c r="E80" s="109"/>
      <c r="F80" s="109"/>
      <c r="G80" s="109"/>
      <c r="H80" s="109"/>
    </row>
    <row r="81" spans="1:8" ht="13.5" customHeight="1">
      <c r="A81" s="108"/>
      <c r="B81" s="109"/>
      <c r="C81" s="109"/>
      <c r="D81" s="109"/>
      <c r="E81" s="109"/>
      <c r="F81" s="109"/>
      <c r="G81" s="109"/>
      <c r="H81" s="109"/>
    </row>
    <row r="82" spans="1:8" ht="13.5" customHeight="1">
      <c r="A82" s="108"/>
      <c r="B82" s="109"/>
      <c r="C82" s="109"/>
      <c r="D82" s="109"/>
      <c r="E82" s="109"/>
      <c r="F82" s="109"/>
      <c r="G82" s="109"/>
      <c r="H82" s="109"/>
    </row>
    <row r="83" spans="1:8" ht="13.5" customHeight="1">
      <c r="A83" s="108"/>
      <c r="B83" s="109"/>
      <c r="C83" s="109"/>
      <c r="D83" s="109"/>
      <c r="E83" s="109"/>
      <c r="F83" s="109"/>
      <c r="G83" s="109"/>
      <c r="H83" s="109"/>
    </row>
    <row r="84" spans="1:8" ht="13.5" customHeight="1">
      <c r="A84" s="108"/>
      <c r="B84" s="109"/>
      <c r="C84" s="109"/>
      <c r="D84" s="109"/>
      <c r="E84" s="109"/>
      <c r="F84" s="109"/>
      <c r="G84" s="109"/>
      <c r="H84" s="109"/>
    </row>
    <row r="85" spans="1:8" ht="13.5" customHeight="1">
      <c r="A85" s="108"/>
      <c r="B85" s="109"/>
      <c r="C85" s="109"/>
      <c r="D85" s="109"/>
      <c r="E85" s="109"/>
      <c r="F85" s="109"/>
      <c r="G85" s="109"/>
      <c r="H85" s="109"/>
    </row>
    <row r="86" spans="1:8" ht="13.5" customHeight="1">
      <c r="A86" s="108"/>
      <c r="B86" s="109"/>
      <c r="C86" s="109"/>
      <c r="D86" s="109"/>
      <c r="E86" s="109"/>
      <c r="F86" s="109"/>
      <c r="G86" s="109"/>
      <c r="H86" s="109"/>
    </row>
    <row r="87" spans="1:8" ht="13.5" customHeight="1">
      <c r="A87" s="108"/>
      <c r="B87" s="109"/>
      <c r="C87" s="109"/>
      <c r="D87" s="109"/>
      <c r="E87" s="109"/>
      <c r="F87" s="109"/>
      <c r="G87" s="109"/>
      <c r="H87" s="109"/>
    </row>
    <row r="88" spans="1:8" ht="13.5" customHeight="1">
      <c r="A88" s="108"/>
      <c r="B88" s="109"/>
      <c r="C88" s="109"/>
      <c r="D88" s="109"/>
      <c r="E88" s="109"/>
      <c r="F88" s="109"/>
      <c r="G88" s="109"/>
      <c r="H88" s="109"/>
    </row>
    <row r="89" spans="1:8" ht="13.5" customHeight="1">
      <c r="A89" s="108"/>
      <c r="B89" s="109"/>
      <c r="C89" s="109"/>
      <c r="D89" s="109"/>
      <c r="E89" s="109"/>
      <c r="F89" s="109"/>
      <c r="G89" s="109"/>
      <c r="H89" s="109"/>
    </row>
    <row r="90" spans="1:8" ht="13.5" customHeight="1">
      <c r="A90" s="108"/>
      <c r="B90" s="109"/>
      <c r="C90" s="109"/>
      <c r="D90" s="109"/>
      <c r="E90" s="109"/>
      <c r="F90" s="109"/>
      <c r="G90" s="109"/>
      <c r="H90" s="109"/>
    </row>
    <row r="91" spans="1:8" ht="13.5" customHeight="1">
      <c r="A91" s="108"/>
      <c r="B91" s="109"/>
      <c r="C91" s="109"/>
      <c r="D91" s="109"/>
      <c r="E91" s="109"/>
      <c r="F91" s="109"/>
      <c r="G91" s="109"/>
      <c r="H91" s="109"/>
    </row>
    <row r="92" spans="1:8" ht="13.5" customHeight="1">
      <c r="A92" s="108"/>
      <c r="B92" s="109"/>
      <c r="C92" s="109"/>
      <c r="D92" s="109"/>
      <c r="E92" s="109"/>
      <c r="F92" s="109"/>
      <c r="G92" s="109"/>
      <c r="H92" s="109"/>
    </row>
    <row r="93" spans="1:8" ht="13.5" customHeight="1">
      <c r="A93" s="108"/>
      <c r="B93" s="109"/>
      <c r="C93" s="109"/>
      <c r="D93" s="109"/>
      <c r="E93" s="109"/>
      <c r="F93" s="109"/>
      <c r="G93" s="109"/>
      <c r="H93" s="109"/>
    </row>
    <row r="94" spans="1:8" ht="13.5" customHeight="1">
      <c r="A94" s="108"/>
      <c r="B94" s="109"/>
      <c r="C94" s="109"/>
      <c r="D94" s="109"/>
      <c r="E94" s="109"/>
      <c r="F94" s="109"/>
      <c r="G94" s="109"/>
      <c r="H94" s="109"/>
    </row>
    <row r="95" spans="1:8" ht="13.5" customHeight="1">
      <c r="A95" s="108"/>
      <c r="B95" s="109"/>
      <c r="C95" s="109"/>
      <c r="D95" s="109"/>
      <c r="E95" s="109"/>
      <c r="F95" s="109"/>
      <c r="G95" s="109"/>
      <c r="H95" s="109"/>
    </row>
    <row r="96" spans="1:8" ht="13.5" customHeight="1">
      <c r="A96" s="108"/>
      <c r="B96" s="109"/>
      <c r="C96" s="109"/>
      <c r="D96" s="109"/>
      <c r="E96" s="109"/>
      <c r="F96" s="109"/>
      <c r="G96" s="109"/>
      <c r="H96" s="109"/>
    </row>
    <row r="97" spans="1:8" ht="13.5" customHeight="1">
      <c r="A97" s="108"/>
      <c r="B97" s="109"/>
      <c r="C97" s="109"/>
      <c r="D97" s="109"/>
      <c r="E97" s="109"/>
      <c r="F97" s="109"/>
      <c r="G97" s="109"/>
      <c r="H97" s="109"/>
    </row>
    <row r="98" spans="1:8" ht="13.5" customHeight="1">
      <c r="A98" s="108"/>
      <c r="B98" s="109"/>
      <c r="C98" s="109"/>
      <c r="D98" s="109"/>
      <c r="E98" s="109"/>
      <c r="F98" s="109"/>
      <c r="G98" s="109"/>
      <c r="H98" s="109"/>
    </row>
    <row r="99" spans="1:8" ht="13.5" customHeight="1">
      <c r="A99" s="108"/>
      <c r="B99" s="109"/>
      <c r="C99" s="109"/>
      <c r="D99" s="109"/>
      <c r="E99" s="109"/>
      <c r="F99" s="109"/>
      <c r="G99" s="109"/>
      <c r="H99" s="109"/>
    </row>
    <row r="100" spans="1:8" ht="13.5" customHeight="1">
      <c r="A100" s="108"/>
      <c r="B100" s="109"/>
      <c r="C100" s="109"/>
      <c r="D100" s="109"/>
      <c r="E100" s="109"/>
      <c r="F100" s="109"/>
      <c r="G100" s="109"/>
      <c r="H100" s="109"/>
    </row>
    <row r="101" spans="1:8" ht="13.5" customHeight="1">
      <c r="A101" s="108"/>
      <c r="B101" s="109"/>
      <c r="C101" s="109"/>
      <c r="D101" s="109"/>
      <c r="E101" s="109"/>
      <c r="F101" s="109"/>
      <c r="G101" s="109"/>
      <c r="H101" s="109"/>
    </row>
    <row r="102" spans="1:8" ht="13.5" customHeight="1">
      <c r="A102" s="108"/>
      <c r="B102" s="109"/>
      <c r="C102" s="109"/>
      <c r="D102" s="109"/>
      <c r="E102" s="109"/>
      <c r="F102" s="109"/>
      <c r="G102" s="109"/>
      <c r="H102" s="109"/>
    </row>
    <row r="103" spans="1:8" ht="13.5" customHeight="1">
      <c r="A103" s="108"/>
      <c r="B103" s="109"/>
      <c r="C103" s="109"/>
      <c r="D103" s="109"/>
      <c r="E103" s="109"/>
      <c r="F103" s="109"/>
      <c r="G103" s="109"/>
      <c r="H103" s="109"/>
    </row>
    <row r="104" spans="1:8" ht="13.5" customHeight="1">
      <c r="A104" s="108"/>
      <c r="B104" s="109"/>
      <c r="C104" s="109"/>
      <c r="D104" s="109"/>
      <c r="E104" s="109"/>
      <c r="F104" s="109"/>
      <c r="G104" s="109"/>
      <c r="H104" s="109"/>
    </row>
    <row r="105" spans="1:8" ht="13.5" customHeight="1">
      <c r="A105" s="108"/>
      <c r="B105" s="109"/>
      <c r="C105" s="109"/>
      <c r="D105" s="109"/>
      <c r="E105" s="109"/>
      <c r="F105" s="109"/>
      <c r="G105" s="109"/>
      <c r="H105" s="109"/>
    </row>
    <row r="106" spans="1:8" ht="13.5" customHeight="1">
      <c r="A106" s="108"/>
      <c r="B106" s="109"/>
      <c r="C106" s="109"/>
      <c r="D106" s="109"/>
      <c r="E106" s="109"/>
      <c r="F106" s="109"/>
      <c r="G106" s="109"/>
      <c r="H106" s="109"/>
    </row>
    <row r="107" spans="1:8" ht="13.5" customHeight="1">
      <c r="A107" s="108"/>
      <c r="B107" s="109"/>
      <c r="C107" s="109"/>
      <c r="D107" s="109"/>
      <c r="E107" s="109"/>
      <c r="F107" s="109"/>
      <c r="G107" s="109"/>
      <c r="H107" s="109"/>
    </row>
    <row r="108" spans="1:8" ht="13.5" customHeight="1">
      <c r="A108" s="108"/>
      <c r="B108" s="109"/>
      <c r="C108" s="109"/>
      <c r="D108" s="109"/>
      <c r="E108" s="109"/>
      <c r="F108" s="109"/>
      <c r="G108" s="109"/>
      <c r="H108" s="109"/>
    </row>
    <row r="109" spans="1:8" ht="13.5" customHeight="1">
      <c r="A109" s="108"/>
      <c r="B109" s="109"/>
      <c r="C109" s="109"/>
      <c r="D109" s="109"/>
      <c r="E109" s="109"/>
      <c r="F109" s="109"/>
      <c r="G109" s="109"/>
      <c r="H109" s="109"/>
    </row>
    <row r="110" spans="1:8" ht="13.5" customHeight="1">
      <c r="A110" s="108"/>
      <c r="B110" s="109"/>
      <c r="C110" s="109"/>
      <c r="D110" s="109"/>
      <c r="E110" s="109"/>
      <c r="F110" s="109"/>
      <c r="G110" s="109"/>
      <c r="H110" s="109"/>
    </row>
    <row r="111" spans="1:8" ht="13.5" customHeight="1">
      <c r="A111" s="108"/>
      <c r="B111" s="109"/>
      <c r="C111" s="109"/>
      <c r="D111" s="109"/>
      <c r="E111" s="109"/>
      <c r="F111" s="109"/>
      <c r="G111" s="109"/>
      <c r="H111" s="109"/>
    </row>
    <row r="112" spans="1:8" ht="13.5" customHeight="1">
      <c r="A112" s="108"/>
      <c r="B112" s="109"/>
      <c r="C112" s="109"/>
      <c r="D112" s="109"/>
      <c r="E112" s="109"/>
      <c r="F112" s="109"/>
      <c r="G112" s="109"/>
      <c r="H112" s="109"/>
    </row>
    <row r="113" spans="1:8" ht="13.5" customHeight="1">
      <c r="A113" s="108"/>
      <c r="B113" s="109"/>
      <c r="C113" s="109"/>
      <c r="D113" s="109"/>
      <c r="E113" s="109"/>
      <c r="F113" s="109"/>
      <c r="G113" s="109"/>
      <c r="H113" s="109"/>
    </row>
    <row r="114" spans="1:8" ht="13.5" customHeight="1">
      <c r="A114" s="108"/>
      <c r="B114" s="109"/>
      <c r="C114" s="109"/>
      <c r="D114" s="109"/>
      <c r="E114" s="109"/>
      <c r="F114" s="109"/>
      <c r="G114" s="109"/>
      <c r="H114" s="109"/>
    </row>
    <row r="115" spans="1:8" ht="13.5" customHeight="1">
      <c r="A115" s="108"/>
      <c r="B115" s="109"/>
      <c r="C115" s="109"/>
      <c r="D115" s="109"/>
      <c r="E115" s="109"/>
      <c r="F115" s="109"/>
      <c r="G115" s="109"/>
      <c r="H115" s="109"/>
    </row>
    <row r="116" spans="1:8" ht="13.5" customHeight="1">
      <c r="A116" s="108"/>
      <c r="B116" s="109"/>
      <c r="C116" s="109"/>
      <c r="D116" s="109"/>
      <c r="E116" s="109"/>
      <c r="F116" s="109"/>
      <c r="G116" s="109"/>
      <c r="H116" s="109"/>
    </row>
    <row r="117" spans="1:8" ht="13.5" customHeight="1">
      <c r="A117" s="108"/>
      <c r="B117" s="109"/>
      <c r="C117" s="109"/>
      <c r="D117" s="109"/>
      <c r="E117" s="109"/>
      <c r="F117" s="109"/>
      <c r="G117" s="109"/>
      <c r="H117" s="109"/>
    </row>
    <row r="118" spans="1:8" ht="13.5" customHeight="1">
      <c r="A118" s="108"/>
      <c r="B118" s="109"/>
      <c r="C118" s="109"/>
      <c r="D118" s="109"/>
      <c r="E118" s="109"/>
      <c r="F118" s="109"/>
      <c r="G118" s="109"/>
      <c r="H118" s="109"/>
    </row>
    <row r="119" spans="1:8" ht="13.5" customHeight="1">
      <c r="A119" s="108"/>
      <c r="B119" s="109"/>
      <c r="C119" s="109"/>
      <c r="D119" s="109"/>
      <c r="E119" s="109"/>
      <c r="F119" s="109"/>
      <c r="G119" s="109"/>
      <c r="H119" s="109"/>
    </row>
    <row r="120" spans="1:8" ht="13.5" customHeight="1">
      <c r="A120" s="108"/>
      <c r="B120" s="109"/>
      <c r="C120" s="109"/>
      <c r="D120" s="109"/>
      <c r="E120" s="109"/>
      <c r="F120" s="109"/>
      <c r="G120" s="109"/>
      <c r="H120" s="109"/>
    </row>
    <row r="121" spans="1:8" ht="13.5" customHeight="1">
      <c r="A121" s="108"/>
      <c r="B121" s="109"/>
      <c r="C121" s="109"/>
      <c r="D121" s="109"/>
      <c r="E121" s="109"/>
      <c r="F121" s="109"/>
      <c r="G121" s="109"/>
      <c r="H121" s="109"/>
    </row>
    <row r="122" spans="1:8" ht="13.5" customHeight="1">
      <c r="A122" s="108"/>
      <c r="B122" s="109"/>
      <c r="C122" s="109"/>
      <c r="D122" s="109"/>
      <c r="E122" s="109"/>
      <c r="F122" s="109"/>
      <c r="G122" s="109"/>
      <c r="H122" s="109"/>
    </row>
    <row r="123" spans="1:8" ht="13.5" customHeight="1">
      <c r="A123" s="108"/>
      <c r="B123" s="109"/>
      <c r="C123" s="109"/>
      <c r="D123" s="109"/>
      <c r="E123" s="109"/>
      <c r="F123" s="109"/>
      <c r="G123" s="109"/>
      <c r="H123" s="109"/>
    </row>
    <row r="124" spans="1:8" ht="13.5" customHeight="1">
      <c r="A124" s="108"/>
      <c r="B124" s="109"/>
      <c r="C124" s="109"/>
      <c r="D124" s="109"/>
      <c r="E124" s="109"/>
      <c r="F124" s="109"/>
      <c r="G124" s="109"/>
      <c r="H124" s="109"/>
    </row>
    <row r="125" spans="1:8" ht="13.5" customHeight="1">
      <c r="A125" s="108"/>
      <c r="B125" s="109"/>
      <c r="C125" s="109"/>
      <c r="D125" s="109"/>
      <c r="E125" s="109"/>
      <c r="F125" s="109"/>
      <c r="G125" s="109"/>
      <c r="H125" s="109"/>
    </row>
    <row r="126" spans="1:8" ht="13.5" customHeight="1">
      <c r="A126" s="108"/>
      <c r="B126" s="109"/>
      <c r="C126" s="109"/>
      <c r="D126" s="109"/>
      <c r="E126" s="109"/>
      <c r="F126" s="109"/>
      <c r="G126" s="109"/>
      <c r="H126" s="109"/>
    </row>
    <row r="127" spans="1:8" ht="13.5" customHeight="1">
      <c r="A127" s="108"/>
      <c r="B127" s="109"/>
      <c r="C127" s="109"/>
      <c r="D127" s="109"/>
      <c r="E127" s="109"/>
      <c r="F127" s="109"/>
      <c r="G127" s="109"/>
      <c r="H127" s="109"/>
    </row>
    <row r="128" spans="1:8" ht="13.5" customHeight="1">
      <c r="A128" s="108"/>
      <c r="B128" s="109"/>
      <c r="C128" s="109"/>
      <c r="D128" s="109"/>
      <c r="E128" s="109"/>
      <c r="F128" s="109"/>
      <c r="G128" s="109"/>
      <c r="H128" s="109"/>
    </row>
    <row r="129" spans="1:8" ht="13.5" customHeight="1">
      <c r="A129" s="108"/>
      <c r="B129" s="109"/>
      <c r="C129" s="109"/>
      <c r="D129" s="109"/>
      <c r="E129" s="109"/>
      <c r="F129" s="109"/>
      <c r="G129" s="109"/>
      <c r="H129" s="109"/>
    </row>
    <row r="130" spans="1:8" ht="13.5" customHeight="1">
      <c r="A130" s="108"/>
      <c r="B130" s="109"/>
      <c r="C130" s="109"/>
      <c r="D130" s="109"/>
      <c r="E130" s="109"/>
      <c r="F130" s="109"/>
      <c r="G130" s="109"/>
      <c r="H130" s="109"/>
    </row>
    <row r="131" spans="1:8" ht="13.5" customHeight="1">
      <c r="A131" s="108"/>
      <c r="B131" s="109"/>
      <c r="C131" s="109"/>
      <c r="D131" s="109"/>
      <c r="E131" s="109"/>
      <c r="F131" s="109"/>
      <c r="G131" s="109"/>
      <c r="H131" s="109"/>
    </row>
    <row r="132" spans="1:8" ht="13.5" customHeight="1">
      <c r="A132" s="108"/>
      <c r="B132" s="109"/>
      <c r="C132" s="109"/>
      <c r="D132" s="109"/>
      <c r="E132" s="109"/>
      <c r="F132" s="109"/>
      <c r="G132" s="109"/>
      <c r="H132" s="109"/>
    </row>
    <row r="133" spans="1:8" ht="13.5" customHeight="1">
      <c r="A133" s="108"/>
      <c r="B133" s="109"/>
      <c r="C133" s="109"/>
      <c r="D133" s="109"/>
      <c r="E133" s="109"/>
      <c r="F133" s="109"/>
      <c r="G133" s="109"/>
      <c r="H133" s="109"/>
    </row>
    <row r="134" spans="1:8" ht="13.5" customHeight="1">
      <c r="A134" s="108"/>
      <c r="B134" s="109"/>
      <c r="C134" s="109"/>
      <c r="D134" s="109"/>
      <c r="E134" s="109"/>
      <c r="F134" s="109"/>
      <c r="G134" s="109"/>
      <c r="H134" s="109"/>
    </row>
    <row r="135" spans="1:8" ht="13.5" customHeight="1">
      <c r="A135" s="108"/>
      <c r="B135" s="109"/>
      <c r="C135" s="109"/>
      <c r="D135" s="109"/>
      <c r="E135" s="109"/>
      <c r="F135" s="109"/>
      <c r="G135" s="109"/>
      <c r="H135" s="109"/>
    </row>
    <row r="136" spans="1:8" ht="13.5" customHeight="1">
      <c r="A136" s="108"/>
      <c r="B136" s="109"/>
      <c r="C136" s="109"/>
      <c r="D136" s="109"/>
      <c r="E136" s="109"/>
      <c r="F136" s="109"/>
      <c r="G136" s="109"/>
      <c r="H136" s="109"/>
    </row>
    <row r="137" spans="1:8" ht="13.5" customHeight="1">
      <c r="A137" s="108"/>
      <c r="B137" s="109"/>
      <c r="C137" s="109"/>
      <c r="D137" s="109"/>
      <c r="E137" s="109"/>
      <c r="F137" s="109"/>
      <c r="G137" s="109"/>
      <c r="H137" s="109"/>
    </row>
    <row r="138" spans="1:8" ht="13.5" customHeight="1">
      <c r="A138" s="108"/>
      <c r="B138" s="109"/>
      <c r="C138" s="109"/>
      <c r="D138" s="109"/>
      <c r="E138" s="109"/>
      <c r="F138" s="109"/>
      <c r="G138" s="109"/>
      <c r="H138" s="109"/>
    </row>
    <row r="139" spans="1:8" ht="13.5" customHeight="1">
      <c r="A139" s="108"/>
      <c r="B139" s="109"/>
      <c r="C139" s="109"/>
      <c r="D139" s="109"/>
      <c r="E139" s="109"/>
      <c r="F139" s="109"/>
      <c r="G139" s="109"/>
      <c r="H139" s="109"/>
    </row>
    <row r="140" spans="1:8" ht="13.5" customHeight="1">
      <c r="A140" s="108"/>
      <c r="B140" s="109"/>
      <c r="C140" s="109"/>
      <c r="D140" s="109"/>
      <c r="E140" s="109"/>
      <c r="F140" s="109"/>
      <c r="G140" s="109"/>
      <c r="H140" s="109"/>
    </row>
    <row r="141" spans="1:8" ht="13.5" customHeight="1">
      <c r="A141" s="108"/>
      <c r="B141" s="109"/>
      <c r="C141" s="109"/>
      <c r="D141" s="109"/>
      <c r="E141" s="109"/>
      <c r="F141" s="109"/>
      <c r="G141" s="109"/>
      <c r="H141" s="109"/>
    </row>
    <row r="142" spans="1:8" ht="13.5" customHeight="1">
      <c r="A142" s="108"/>
      <c r="B142" s="109"/>
      <c r="C142" s="109"/>
      <c r="D142" s="109"/>
      <c r="E142" s="109"/>
      <c r="F142" s="109"/>
      <c r="G142" s="109"/>
      <c r="H142" s="109"/>
    </row>
    <row r="143" spans="1:8" ht="13.5" customHeight="1">
      <c r="A143" s="108"/>
      <c r="B143" s="109"/>
      <c r="C143" s="109"/>
      <c r="D143" s="109"/>
      <c r="E143" s="109"/>
      <c r="F143" s="109"/>
      <c r="G143" s="109"/>
      <c r="H143" s="109"/>
    </row>
    <row r="144" spans="1:8" ht="13.5" customHeight="1">
      <c r="A144" s="108"/>
      <c r="B144" s="109"/>
      <c r="C144" s="109"/>
      <c r="D144" s="109"/>
      <c r="E144" s="109"/>
      <c r="F144" s="109"/>
      <c r="G144" s="109"/>
      <c r="H144" s="109"/>
    </row>
    <row r="145" spans="1:8" ht="13.5" customHeight="1">
      <c r="A145" s="108"/>
      <c r="B145" s="109"/>
      <c r="C145" s="109"/>
      <c r="D145" s="109"/>
      <c r="E145" s="109"/>
      <c r="F145" s="109"/>
      <c r="G145" s="109"/>
      <c r="H145" s="109"/>
    </row>
    <row r="146" spans="1:8" ht="13.5" customHeight="1">
      <c r="A146" s="108"/>
      <c r="B146" s="109"/>
      <c r="C146" s="109"/>
      <c r="D146" s="109"/>
      <c r="E146" s="109"/>
      <c r="F146" s="109"/>
      <c r="G146" s="109"/>
      <c r="H146" s="109"/>
    </row>
    <row r="147" spans="1:8" ht="13.5" customHeight="1">
      <c r="A147" s="108"/>
      <c r="B147" s="109"/>
      <c r="C147" s="109"/>
      <c r="D147" s="109"/>
      <c r="E147" s="109"/>
      <c r="F147" s="109"/>
      <c r="G147" s="109"/>
      <c r="H147" s="109"/>
    </row>
    <row r="148" spans="1:8" ht="13.5" customHeight="1">
      <c r="A148" s="108"/>
      <c r="B148" s="109"/>
      <c r="C148" s="109"/>
      <c r="D148" s="109"/>
      <c r="E148" s="109"/>
      <c r="F148" s="109"/>
      <c r="G148" s="109"/>
      <c r="H148" s="109"/>
    </row>
    <row r="149" spans="1:8" ht="13.5" customHeight="1">
      <c r="A149" s="108"/>
      <c r="B149" s="109"/>
      <c r="C149" s="109"/>
      <c r="D149" s="109"/>
      <c r="E149" s="109"/>
      <c r="F149" s="109"/>
      <c r="G149" s="109"/>
      <c r="H149" s="109"/>
    </row>
    <row r="150" spans="1:8" ht="13.5" customHeight="1">
      <c r="A150" s="108"/>
      <c r="B150" s="109"/>
      <c r="C150" s="109"/>
      <c r="D150" s="109"/>
      <c r="E150" s="109"/>
      <c r="F150" s="109"/>
      <c r="G150" s="109"/>
      <c r="H150" s="109"/>
    </row>
    <row r="151" spans="1:8" ht="13.5" customHeight="1">
      <c r="A151" s="108"/>
      <c r="B151" s="109"/>
      <c r="C151" s="109"/>
      <c r="D151" s="109"/>
      <c r="E151" s="109"/>
      <c r="F151" s="109"/>
      <c r="G151" s="109"/>
      <c r="H151" s="109"/>
    </row>
    <row r="152" spans="1:8" ht="13.5" customHeight="1">
      <c r="A152" s="108"/>
      <c r="B152" s="109"/>
      <c r="C152" s="109"/>
      <c r="D152" s="109"/>
      <c r="E152" s="109"/>
      <c r="F152" s="109"/>
      <c r="G152" s="109"/>
      <c r="H152" s="109"/>
    </row>
    <row r="153" spans="1:8" ht="13.5" customHeight="1">
      <c r="A153" s="108"/>
      <c r="B153" s="109"/>
      <c r="C153" s="109"/>
      <c r="D153" s="109"/>
      <c r="E153" s="109"/>
      <c r="F153" s="109"/>
      <c r="G153" s="109"/>
      <c r="H153" s="109"/>
    </row>
    <row r="154" spans="1:8" ht="13.5" customHeight="1">
      <c r="A154" s="108"/>
      <c r="B154" s="109"/>
      <c r="C154" s="109"/>
      <c r="D154" s="109"/>
      <c r="E154" s="109"/>
      <c r="F154" s="109"/>
      <c r="G154" s="109"/>
      <c r="H154" s="109"/>
    </row>
    <row r="155" spans="1:8" ht="13.5" customHeight="1">
      <c r="A155" s="108"/>
      <c r="B155" s="109"/>
      <c r="C155" s="109"/>
      <c r="D155" s="109"/>
      <c r="E155" s="109"/>
      <c r="F155" s="109"/>
      <c r="G155" s="109"/>
      <c r="H155" s="109"/>
    </row>
    <row r="156" spans="1:8" ht="13.5" customHeight="1">
      <c r="A156" s="108"/>
      <c r="B156" s="109"/>
      <c r="C156" s="109"/>
      <c r="D156" s="109"/>
      <c r="E156" s="109"/>
      <c r="F156" s="109"/>
      <c r="G156" s="109"/>
      <c r="H156" s="109"/>
    </row>
    <row r="157" spans="1:8" ht="13.5" customHeight="1">
      <c r="A157" s="108"/>
      <c r="B157" s="109"/>
      <c r="C157" s="109"/>
      <c r="D157" s="109"/>
      <c r="E157" s="109"/>
      <c r="F157" s="109"/>
      <c r="G157" s="109"/>
      <c r="H157" s="109"/>
    </row>
    <row r="158" spans="1:8" ht="13.5" customHeight="1">
      <c r="A158" s="108"/>
      <c r="B158" s="109"/>
      <c r="C158" s="109"/>
      <c r="D158" s="109"/>
      <c r="E158" s="109"/>
      <c r="F158" s="109"/>
      <c r="G158" s="109"/>
      <c r="H158" s="109"/>
    </row>
    <row r="159" spans="1:8" ht="13.5" customHeight="1">
      <c r="A159" s="108"/>
      <c r="B159" s="109"/>
      <c r="C159" s="109"/>
      <c r="D159" s="109"/>
      <c r="E159" s="109"/>
      <c r="F159" s="109"/>
      <c r="G159" s="109"/>
      <c r="H159" s="109"/>
    </row>
    <row r="160" spans="1:8" ht="13.5" customHeight="1">
      <c r="A160" s="108"/>
      <c r="B160" s="109"/>
      <c r="C160" s="109"/>
      <c r="D160" s="109"/>
      <c r="E160" s="109"/>
      <c r="F160" s="109"/>
      <c r="G160" s="109"/>
      <c r="H160" s="109"/>
    </row>
    <row r="161" spans="1:8" ht="13.5" customHeight="1">
      <c r="A161" s="108"/>
      <c r="B161" s="109"/>
      <c r="C161" s="109"/>
      <c r="D161" s="109"/>
      <c r="E161" s="109"/>
      <c r="F161" s="109"/>
      <c r="G161" s="109"/>
      <c r="H161" s="109"/>
    </row>
    <row r="162" spans="1:8" ht="13.5" customHeight="1">
      <c r="A162" s="108"/>
      <c r="B162" s="109"/>
      <c r="C162" s="109"/>
      <c r="D162" s="109"/>
      <c r="E162" s="109"/>
      <c r="F162" s="109"/>
      <c r="G162" s="109"/>
      <c r="H162" s="109"/>
    </row>
    <row r="163" spans="1:8" ht="13.5" customHeight="1">
      <c r="A163" s="108"/>
      <c r="B163" s="109"/>
      <c r="C163" s="109"/>
      <c r="D163" s="109"/>
      <c r="E163" s="109"/>
      <c r="F163" s="109"/>
      <c r="G163" s="109"/>
      <c r="H163" s="109"/>
    </row>
    <row r="164" spans="1:8" ht="13.5" customHeight="1">
      <c r="A164" s="108"/>
      <c r="B164" s="109"/>
      <c r="C164" s="109"/>
      <c r="D164" s="109"/>
      <c r="E164" s="109"/>
      <c r="F164" s="109"/>
      <c r="G164" s="109"/>
      <c r="H164" s="109"/>
    </row>
    <row r="165" spans="1:8" ht="13.5" customHeight="1">
      <c r="A165" s="108"/>
      <c r="B165" s="109"/>
      <c r="C165" s="109"/>
      <c r="D165" s="109"/>
      <c r="E165" s="109"/>
      <c r="F165" s="109"/>
      <c r="G165" s="109"/>
      <c r="H165" s="109"/>
    </row>
    <row r="166" spans="1:8" ht="13.5" customHeight="1">
      <c r="A166" s="108"/>
      <c r="B166" s="109"/>
      <c r="C166" s="109"/>
      <c r="D166" s="109"/>
      <c r="E166" s="109"/>
      <c r="F166" s="109"/>
      <c r="G166" s="109"/>
      <c r="H166" s="109"/>
    </row>
    <row r="167" spans="1:8" ht="13.5" customHeight="1">
      <c r="A167" s="108"/>
      <c r="B167" s="109"/>
      <c r="C167" s="109"/>
      <c r="D167" s="109"/>
      <c r="E167" s="109"/>
      <c r="F167" s="109"/>
      <c r="G167" s="109"/>
      <c r="H167" s="109"/>
    </row>
    <row r="168" spans="1:8" ht="13.5" customHeight="1">
      <c r="A168" s="108"/>
      <c r="B168" s="109"/>
      <c r="C168" s="109"/>
      <c r="D168" s="109"/>
      <c r="E168" s="109"/>
      <c r="F168" s="109"/>
      <c r="G168" s="109"/>
      <c r="H168" s="109"/>
    </row>
    <row r="169" spans="1:8" ht="13.5" customHeight="1">
      <c r="A169" s="108"/>
      <c r="B169" s="109"/>
      <c r="C169" s="109"/>
      <c r="D169" s="109"/>
      <c r="E169" s="109"/>
      <c r="F169" s="109"/>
      <c r="G169" s="109"/>
      <c r="H169" s="109"/>
    </row>
    <row r="170" spans="1:8" ht="13.5" customHeight="1">
      <c r="A170" s="108"/>
      <c r="B170" s="109"/>
      <c r="C170" s="109"/>
      <c r="D170" s="109"/>
      <c r="E170" s="109"/>
      <c r="F170" s="109"/>
      <c r="G170" s="109"/>
      <c r="H170" s="109"/>
    </row>
    <row r="171" spans="1:8" ht="13.5" customHeight="1">
      <c r="A171" s="108"/>
      <c r="B171" s="109"/>
      <c r="C171" s="109"/>
      <c r="D171" s="109"/>
      <c r="E171" s="109"/>
      <c r="F171" s="109"/>
      <c r="G171" s="109"/>
      <c r="H171" s="109"/>
    </row>
    <row r="172" spans="1:8" ht="13.5" customHeight="1">
      <c r="A172" s="108"/>
      <c r="B172" s="109"/>
      <c r="C172" s="109"/>
      <c r="D172" s="109"/>
      <c r="E172" s="109"/>
      <c r="F172" s="109"/>
      <c r="G172" s="109"/>
      <c r="H172" s="109"/>
    </row>
    <row r="173" spans="1:8" ht="13.5" customHeight="1">
      <c r="A173" s="108"/>
      <c r="B173" s="109"/>
      <c r="C173" s="109"/>
      <c r="D173" s="109"/>
      <c r="E173" s="109"/>
      <c r="F173" s="109"/>
      <c r="G173" s="109"/>
      <c r="H173" s="109"/>
    </row>
    <row r="174" spans="1:8" ht="13.5" customHeight="1">
      <c r="A174" s="108"/>
      <c r="B174" s="109"/>
      <c r="C174" s="109"/>
      <c r="D174" s="109"/>
      <c r="E174" s="109"/>
      <c r="F174" s="109"/>
      <c r="G174" s="109"/>
      <c r="H174" s="109"/>
    </row>
    <row r="175" spans="1:8" ht="13.5" customHeight="1">
      <c r="A175" s="108"/>
      <c r="B175" s="109"/>
      <c r="C175" s="109"/>
      <c r="D175" s="109"/>
      <c r="E175" s="109"/>
      <c r="F175" s="109"/>
      <c r="G175" s="109"/>
      <c r="H175" s="109"/>
    </row>
    <row r="176" spans="1:8" ht="13.5" customHeight="1">
      <c r="A176" s="108"/>
      <c r="B176" s="109"/>
      <c r="C176" s="109"/>
      <c r="D176" s="109"/>
      <c r="E176" s="109"/>
      <c r="F176" s="109"/>
      <c r="G176" s="109"/>
      <c r="H176" s="109"/>
    </row>
    <row r="177" spans="1:8" ht="13.5" customHeight="1">
      <c r="A177" s="108"/>
      <c r="B177" s="109"/>
      <c r="C177" s="109"/>
      <c r="D177" s="109"/>
      <c r="E177" s="109"/>
      <c r="F177" s="109"/>
      <c r="G177" s="109"/>
      <c r="H177" s="109"/>
    </row>
    <row r="178" spans="1:8" ht="13.5" customHeight="1">
      <c r="A178" s="108"/>
      <c r="B178" s="109"/>
      <c r="C178" s="109"/>
      <c r="D178" s="109"/>
      <c r="E178" s="109"/>
      <c r="F178" s="109"/>
      <c r="G178" s="109"/>
      <c r="H178" s="109"/>
    </row>
    <row r="179" spans="1:8" ht="13.5" customHeight="1">
      <c r="A179" s="108"/>
      <c r="B179" s="109"/>
      <c r="C179" s="109"/>
      <c r="D179" s="109"/>
      <c r="E179" s="109"/>
      <c r="F179" s="109"/>
      <c r="G179" s="109"/>
      <c r="H179" s="109"/>
    </row>
    <row r="180" spans="1:8" ht="13.5" customHeight="1">
      <c r="A180" s="108"/>
      <c r="B180" s="109"/>
      <c r="C180" s="109"/>
      <c r="D180" s="109"/>
      <c r="E180" s="109"/>
      <c r="F180" s="109"/>
      <c r="G180" s="109"/>
      <c r="H180" s="109"/>
    </row>
    <row r="181" spans="1:8" ht="13.5" customHeight="1">
      <c r="A181" s="108"/>
      <c r="B181" s="109"/>
      <c r="C181" s="109"/>
      <c r="D181" s="109"/>
      <c r="E181" s="109"/>
      <c r="F181" s="109"/>
      <c r="G181" s="109"/>
      <c r="H181" s="109"/>
    </row>
    <row r="182" spans="1:8" ht="13.5" customHeight="1">
      <c r="A182" s="108"/>
      <c r="B182" s="109"/>
      <c r="C182" s="109"/>
      <c r="D182" s="109"/>
      <c r="E182" s="109"/>
      <c r="F182" s="109"/>
      <c r="G182" s="109"/>
      <c r="H182" s="109"/>
    </row>
    <row r="183" spans="1:8" ht="13.5" customHeight="1">
      <c r="A183" s="108"/>
      <c r="B183" s="109"/>
      <c r="C183" s="109"/>
      <c r="D183" s="109"/>
      <c r="E183" s="109"/>
      <c r="F183" s="109"/>
      <c r="G183" s="109"/>
      <c r="H183" s="109"/>
    </row>
    <row r="184" spans="1:8" ht="13.5" customHeight="1">
      <c r="A184" s="108"/>
      <c r="B184" s="109"/>
      <c r="C184" s="109"/>
      <c r="D184" s="109"/>
      <c r="E184" s="109"/>
      <c r="F184" s="109"/>
      <c r="G184" s="109"/>
      <c r="H184" s="109"/>
    </row>
    <row r="185" spans="1:8" ht="13.5" customHeight="1">
      <c r="A185" s="108"/>
      <c r="B185" s="109"/>
      <c r="C185" s="109"/>
      <c r="D185" s="109"/>
      <c r="E185" s="109"/>
      <c r="F185" s="109"/>
      <c r="G185" s="109"/>
      <c r="H185" s="109"/>
    </row>
    <row r="186" spans="1:8" ht="13.5" customHeight="1">
      <c r="A186" s="108"/>
      <c r="B186" s="109"/>
      <c r="C186" s="109"/>
      <c r="D186" s="109"/>
      <c r="E186" s="109"/>
      <c r="F186" s="109"/>
      <c r="G186" s="109"/>
      <c r="H186" s="109"/>
    </row>
    <row r="187" spans="1:8" ht="13.5" customHeight="1">
      <c r="A187" s="108"/>
      <c r="B187" s="109"/>
      <c r="C187" s="109"/>
      <c r="D187" s="109"/>
      <c r="E187" s="109"/>
      <c r="F187" s="109"/>
      <c r="G187" s="109"/>
      <c r="H187" s="109"/>
    </row>
    <row r="188" spans="1:8" ht="13.5" customHeight="1">
      <c r="A188" s="108"/>
      <c r="B188" s="109"/>
      <c r="C188" s="109"/>
      <c r="D188" s="109"/>
      <c r="E188" s="109"/>
      <c r="F188" s="109"/>
      <c r="G188" s="109"/>
      <c r="H188" s="109"/>
    </row>
    <row r="189" spans="1:8" ht="13.5" customHeight="1">
      <c r="A189" s="108"/>
      <c r="B189" s="109"/>
      <c r="C189" s="109"/>
      <c r="D189" s="109"/>
      <c r="E189" s="109"/>
      <c r="F189" s="109"/>
      <c r="G189" s="109"/>
      <c r="H189" s="109"/>
    </row>
    <row r="190" spans="1:8" ht="13.5" customHeight="1">
      <c r="A190" s="108"/>
      <c r="B190" s="109"/>
      <c r="C190" s="109"/>
      <c r="D190" s="109"/>
      <c r="E190" s="109"/>
      <c r="F190" s="109"/>
      <c r="G190" s="109"/>
      <c r="H190" s="109"/>
    </row>
    <row r="191" spans="1:8" ht="13.5" customHeight="1">
      <c r="A191" s="108"/>
      <c r="B191" s="109"/>
      <c r="C191" s="109"/>
      <c r="D191" s="109"/>
      <c r="E191" s="109"/>
      <c r="F191" s="109"/>
      <c r="G191" s="109"/>
      <c r="H191" s="109"/>
    </row>
    <row r="192" spans="1:8" ht="13.5" customHeight="1">
      <c r="A192" s="108"/>
      <c r="B192" s="109"/>
      <c r="C192" s="109"/>
      <c r="D192" s="109"/>
      <c r="E192" s="109"/>
      <c r="F192" s="109"/>
      <c r="G192" s="109"/>
      <c r="H192" s="109"/>
    </row>
    <row r="193" spans="1:8" ht="13.5" customHeight="1">
      <c r="A193" s="108"/>
      <c r="B193" s="109"/>
      <c r="C193" s="109"/>
      <c r="D193" s="109"/>
      <c r="E193" s="109"/>
      <c r="F193" s="109"/>
      <c r="G193" s="109"/>
      <c r="H193" s="109"/>
    </row>
    <row r="194" spans="1:8" ht="13.5" customHeight="1">
      <c r="A194" s="108"/>
      <c r="B194" s="109"/>
      <c r="C194" s="109"/>
      <c r="D194" s="109"/>
      <c r="E194" s="109"/>
      <c r="F194" s="109"/>
      <c r="G194" s="109"/>
      <c r="H194" s="109"/>
    </row>
    <row r="195" spans="1:8" ht="13.5" customHeight="1">
      <c r="A195" s="108"/>
      <c r="B195" s="109"/>
      <c r="C195" s="109"/>
      <c r="D195" s="109"/>
      <c r="E195" s="109"/>
      <c r="F195" s="109"/>
      <c r="G195" s="109"/>
      <c r="H195" s="109"/>
    </row>
    <row r="196" spans="1:8" ht="13.5" customHeight="1">
      <c r="A196" s="108"/>
      <c r="B196" s="109"/>
      <c r="C196" s="109"/>
      <c r="D196" s="109"/>
      <c r="E196" s="109"/>
      <c r="F196" s="109"/>
      <c r="G196" s="109"/>
      <c r="H196" s="109"/>
    </row>
    <row r="197" spans="1:8" ht="13.5" customHeight="1">
      <c r="A197" s="108"/>
      <c r="B197" s="109"/>
      <c r="C197" s="109"/>
      <c r="D197" s="109"/>
      <c r="E197" s="109"/>
      <c r="F197" s="109"/>
      <c r="G197" s="109"/>
      <c r="H197" s="109"/>
    </row>
    <row r="198" spans="1:8" ht="13.5" customHeight="1">
      <c r="A198" s="108"/>
      <c r="B198" s="109"/>
      <c r="C198" s="109"/>
      <c r="D198" s="109"/>
      <c r="E198" s="109"/>
      <c r="F198" s="109"/>
      <c r="G198" s="109"/>
      <c r="H198" s="109"/>
    </row>
    <row r="199" spans="1:8" ht="13.5" customHeight="1">
      <c r="A199" s="108"/>
      <c r="B199" s="109"/>
      <c r="C199" s="109"/>
      <c r="D199" s="109"/>
      <c r="E199" s="109"/>
      <c r="F199" s="109"/>
      <c r="G199" s="109"/>
      <c r="H199" s="109"/>
    </row>
    <row r="200" spans="1:8" ht="13.5" customHeight="1">
      <c r="A200" s="108"/>
      <c r="B200" s="109"/>
      <c r="C200" s="109"/>
      <c r="D200" s="109"/>
      <c r="E200" s="109"/>
      <c r="F200" s="109"/>
      <c r="G200" s="109"/>
      <c r="H200" s="109"/>
    </row>
    <row r="201" spans="1:8" ht="13.5" customHeight="1">
      <c r="A201" s="108"/>
      <c r="B201" s="109"/>
      <c r="C201" s="109"/>
      <c r="D201" s="109"/>
      <c r="E201" s="109"/>
      <c r="F201" s="109"/>
      <c r="G201" s="109"/>
      <c r="H201" s="109"/>
    </row>
    <row r="202" spans="1:8" ht="13.5" customHeight="1">
      <c r="A202" s="108"/>
      <c r="B202" s="109"/>
      <c r="C202" s="109"/>
      <c r="D202" s="109"/>
      <c r="E202" s="109"/>
      <c r="F202" s="109"/>
      <c r="G202" s="109"/>
      <c r="H202" s="109"/>
    </row>
    <row r="203" spans="1:8" ht="13.5" customHeight="1">
      <c r="A203" s="108"/>
      <c r="B203" s="109"/>
      <c r="C203" s="109"/>
      <c r="D203" s="109"/>
      <c r="E203" s="109"/>
      <c r="F203" s="109"/>
      <c r="G203" s="109"/>
      <c r="H203" s="109"/>
    </row>
    <row r="204" spans="1:8" ht="13.5" customHeight="1">
      <c r="A204" s="108"/>
      <c r="B204" s="109"/>
      <c r="C204" s="109"/>
      <c r="D204" s="109"/>
      <c r="E204" s="109"/>
      <c r="F204" s="109"/>
      <c r="G204" s="109"/>
      <c r="H204" s="109"/>
    </row>
    <row r="205" spans="1:8" ht="13.5" customHeight="1">
      <c r="A205" s="108"/>
      <c r="B205" s="109"/>
      <c r="C205" s="109"/>
      <c r="D205" s="109"/>
      <c r="E205" s="109"/>
      <c r="F205" s="109"/>
      <c r="G205" s="109"/>
      <c r="H205" s="109"/>
    </row>
    <row r="206" spans="1:8" ht="13.5" customHeight="1">
      <c r="A206" s="108"/>
      <c r="B206" s="109"/>
      <c r="C206" s="109"/>
      <c r="D206" s="109"/>
      <c r="E206" s="109"/>
      <c r="F206" s="109"/>
      <c r="G206" s="109"/>
      <c r="H206" s="109"/>
    </row>
    <row r="207" spans="1:8" ht="13.5" customHeight="1">
      <c r="A207" s="108"/>
      <c r="B207" s="109"/>
      <c r="C207" s="109"/>
      <c r="D207" s="109"/>
      <c r="E207" s="109"/>
      <c r="F207" s="109"/>
      <c r="G207" s="109"/>
      <c r="H207" s="109"/>
    </row>
    <row r="208" spans="1:8" ht="13.5" customHeight="1">
      <c r="A208" s="108"/>
      <c r="B208" s="109"/>
      <c r="C208" s="109"/>
      <c r="D208" s="109"/>
      <c r="E208" s="109"/>
      <c r="F208" s="109"/>
      <c r="G208" s="109"/>
      <c r="H208" s="109"/>
    </row>
    <row r="209" spans="1:8" ht="13.5" customHeight="1">
      <c r="A209" s="108"/>
      <c r="B209" s="109"/>
      <c r="C209" s="109"/>
      <c r="D209" s="109"/>
      <c r="E209" s="109"/>
      <c r="F209" s="109"/>
      <c r="G209" s="109"/>
      <c r="H209" s="109"/>
    </row>
    <row r="210" spans="1:8" ht="13.5" customHeight="1">
      <c r="A210" s="108"/>
      <c r="B210" s="109"/>
      <c r="C210" s="109"/>
      <c r="D210" s="109"/>
      <c r="E210" s="109"/>
      <c r="F210" s="109"/>
      <c r="G210" s="109"/>
      <c r="H210" s="109"/>
    </row>
    <row r="211" spans="1:8" ht="13.5" customHeight="1">
      <c r="A211" s="108"/>
      <c r="B211" s="109"/>
      <c r="C211" s="109"/>
      <c r="D211" s="109"/>
      <c r="E211" s="109"/>
      <c r="F211" s="109"/>
      <c r="G211" s="109"/>
      <c r="H211" s="109"/>
    </row>
    <row r="212" spans="1:8" ht="13.5" customHeight="1">
      <c r="A212" s="108"/>
      <c r="B212" s="109"/>
      <c r="C212" s="109"/>
      <c r="D212" s="109"/>
      <c r="E212" s="109"/>
      <c r="F212" s="109"/>
      <c r="G212" s="109"/>
      <c r="H212" s="109"/>
    </row>
    <row r="213" spans="1:8" ht="13.5" customHeight="1">
      <c r="A213" s="108"/>
      <c r="B213" s="109"/>
      <c r="C213" s="109"/>
      <c r="D213" s="109"/>
      <c r="E213" s="109"/>
      <c r="F213" s="109"/>
      <c r="G213" s="109"/>
      <c r="H213" s="109"/>
    </row>
    <row r="214" spans="1:8" ht="13.5" customHeight="1">
      <c r="A214" s="108"/>
      <c r="B214" s="109"/>
      <c r="C214" s="109"/>
      <c r="D214" s="109"/>
      <c r="E214" s="109"/>
      <c r="F214" s="109"/>
      <c r="G214" s="109"/>
      <c r="H214" s="109"/>
    </row>
    <row r="215" spans="1:8" ht="13.5" customHeight="1">
      <c r="A215" s="108"/>
      <c r="B215" s="109"/>
      <c r="C215" s="109"/>
      <c r="D215" s="109"/>
      <c r="E215" s="109"/>
      <c r="F215" s="109"/>
      <c r="G215" s="109"/>
      <c r="H215" s="109"/>
    </row>
    <row r="216" spans="1:8" ht="13.5" customHeight="1">
      <c r="A216" s="108"/>
      <c r="B216" s="109"/>
      <c r="C216" s="109"/>
      <c r="D216" s="109"/>
      <c r="E216" s="109"/>
      <c r="F216" s="109"/>
      <c r="G216" s="109"/>
      <c r="H216" s="109"/>
    </row>
    <row r="217" spans="1:8" ht="13.5" customHeight="1">
      <c r="A217" s="108"/>
      <c r="B217" s="109"/>
      <c r="C217" s="109"/>
      <c r="D217" s="109"/>
      <c r="E217" s="109"/>
      <c r="F217" s="109"/>
      <c r="G217" s="109"/>
      <c r="H217" s="109"/>
    </row>
    <row r="218" spans="1:8" ht="13.5" customHeight="1">
      <c r="A218" s="108"/>
      <c r="B218" s="109"/>
      <c r="C218" s="109"/>
      <c r="D218" s="109"/>
      <c r="E218" s="109"/>
      <c r="F218" s="109"/>
      <c r="G218" s="109"/>
      <c r="H218" s="109"/>
    </row>
    <row r="219" spans="1:8" ht="13.5" customHeight="1">
      <c r="A219" s="108"/>
      <c r="B219" s="109"/>
      <c r="C219" s="109"/>
      <c r="D219" s="109"/>
      <c r="E219" s="109"/>
      <c r="F219" s="109"/>
      <c r="G219" s="109"/>
      <c r="H219" s="109"/>
    </row>
    <row r="220" spans="1:8" ht="13.5" customHeight="1">
      <c r="A220" s="108"/>
      <c r="B220" s="109"/>
      <c r="C220" s="109"/>
      <c r="D220" s="109"/>
      <c r="E220" s="109"/>
      <c r="F220" s="109"/>
      <c r="G220" s="109"/>
      <c r="H220" s="109"/>
    </row>
    <row r="221" spans="1:8" ht="13.5" customHeight="1">
      <c r="A221" s="108"/>
      <c r="B221" s="109"/>
      <c r="C221" s="109"/>
      <c r="D221" s="109"/>
      <c r="E221" s="109"/>
      <c r="F221" s="109"/>
      <c r="G221" s="109"/>
      <c r="H221" s="109"/>
    </row>
    <row r="222" spans="1:8" ht="13.5" customHeight="1">
      <c r="A222" s="108"/>
      <c r="B222" s="109"/>
      <c r="C222" s="109"/>
      <c r="D222" s="109"/>
      <c r="E222" s="109"/>
      <c r="F222" s="109"/>
      <c r="G222" s="109"/>
      <c r="H222" s="109"/>
    </row>
    <row r="223" spans="1:8" ht="13.5" customHeight="1">
      <c r="A223" s="108"/>
      <c r="B223" s="109"/>
      <c r="C223" s="109"/>
      <c r="D223" s="109"/>
      <c r="E223" s="109"/>
      <c r="F223" s="109"/>
      <c r="G223" s="109"/>
      <c r="H223" s="109"/>
    </row>
    <row r="224" spans="1:8" ht="13.5" customHeight="1">
      <c r="A224" s="108"/>
      <c r="B224" s="109"/>
      <c r="C224" s="109"/>
      <c r="D224" s="109"/>
      <c r="E224" s="109"/>
      <c r="F224" s="109"/>
      <c r="G224" s="109"/>
      <c r="H224" s="109"/>
    </row>
    <row r="225" spans="1:8" ht="13.5" customHeight="1">
      <c r="A225" s="108"/>
      <c r="B225" s="109"/>
      <c r="C225" s="109"/>
      <c r="D225" s="109"/>
      <c r="E225" s="109"/>
      <c r="F225" s="109"/>
      <c r="G225" s="109"/>
      <c r="H225" s="109"/>
    </row>
    <row r="226" spans="1:8" ht="13.5" customHeight="1">
      <c r="A226" s="108"/>
      <c r="B226" s="109"/>
      <c r="C226" s="109"/>
      <c r="D226" s="109"/>
      <c r="E226" s="109"/>
      <c r="F226" s="109"/>
      <c r="G226" s="109"/>
      <c r="H226" s="109"/>
    </row>
    <row r="227" spans="1:8" ht="13.5" customHeight="1">
      <c r="A227" s="108"/>
      <c r="B227" s="109"/>
      <c r="C227" s="109"/>
      <c r="D227" s="109"/>
      <c r="E227" s="109"/>
      <c r="F227" s="109"/>
      <c r="G227" s="109"/>
      <c r="H227" s="109"/>
    </row>
    <row r="228" spans="1:8" ht="13.5" customHeight="1">
      <c r="A228" s="108"/>
      <c r="B228" s="109"/>
      <c r="C228" s="109"/>
      <c r="D228" s="109"/>
      <c r="E228" s="109"/>
      <c r="F228" s="109"/>
      <c r="G228" s="109"/>
      <c r="H228" s="109"/>
    </row>
    <row r="229" spans="1:8" ht="13.5" customHeight="1">
      <c r="A229" s="108"/>
      <c r="B229" s="109"/>
      <c r="C229" s="109"/>
      <c r="D229" s="109"/>
      <c r="E229" s="109"/>
      <c r="F229" s="109"/>
      <c r="G229" s="109"/>
      <c r="H229" s="109"/>
    </row>
    <row r="230" spans="1:8" ht="13.5" customHeight="1">
      <c r="A230" s="108"/>
      <c r="B230" s="109"/>
      <c r="C230" s="109"/>
      <c r="D230" s="109"/>
      <c r="E230" s="109"/>
      <c r="F230" s="109"/>
      <c r="G230" s="109"/>
      <c r="H230" s="109"/>
    </row>
    <row r="231" spans="1:8" ht="13.5" customHeight="1">
      <c r="A231" s="108"/>
      <c r="B231" s="109"/>
      <c r="C231" s="109"/>
      <c r="D231" s="109"/>
      <c r="E231" s="109"/>
      <c r="F231" s="109"/>
      <c r="G231" s="109"/>
      <c r="H231" s="109"/>
    </row>
    <row r="232" spans="1:8" ht="13.5" customHeight="1">
      <c r="A232" s="108"/>
      <c r="B232" s="109"/>
      <c r="C232" s="109"/>
      <c r="D232" s="109"/>
      <c r="E232" s="109"/>
      <c r="F232" s="109"/>
      <c r="G232" s="109"/>
      <c r="H232" s="109"/>
    </row>
    <row r="233" spans="1:8" ht="13.5" customHeight="1">
      <c r="A233" s="108"/>
      <c r="B233" s="109"/>
      <c r="C233" s="109"/>
      <c r="D233" s="109"/>
      <c r="E233" s="109"/>
      <c r="F233" s="109"/>
      <c r="G233" s="109"/>
      <c r="H233" s="109"/>
    </row>
    <row r="234" spans="1:8" ht="13.5" customHeight="1">
      <c r="A234" s="108"/>
      <c r="B234" s="109"/>
      <c r="C234" s="109"/>
      <c r="D234" s="109"/>
      <c r="E234" s="109"/>
      <c r="F234" s="109"/>
      <c r="G234" s="109"/>
      <c r="H234" s="109"/>
    </row>
    <row r="235" spans="1:8" ht="13.5" customHeight="1">
      <c r="A235" s="108"/>
      <c r="B235" s="109"/>
      <c r="C235" s="109"/>
      <c r="D235" s="109"/>
      <c r="E235" s="109"/>
      <c r="F235" s="109"/>
      <c r="G235" s="109"/>
      <c r="H235" s="109"/>
    </row>
    <row r="236" spans="1:8" ht="13.5" customHeight="1">
      <c r="A236" s="108"/>
      <c r="B236" s="109"/>
      <c r="C236" s="109"/>
      <c r="D236" s="109"/>
      <c r="E236" s="109"/>
      <c r="F236" s="109"/>
      <c r="G236" s="109"/>
      <c r="H236" s="109"/>
    </row>
    <row r="237" spans="1:8" ht="13.5" customHeight="1">
      <c r="A237" s="108"/>
      <c r="B237" s="109"/>
      <c r="C237" s="109"/>
      <c r="D237" s="109"/>
      <c r="E237" s="109"/>
      <c r="F237" s="109"/>
      <c r="G237" s="109"/>
      <c r="H237" s="109"/>
    </row>
    <row r="238" spans="1:8" ht="13.5" customHeight="1">
      <c r="A238" s="108"/>
      <c r="B238" s="109"/>
      <c r="C238" s="109"/>
      <c r="D238" s="109"/>
      <c r="E238" s="109"/>
      <c r="F238" s="109"/>
      <c r="G238" s="109"/>
      <c r="H238" s="109"/>
    </row>
    <row r="239" spans="1:8" ht="13.5" customHeight="1">
      <c r="A239" s="108"/>
      <c r="B239" s="109"/>
      <c r="C239" s="109"/>
      <c r="D239" s="109"/>
      <c r="E239" s="109"/>
      <c r="F239" s="109"/>
      <c r="G239" s="109"/>
      <c r="H239" s="109"/>
    </row>
    <row r="240" spans="1:8" ht="13.5" customHeight="1">
      <c r="A240" s="108"/>
      <c r="B240" s="109"/>
      <c r="C240" s="109"/>
      <c r="D240" s="109"/>
      <c r="E240" s="109"/>
      <c r="F240" s="109"/>
      <c r="G240" s="109"/>
      <c r="H240" s="109"/>
    </row>
    <row r="241" spans="1:8" ht="13.5" customHeight="1">
      <c r="A241" s="108"/>
      <c r="B241" s="109"/>
      <c r="C241" s="109"/>
      <c r="D241" s="109"/>
      <c r="E241" s="109"/>
      <c r="F241" s="109"/>
      <c r="G241" s="109"/>
      <c r="H241" s="109"/>
    </row>
    <row r="242" spans="1:8" ht="13.5" customHeight="1">
      <c r="A242" s="108"/>
      <c r="B242" s="109"/>
      <c r="C242" s="109"/>
      <c r="D242" s="109"/>
      <c r="E242" s="109"/>
      <c r="F242" s="109"/>
      <c r="G242" s="109"/>
      <c r="H242" s="109"/>
    </row>
    <row r="243" spans="1:8" ht="13.5" customHeight="1">
      <c r="A243" s="108"/>
      <c r="B243" s="109"/>
      <c r="C243" s="109"/>
      <c r="D243" s="109"/>
      <c r="E243" s="109"/>
      <c r="F243" s="109"/>
      <c r="G243" s="109"/>
      <c r="H243" s="109"/>
    </row>
    <row r="244" spans="1:8" ht="13.5" customHeight="1">
      <c r="A244" s="108"/>
      <c r="B244" s="109"/>
      <c r="C244" s="109"/>
      <c r="D244" s="109"/>
      <c r="E244" s="109"/>
      <c r="F244" s="109"/>
      <c r="G244" s="109"/>
      <c r="H244" s="109"/>
    </row>
    <row r="245" spans="1:8" ht="13.5" customHeight="1">
      <c r="A245" s="108"/>
      <c r="B245" s="109"/>
      <c r="C245" s="109"/>
      <c r="D245" s="109"/>
      <c r="E245" s="109"/>
      <c r="F245" s="109"/>
      <c r="G245" s="109"/>
      <c r="H245" s="109"/>
    </row>
    <row r="246" spans="1:8" ht="13.5" customHeight="1">
      <c r="A246" s="108"/>
      <c r="B246" s="109"/>
      <c r="C246" s="109"/>
      <c r="D246" s="109"/>
      <c r="E246" s="109"/>
      <c r="F246" s="109"/>
      <c r="G246" s="109"/>
      <c r="H246" s="109"/>
    </row>
    <row r="247" spans="1:8" ht="13.5" customHeight="1">
      <c r="A247" s="108"/>
      <c r="B247" s="109"/>
      <c r="C247" s="109"/>
      <c r="D247" s="109"/>
      <c r="E247" s="109"/>
      <c r="F247" s="109"/>
      <c r="G247" s="109"/>
      <c r="H247" s="109"/>
    </row>
    <row r="248" spans="1:8" ht="13.5" customHeight="1">
      <c r="A248" s="108"/>
      <c r="B248" s="109"/>
      <c r="C248" s="109"/>
      <c r="D248" s="109"/>
      <c r="E248" s="109"/>
      <c r="F248" s="109"/>
      <c r="G248" s="109"/>
      <c r="H248" s="109"/>
    </row>
    <row r="249" spans="1:8" ht="13.5" customHeight="1">
      <c r="A249" s="108"/>
      <c r="B249" s="109"/>
      <c r="C249" s="109"/>
      <c r="D249" s="109"/>
      <c r="E249" s="109"/>
      <c r="F249" s="109"/>
      <c r="G249" s="109"/>
      <c r="H249" s="109"/>
    </row>
    <row r="250" spans="1:8" ht="13.5" customHeight="1">
      <c r="A250" s="108"/>
      <c r="B250" s="109"/>
      <c r="C250" s="109"/>
      <c r="D250" s="109"/>
      <c r="E250" s="109"/>
      <c r="F250" s="109"/>
      <c r="G250" s="109"/>
      <c r="H250" s="109"/>
    </row>
    <row r="251" spans="1:8" ht="13.5" customHeight="1">
      <c r="A251" s="108"/>
      <c r="B251" s="109"/>
      <c r="C251" s="109"/>
      <c r="D251" s="109"/>
      <c r="E251" s="109"/>
      <c r="F251" s="109"/>
      <c r="G251" s="109"/>
      <c r="H251" s="109"/>
    </row>
    <row r="252" spans="1:8" ht="13.5" customHeight="1">
      <c r="A252" s="108"/>
      <c r="B252" s="109"/>
      <c r="C252" s="109"/>
      <c r="D252" s="109"/>
      <c r="E252" s="109"/>
      <c r="F252" s="109"/>
      <c r="G252" s="109"/>
      <c r="H252" s="109"/>
    </row>
    <row r="253" spans="1:8" ht="13.5" customHeight="1">
      <c r="A253" s="108"/>
      <c r="B253" s="109"/>
      <c r="C253" s="109"/>
      <c r="D253" s="109"/>
      <c r="E253" s="109"/>
      <c r="F253" s="109"/>
      <c r="G253" s="109"/>
      <c r="H253" s="109"/>
    </row>
    <row r="254" spans="1:8" ht="13.5" customHeight="1">
      <c r="A254" s="108"/>
      <c r="B254" s="109"/>
      <c r="C254" s="109"/>
      <c r="D254" s="109"/>
      <c r="E254" s="109"/>
      <c r="F254" s="109"/>
      <c r="G254" s="109"/>
      <c r="H254" s="109"/>
    </row>
    <row r="255" spans="1:8" ht="13.5" customHeight="1">
      <c r="A255" s="108"/>
      <c r="B255" s="109"/>
      <c r="C255" s="109"/>
      <c r="D255" s="109"/>
      <c r="E255" s="109"/>
      <c r="F255" s="109"/>
      <c r="G255" s="109"/>
      <c r="H255" s="109"/>
    </row>
    <row r="256" spans="1:8" ht="13.5" customHeight="1">
      <c r="A256" s="108"/>
      <c r="B256" s="109"/>
      <c r="C256" s="109"/>
      <c r="D256" s="109"/>
      <c r="E256" s="109"/>
      <c r="F256" s="109"/>
      <c r="G256" s="109"/>
      <c r="H256" s="109"/>
    </row>
    <row r="257" spans="1:8" ht="13.5" customHeight="1">
      <c r="A257" s="108"/>
      <c r="B257" s="109"/>
      <c r="C257" s="109"/>
      <c r="D257" s="109"/>
      <c r="E257" s="109"/>
      <c r="F257" s="109"/>
      <c r="G257" s="109"/>
      <c r="H257" s="109"/>
    </row>
    <row r="258" spans="1:8" ht="13.5" customHeight="1">
      <c r="A258" s="108"/>
      <c r="B258" s="109"/>
      <c r="C258" s="109"/>
      <c r="D258" s="109"/>
      <c r="E258" s="109"/>
      <c r="F258" s="109"/>
      <c r="G258" s="109"/>
      <c r="H258" s="109"/>
    </row>
    <row r="259" spans="1:8" ht="13.5" customHeight="1">
      <c r="A259" s="108"/>
      <c r="B259" s="109"/>
      <c r="C259" s="109"/>
      <c r="D259" s="109"/>
      <c r="E259" s="109"/>
      <c r="F259" s="109"/>
      <c r="G259" s="109"/>
      <c r="H259" s="109"/>
    </row>
    <row r="260" spans="1:8" ht="13.5" customHeight="1">
      <c r="A260" s="108"/>
      <c r="B260" s="109"/>
      <c r="C260" s="109"/>
      <c r="D260" s="109"/>
      <c r="E260" s="109"/>
      <c r="F260" s="109"/>
      <c r="G260" s="109"/>
      <c r="H260" s="109"/>
    </row>
    <row r="261" spans="1:8" ht="13.5" customHeight="1">
      <c r="A261" s="108"/>
      <c r="B261" s="109"/>
      <c r="C261" s="109"/>
      <c r="D261" s="109"/>
      <c r="E261" s="109"/>
      <c r="F261" s="109"/>
      <c r="G261" s="109"/>
      <c r="H261" s="109"/>
    </row>
    <row r="262" spans="1:8" ht="13.5" customHeight="1">
      <c r="A262" s="108"/>
      <c r="B262" s="109"/>
      <c r="C262" s="109"/>
      <c r="D262" s="109"/>
      <c r="E262" s="109"/>
      <c r="F262" s="109"/>
      <c r="G262" s="109"/>
      <c r="H262" s="109"/>
    </row>
    <row r="263" spans="1:8" ht="13.5" customHeight="1">
      <c r="A263" s="108"/>
      <c r="B263" s="109"/>
      <c r="C263" s="109"/>
      <c r="D263" s="109"/>
      <c r="E263" s="109"/>
      <c r="F263" s="109"/>
      <c r="G263" s="109"/>
      <c r="H263" s="109"/>
    </row>
    <row r="264" spans="1:8" ht="13.5" customHeight="1">
      <c r="A264" s="108"/>
      <c r="B264" s="109"/>
      <c r="C264" s="109"/>
      <c r="D264" s="109"/>
      <c r="E264" s="109"/>
      <c r="F264" s="109"/>
      <c r="G264" s="109"/>
      <c r="H264" s="109"/>
    </row>
    <row r="265" spans="1:8" ht="13.5" customHeight="1">
      <c r="A265" s="108"/>
      <c r="B265" s="109"/>
      <c r="C265" s="109"/>
      <c r="D265" s="109"/>
      <c r="E265" s="109"/>
      <c r="F265" s="109"/>
      <c r="G265" s="109"/>
      <c r="H265" s="109"/>
    </row>
    <row r="266" spans="1:8" ht="13.5" customHeight="1">
      <c r="A266" s="108"/>
      <c r="B266" s="109"/>
      <c r="C266" s="109"/>
      <c r="D266" s="109"/>
      <c r="E266" s="109"/>
      <c r="F266" s="109"/>
      <c r="G266" s="109"/>
      <c r="H266" s="109"/>
    </row>
    <row r="267" spans="1:8" ht="13.5" customHeight="1">
      <c r="A267" s="108"/>
      <c r="B267" s="109"/>
      <c r="C267" s="109"/>
      <c r="D267" s="109"/>
      <c r="E267" s="109"/>
      <c r="F267" s="109"/>
      <c r="G267" s="109"/>
      <c r="H267" s="109"/>
    </row>
    <row r="268" spans="1:8" ht="13.5" customHeight="1">
      <c r="A268" s="108"/>
      <c r="B268" s="109"/>
      <c r="C268" s="109"/>
      <c r="D268" s="109"/>
      <c r="E268" s="109"/>
      <c r="F268" s="109"/>
      <c r="G268" s="109"/>
      <c r="H268" s="109"/>
    </row>
    <row r="269" spans="1:8" ht="13.5" customHeight="1">
      <c r="A269" s="108"/>
      <c r="B269" s="109"/>
      <c r="C269" s="109"/>
      <c r="D269" s="109"/>
      <c r="E269" s="109"/>
      <c r="F269" s="109"/>
      <c r="G269" s="109"/>
      <c r="H269" s="109"/>
    </row>
    <row r="270" spans="1:8" ht="13.5" customHeight="1">
      <c r="A270" s="108"/>
      <c r="B270" s="109"/>
      <c r="C270" s="109"/>
      <c r="D270" s="109"/>
      <c r="E270" s="109"/>
      <c r="F270" s="109"/>
      <c r="G270" s="109"/>
      <c r="H270" s="109"/>
    </row>
    <row r="271" spans="1:8" ht="13.5" customHeight="1">
      <c r="A271" s="108"/>
      <c r="B271" s="109"/>
      <c r="C271" s="109"/>
      <c r="D271" s="109"/>
      <c r="E271" s="109"/>
      <c r="F271" s="109"/>
      <c r="G271" s="109"/>
      <c r="H271" s="109"/>
    </row>
    <row r="272" spans="1:8" ht="13.5" customHeight="1">
      <c r="A272" s="108"/>
      <c r="B272" s="109"/>
      <c r="C272" s="109"/>
      <c r="D272" s="109"/>
      <c r="E272" s="109"/>
      <c r="F272" s="109"/>
      <c r="G272" s="109"/>
      <c r="H272" s="109"/>
    </row>
    <row r="273" spans="1:8" ht="13.5" customHeight="1">
      <c r="A273" s="108"/>
      <c r="B273" s="109"/>
      <c r="C273" s="109"/>
      <c r="D273" s="109"/>
      <c r="E273" s="109"/>
      <c r="F273" s="109"/>
      <c r="G273" s="109"/>
      <c r="H273" s="109"/>
    </row>
    <row r="274" spans="1:8" ht="13.5" customHeight="1">
      <c r="A274" s="108"/>
      <c r="B274" s="109"/>
      <c r="C274" s="109"/>
      <c r="D274" s="109"/>
      <c r="E274" s="109"/>
      <c r="F274" s="109"/>
      <c r="G274" s="109"/>
      <c r="H274" s="109"/>
    </row>
    <row r="275" spans="1:8" ht="13.5" customHeight="1">
      <c r="A275" s="108"/>
      <c r="B275" s="109"/>
      <c r="C275" s="109"/>
      <c r="D275" s="109"/>
      <c r="E275" s="109"/>
      <c r="F275" s="109"/>
      <c r="G275" s="109"/>
      <c r="H275" s="109"/>
    </row>
    <row r="276" spans="1:8" ht="13.5" customHeight="1">
      <c r="A276" s="108"/>
      <c r="B276" s="109"/>
      <c r="C276" s="109"/>
      <c r="D276" s="109"/>
      <c r="E276" s="109"/>
      <c r="F276" s="109"/>
      <c r="G276" s="109"/>
      <c r="H276" s="109"/>
    </row>
    <row r="277" spans="1:8" ht="13.5" customHeight="1">
      <c r="A277" s="108"/>
      <c r="B277" s="109"/>
      <c r="C277" s="109"/>
      <c r="D277" s="109"/>
      <c r="E277" s="109"/>
      <c r="F277" s="109"/>
      <c r="G277" s="109"/>
      <c r="H277" s="109"/>
    </row>
    <row r="278" spans="1:8" ht="13.5" customHeight="1">
      <c r="A278" s="108"/>
      <c r="B278" s="109"/>
      <c r="C278" s="109"/>
      <c r="D278" s="109"/>
      <c r="E278" s="109"/>
      <c r="F278" s="109"/>
      <c r="G278" s="109"/>
      <c r="H278" s="109"/>
    </row>
    <row r="279" spans="1:8" ht="13.5" customHeight="1">
      <c r="A279" s="108"/>
      <c r="B279" s="109"/>
      <c r="C279" s="109"/>
      <c r="D279" s="109"/>
      <c r="E279" s="109"/>
      <c r="F279" s="109"/>
      <c r="G279" s="109"/>
      <c r="H279" s="109"/>
    </row>
    <row r="280" spans="1:8" ht="13.5" customHeight="1">
      <c r="A280" s="108"/>
      <c r="B280" s="109"/>
      <c r="C280" s="109"/>
      <c r="D280" s="109"/>
      <c r="E280" s="109"/>
      <c r="F280" s="109"/>
      <c r="G280" s="109"/>
      <c r="H280" s="109"/>
    </row>
    <row r="281" spans="1:8" ht="13.5" customHeight="1">
      <c r="A281" s="108"/>
      <c r="B281" s="109"/>
      <c r="C281" s="109"/>
      <c r="D281" s="109"/>
      <c r="E281" s="109"/>
      <c r="F281" s="109"/>
      <c r="G281" s="109"/>
      <c r="H281" s="109"/>
    </row>
    <row r="282" spans="1:8" ht="13.5" customHeight="1">
      <c r="A282" s="108"/>
      <c r="B282" s="109"/>
      <c r="C282" s="109"/>
      <c r="D282" s="109"/>
      <c r="E282" s="109"/>
      <c r="F282" s="109"/>
      <c r="G282" s="109"/>
      <c r="H282" s="109"/>
    </row>
    <row r="283" spans="1:8" ht="13.5" customHeight="1">
      <c r="A283" s="108"/>
      <c r="B283" s="109"/>
      <c r="C283" s="109"/>
      <c r="D283" s="109"/>
      <c r="E283" s="109"/>
      <c r="F283" s="109"/>
      <c r="G283" s="109"/>
      <c r="H283" s="109"/>
    </row>
    <row r="284" spans="1:8" ht="13.5" customHeight="1">
      <c r="A284" s="108"/>
      <c r="B284" s="109"/>
      <c r="C284" s="109"/>
      <c r="D284" s="109"/>
      <c r="E284" s="109"/>
      <c r="F284" s="109"/>
      <c r="G284" s="109"/>
      <c r="H284" s="109"/>
    </row>
    <row r="285" spans="1:8" ht="13.5" customHeight="1">
      <c r="A285" s="108"/>
      <c r="B285" s="109"/>
      <c r="C285" s="109"/>
      <c r="D285" s="109"/>
      <c r="E285" s="109"/>
      <c r="F285" s="109"/>
      <c r="G285" s="109"/>
      <c r="H285" s="109"/>
    </row>
    <row r="286" spans="1:8" ht="13.5" customHeight="1">
      <c r="A286" s="108"/>
      <c r="B286" s="109"/>
      <c r="C286" s="109"/>
      <c r="D286" s="109"/>
      <c r="E286" s="109"/>
      <c r="F286" s="109"/>
      <c r="G286" s="109"/>
      <c r="H286" s="109"/>
    </row>
    <row r="287" spans="1:8" ht="13.5" customHeight="1">
      <c r="A287" s="108"/>
      <c r="B287" s="109"/>
      <c r="C287" s="109"/>
      <c r="D287" s="109"/>
      <c r="E287" s="109"/>
      <c r="F287" s="109"/>
      <c r="G287" s="109"/>
      <c r="H287" s="109"/>
    </row>
    <row r="288" spans="1:8" ht="13.5" customHeight="1">
      <c r="A288" s="108"/>
      <c r="B288" s="109"/>
      <c r="C288" s="109"/>
      <c r="D288" s="109"/>
      <c r="E288" s="109"/>
      <c r="F288" s="109"/>
      <c r="G288" s="109"/>
      <c r="H288" s="109"/>
    </row>
    <row r="289" spans="1:8" ht="13.5" customHeight="1">
      <c r="A289" s="108"/>
      <c r="B289" s="109"/>
      <c r="C289" s="109"/>
      <c r="D289" s="109"/>
      <c r="E289" s="109"/>
      <c r="F289" s="109"/>
      <c r="G289" s="109"/>
      <c r="H289" s="109"/>
    </row>
    <row r="290" spans="1:8" ht="13.5" customHeight="1">
      <c r="A290" s="108"/>
      <c r="B290" s="109"/>
      <c r="C290" s="109"/>
      <c r="D290" s="109"/>
      <c r="E290" s="109"/>
      <c r="F290" s="109"/>
      <c r="G290" s="109"/>
      <c r="H290" s="109"/>
    </row>
    <row r="291" spans="1:8" ht="13.5" customHeight="1">
      <c r="A291" s="108"/>
      <c r="B291" s="109"/>
      <c r="C291" s="109"/>
      <c r="D291" s="109"/>
      <c r="E291" s="109"/>
      <c r="F291" s="109"/>
      <c r="G291" s="109"/>
      <c r="H291" s="109"/>
    </row>
    <row r="292" spans="1:8" ht="13.5" customHeight="1">
      <c r="A292" s="108"/>
      <c r="B292" s="109"/>
      <c r="C292" s="109"/>
      <c r="D292" s="109"/>
      <c r="E292" s="109"/>
      <c r="F292" s="109"/>
      <c r="G292" s="109"/>
      <c r="H292" s="109"/>
    </row>
    <row r="293" spans="1:8" ht="13.5" customHeight="1">
      <c r="A293" s="108"/>
      <c r="B293" s="109"/>
      <c r="C293" s="109"/>
      <c r="D293" s="109"/>
      <c r="E293" s="109"/>
      <c r="F293" s="109"/>
      <c r="G293" s="109"/>
      <c r="H293" s="109"/>
    </row>
    <row r="294" spans="1:8" ht="13.5" customHeight="1">
      <c r="A294" s="108"/>
      <c r="B294" s="109"/>
      <c r="C294" s="109"/>
      <c r="D294" s="109"/>
      <c r="E294" s="109"/>
      <c r="F294" s="109"/>
      <c r="G294" s="109"/>
      <c r="H294" s="109"/>
    </row>
    <row r="295" spans="1:8" ht="13.5" customHeight="1">
      <c r="A295" s="108"/>
      <c r="B295" s="109"/>
      <c r="C295" s="109"/>
      <c r="D295" s="109"/>
      <c r="E295" s="109"/>
      <c r="F295" s="109"/>
      <c r="G295" s="109"/>
      <c r="H295" s="109"/>
    </row>
    <row r="296" spans="1:8" ht="13.5" customHeight="1">
      <c r="A296" s="108"/>
      <c r="B296" s="109"/>
      <c r="C296" s="109"/>
      <c r="D296" s="109"/>
      <c r="E296" s="109"/>
      <c r="F296" s="109"/>
      <c r="G296" s="109"/>
      <c r="H296" s="109"/>
    </row>
    <row r="297" spans="1:8" ht="13.5" customHeight="1">
      <c r="A297" s="108"/>
      <c r="B297" s="109"/>
      <c r="C297" s="109"/>
      <c r="D297" s="109"/>
      <c r="E297" s="109"/>
      <c r="F297" s="109"/>
      <c r="G297" s="109"/>
      <c r="H297" s="109"/>
    </row>
    <row r="298" spans="1:8" ht="13.5" customHeight="1">
      <c r="A298" s="108"/>
      <c r="B298" s="109"/>
      <c r="C298" s="109"/>
      <c r="D298" s="109"/>
      <c r="E298" s="109"/>
      <c r="F298" s="109"/>
      <c r="G298" s="109"/>
      <c r="H298" s="109"/>
    </row>
    <row r="299" spans="1:8" ht="13.5" customHeight="1">
      <c r="A299" s="108"/>
      <c r="B299" s="109"/>
      <c r="C299" s="109"/>
      <c r="D299" s="109"/>
      <c r="E299" s="109"/>
      <c r="F299" s="109"/>
      <c r="G299" s="109"/>
      <c r="H299" s="109"/>
    </row>
    <row r="300" spans="1:8" ht="13.5" customHeight="1">
      <c r="A300" s="108"/>
      <c r="B300" s="109"/>
      <c r="C300" s="109"/>
      <c r="D300" s="109"/>
      <c r="E300" s="109"/>
      <c r="F300" s="109"/>
      <c r="G300" s="109"/>
      <c r="H300" s="109"/>
    </row>
    <row r="301" spans="1:8" ht="13.5" customHeight="1">
      <c r="A301" s="108"/>
      <c r="B301" s="109"/>
      <c r="C301" s="109"/>
      <c r="D301" s="109"/>
      <c r="E301" s="109"/>
      <c r="F301" s="109"/>
      <c r="G301" s="109"/>
      <c r="H301" s="109"/>
    </row>
    <row r="302" spans="1:8" ht="13.5" customHeight="1">
      <c r="A302" s="108"/>
      <c r="B302" s="109"/>
      <c r="C302" s="109"/>
      <c r="D302" s="109"/>
      <c r="E302" s="109"/>
      <c r="F302" s="109"/>
      <c r="G302" s="109"/>
      <c r="H302" s="109"/>
    </row>
    <row r="303" spans="1:8" ht="13.5" customHeight="1">
      <c r="A303" s="108"/>
      <c r="B303" s="109"/>
      <c r="C303" s="109"/>
      <c r="D303" s="109"/>
      <c r="E303" s="109"/>
      <c r="F303" s="109"/>
      <c r="G303" s="109"/>
      <c r="H303" s="109"/>
    </row>
    <row r="304" spans="1:8" ht="13.5" customHeight="1">
      <c r="A304" s="108"/>
      <c r="B304" s="109"/>
      <c r="C304" s="109"/>
      <c r="D304" s="109"/>
      <c r="E304" s="109"/>
      <c r="F304" s="109"/>
      <c r="G304" s="109"/>
      <c r="H304" s="109"/>
    </row>
    <row r="305" spans="1:8" ht="13.5" customHeight="1">
      <c r="A305" s="108"/>
      <c r="B305" s="109"/>
      <c r="C305" s="109"/>
      <c r="D305" s="109"/>
      <c r="E305" s="109"/>
      <c r="F305" s="109"/>
      <c r="G305" s="109"/>
      <c r="H305" s="109"/>
    </row>
    <row r="306" spans="1:8" ht="13.5" customHeight="1">
      <c r="A306" s="108"/>
      <c r="B306" s="109"/>
      <c r="C306" s="109"/>
      <c r="D306" s="109"/>
      <c r="E306" s="109"/>
      <c r="F306" s="109"/>
      <c r="G306" s="109"/>
      <c r="H306" s="109"/>
    </row>
    <row r="307" spans="1:8" ht="13.5" customHeight="1">
      <c r="A307" s="108"/>
      <c r="B307" s="109"/>
      <c r="C307" s="109"/>
      <c r="D307" s="109"/>
      <c r="E307" s="109"/>
      <c r="F307" s="109"/>
      <c r="G307" s="109"/>
      <c r="H307" s="109"/>
    </row>
    <row r="308" spans="1:8" ht="13.5" customHeight="1">
      <c r="A308" s="108"/>
      <c r="B308" s="109"/>
      <c r="C308" s="109"/>
      <c r="D308" s="109"/>
      <c r="E308" s="109"/>
      <c r="F308" s="109"/>
      <c r="G308" s="109"/>
      <c r="H308" s="109"/>
    </row>
    <row r="309" spans="1:8" ht="13.5" customHeight="1">
      <c r="A309" s="108"/>
      <c r="B309" s="109"/>
      <c r="C309" s="109"/>
      <c r="D309" s="109"/>
      <c r="E309" s="109"/>
      <c r="F309" s="109"/>
      <c r="G309" s="109"/>
      <c r="H309" s="109"/>
    </row>
    <row r="310" spans="1:8" ht="13.5" customHeight="1">
      <c r="A310" s="108"/>
      <c r="B310" s="109"/>
      <c r="C310" s="109"/>
      <c r="D310" s="109"/>
      <c r="E310" s="109"/>
      <c r="F310" s="109"/>
      <c r="G310" s="109"/>
      <c r="H310" s="109"/>
    </row>
    <row r="311" spans="1:8" ht="13.5" customHeight="1">
      <c r="A311" s="108"/>
      <c r="B311" s="109"/>
      <c r="C311" s="109"/>
      <c r="D311" s="109"/>
      <c r="E311" s="109"/>
      <c r="F311" s="109"/>
      <c r="G311" s="109"/>
      <c r="H311" s="109"/>
    </row>
    <row r="312" spans="1:8" ht="13.5" customHeight="1">
      <c r="A312" s="108"/>
      <c r="B312" s="109"/>
      <c r="C312" s="109"/>
      <c r="D312" s="109"/>
      <c r="E312" s="109"/>
      <c r="F312" s="109"/>
      <c r="G312" s="109"/>
      <c r="H312" s="109"/>
    </row>
    <row r="313" spans="1:8" ht="13.5" customHeight="1">
      <c r="A313" s="108"/>
      <c r="B313" s="109"/>
      <c r="C313" s="109"/>
      <c r="D313" s="109"/>
      <c r="E313" s="109"/>
      <c r="F313" s="109"/>
      <c r="G313" s="109"/>
      <c r="H313" s="109"/>
    </row>
    <row r="314" spans="1:8" ht="13.5" customHeight="1">
      <c r="A314" s="108"/>
      <c r="B314" s="109"/>
      <c r="C314" s="109"/>
      <c r="D314" s="109"/>
      <c r="E314" s="109"/>
      <c r="F314" s="109"/>
      <c r="G314" s="109"/>
      <c r="H314" s="109"/>
    </row>
    <row r="315" spans="1:8" ht="13.5" customHeight="1">
      <c r="A315" s="108"/>
      <c r="B315" s="109"/>
      <c r="C315" s="109"/>
      <c r="D315" s="109"/>
      <c r="E315" s="109"/>
      <c r="F315" s="109"/>
      <c r="G315" s="109"/>
      <c r="H315" s="109"/>
    </row>
    <row r="316" spans="1:8" ht="13.5" customHeight="1">
      <c r="A316" s="108"/>
      <c r="B316" s="109"/>
      <c r="C316" s="109"/>
      <c r="D316" s="109"/>
      <c r="E316" s="109"/>
      <c r="F316" s="109"/>
      <c r="G316" s="109"/>
      <c r="H316" s="109"/>
    </row>
    <row r="317" spans="1:8" ht="13.5" customHeight="1">
      <c r="A317" s="108"/>
      <c r="B317" s="109"/>
      <c r="C317" s="109"/>
      <c r="D317" s="109"/>
      <c r="E317" s="109"/>
      <c r="F317" s="109"/>
      <c r="G317" s="109"/>
      <c r="H317" s="109"/>
    </row>
    <row r="318" spans="1:8" ht="13.5" customHeight="1">
      <c r="A318" s="108"/>
      <c r="B318" s="109"/>
      <c r="C318" s="109"/>
      <c r="D318" s="109"/>
      <c r="E318" s="109"/>
      <c r="F318" s="109"/>
      <c r="G318" s="109"/>
      <c r="H318" s="109"/>
    </row>
    <row r="319" spans="1:8" ht="13.5" customHeight="1">
      <c r="A319" s="108"/>
      <c r="B319" s="109"/>
      <c r="C319" s="109"/>
      <c r="D319" s="109"/>
      <c r="E319" s="109"/>
      <c r="F319" s="109"/>
      <c r="G319" s="109"/>
      <c r="H319" s="109"/>
    </row>
    <row r="320" spans="1:8" ht="13.5" customHeight="1">
      <c r="A320" s="108"/>
      <c r="B320" s="109"/>
      <c r="C320" s="109"/>
      <c r="D320" s="109"/>
      <c r="E320" s="109"/>
      <c r="F320" s="109"/>
      <c r="G320" s="109"/>
      <c r="H320" s="109"/>
    </row>
    <row r="321" spans="1:8" ht="13.5" customHeight="1">
      <c r="A321" s="108"/>
      <c r="B321" s="109"/>
      <c r="C321" s="109"/>
      <c r="D321" s="109"/>
      <c r="E321" s="109"/>
      <c r="F321" s="109"/>
      <c r="G321" s="109"/>
      <c r="H321" s="109"/>
    </row>
    <row r="322" spans="1:8" ht="13.5" customHeight="1">
      <c r="A322" s="108"/>
      <c r="B322" s="109"/>
      <c r="C322" s="109"/>
      <c r="D322" s="109"/>
      <c r="E322" s="109"/>
      <c r="F322" s="109"/>
      <c r="G322" s="109"/>
      <c r="H322" s="109"/>
    </row>
    <row r="323" spans="1:8" ht="13.5" customHeight="1">
      <c r="A323" s="108"/>
      <c r="B323" s="109"/>
      <c r="C323" s="109"/>
      <c r="D323" s="109"/>
      <c r="E323" s="109"/>
      <c r="F323" s="109"/>
      <c r="G323" s="109"/>
      <c r="H323" s="109"/>
    </row>
    <row r="324" spans="1:8" ht="13.5" customHeight="1">
      <c r="A324" s="108"/>
      <c r="B324" s="109"/>
      <c r="C324" s="109"/>
      <c r="D324" s="109"/>
      <c r="E324" s="109"/>
      <c r="F324" s="109"/>
      <c r="G324" s="109"/>
      <c r="H324" s="109"/>
    </row>
    <row r="325" spans="1:8" ht="13.5" customHeight="1">
      <c r="A325" s="108"/>
      <c r="B325" s="109"/>
      <c r="C325" s="109"/>
      <c r="D325" s="109"/>
      <c r="E325" s="109"/>
      <c r="F325" s="109"/>
      <c r="G325" s="109"/>
      <c r="H325" s="109"/>
    </row>
    <row r="326" spans="1:8" ht="13.5" customHeight="1">
      <c r="A326" s="108"/>
      <c r="B326" s="109"/>
      <c r="C326" s="109"/>
      <c r="D326" s="109"/>
      <c r="E326" s="109"/>
      <c r="F326" s="109"/>
      <c r="G326" s="109"/>
      <c r="H326" s="109"/>
    </row>
    <row r="327" spans="1:8" ht="13.5" customHeight="1">
      <c r="A327" s="108"/>
      <c r="B327" s="109"/>
      <c r="C327" s="109"/>
      <c r="D327" s="109"/>
      <c r="E327" s="109"/>
      <c r="F327" s="109"/>
      <c r="G327" s="109"/>
      <c r="H327" s="109"/>
    </row>
    <row r="328" spans="1:8" ht="13.5" customHeight="1">
      <c r="A328" s="108"/>
      <c r="B328" s="109"/>
      <c r="C328" s="109"/>
      <c r="D328" s="109"/>
      <c r="E328" s="109"/>
      <c r="F328" s="109"/>
      <c r="G328" s="109"/>
      <c r="H328" s="109"/>
    </row>
    <row r="329" spans="1:8" ht="13.5" customHeight="1">
      <c r="A329" s="108"/>
      <c r="B329" s="109"/>
      <c r="C329" s="109"/>
      <c r="D329" s="109"/>
      <c r="E329" s="109"/>
      <c r="F329" s="109"/>
      <c r="G329" s="109"/>
      <c r="H329" s="109"/>
    </row>
    <row r="330" spans="1:8" ht="13.5" customHeight="1">
      <c r="A330" s="108"/>
      <c r="B330" s="109"/>
      <c r="C330" s="109"/>
      <c r="D330" s="109"/>
      <c r="E330" s="109"/>
      <c r="F330" s="109"/>
      <c r="G330" s="109"/>
      <c r="H330" s="109"/>
    </row>
    <row r="331" spans="1:8" ht="13.5" customHeight="1">
      <c r="A331" s="108"/>
      <c r="B331" s="109"/>
      <c r="C331" s="109"/>
      <c r="D331" s="109"/>
      <c r="E331" s="109"/>
      <c r="F331" s="109"/>
      <c r="G331" s="109"/>
      <c r="H331" s="109"/>
    </row>
    <row r="332" spans="1:8" ht="13.5" customHeight="1">
      <c r="A332" s="108"/>
      <c r="B332" s="109"/>
      <c r="C332" s="109"/>
      <c r="D332" s="109"/>
      <c r="E332" s="109"/>
      <c r="F332" s="109"/>
      <c r="G332" s="109"/>
      <c r="H332" s="109"/>
    </row>
    <row r="333" spans="1:8" ht="13.5" customHeight="1">
      <c r="A333" s="108"/>
      <c r="B333" s="109"/>
      <c r="C333" s="109"/>
      <c r="D333" s="109"/>
      <c r="E333" s="109"/>
      <c r="F333" s="109"/>
      <c r="G333" s="109"/>
      <c r="H333" s="109"/>
    </row>
    <row r="334" spans="1:8" ht="13.5" customHeight="1">
      <c r="A334" s="108"/>
      <c r="B334" s="109"/>
      <c r="C334" s="109"/>
      <c r="D334" s="109"/>
      <c r="E334" s="109"/>
      <c r="F334" s="109"/>
      <c r="G334" s="109"/>
      <c r="H334" s="109"/>
    </row>
    <row r="335" spans="1:8" ht="13.5" customHeight="1">
      <c r="A335" s="108"/>
      <c r="B335" s="109"/>
      <c r="C335" s="109"/>
      <c r="D335" s="109"/>
      <c r="E335" s="109"/>
      <c r="F335" s="109"/>
      <c r="G335" s="109"/>
      <c r="H335" s="109"/>
    </row>
    <row r="336" spans="1:8" ht="13.5" customHeight="1">
      <c r="A336" s="108"/>
      <c r="B336" s="109"/>
      <c r="C336" s="109"/>
      <c r="D336" s="109"/>
      <c r="E336" s="109"/>
      <c r="F336" s="109"/>
      <c r="G336" s="109"/>
      <c r="H336" s="109"/>
    </row>
    <row r="337" spans="1:8" ht="13.5" customHeight="1">
      <c r="A337" s="108"/>
      <c r="B337" s="109"/>
      <c r="C337" s="109"/>
      <c r="D337" s="109"/>
      <c r="E337" s="109"/>
      <c r="F337" s="109"/>
      <c r="G337" s="109"/>
      <c r="H337" s="109"/>
    </row>
    <row r="338" spans="1:8" ht="13.5" customHeight="1">
      <c r="A338" s="108"/>
      <c r="B338" s="109"/>
      <c r="C338" s="109"/>
      <c r="D338" s="109"/>
      <c r="E338" s="109"/>
      <c r="F338" s="109"/>
      <c r="G338" s="109"/>
      <c r="H338" s="109"/>
    </row>
    <row r="339" spans="1:8" ht="13.5" customHeight="1">
      <c r="A339" s="108"/>
      <c r="B339" s="109"/>
      <c r="C339" s="109"/>
      <c r="D339" s="109"/>
      <c r="E339" s="109"/>
      <c r="F339" s="109"/>
      <c r="G339" s="109"/>
      <c r="H339" s="109"/>
    </row>
    <row r="340" spans="1:8" ht="13.5" customHeight="1">
      <c r="A340" s="108"/>
      <c r="B340" s="109"/>
      <c r="C340" s="109"/>
      <c r="D340" s="109"/>
      <c r="E340" s="109"/>
      <c r="F340" s="109"/>
      <c r="G340" s="109"/>
      <c r="H340" s="109"/>
    </row>
    <row r="341" spans="1:8" ht="13.5" customHeight="1">
      <c r="A341" s="108"/>
      <c r="B341" s="109"/>
      <c r="C341" s="109"/>
      <c r="D341" s="109"/>
      <c r="E341" s="109"/>
      <c r="F341" s="109"/>
      <c r="G341" s="109"/>
      <c r="H341" s="109"/>
    </row>
    <row r="342" spans="1:8" ht="13.5" customHeight="1">
      <c r="A342" s="108"/>
      <c r="B342" s="109"/>
      <c r="C342" s="109"/>
      <c r="D342" s="109"/>
      <c r="E342" s="109"/>
      <c r="F342" s="109"/>
      <c r="G342" s="109"/>
      <c r="H342" s="109"/>
    </row>
    <row r="343" spans="1:8" ht="13.5" customHeight="1">
      <c r="A343" s="108"/>
      <c r="B343" s="109"/>
      <c r="C343" s="109"/>
      <c r="D343" s="109"/>
      <c r="E343" s="109"/>
      <c r="F343" s="109"/>
      <c r="G343" s="109"/>
      <c r="H343" s="109"/>
    </row>
    <row r="344" spans="1:8" ht="13.5" customHeight="1">
      <c r="A344" s="108"/>
      <c r="B344" s="109"/>
      <c r="C344" s="109"/>
      <c r="D344" s="109"/>
      <c r="E344" s="109"/>
      <c r="F344" s="109"/>
      <c r="G344" s="109"/>
      <c r="H344" s="109"/>
    </row>
    <row r="345" spans="1:8" ht="13.5" customHeight="1">
      <c r="A345" s="108"/>
      <c r="B345" s="109"/>
      <c r="C345" s="109"/>
      <c r="D345" s="109"/>
      <c r="E345" s="109"/>
      <c r="F345" s="109"/>
      <c r="G345" s="109"/>
      <c r="H345" s="109"/>
    </row>
    <row r="346" spans="1:8" ht="13.5" customHeight="1">
      <c r="A346" s="108"/>
      <c r="B346" s="109"/>
      <c r="C346" s="109"/>
      <c r="D346" s="109"/>
      <c r="E346" s="109"/>
      <c r="F346" s="109"/>
      <c r="G346" s="109"/>
      <c r="H346" s="109"/>
    </row>
    <row r="347" spans="1:8" ht="13.5" customHeight="1">
      <c r="A347" s="108"/>
      <c r="B347" s="109"/>
      <c r="C347" s="109"/>
      <c r="D347" s="109"/>
      <c r="E347" s="109"/>
      <c r="F347" s="109"/>
      <c r="G347" s="109"/>
      <c r="H347" s="109"/>
    </row>
    <row r="348" spans="1:8" ht="13.5" customHeight="1">
      <c r="A348" s="108"/>
      <c r="B348" s="109"/>
      <c r="C348" s="109"/>
      <c r="D348" s="109"/>
      <c r="E348" s="109"/>
      <c r="F348" s="109"/>
      <c r="G348" s="109"/>
      <c r="H348" s="109"/>
    </row>
    <row r="349" spans="1:8" ht="13.5" customHeight="1">
      <c r="A349" s="108"/>
      <c r="B349" s="109"/>
      <c r="C349" s="109"/>
      <c r="D349" s="109"/>
      <c r="E349" s="109"/>
      <c r="F349" s="109"/>
      <c r="G349" s="109"/>
      <c r="H349" s="109"/>
    </row>
    <row r="350" spans="1:8" ht="13.5" customHeight="1">
      <c r="A350" s="108"/>
      <c r="B350" s="109"/>
      <c r="C350" s="109"/>
      <c r="D350" s="109"/>
      <c r="E350" s="109"/>
      <c r="F350" s="109"/>
      <c r="G350" s="109"/>
      <c r="H350" s="109"/>
    </row>
    <row r="351" spans="1:8" ht="13.5" customHeight="1">
      <c r="A351" s="108"/>
      <c r="B351" s="109"/>
      <c r="C351" s="109"/>
      <c r="D351" s="109"/>
      <c r="E351" s="109"/>
      <c r="F351" s="109"/>
      <c r="G351" s="109"/>
      <c r="H351" s="109"/>
    </row>
    <row r="352" spans="1:8" ht="13.5" customHeight="1">
      <c r="A352" s="108"/>
      <c r="B352" s="109"/>
      <c r="C352" s="109"/>
      <c r="D352" s="109"/>
      <c r="E352" s="109"/>
      <c r="F352" s="109"/>
      <c r="G352" s="109"/>
      <c r="H352" s="109"/>
    </row>
    <row r="353" spans="1:8" ht="13.5" customHeight="1">
      <c r="A353" s="108"/>
      <c r="B353" s="109"/>
      <c r="C353" s="109"/>
      <c r="D353" s="109"/>
      <c r="E353" s="109"/>
      <c r="F353" s="109"/>
      <c r="G353" s="109"/>
      <c r="H353" s="109"/>
    </row>
    <row r="354" spans="1:8" ht="13.5" customHeight="1">
      <c r="A354" s="108"/>
      <c r="B354" s="109"/>
      <c r="C354" s="109"/>
      <c r="D354" s="109"/>
      <c r="E354" s="109"/>
      <c r="F354" s="109"/>
      <c r="G354" s="109"/>
      <c r="H354" s="109"/>
    </row>
    <row r="355" spans="1:8" ht="13.5" customHeight="1">
      <c r="A355" s="108"/>
      <c r="B355" s="109"/>
      <c r="C355" s="109"/>
      <c r="D355" s="109"/>
      <c r="E355" s="109"/>
      <c r="F355" s="109"/>
      <c r="G355" s="109"/>
      <c r="H355" s="109"/>
    </row>
    <row r="356" spans="1:8" ht="13.5" customHeight="1">
      <c r="A356" s="108"/>
      <c r="B356" s="109"/>
      <c r="C356" s="109"/>
      <c r="D356" s="109"/>
      <c r="E356" s="109"/>
      <c r="F356" s="109"/>
      <c r="G356" s="109"/>
      <c r="H356" s="109"/>
    </row>
    <row r="357" spans="1:8" ht="13.5" customHeight="1">
      <c r="A357" s="108"/>
      <c r="B357" s="109"/>
      <c r="C357" s="109"/>
      <c r="D357" s="109"/>
      <c r="E357" s="109"/>
      <c r="F357" s="109"/>
      <c r="G357" s="109"/>
      <c r="H357" s="109"/>
    </row>
    <row r="358" spans="1:8" ht="13.5" customHeight="1">
      <c r="A358" s="108"/>
      <c r="B358" s="109"/>
      <c r="C358" s="109"/>
      <c r="D358" s="109"/>
      <c r="E358" s="109"/>
      <c r="F358" s="109"/>
      <c r="G358" s="109"/>
      <c r="H358" s="109"/>
    </row>
    <row r="359" spans="1:8" ht="13.5" customHeight="1">
      <c r="A359" s="108"/>
      <c r="B359" s="109"/>
      <c r="C359" s="109"/>
      <c r="D359" s="109"/>
      <c r="E359" s="109"/>
      <c r="F359" s="109"/>
      <c r="G359" s="109"/>
      <c r="H359" s="109"/>
    </row>
    <row r="360" spans="1:8" ht="13.5" customHeight="1">
      <c r="A360" s="108"/>
      <c r="B360" s="109"/>
      <c r="C360" s="109"/>
      <c r="D360" s="109"/>
      <c r="E360" s="109"/>
      <c r="F360" s="109"/>
      <c r="G360" s="109"/>
      <c r="H360" s="109"/>
    </row>
    <row r="361" spans="1:8" ht="13.5" customHeight="1">
      <c r="A361" s="108"/>
      <c r="B361" s="109"/>
      <c r="C361" s="109"/>
      <c r="D361" s="109"/>
      <c r="E361" s="109"/>
      <c r="F361" s="109"/>
      <c r="G361" s="109"/>
      <c r="H361" s="109"/>
    </row>
    <row r="362" spans="1:8" ht="13.5" customHeight="1">
      <c r="A362" s="108"/>
      <c r="B362" s="109"/>
      <c r="C362" s="109"/>
      <c r="D362" s="109"/>
      <c r="E362" s="109"/>
      <c r="F362" s="109"/>
      <c r="G362" s="109"/>
      <c r="H362" s="109"/>
    </row>
    <row r="363" spans="1:8" ht="13.5" customHeight="1">
      <c r="A363" s="108"/>
      <c r="B363" s="109"/>
      <c r="C363" s="109"/>
      <c r="D363" s="109"/>
      <c r="E363" s="109"/>
      <c r="F363" s="109"/>
      <c r="G363" s="109"/>
      <c r="H363" s="109"/>
    </row>
    <row r="364" spans="1:8" ht="13.5" customHeight="1">
      <c r="A364" s="108"/>
      <c r="B364" s="109"/>
      <c r="C364" s="109"/>
      <c r="D364" s="109"/>
      <c r="E364" s="109"/>
      <c r="F364" s="109"/>
      <c r="G364" s="109"/>
      <c r="H364" s="109"/>
    </row>
    <row r="365" spans="1:8" ht="13.5" customHeight="1">
      <c r="A365" s="108"/>
      <c r="B365" s="109"/>
      <c r="C365" s="109"/>
      <c r="D365" s="109"/>
      <c r="E365" s="109"/>
      <c r="F365" s="109"/>
      <c r="G365" s="109"/>
      <c r="H365" s="109"/>
    </row>
    <row r="366" spans="1:8" ht="13.5" customHeight="1">
      <c r="A366" s="108"/>
      <c r="B366" s="109"/>
      <c r="C366" s="109"/>
      <c r="D366" s="109"/>
      <c r="E366" s="109"/>
      <c r="F366" s="109"/>
      <c r="G366" s="109"/>
      <c r="H366" s="109"/>
    </row>
    <row r="367" spans="1:8" ht="13.5" customHeight="1">
      <c r="A367" s="108"/>
      <c r="B367" s="109"/>
      <c r="C367" s="109"/>
      <c r="D367" s="109"/>
      <c r="E367" s="109"/>
      <c r="F367" s="109"/>
      <c r="G367" s="109"/>
      <c r="H367" s="109"/>
    </row>
    <row r="368" spans="1:8" ht="13.5" customHeight="1">
      <c r="A368" s="108"/>
      <c r="B368" s="109"/>
      <c r="C368" s="109"/>
      <c r="D368" s="109"/>
      <c r="E368" s="109"/>
      <c r="F368" s="109"/>
      <c r="G368" s="109"/>
      <c r="H368" s="109"/>
    </row>
    <row r="369" spans="1:8" ht="13.5" customHeight="1">
      <c r="A369" s="108"/>
      <c r="B369" s="109"/>
      <c r="C369" s="109"/>
      <c r="D369" s="109"/>
      <c r="E369" s="109"/>
      <c r="F369" s="109"/>
      <c r="G369" s="109"/>
      <c r="H369" s="109"/>
    </row>
    <row r="370" spans="1:8" ht="13.5" customHeight="1">
      <c r="A370" s="108"/>
      <c r="B370" s="109"/>
      <c r="C370" s="109"/>
      <c r="D370" s="109"/>
      <c r="E370" s="109"/>
      <c r="F370" s="109"/>
      <c r="G370" s="109"/>
      <c r="H370" s="109"/>
    </row>
    <row r="371" spans="1:8" ht="13.5" customHeight="1">
      <c r="A371" s="108"/>
      <c r="B371" s="109"/>
      <c r="C371" s="109"/>
      <c r="D371" s="109"/>
      <c r="E371" s="109"/>
      <c r="F371" s="109"/>
      <c r="G371" s="109"/>
      <c r="H371" s="109"/>
    </row>
    <row r="372" spans="1:8" ht="13.5" customHeight="1">
      <c r="A372" s="108"/>
      <c r="B372" s="109"/>
      <c r="C372" s="109"/>
      <c r="D372" s="109"/>
      <c r="E372" s="109"/>
      <c r="F372" s="109"/>
      <c r="G372" s="109"/>
      <c r="H372" s="109"/>
    </row>
    <row r="373" spans="1:8" ht="13.5" customHeight="1">
      <c r="A373" s="108"/>
      <c r="B373" s="109"/>
      <c r="C373" s="109"/>
      <c r="D373" s="109"/>
      <c r="E373" s="109"/>
      <c r="F373" s="109"/>
      <c r="G373" s="109"/>
      <c r="H373" s="109"/>
    </row>
    <row r="374" spans="1:8" ht="13.5" customHeight="1">
      <c r="A374" s="108"/>
      <c r="B374" s="109"/>
      <c r="C374" s="109"/>
      <c r="D374" s="109"/>
      <c r="E374" s="109"/>
      <c r="F374" s="109"/>
      <c r="G374" s="109"/>
      <c r="H374" s="109"/>
    </row>
    <row r="375" spans="1:8" ht="13.5" customHeight="1">
      <c r="A375" s="108"/>
      <c r="B375" s="109"/>
      <c r="C375" s="109"/>
      <c r="D375" s="109"/>
      <c r="E375" s="109"/>
      <c r="F375" s="109"/>
      <c r="G375" s="109"/>
      <c r="H375" s="109"/>
    </row>
    <row r="376" spans="1:8" ht="13.5" customHeight="1">
      <c r="A376" s="108"/>
      <c r="B376" s="109"/>
      <c r="C376" s="109"/>
      <c r="D376" s="109"/>
      <c r="E376" s="109"/>
      <c r="F376" s="109"/>
      <c r="G376" s="109"/>
      <c r="H376" s="109"/>
    </row>
    <row r="377" spans="1:8" ht="13.5" customHeight="1">
      <c r="A377" s="108"/>
      <c r="B377" s="109"/>
      <c r="C377" s="109"/>
      <c r="D377" s="109"/>
      <c r="E377" s="109"/>
      <c r="F377" s="109"/>
      <c r="G377" s="109"/>
      <c r="H377" s="109"/>
    </row>
    <row r="378" spans="1:8" ht="13.5" customHeight="1">
      <c r="A378" s="108"/>
      <c r="B378" s="109"/>
      <c r="C378" s="109"/>
      <c r="D378" s="109"/>
      <c r="E378" s="109"/>
      <c r="F378" s="109"/>
      <c r="G378" s="109"/>
      <c r="H378" s="109"/>
    </row>
    <row r="379" spans="1:8" ht="13.5" customHeight="1">
      <c r="A379" s="108"/>
      <c r="B379" s="109"/>
      <c r="C379" s="109"/>
      <c r="D379" s="109"/>
      <c r="E379" s="109"/>
      <c r="F379" s="109"/>
      <c r="G379" s="109"/>
      <c r="H379" s="109"/>
    </row>
    <row r="380" spans="1:8" ht="13.5" customHeight="1">
      <c r="A380" s="108"/>
      <c r="B380" s="109"/>
      <c r="C380" s="109"/>
      <c r="D380" s="109"/>
      <c r="E380" s="109"/>
      <c r="F380" s="109"/>
      <c r="G380" s="109"/>
      <c r="H380" s="109"/>
    </row>
    <row r="381" spans="1:8" ht="13.5" customHeight="1">
      <c r="A381" s="108"/>
      <c r="B381" s="109"/>
      <c r="C381" s="109"/>
      <c r="D381" s="109"/>
      <c r="E381" s="109"/>
      <c r="F381" s="109"/>
      <c r="G381" s="109"/>
      <c r="H381" s="109"/>
    </row>
    <row r="382" spans="1:8" ht="13.5" customHeight="1">
      <c r="A382" s="108"/>
      <c r="B382" s="109"/>
      <c r="C382" s="109"/>
      <c r="D382" s="109"/>
      <c r="E382" s="109"/>
      <c r="F382" s="109"/>
      <c r="G382" s="109"/>
      <c r="H382" s="109"/>
    </row>
    <row r="383" spans="1:8" ht="13.5" customHeight="1">
      <c r="A383" s="108"/>
      <c r="B383" s="109"/>
      <c r="C383" s="109"/>
      <c r="D383" s="109"/>
      <c r="E383" s="109"/>
      <c r="F383" s="109"/>
      <c r="G383" s="109"/>
      <c r="H383" s="109"/>
    </row>
    <row r="384" spans="1:8" ht="13.5" customHeight="1">
      <c r="A384" s="108"/>
      <c r="B384" s="109"/>
      <c r="C384" s="109"/>
      <c r="D384" s="109"/>
      <c r="E384" s="109"/>
      <c r="F384" s="109"/>
      <c r="G384" s="109"/>
      <c r="H384" s="109"/>
    </row>
    <row r="385" spans="1:8" ht="13.5" customHeight="1">
      <c r="A385" s="108"/>
      <c r="B385" s="109"/>
      <c r="C385" s="109"/>
      <c r="D385" s="109"/>
      <c r="E385" s="109"/>
      <c r="F385" s="109"/>
      <c r="G385" s="109"/>
      <c r="H385" s="109"/>
    </row>
    <row r="386" spans="1:8" ht="13.5" customHeight="1">
      <c r="A386" s="108"/>
      <c r="B386" s="109"/>
      <c r="C386" s="109"/>
      <c r="D386" s="109"/>
      <c r="E386" s="109"/>
      <c r="F386" s="109"/>
      <c r="G386" s="109"/>
      <c r="H386" s="109"/>
    </row>
    <row r="387" spans="1:8" ht="13.5" customHeight="1">
      <c r="A387" s="108"/>
      <c r="B387" s="109"/>
      <c r="C387" s="109"/>
      <c r="D387" s="109"/>
      <c r="E387" s="109"/>
      <c r="F387" s="109"/>
      <c r="G387" s="109"/>
      <c r="H387" s="109"/>
    </row>
    <row r="388" spans="1:8" ht="13.5" customHeight="1">
      <c r="A388" s="108"/>
      <c r="B388" s="109"/>
      <c r="C388" s="109"/>
      <c r="D388" s="109"/>
      <c r="E388" s="109"/>
      <c r="F388" s="109"/>
      <c r="G388" s="109"/>
      <c r="H388" s="109"/>
    </row>
    <row r="389" spans="1:8" ht="13.5" customHeight="1">
      <c r="A389" s="108"/>
      <c r="B389" s="109"/>
      <c r="C389" s="109"/>
      <c r="D389" s="109"/>
      <c r="E389" s="109"/>
      <c r="F389" s="109"/>
      <c r="G389" s="109"/>
      <c r="H389" s="109"/>
    </row>
    <row r="390" spans="1:8" ht="13.5" customHeight="1">
      <c r="A390" s="108"/>
      <c r="B390" s="109"/>
      <c r="C390" s="109"/>
      <c r="D390" s="109"/>
      <c r="E390" s="109"/>
      <c r="F390" s="109"/>
      <c r="G390" s="109"/>
      <c r="H390" s="109"/>
    </row>
    <row r="391" spans="1:8" ht="13.5" customHeight="1">
      <c r="A391" s="108"/>
      <c r="B391" s="109"/>
      <c r="C391" s="109"/>
      <c r="D391" s="109"/>
      <c r="E391" s="109"/>
      <c r="F391" s="109"/>
      <c r="G391" s="109"/>
      <c r="H391" s="109"/>
    </row>
    <row r="392" spans="1:8" ht="13.5" customHeight="1">
      <c r="A392" s="108"/>
      <c r="B392" s="109"/>
      <c r="C392" s="109"/>
      <c r="D392" s="109"/>
      <c r="E392" s="109"/>
      <c r="F392" s="109"/>
      <c r="G392" s="109"/>
      <c r="H392" s="109"/>
    </row>
    <row r="393" spans="1:8" ht="13.5" customHeight="1">
      <c r="A393" s="108"/>
      <c r="B393" s="109"/>
      <c r="C393" s="109"/>
      <c r="D393" s="109"/>
      <c r="E393" s="109"/>
      <c r="F393" s="109"/>
      <c r="G393" s="109"/>
      <c r="H393" s="109"/>
    </row>
    <row r="394" spans="1:8" ht="13.5" customHeight="1">
      <c r="A394" s="108"/>
      <c r="B394" s="109"/>
      <c r="C394" s="109"/>
      <c r="D394" s="109"/>
      <c r="E394" s="109"/>
      <c r="F394" s="109"/>
      <c r="G394" s="109"/>
      <c r="H394" s="109"/>
    </row>
    <row r="395" spans="1:8" ht="13.5" customHeight="1">
      <c r="A395" s="108"/>
      <c r="B395" s="109"/>
      <c r="C395" s="109"/>
      <c r="D395" s="109"/>
      <c r="E395" s="109"/>
      <c r="F395" s="109"/>
      <c r="G395" s="109"/>
      <c r="H395" s="109"/>
    </row>
    <row r="396" spans="1:8" ht="13.5" customHeight="1">
      <c r="A396" s="108"/>
      <c r="B396" s="109"/>
      <c r="C396" s="109"/>
      <c r="D396" s="109"/>
      <c r="E396" s="109"/>
      <c r="F396" s="109"/>
      <c r="G396" s="109"/>
      <c r="H396" s="109"/>
    </row>
    <row r="397" spans="1:8" ht="13.5" customHeight="1">
      <c r="A397" s="108"/>
      <c r="B397" s="109"/>
      <c r="C397" s="109"/>
      <c r="D397" s="109"/>
      <c r="E397" s="109"/>
      <c r="F397" s="109"/>
      <c r="G397" s="109"/>
      <c r="H397" s="109"/>
    </row>
    <row r="398" spans="1:8" ht="13.5" customHeight="1">
      <c r="A398" s="108"/>
      <c r="B398" s="109"/>
      <c r="C398" s="109"/>
      <c r="D398" s="109"/>
      <c r="E398" s="109"/>
      <c r="F398" s="109"/>
      <c r="G398" s="109"/>
      <c r="H398" s="109"/>
    </row>
    <row r="399" spans="1:8" ht="13.5" customHeight="1">
      <c r="A399" s="108"/>
      <c r="B399" s="109"/>
      <c r="C399" s="109"/>
      <c r="D399" s="109"/>
      <c r="E399" s="109"/>
      <c r="F399" s="109"/>
      <c r="G399" s="109"/>
      <c r="H399" s="109"/>
    </row>
    <row r="400" spans="1:8" ht="13.5" customHeight="1">
      <c r="A400" s="108"/>
      <c r="B400" s="109"/>
      <c r="C400" s="109"/>
      <c r="D400" s="109"/>
      <c r="E400" s="109"/>
      <c r="F400" s="109"/>
      <c r="G400" s="109"/>
      <c r="H400" s="109"/>
    </row>
    <row r="401" spans="1:8" ht="13.5" customHeight="1">
      <c r="A401" s="108"/>
      <c r="B401" s="109"/>
      <c r="C401" s="109"/>
      <c r="D401" s="109"/>
      <c r="E401" s="109"/>
      <c r="F401" s="109"/>
      <c r="G401" s="109"/>
      <c r="H401" s="109"/>
    </row>
    <row r="402" spans="1:8" ht="13.5" customHeight="1">
      <c r="A402" s="108"/>
      <c r="B402" s="109"/>
      <c r="C402" s="109"/>
      <c r="D402" s="109"/>
      <c r="E402" s="109"/>
      <c r="F402" s="109"/>
      <c r="G402" s="109"/>
      <c r="H402" s="109"/>
    </row>
    <row r="403" spans="1:8" ht="13.5" customHeight="1">
      <c r="A403" s="108"/>
      <c r="B403" s="109"/>
      <c r="C403" s="109"/>
      <c r="D403" s="109"/>
      <c r="E403" s="109"/>
      <c r="F403" s="109"/>
      <c r="G403" s="109"/>
      <c r="H403" s="109"/>
    </row>
    <row r="404" spans="1:8" ht="13.5" customHeight="1">
      <c r="A404" s="108"/>
      <c r="B404" s="109"/>
      <c r="C404" s="109"/>
      <c r="D404" s="109"/>
      <c r="E404" s="109"/>
      <c r="F404" s="109"/>
      <c r="G404" s="109"/>
      <c r="H404" s="109"/>
    </row>
    <row r="405" spans="1:8" ht="13.5" customHeight="1">
      <c r="A405" s="108"/>
      <c r="B405" s="109"/>
      <c r="C405" s="109"/>
      <c r="D405" s="109"/>
      <c r="E405" s="109"/>
      <c r="F405" s="109"/>
      <c r="G405" s="109"/>
      <c r="H405" s="109"/>
    </row>
    <row r="406" spans="1:8" ht="13.5" customHeight="1">
      <c r="A406" s="108"/>
      <c r="B406" s="109"/>
      <c r="C406" s="109"/>
      <c r="D406" s="109"/>
      <c r="E406" s="109"/>
      <c r="F406" s="109"/>
      <c r="G406" s="109"/>
      <c r="H406" s="109"/>
    </row>
    <row r="407" spans="1:8" ht="13.5" customHeight="1">
      <c r="A407" s="108"/>
      <c r="B407" s="109"/>
      <c r="C407" s="109"/>
      <c r="D407" s="109"/>
      <c r="E407" s="109"/>
      <c r="F407" s="109"/>
      <c r="G407" s="109"/>
      <c r="H407" s="109"/>
    </row>
    <row r="408" spans="1:8" ht="13.5" customHeight="1">
      <c r="A408" s="108"/>
      <c r="B408" s="109"/>
      <c r="C408" s="109"/>
      <c r="D408" s="109"/>
      <c r="E408" s="109"/>
      <c r="F408" s="109"/>
      <c r="G408" s="109"/>
      <c r="H408" s="109"/>
    </row>
    <row r="409" spans="1:8" ht="13.5" customHeight="1">
      <c r="A409" s="108"/>
      <c r="B409" s="109"/>
      <c r="C409" s="109"/>
      <c r="D409" s="109"/>
      <c r="E409" s="109"/>
      <c r="F409" s="109"/>
      <c r="G409" s="109"/>
      <c r="H409" s="109"/>
    </row>
    <row r="410" spans="1:8" ht="13.5" customHeight="1">
      <c r="A410" s="108"/>
      <c r="B410" s="109"/>
      <c r="C410" s="109"/>
      <c r="D410" s="109"/>
      <c r="E410" s="109"/>
      <c r="F410" s="109"/>
      <c r="G410" s="109"/>
      <c r="H410" s="109"/>
    </row>
    <row r="411" spans="1:8" ht="13.5" customHeight="1">
      <c r="A411" s="108"/>
      <c r="B411" s="109"/>
      <c r="C411" s="109"/>
      <c r="D411" s="109"/>
      <c r="E411" s="109"/>
      <c r="F411" s="109"/>
      <c r="G411" s="109"/>
      <c r="H411" s="109"/>
    </row>
    <row r="412" spans="1:8" ht="13.5" customHeight="1">
      <c r="A412" s="108"/>
      <c r="B412" s="109"/>
      <c r="C412" s="109"/>
      <c r="D412" s="109"/>
      <c r="E412" s="109"/>
      <c r="F412" s="109"/>
      <c r="G412" s="109"/>
      <c r="H412" s="109"/>
    </row>
    <row r="413" spans="1:8" ht="13.5" customHeight="1">
      <c r="A413" s="108"/>
      <c r="B413" s="109"/>
      <c r="C413" s="109"/>
      <c r="D413" s="109"/>
      <c r="E413" s="109"/>
      <c r="F413" s="109"/>
      <c r="G413" s="109"/>
      <c r="H413" s="109"/>
    </row>
    <row r="414" spans="1:8" ht="13.5" customHeight="1">
      <c r="A414" s="108"/>
      <c r="B414" s="109"/>
      <c r="C414" s="109"/>
      <c r="D414" s="109"/>
      <c r="E414" s="109"/>
      <c r="F414" s="109"/>
      <c r="G414" s="109"/>
      <c r="H414" s="109"/>
    </row>
    <row r="415" spans="1:8" ht="13.5" customHeight="1">
      <c r="A415" s="108"/>
      <c r="B415" s="109"/>
      <c r="C415" s="109"/>
      <c r="D415" s="109"/>
      <c r="E415" s="109"/>
      <c r="F415" s="109"/>
      <c r="G415" s="109"/>
      <c r="H415" s="109"/>
    </row>
    <row r="416" spans="1:8" ht="13.5" customHeight="1">
      <c r="A416" s="108"/>
      <c r="B416" s="109"/>
      <c r="C416" s="109"/>
      <c r="D416" s="109"/>
      <c r="E416" s="109"/>
      <c r="F416" s="109"/>
      <c r="G416" s="109"/>
      <c r="H416" s="109"/>
    </row>
    <row r="417" spans="1:8" ht="13.5" customHeight="1">
      <c r="A417" s="108"/>
      <c r="B417" s="109"/>
      <c r="C417" s="109"/>
      <c r="D417" s="109"/>
      <c r="E417" s="109"/>
      <c r="F417" s="109"/>
      <c r="G417" s="109"/>
      <c r="H417" s="109"/>
    </row>
    <row r="418" spans="1:8" ht="13.5" customHeight="1">
      <c r="A418" s="108"/>
      <c r="B418" s="109"/>
      <c r="C418" s="109"/>
      <c r="D418" s="109"/>
      <c r="E418" s="109"/>
      <c r="F418" s="109"/>
      <c r="G418" s="109"/>
      <c r="H418" s="109"/>
    </row>
    <row r="419" spans="1:8" ht="13.5" customHeight="1">
      <c r="A419" s="108"/>
      <c r="B419" s="109"/>
      <c r="C419" s="109"/>
      <c r="D419" s="109"/>
      <c r="E419" s="109"/>
      <c r="F419" s="109"/>
      <c r="G419" s="109"/>
      <c r="H419" s="109"/>
    </row>
    <row r="420" spans="1:8" ht="13.5" customHeight="1">
      <c r="A420" s="108"/>
      <c r="B420" s="109"/>
      <c r="C420" s="109"/>
      <c r="D420" s="109"/>
      <c r="E420" s="109"/>
      <c r="F420" s="109"/>
      <c r="G420" s="109"/>
      <c r="H420" s="109"/>
    </row>
    <row r="421" spans="1:8" ht="13.5" customHeight="1">
      <c r="A421" s="108"/>
      <c r="B421" s="109"/>
      <c r="C421" s="109"/>
      <c r="D421" s="109"/>
      <c r="E421" s="109"/>
      <c r="F421" s="109"/>
      <c r="G421" s="109"/>
      <c r="H421" s="109"/>
    </row>
    <row r="422" spans="1:8" ht="13.5" customHeight="1">
      <c r="A422" s="108"/>
      <c r="B422" s="109"/>
      <c r="C422" s="109"/>
      <c r="D422" s="109"/>
      <c r="E422" s="109"/>
      <c r="F422" s="109"/>
      <c r="G422" s="109"/>
      <c r="H422" s="109"/>
    </row>
    <row r="423" spans="1:8" ht="13.5" customHeight="1">
      <c r="A423" s="108"/>
      <c r="B423" s="109"/>
      <c r="C423" s="109"/>
      <c r="D423" s="109"/>
      <c r="E423" s="109"/>
      <c r="F423" s="109"/>
      <c r="G423" s="109"/>
      <c r="H423" s="109"/>
    </row>
    <row r="424" spans="1:8" ht="13.5" customHeight="1">
      <c r="A424" s="108"/>
      <c r="B424" s="109"/>
      <c r="C424" s="109"/>
      <c r="D424" s="109"/>
      <c r="E424" s="109"/>
      <c r="F424" s="109"/>
      <c r="G424" s="109"/>
      <c r="H424" s="109"/>
    </row>
    <row r="425" spans="1:8" ht="13.5" customHeight="1">
      <c r="A425" s="108"/>
      <c r="B425" s="109"/>
      <c r="C425" s="109"/>
      <c r="D425" s="109"/>
      <c r="E425" s="109"/>
      <c r="F425" s="109"/>
      <c r="G425" s="109"/>
      <c r="H425" s="109"/>
    </row>
    <row r="426" spans="1:8" ht="13.5" customHeight="1">
      <c r="A426" s="108"/>
      <c r="B426" s="109"/>
      <c r="C426" s="109"/>
      <c r="D426" s="109"/>
      <c r="E426" s="109"/>
      <c r="F426" s="109"/>
      <c r="G426" s="109"/>
      <c r="H426" s="109"/>
    </row>
    <row r="427" spans="1:8" ht="13.5" customHeight="1">
      <c r="A427" s="108"/>
      <c r="B427" s="109"/>
      <c r="C427" s="109"/>
      <c r="D427" s="109"/>
      <c r="E427" s="109"/>
      <c r="F427" s="109"/>
      <c r="G427" s="109"/>
      <c r="H427" s="109"/>
    </row>
    <row r="428" spans="1:8" ht="13.5" customHeight="1">
      <c r="A428" s="108"/>
      <c r="B428" s="109"/>
      <c r="C428" s="109"/>
      <c r="D428" s="109"/>
      <c r="E428" s="109"/>
      <c r="F428" s="109"/>
      <c r="G428" s="109"/>
      <c r="H428" s="109"/>
    </row>
    <row r="429" spans="1:8" ht="13.5" customHeight="1">
      <c r="A429" s="108"/>
      <c r="B429" s="109"/>
      <c r="C429" s="109"/>
      <c r="D429" s="109"/>
      <c r="E429" s="109"/>
      <c r="F429" s="109"/>
      <c r="G429" s="109"/>
      <c r="H429" s="109"/>
    </row>
    <row r="430" spans="1:8" ht="13.5" customHeight="1">
      <c r="A430" s="108"/>
      <c r="B430" s="109"/>
      <c r="C430" s="109"/>
      <c r="D430" s="109"/>
      <c r="E430" s="109"/>
      <c r="F430" s="109"/>
      <c r="G430" s="109"/>
      <c r="H430" s="109"/>
    </row>
    <row r="431" spans="1:8" ht="13.5" customHeight="1">
      <c r="A431" s="108"/>
      <c r="B431" s="109"/>
      <c r="C431" s="109"/>
      <c r="D431" s="109"/>
      <c r="E431" s="109"/>
      <c r="F431" s="109"/>
      <c r="G431" s="109"/>
      <c r="H431" s="109"/>
    </row>
    <row r="432" spans="1:8" ht="13.5" customHeight="1">
      <c r="A432" s="108"/>
      <c r="B432" s="109"/>
      <c r="C432" s="109"/>
      <c r="D432" s="109"/>
      <c r="E432" s="109"/>
      <c r="F432" s="109"/>
      <c r="G432" s="109"/>
      <c r="H432" s="109"/>
    </row>
    <row r="433" spans="1:8" ht="13.5" customHeight="1">
      <c r="A433" s="108"/>
      <c r="B433" s="109"/>
      <c r="C433" s="109"/>
      <c r="D433" s="109"/>
      <c r="E433" s="109"/>
      <c r="F433" s="109"/>
      <c r="G433" s="109"/>
      <c r="H433" s="109"/>
    </row>
    <row r="434" spans="1:8" ht="13.5" customHeight="1">
      <c r="A434" s="108"/>
      <c r="B434" s="109"/>
      <c r="C434" s="109"/>
      <c r="D434" s="109"/>
      <c r="E434" s="109"/>
      <c r="F434" s="109"/>
      <c r="G434" s="109"/>
      <c r="H434" s="109"/>
    </row>
    <row r="435" spans="1:8" ht="13.5" customHeight="1">
      <c r="A435" s="108"/>
      <c r="B435" s="109"/>
      <c r="C435" s="109"/>
      <c r="D435" s="109"/>
      <c r="E435" s="109"/>
      <c r="F435" s="109"/>
      <c r="G435" s="109"/>
      <c r="H435" s="109"/>
    </row>
    <row r="436" spans="1:8" ht="13.5" customHeight="1">
      <c r="A436" s="108"/>
      <c r="B436" s="109"/>
      <c r="C436" s="109"/>
      <c r="D436" s="109"/>
      <c r="E436" s="109"/>
      <c r="F436" s="109"/>
      <c r="G436" s="109"/>
      <c r="H436" s="109"/>
    </row>
    <row r="437" spans="1:8" ht="13.5" customHeight="1">
      <c r="A437" s="108"/>
      <c r="B437" s="109"/>
      <c r="C437" s="109"/>
      <c r="D437" s="109"/>
      <c r="E437" s="109"/>
      <c r="F437" s="109"/>
      <c r="G437" s="109"/>
      <c r="H437" s="109"/>
    </row>
    <row r="438" spans="1:8" ht="13.5" customHeight="1">
      <c r="A438" s="108"/>
      <c r="B438" s="109"/>
      <c r="C438" s="109"/>
      <c r="D438" s="109"/>
      <c r="E438" s="109"/>
      <c r="F438" s="109"/>
      <c r="G438" s="109"/>
      <c r="H438" s="109"/>
    </row>
    <row r="439" spans="1:8" ht="13.5" customHeight="1">
      <c r="A439" s="108"/>
      <c r="B439" s="109"/>
      <c r="C439" s="109"/>
      <c r="D439" s="109"/>
      <c r="E439" s="109"/>
      <c r="F439" s="109"/>
      <c r="G439" s="109"/>
      <c r="H439" s="109"/>
    </row>
    <row r="440" spans="1:8" ht="13.5" customHeight="1">
      <c r="A440" s="108"/>
      <c r="B440" s="109"/>
      <c r="C440" s="109"/>
      <c r="D440" s="109"/>
      <c r="E440" s="109"/>
      <c r="F440" s="109"/>
      <c r="G440" s="109"/>
      <c r="H440" s="109"/>
    </row>
    <row r="441" spans="1:8" ht="13.5" customHeight="1">
      <c r="A441" s="108"/>
      <c r="B441" s="109"/>
      <c r="C441" s="109"/>
      <c r="D441" s="109"/>
      <c r="E441" s="109"/>
      <c r="F441" s="109"/>
      <c r="G441" s="109"/>
      <c r="H441" s="109"/>
    </row>
    <row r="442" spans="1:8" ht="13.5" customHeight="1">
      <c r="A442" s="108"/>
      <c r="B442" s="109"/>
      <c r="C442" s="109"/>
      <c r="D442" s="109"/>
      <c r="E442" s="109"/>
      <c r="F442" s="109"/>
      <c r="G442" s="109"/>
      <c r="H442" s="109"/>
    </row>
    <row r="443" spans="1:8" ht="13.5" customHeight="1">
      <c r="A443" s="108"/>
      <c r="B443" s="109"/>
      <c r="C443" s="109"/>
      <c r="D443" s="109"/>
      <c r="E443" s="109"/>
      <c r="F443" s="109"/>
      <c r="G443" s="109"/>
      <c r="H443" s="109"/>
    </row>
    <row r="444" spans="1:8" ht="13.5" customHeight="1">
      <c r="A444" s="108"/>
      <c r="B444" s="109"/>
      <c r="C444" s="109"/>
      <c r="D444" s="109"/>
      <c r="E444" s="109"/>
      <c r="F444" s="109"/>
      <c r="G444" s="109"/>
      <c r="H444" s="109"/>
    </row>
    <row r="445" spans="1:8" ht="13.5" customHeight="1">
      <c r="A445" s="108"/>
      <c r="B445" s="109"/>
      <c r="C445" s="109"/>
      <c r="D445" s="109"/>
      <c r="E445" s="109"/>
      <c r="F445" s="109"/>
      <c r="G445" s="109"/>
      <c r="H445" s="109"/>
    </row>
    <row r="446" spans="1:8" ht="13.5" customHeight="1">
      <c r="A446" s="108"/>
      <c r="B446" s="109"/>
      <c r="C446" s="109"/>
      <c r="D446" s="109"/>
      <c r="E446" s="109"/>
      <c r="F446" s="109"/>
      <c r="G446" s="109"/>
      <c r="H446" s="109"/>
    </row>
    <row r="447" spans="1:8" ht="13.5" customHeight="1">
      <c r="A447" s="108"/>
      <c r="B447" s="109"/>
      <c r="C447" s="109"/>
      <c r="D447" s="109"/>
      <c r="E447" s="109"/>
      <c r="F447" s="109"/>
      <c r="G447" s="109"/>
      <c r="H447" s="109"/>
    </row>
    <row r="448" spans="1:8" ht="13.5" customHeight="1">
      <c r="A448" s="108"/>
      <c r="B448" s="109"/>
      <c r="C448" s="109"/>
      <c r="D448" s="109"/>
      <c r="E448" s="109"/>
      <c r="F448" s="109"/>
      <c r="G448" s="109"/>
      <c r="H448" s="109"/>
    </row>
    <row r="449" spans="1:8" ht="13.5" customHeight="1">
      <c r="A449" s="108"/>
      <c r="B449" s="109"/>
      <c r="C449" s="109"/>
      <c r="D449" s="109"/>
      <c r="E449" s="109"/>
      <c r="F449" s="109"/>
      <c r="G449" s="109"/>
      <c r="H449" s="109"/>
    </row>
    <row r="450" spans="1:8" ht="13.5" customHeight="1">
      <c r="A450" s="108"/>
      <c r="B450" s="109"/>
      <c r="C450" s="109"/>
      <c r="D450" s="109"/>
      <c r="E450" s="109"/>
      <c r="F450" s="109"/>
      <c r="G450" s="109"/>
      <c r="H450" s="109"/>
    </row>
    <row r="451" spans="1:8" ht="13.5" customHeight="1">
      <c r="A451" s="108"/>
      <c r="B451" s="109"/>
      <c r="C451" s="109"/>
      <c r="D451" s="109"/>
      <c r="E451" s="109"/>
      <c r="F451" s="109"/>
      <c r="G451" s="109"/>
      <c r="H451" s="109"/>
    </row>
    <row r="452" spans="1:8" ht="13.5" customHeight="1">
      <c r="A452" s="108"/>
      <c r="B452" s="109"/>
      <c r="C452" s="109"/>
      <c r="D452" s="109"/>
      <c r="E452" s="109"/>
      <c r="F452" s="109"/>
      <c r="G452" s="109"/>
      <c r="H452" s="109"/>
    </row>
    <row r="453" spans="1:8" ht="13.5" customHeight="1">
      <c r="A453" s="108"/>
      <c r="B453" s="109"/>
      <c r="C453" s="109"/>
      <c r="D453" s="109"/>
      <c r="E453" s="109"/>
      <c r="F453" s="109"/>
      <c r="G453" s="109"/>
      <c r="H453" s="109"/>
    </row>
    <row r="454" spans="1:8" ht="13.5" customHeight="1">
      <c r="A454" s="108"/>
      <c r="B454" s="109"/>
      <c r="C454" s="109"/>
      <c r="D454" s="109"/>
      <c r="E454" s="109"/>
      <c r="F454" s="109"/>
      <c r="G454" s="109"/>
      <c r="H454" s="109"/>
    </row>
    <row r="455" spans="1:8" ht="13.5" customHeight="1">
      <c r="A455" s="108"/>
      <c r="B455" s="109"/>
      <c r="C455" s="109"/>
      <c r="D455" s="109"/>
      <c r="E455" s="109"/>
      <c r="F455" s="109"/>
      <c r="G455" s="109"/>
      <c r="H455" s="109"/>
    </row>
    <row r="456" spans="1:8" ht="13.5" customHeight="1">
      <c r="A456" s="108"/>
      <c r="B456" s="109"/>
      <c r="C456" s="109"/>
      <c r="D456" s="109"/>
      <c r="E456" s="109"/>
      <c r="F456" s="109"/>
      <c r="G456" s="109"/>
      <c r="H456" s="109"/>
    </row>
    <row r="457" spans="1:8" ht="13.5" customHeight="1">
      <c r="A457" s="108"/>
      <c r="B457" s="109"/>
      <c r="C457" s="109"/>
      <c r="D457" s="109"/>
      <c r="E457" s="109"/>
      <c r="F457" s="109"/>
      <c r="G457" s="109"/>
      <c r="H457" s="109"/>
    </row>
    <row r="458" spans="1:8" ht="13.5" customHeight="1">
      <c r="A458" s="108"/>
      <c r="B458" s="109"/>
      <c r="C458" s="109"/>
      <c r="D458" s="109"/>
      <c r="E458" s="109"/>
      <c r="F458" s="109"/>
      <c r="G458" s="109"/>
      <c r="H458" s="109"/>
    </row>
    <row r="459" spans="1:8" ht="13.5" customHeight="1">
      <c r="A459" s="108"/>
      <c r="B459" s="109"/>
      <c r="C459" s="109"/>
      <c r="D459" s="109"/>
      <c r="E459" s="109"/>
      <c r="F459" s="109"/>
      <c r="G459" s="109"/>
      <c r="H459" s="109"/>
    </row>
    <row r="460" spans="1:8" ht="13.5" customHeight="1">
      <c r="A460" s="108"/>
      <c r="B460" s="109"/>
      <c r="C460" s="109"/>
      <c r="D460" s="109"/>
      <c r="E460" s="109"/>
      <c r="F460" s="109"/>
      <c r="G460" s="109"/>
      <c r="H460" s="109"/>
    </row>
    <row r="461" spans="1:8" ht="13.5" customHeight="1">
      <c r="A461" s="108"/>
      <c r="B461" s="109"/>
      <c r="C461" s="109"/>
      <c r="D461" s="109"/>
      <c r="E461" s="109"/>
      <c r="F461" s="109"/>
      <c r="G461" s="109"/>
      <c r="H461" s="109"/>
    </row>
    <row r="462" spans="1:8" ht="13.5" customHeight="1">
      <c r="A462" s="108"/>
      <c r="B462" s="109"/>
      <c r="C462" s="109"/>
      <c r="D462" s="109"/>
      <c r="E462" s="109"/>
      <c r="F462" s="109"/>
      <c r="G462" s="109"/>
      <c r="H462" s="109"/>
    </row>
    <row r="463" spans="1:8" ht="13.5" customHeight="1">
      <c r="A463" s="108"/>
      <c r="B463" s="109"/>
      <c r="C463" s="109"/>
      <c r="D463" s="109"/>
      <c r="E463" s="109"/>
      <c r="F463" s="109"/>
      <c r="G463" s="109"/>
      <c r="H463" s="109"/>
    </row>
    <row r="464" spans="1:8" ht="13.5" customHeight="1">
      <c r="A464" s="108"/>
      <c r="B464" s="109"/>
      <c r="C464" s="109"/>
      <c r="D464" s="109"/>
      <c r="E464" s="109"/>
      <c r="F464" s="109"/>
      <c r="G464" s="109"/>
      <c r="H464" s="109"/>
    </row>
    <row r="465" spans="1:8" ht="13.5" customHeight="1">
      <c r="A465" s="108"/>
      <c r="B465" s="109"/>
      <c r="C465" s="109"/>
      <c r="D465" s="109"/>
      <c r="E465" s="109"/>
      <c r="F465" s="109"/>
      <c r="G465" s="109"/>
      <c r="H465" s="109"/>
    </row>
    <row r="466" spans="1:8" ht="13.5" customHeight="1">
      <c r="A466" s="108"/>
      <c r="B466" s="109"/>
      <c r="C466" s="109"/>
      <c r="D466" s="109"/>
      <c r="E466" s="109"/>
      <c r="F466" s="109"/>
      <c r="G466" s="109"/>
      <c r="H466" s="109"/>
    </row>
    <row r="467" spans="1:8" ht="13.5" customHeight="1">
      <c r="A467" s="108"/>
      <c r="B467" s="109"/>
      <c r="C467" s="109"/>
      <c r="D467" s="109"/>
      <c r="E467" s="109"/>
      <c r="F467" s="109"/>
      <c r="G467" s="109"/>
      <c r="H467" s="109"/>
    </row>
    <row r="468" spans="1:8" ht="13.5" customHeight="1">
      <c r="A468" s="108"/>
      <c r="B468" s="109"/>
      <c r="C468" s="109"/>
      <c r="D468" s="109"/>
      <c r="E468" s="109"/>
      <c r="F468" s="109"/>
      <c r="G468" s="109"/>
      <c r="H468" s="109"/>
    </row>
    <row r="469" spans="1:8" ht="13.5" customHeight="1">
      <c r="A469" s="108"/>
      <c r="B469" s="109"/>
      <c r="C469" s="109"/>
      <c r="D469" s="109"/>
      <c r="E469" s="109"/>
      <c r="F469" s="109"/>
      <c r="G469" s="109"/>
      <c r="H469" s="109"/>
    </row>
    <row r="470" spans="1:8" ht="13.5" customHeight="1">
      <c r="A470" s="108"/>
      <c r="B470" s="109"/>
      <c r="C470" s="109"/>
      <c r="D470" s="109"/>
      <c r="E470" s="109"/>
      <c r="F470" s="109"/>
      <c r="G470" s="109"/>
      <c r="H470" s="109"/>
    </row>
    <row r="471" spans="1:8" ht="13.5" customHeight="1">
      <c r="A471" s="108"/>
      <c r="B471" s="109"/>
      <c r="C471" s="109"/>
      <c r="D471" s="109"/>
      <c r="E471" s="109"/>
      <c r="F471" s="109"/>
      <c r="G471" s="109"/>
      <c r="H471" s="109"/>
    </row>
    <row r="472" spans="1:8" ht="13.5" customHeight="1">
      <c r="A472" s="108"/>
      <c r="B472" s="109"/>
      <c r="C472" s="109"/>
      <c r="D472" s="109"/>
      <c r="E472" s="109"/>
      <c r="F472" s="109"/>
      <c r="G472" s="109"/>
      <c r="H472" s="109"/>
    </row>
    <row r="473" spans="1:8" ht="13.5" customHeight="1">
      <c r="A473" s="108"/>
      <c r="B473" s="109"/>
      <c r="C473" s="109"/>
      <c r="D473" s="109"/>
      <c r="E473" s="109"/>
      <c r="F473" s="109"/>
      <c r="G473" s="109"/>
      <c r="H473" s="109"/>
    </row>
    <row r="474" spans="1:8" ht="13.5" customHeight="1">
      <c r="A474" s="108"/>
      <c r="B474" s="109"/>
      <c r="C474" s="109"/>
      <c r="D474" s="109"/>
      <c r="E474" s="109"/>
      <c r="F474" s="109"/>
      <c r="G474" s="109"/>
      <c r="H474" s="109"/>
    </row>
    <row r="475" spans="1:8" ht="13.5" customHeight="1">
      <c r="A475" s="108"/>
      <c r="B475" s="109"/>
      <c r="C475" s="109"/>
      <c r="D475" s="109"/>
      <c r="E475" s="109"/>
      <c r="F475" s="109"/>
      <c r="G475" s="109"/>
      <c r="H475" s="109"/>
    </row>
    <row r="476" spans="1:8" ht="13.5" customHeight="1">
      <c r="A476" s="108"/>
      <c r="B476" s="109"/>
      <c r="C476" s="109"/>
      <c r="D476" s="109"/>
      <c r="E476" s="109"/>
      <c r="F476" s="109"/>
      <c r="G476" s="109"/>
      <c r="H476" s="109"/>
    </row>
    <row r="477" spans="1:8" ht="13.5" customHeight="1">
      <c r="A477" s="108"/>
      <c r="B477" s="109"/>
      <c r="C477" s="109"/>
      <c r="D477" s="109"/>
      <c r="E477" s="109"/>
      <c r="F477" s="109"/>
      <c r="G477" s="109"/>
      <c r="H477" s="109"/>
    </row>
    <row r="478" spans="1:8" ht="13.5" customHeight="1">
      <c r="A478" s="108"/>
      <c r="B478" s="109"/>
      <c r="C478" s="109"/>
      <c r="D478" s="109"/>
      <c r="E478" s="109"/>
      <c r="F478" s="109"/>
      <c r="G478" s="109"/>
      <c r="H478" s="109"/>
    </row>
    <row r="479" spans="1:8" ht="13.5" customHeight="1">
      <c r="A479" s="108"/>
      <c r="B479" s="109"/>
      <c r="C479" s="109"/>
      <c r="D479" s="109"/>
      <c r="E479" s="109"/>
      <c r="F479" s="109"/>
      <c r="G479" s="109"/>
      <c r="H479" s="109"/>
    </row>
    <row r="480" spans="1:8" ht="13.5" customHeight="1">
      <c r="A480" s="108"/>
      <c r="B480" s="109"/>
      <c r="C480" s="109"/>
      <c r="D480" s="109"/>
      <c r="E480" s="109"/>
      <c r="F480" s="109"/>
      <c r="G480" s="109"/>
      <c r="H480" s="109"/>
    </row>
    <row r="481" spans="1:8" ht="13.5" customHeight="1">
      <c r="A481" s="108"/>
      <c r="B481" s="109"/>
      <c r="C481" s="109"/>
      <c r="D481" s="109"/>
      <c r="E481" s="109"/>
      <c r="F481" s="109"/>
      <c r="G481" s="109"/>
      <c r="H481" s="109"/>
    </row>
    <row r="482" spans="1:8" ht="13.5" customHeight="1">
      <c r="A482" s="108"/>
      <c r="B482" s="109"/>
      <c r="C482" s="109"/>
      <c r="D482" s="109"/>
      <c r="E482" s="109"/>
      <c r="F482" s="109"/>
      <c r="G482" s="109"/>
      <c r="H482" s="109"/>
    </row>
    <row r="483" spans="1:8" ht="13.5" customHeight="1">
      <c r="A483" s="108"/>
      <c r="B483" s="109"/>
      <c r="C483" s="109"/>
      <c r="D483" s="109"/>
      <c r="E483" s="109"/>
      <c r="F483" s="109"/>
      <c r="G483" s="109"/>
      <c r="H483" s="109"/>
    </row>
    <row r="484" spans="1:8" ht="13.5" customHeight="1">
      <c r="A484" s="108"/>
      <c r="B484" s="109"/>
      <c r="C484" s="109"/>
      <c r="D484" s="109"/>
      <c r="E484" s="109"/>
      <c r="F484" s="109"/>
      <c r="G484" s="109"/>
      <c r="H484" s="109"/>
    </row>
    <row r="485" spans="1:8" ht="13.5" customHeight="1">
      <c r="A485" s="108"/>
      <c r="B485" s="109"/>
      <c r="C485" s="109"/>
      <c r="D485" s="109"/>
      <c r="E485" s="109"/>
      <c r="F485" s="109"/>
      <c r="G485" s="109"/>
      <c r="H485" s="109"/>
    </row>
    <row r="486" spans="1:8" ht="13.5" customHeight="1">
      <c r="A486" s="108"/>
      <c r="B486" s="109"/>
      <c r="C486" s="109"/>
      <c r="D486" s="109"/>
      <c r="E486" s="109"/>
      <c r="F486" s="109"/>
      <c r="G486" s="109"/>
      <c r="H486" s="109"/>
    </row>
    <row r="487" spans="1:8" ht="13.5" customHeight="1">
      <c r="A487" s="108"/>
      <c r="B487" s="109"/>
      <c r="C487" s="109"/>
      <c r="D487" s="109"/>
      <c r="E487" s="109"/>
      <c r="F487" s="109"/>
      <c r="G487" s="109"/>
      <c r="H487" s="109"/>
    </row>
    <row r="488" spans="1:8" ht="13.5" customHeight="1">
      <c r="A488" s="108"/>
      <c r="B488" s="109"/>
      <c r="C488" s="109"/>
      <c r="D488" s="109"/>
      <c r="E488" s="109"/>
      <c r="F488" s="109"/>
      <c r="G488" s="109"/>
      <c r="H488" s="109"/>
    </row>
    <row r="489" spans="1:8" ht="13.5" customHeight="1">
      <c r="A489" s="108"/>
      <c r="B489" s="109"/>
      <c r="C489" s="109"/>
      <c r="D489" s="109"/>
      <c r="E489" s="109"/>
      <c r="F489" s="109"/>
      <c r="G489" s="109"/>
      <c r="H489" s="109"/>
    </row>
    <row r="490" spans="1:8" ht="13.5" customHeight="1">
      <c r="A490" s="108"/>
      <c r="B490" s="109"/>
      <c r="C490" s="109"/>
      <c r="D490" s="109"/>
      <c r="E490" s="109"/>
      <c r="F490" s="109"/>
      <c r="G490" s="109"/>
      <c r="H490" s="109"/>
    </row>
    <row r="491" spans="1:8" ht="13.5" customHeight="1">
      <c r="A491" s="108"/>
      <c r="B491" s="109"/>
      <c r="C491" s="109"/>
      <c r="D491" s="109"/>
      <c r="E491" s="109"/>
      <c r="F491" s="109"/>
      <c r="G491" s="109"/>
      <c r="H491" s="109"/>
    </row>
    <row r="492" spans="1:8" ht="13.5" customHeight="1">
      <c r="A492" s="108"/>
      <c r="B492" s="109"/>
      <c r="C492" s="109"/>
      <c r="D492" s="109"/>
      <c r="E492" s="109"/>
      <c r="F492" s="109"/>
      <c r="G492" s="109"/>
      <c r="H492" s="109"/>
    </row>
    <row r="493" spans="1:8" ht="13.5" customHeight="1">
      <c r="A493" s="108"/>
      <c r="B493" s="109"/>
      <c r="C493" s="109"/>
      <c r="D493" s="109"/>
      <c r="E493" s="109"/>
      <c r="F493" s="109"/>
      <c r="G493" s="109"/>
      <c r="H493" s="109"/>
    </row>
    <row r="494" spans="1:8" ht="13.5" customHeight="1">
      <c r="A494" s="108"/>
      <c r="B494" s="109"/>
      <c r="C494" s="109"/>
      <c r="D494" s="109"/>
      <c r="E494" s="109"/>
      <c r="F494" s="109"/>
      <c r="G494" s="109"/>
      <c r="H494" s="109"/>
    </row>
    <row r="495" spans="1:8" ht="13.5" customHeight="1">
      <c r="A495" s="108"/>
      <c r="B495" s="109"/>
      <c r="C495" s="109"/>
      <c r="D495" s="109"/>
      <c r="E495" s="109"/>
      <c r="F495" s="109"/>
      <c r="G495" s="109"/>
      <c r="H495" s="109"/>
    </row>
    <row r="496" spans="1:8" ht="13.5" customHeight="1">
      <c r="A496" s="108"/>
      <c r="B496" s="109"/>
      <c r="C496" s="109"/>
      <c r="D496" s="109"/>
      <c r="E496" s="109"/>
      <c r="F496" s="109"/>
      <c r="G496" s="109"/>
      <c r="H496" s="109"/>
    </row>
    <row r="497" spans="1:8" ht="13.5" customHeight="1">
      <c r="A497" s="108"/>
      <c r="B497" s="109"/>
      <c r="C497" s="109"/>
      <c r="D497" s="109"/>
      <c r="E497" s="109"/>
      <c r="F497" s="109"/>
      <c r="G497" s="109"/>
      <c r="H497" s="109"/>
    </row>
    <row r="498" spans="1:8" ht="13.5" customHeight="1">
      <c r="A498" s="108"/>
      <c r="B498" s="109"/>
      <c r="C498" s="109"/>
      <c r="D498" s="109"/>
      <c r="E498" s="109"/>
      <c r="F498" s="109"/>
      <c r="G498" s="109"/>
      <c r="H498" s="109"/>
    </row>
    <row r="499" spans="1:8" ht="13.5" customHeight="1">
      <c r="A499" s="108"/>
      <c r="B499" s="109"/>
      <c r="C499" s="109"/>
      <c r="D499" s="109"/>
      <c r="E499" s="109"/>
      <c r="F499" s="109"/>
      <c r="G499" s="109"/>
      <c r="H499" s="109"/>
    </row>
    <row r="500" spans="1:8" ht="13.5" customHeight="1">
      <c r="A500" s="108"/>
      <c r="B500" s="109"/>
      <c r="C500" s="109"/>
      <c r="D500" s="109"/>
      <c r="E500" s="109"/>
      <c r="F500" s="109"/>
      <c r="G500" s="109"/>
      <c r="H500" s="109"/>
    </row>
    <row r="501" spans="1:8" ht="13.5" customHeight="1">
      <c r="A501" s="108"/>
      <c r="B501" s="109"/>
      <c r="C501" s="109"/>
      <c r="D501" s="109"/>
      <c r="E501" s="109"/>
      <c r="F501" s="109"/>
      <c r="G501" s="109"/>
      <c r="H501" s="109"/>
    </row>
    <row r="502" spans="1:8" ht="13.5" customHeight="1">
      <c r="A502" s="108"/>
      <c r="B502" s="109"/>
      <c r="C502" s="109"/>
      <c r="D502" s="109"/>
      <c r="E502" s="109"/>
      <c r="F502" s="109"/>
      <c r="G502" s="109"/>
      <c r="H502" s="109"/>
    </row>
    <row r="503" spans="1:8" ht="13.5" customHeight="1">
      <c r="A503" s="108"/>
      <c r="B503" s="109"/>
      <c r="C503" s="109"/>
      <c r="D503" s="109"/>
      <c r="E503" s="109"/>
      <c r="F503" s="109"/>
      <c r="G503" s="109"/>
      <c r="H503" s="109"/>
    </row>
    <row r="504" spans="1:8" ht="13.5" customHeight="1">
      <c r="A504" s="108"/>
      <c r="B504" s="109"/>
      <c r="C504" s="109"/>
      <c r="D504" s="109"/>
      <c r="E504" s="109"/>
      <c r="F504" s="109"/>
      <c r="G504" s="109"/>
      <c r="H504" s="109"/>
    </row>
    <row r="505" spans="1:8" ht="13.5" customHeight="1">
      <c r="A505" s="108"/>
      <c r="B505" s="109"/>
      <c r="C505" s="109"/>
      <c r="D505" s="109"/>
      <c r="E505" s="109"/>
      <c r="F505" s="109"/>
      <c r="G505" s="109"/>
      <c r="H505" s="109"/>
    </row>
    <row r="506" spans="1:8" ht="13.5" customHeight="1">
      <c r="A506" s="108"/>
      <c r="B506" s="109"/>
      <c r="C506" s="109"/>
      <c r="D506" s="109"/>
      <c r="E506" s="109"/>
      <c r="F506" s="109"/>
      <c r="G506" s="109"/>
      <c r="H506" s="109"/>
    </row>
    <row r="507" spans="1:8" ht="13.5" customHeight="1">
      <c r="A507" s="108"/>
      <c r="B507" s="109"/>
      <c r="C507" s="109"/>
      <c r="D507" s="109"/>
      <c r="E507" s="109"/>
      <c r="F507" s="109"/>
      <c r="G507" s="109"/>
      <c r="H507" s="109"/>
    </row>
    <row r="508" spans="1:8" ht="13.5" customHeight="1">
      <c r="A508" s="108"/>
      <c r="B508" s="109"/>
      <c r="C508" s="109"/>
      <c r="D508" s="109"/>
      <c r="E508" s="109"/>
      <c r="F508" s="109"/>
      <c r="G508" s="109"/>
      <c r="H508" s="109"/>
    </row>
    <row r="509" spans="1:8" ht="13.5" customHeight="1">
      <c r="A509" s="108"/>
      <c r="B509" s="109"/>
      <c r="C509" s="109"/>
      <c r="D509" s="109"/>
      <c r="E509" s="109"/>
      <c r="F509" s="109"/>
      <c r="G509" s="109"/>
      <c r="H509" s="109"/>
    </row>
    <row r="510" spans="1:8" ht="13.5" customHeight="1">
      <c r="A510" s="108"/>
      <c r="B510" s="109"/>
      <c r="C510" s="109"/>
      <c r="D510" s="109"/>
      <c r="E510" s="109"/>
      <c r="F510" s="109"/>
      <c r="G510" s="109"/>
      <c r="H510" s="109"/>
    </row>
    <row r="511" spans="1:8" ht="13.5" customHeight="1">
      <c r="A511" s="108"/>
      <c r="B511" s="109"/>
      <c r="C511" s="109"/>
      <c r="D511" s="109"/>
      <c r="E511" s="109"/>
      <c r="F511" s="109"/>
      <c r="G511" s="109"/>
      <c r="H511" s="109"/>
    </row>
    <row r="512" spans="1:8" ht="13.5" customHeight="1">
      <c r="A512" s="108"/>
      <c r="B512" s="109"/>
      <c r="C512" s="109"/>
      <c r="D512" s="109"/>
      <c r="E512" s="109"/>
      <c r="F512" s="109"/>
      <c r="G512" s="109"/>
      <c r="H512" s="109"/>
    </row>
    <row r="513" spans="1:8" ht="13.5" customHeight="1">
      <c r="A513" s="108"/>
      <c r="B513" s="109"/>
      <c r="C513" s="109"/>
      <c r="D513" s="109"/>
      <c r="E513" s="109"/>
      <c r="F513" s="109"/>
      <c r="G513" s="109"/>
      <c r="H513" s="109"/>
    </row>
    <row r="514" spans="1:8" ht="13.5" customHeight="1">
      <c r="A514" s="108"/>
      <c r="B514" s="109"/>
      <c r="C514" s="109"/>
      <c r="D514" s="109"/>
      <c r="E514" s="109"/>
      <c r="F514" s="109"/>
      <c r="G514" s="109"/>
      <c r="H514" s="109"/>
    </row>
    <row r="515" spans="1:8" ht="13.5" customHeight="1">
      <c r="A515" s="108"/>
      <c r="B515" s="109"/>
      <c r="C515" s="109"/>
      <c r="D515" s="109"/>
      <c r="E515" s="109"/>
      <c r="F515" s="109"/>
      <c r="G515" s="109"/>
      <c r="H515" s="109"/>
    </row>
    <row r="516" spans="1:8" ht="13.5" customHeight="1">
      <c r="A516" s="108"/>
      <c r="B516" s="109"/>
      <c r="C516" s="109"/>
      <c r="D516" s="109"/>
      <c r="E516" s="109"/>
      <c r="F516" s="109"/>
      <c r="G516" s="109"/>
      <c r="H516" s="109"/>
    </row>
    <row r="517" spans="1:8" ht="13.5" customHeight="1">
      <c r="A517" s="108"/>
      <c r="B517" s="109"/>
      <c r="C517" s="109"/>
      <c r="D517" s="109"/>
      <c r="E517" s="109"/>
      <c r="F517" s="109"/>
      <c r="G517" s="109"/>
      <c r="H517" s="109"/>
    </row>
    <row r="518" spans="1:8" ht="13.5" customHeight="1">
      <c r="A518" s="108"/>
      <c r="B518" s="109"/>
      <c r="C518" s="109"/>
      <c r="D518" s="109"/>
      <c r="E518" s="109"/>
      <c r="F518" s="109"/>
      <c r="G518" s="109"/>
      <c r="H518" s="109"/>
    </row>
    <row r="519" spans="1:8" ht="13.5" customHeight="1">
      <c r="A519" s="108"/>
      <c r="B519" s="109"/>
      <c r="C519" s="109"/>
      <c r="D519" s="109"/>
      <c r="E519" s="109"/>
      <c r="F519" s="109"/>
      <c r="G519" s="109"/>
      <c r="H519" s="109"/>
    </row>
    <row r="520" spans="1:8" ht="13.5" customHeight="1">
      <c r="A520" s="108"/>
      <c r="B520" s="109"/>
      <c r="C520" s="109"/>
      <c r="D520" s="109"/>
      <c r="E520" s="109"/>
      <c r="F520" s="109"/>
      <c r="G520" s="109"/>
      <c r="H520" s="109"/>
    </row>
    <row r="521" spans="1:8" ht="13.5" customHeight="1">
      <c r="A521" s="108"/>
      <c r="B521" s="109"/>
      <c r="C521" s="109"/>
      <c r="D521" s="109"/>
      <c r="E521" s="109"/>
      <c r="F521" s="109"/>
      <c r="G521" s="109"/>
      <c r="H521" s="109"/>
    </row>
    <row r="522" spans="1:8" ht="13.5" customHeight="1">
      <c r="A522" s="108"/>
      <c r="B522" s="109"/>
      <c r="C522" s="109"/>
      <c r="D522" s="109"/>
      <c r="E522" s="109"/>
      <c r="F522" s="109"/>
      <c r="G522" s="109"/>
      <c r="H522" s="109"/>
    </row>
    <row r="523" spans="1:8" ht="13.5" customHeight="1">
      <c r="A523" s="108"/>
      <c r="B523" s="109"/>
      <c r="C523" s="109"/>
      <c r="D523" s="109"/>
      <c r="E523" s="109"/>
      <c r="F523" s="109"/>
      <c r="G523" s="109"/>
      <c r="H523" s="109"/>
    </row>
    <row r="524" spans="1:8" ht="13.5" customHeight="1">
      <c r="A524" s="108"/>
      <c r="B524" s="109"/>
      <c r="C524" s="109"/>
      <c r="D524" s="109"/>
      <c r="E524" s="109"/>
      <c r="F524" s="109"/>
      <c r="G524" s="109"/>
      <c r="H524" s="109"/>
    </row>
    <row r="525" spans="1:8" ht="13.5" customHeight="1">
      <c r="A525" s="108"/>
      <c r="B525" s="109"/>
      <c r="C525" s="109"/>
      <c r="D525" s="109"/>
      <c r="E525" s="109"/>
      <c r="F525" s="109"/>
      <c r="G525" s="109"/>
      <c r="H525" s="109"/>
    </row>
    <row r="526" spans="1:8" ht="13.5" customHeight="1">
      <c r="A526" s="108"/>
      <c r="B526" s="109"/>
      <c r="C526" s="109"/>
      <c r="D526" s="109"/>
      <c r="E526" s="109"/>
      <c r="F526" s="109"/>
      <c r="G526" s="109"/>
      <c r="H526" s="109"/>
    </row>
    <row r="527" spans="1:8" ht="13.5" customHeight="1">
      <c r="A527" s="108"/>
      <c r="B527" s="109"/>
      <c r="C527" s="109"/>
      <c r="D527" s="109"/>
      <c r="E527" s="109"/>
      <c r="F527" s="109"/>
      <c r="G527" s="109"/>
      <c r="H527" s="109"/>
    </row>
    <row r="528" spans="1:8" ht="13.5" customHeight="1">
      <c r="A528" s="108"/>
      <c r="B528" s="109"/>
      <c r="C528" s="109"/>
      <c r="D528" s="109"/>
      <c r="E528" s="109"/>
      <c r="F528" s="109"/>
      <c r="G528" s="109"/>
      <c r="H528" s="109"/>
    </row>
    <row r="529" spans="1:8" ht="13.5" customHeight="1">
      <c r="A529" s="108"/>
      <c r="B529" s="109"/>
      <c r="C529" s="109"/>
      <c r="D529" s="109"/>
      <c r="E529" s="109"/>
      <c r="F529" s="109"/>
      <c r="G529" s="109"/>
      <c r="H529" s="109"/>
    </row>
    <row r="530" spans="1:8" ht="13.5" customHeight="1">
      <c r="A530" s="108"/>
      <c r="B530" s="109"/>
      <c r="C530" s="109"/>
      <c r="D530" s="109"/>
      <c r="E530" s="109"/>
      <c r="F530" s="109"/>
      <c r="G530" s="109"/>
      <c r="H530" s="109"/>
    </row>
    <row r="531" spans="1:8" ht="13.5" customHeight="1">
      <c r="A531" s="108"/>
      <c r="B531" s="109"/>
      <c r="C531" s="109"/>
      <c r="D531" s="109"/>
      <c r="E531" s="109"/>
      <c r="F531" s="109"/>
      <c r="G531" s="109"/>
      <c r="H531" s="109"/>
    </row>
    <row r="532" spans="1:8" ht="13.5" customHeight="1">
      <c r="A532" s="108"/>
      <c r="B532" s="109"/>
      <c r="C532" s="109"/>
      <c r="D532" s="109"/>
      <c r="E532" s="109"/>
      <c r="F532" s="109"/>
      <c r="G532" s="109"/>
      <c r="H532" s="109"/>
    </row>
    <row r="533" spans="1:8" ht="13.5" customHeight="1">
      <c r="A533" s="108"/>
      <c r="B533" s="109"/>
      <c r="C533" s="109"/>
      <c r="D533" s="109"/>
      <c r="E533" s="109"/>
      <c r="F533" s="109"/>
      <c r="G533" s="109"/>
      <c r="H533" s="109"/>
    </row>
    <row r="534" spans="1:8" ht="13.5" customHeight="1">
      <c r="A534" s="108"/>
      <c r="B534" s="109"/>
      <c r="C534" s="109"/>
      <c r="D534" s="109"/>
      <c r="E534" s="109"/>
      <c r="F534" s="109"/>
      <c r="G534" s="109"/>
      <c r="H534" s="109"/>
    </row>
    <row r="535" spans="1:8" ht="13.5" customHeight="1">
      <c r="A535" s="108"/>
      <c r="B535" s="109"/>
      <c r="C535" s="109"/>
      <c r="D535" s="109"/>
      <c r="E535" s="109"/>
      <c r="F535" s="109"/>
      <c r="G535" s="109"/>
      <c r="H535" s="109"/>
    </row>
    <row r="536" spans="1:8" ht="13.5" customHeight="1">
      <c r="A536" s="108"/>
      <c r="B536" s="109"/>
      <c r="C536" s="109"/>
      <c r="D536" s="109"/>
      <c r="E536" s="109"/>
      <c r="F536" s="109"/>
      <c r="G536" s="109"/>
      <c r="H536" s="109"/>
    </row>
    <row r="537" spans="1:8" ht="13.5" customHeight="1">
      <c r="A537" s="108"/>
      <c r="B537" s="109"/>
      <c r="C537" s="109"/>
      <c r="D537" s="109"/>
      <c r="E537" s="109"/>
      <c r="F537" s="109"/>
      <c r="G537" s="109"/>
      <c r="H537" s="109"/>
    </row>
    <row r="538" spans="1:8" ht="13.5" customHeight="1">
      <c r="A538" s="108"/>
      <c r="B538" s="109"/>
      <c r="C538" s="109"/>
      <c r="D538" s="109"/>
      <c r="E538" s="109"/>
      <c r="F538" s="109"/>
      <c r="G538" s="109"/>
      <c r="H538" s="109"/>
    </row>
    <row r="539" spans="1:8" ht="13.5" customHeight="1">
      <c r="A539" s="108"/>
      <c r="B539" s="109"/>
      <c r="C539" s="109"/>
      <c r="D539" s="109"/>
      <c r="E539" s="109"/>
      <c r="F539" s="109"/>
      <c r="G539" s="109"/>
      <c r="H539" s="109"/>
    </row>
    <row r="540" spans="1:8" ht="13.5" customHeight="1">
      <c r="A540" s="108"/>
      <c r="B540" s="109"/>
      <c r="C540" s="109"/>
      <c r="D540" s="109"/>
      <c r="E540" s="109"/>
      <c r="F540" s="109"/>
      <c r="G540" s="109"/>
      <c r="H540" s="109"/>
    </row>
    <row r="541" spans="1:8" ht="13.5" customHeight="1">
      <c r="A541" s="108"/>
      <c r="B541" s="109"/>
      <c r="C541" s="109"/>
      <c r="D541" s="109"/>
      <c r="E541" s="109"/>
      <c r="F541" s="109"/>
      <c r="G541" s="109"/>
      <c r="H541" s="109"/>
    </row>
    <row r="542" spans="1:8" ht="13.5" customHeight="1">
      <c r="A542" s="108"/>
      <c r="B542" s="109"/>
      <c r="C542" s="109"/>
      <c r="D542" s="109"/>
      <c r="E542" s="109"/>
      <c r="F542" s="109"/>
      <c r="G542" s="109"/>
      <c r="H542" s="109"/>
    </row>
    <row r="543" spans="1:8" ht="13.5" customHeight="1">
      <c r="A543" s="108"/>
      <c r="B543" s="109"/>
      <c r="C543" s="109"/>
      <c r="D543" s="109"/>
      <c r="E543" s="109"/>
      <c r="F543" s="109"/>
      <c r="G543" s="109"/>
      <c r="H543" s="109"/>
    </row>
    <row r="544" spans="1:8" ht="13.5" customHeight="1">
      <c r="A544" s="108"/>
      <c r="B544" s="109"/>
      <c r="C544" s="109"/>
      <c r="D544" s="109"/>
      <c r="E544" s="109"/>
      <c r="F544" s="109"/>
      <c r="G544" s="109"/>
      <c r="H544" s="109"/>
    </row>
    <row r="545" spans="1:8" ht="13.5" customHeight="1">
      <c r="A545" s="108"/>
      <c r="B545" s="109"/>
      <c r="C545" s="109"/>
      <c r="D545" s="109"/>
      <c r="E545" s="109"/>
      <c r="F545" s="109"/>
      <c r="G545" s="109"/>
      <c r="H545" s="109"/>
    </row>
    <row r="546" spans="1:8" ht="13.5" customHeight="1">
      <c r="A546" s="108"/>
      <c r="B546" s="109"/>
      <c r="C546" s="109"/>
      <c r="D546" s="109"/>
      <c r="E546" s="109"/>
      <c r="F546" s="109"/>
      <c r="G546" s="109"/>
      <c r="H546" s="109"/>
    </row>
    <row r="547" spans="1:8" ht="13.5" customHeight="1">
      <c r="A547" s="108"/>
      <c r="B547" s="109"/>
      <c r="C547" s="109"/>
      <c r="D547" s="109"/>
      <c r="E547" s="109"/>
      <c r="F547" s="109"/>
      <c r="G547" s="109"/>
      <c r="H547" s="109"/>
    </row>
    <row r="548" spans="1:8" ht="13.5" customHeight="1">
      <c r="A548" s="108"/>
      <c r="B548" s="109"/>
      <c r="C548" s="109"/>
      <c r="D548" s="109"/>
      <c r="E548" s="109"/>
      <c r="F548" s="109"/>
      <c r="G548" s="109"/>
      <c r="H548" s="109"/>
    </row>
    <row r="549" spans="1:8" ht="13.5" customHeight="1">
      <c r="A549" s="108"/>
      <c r="B549" s="109"/>
      <c r="C549" s="109"/>
      <c r="D549" s="109"/>
      <c r="E549" s="109"/>
      <c r="F549" s="109"/>
      <c r="G549" s="109"/>
      <c r="H549" s="109"/>
    </row>
    <row r="550" spans="1:8" ht="13.5" customHeight="1">
      <c r="A550" s="108"/>
      <c r="B550" s="109"/>
      <c r="C550" s="109"/>
      <c r="D550" s="109"/>
      <c r="E550" s="109"/>
      <c r="F550" s="109"/>
      <c r="G550" s="109"/>
      <c r="H550" s="109"/>
    </row>
    <row r="551" spans="1:8" ht="13.5" customHeight="1">
      <c r="A551" s="108"/>
      <c r="B551" s="109"/>
      <c r="C551" s="109"/>
      <c r="D551" s="109"/>
      <c r="E551" s="109"/>
      <c r="F551" s="109"/>
      <c r="G551" s="109"/>
      <c r="H551" s="109"/>
    </row>
    <row r="552" spans="1:8" ht="13.5" customHeight="1">
      <c r="A552" s="108"/>
      <c r="B552" s="109"/>
      <c r="C552" s="109"/>
      <c r="D552" s="109"/>
      <c r="E552" s="109"/>
      <c r="F552" s="109"/>
      <c r="G552" s="109"/>
      <c r="H552" s="109"/>
    </row>
    <row r="553" spans="1:8" ht="13.5" customHeight="1">
      <c r="A553" s="108"/>
      <c r="B553" s="109"/>
      <c r="C553" s="109"/>
      <c r="D553" s="109"/>
      <c r="E553" s="109"/>
      <c r="F553" s="109"/>
      <c r="G553" s="109"/>
      <c r="H553" s="109"/>
    </row>
    <row r="554" spans="1:8" ht="13.5" customHeight="1">
      <c r="A554" s="108"/>
      <c r="B554" s="109"/>
      <c r="C554" s="109"/>
      <c r="D554" s="109"/>
      <c r="E554" s="109"/>
      <c r="F554" s="109"/>
      <c r="G554" s="109"/>
      <c r="H554" s="109"/>
    </row>
    <row r="555" spans="1:8" ht="13.5" customHeight="1">
      <c r="A555" s="108"/>
      <c r="B555" s="109"/>
      <c r="C555" s="109"/>
      <c r="D555" s="109"/>
      <c r="E555" s="109"/>
      <c r="F555" s="109"/>
      <c r="G555" s="109"/>
      <c r="H555" s="109"/>
    </row>
    <row r="556" spans="1:8" ht="13.5" customHeight="1">
      <c r="A556" s="108"/>
      <c r="B556" s="109"/>
      <c r="C556" s="109"/>
      <c r="D556" s="109"/>
      <c r="E556" s="109"/>
      <c r="F556" s="109"/>
      <c r="G556" s="109"/>
      <c r="H556" s="109"/>
    </row>
    <row r="557" spans="1:8" ht="13.5" customHeight="1">
      <c r="A557" s="108"/>
      <c r="B557" s="109"/>
      <c r="C557" s="109"/>
      <c r="D557" s="109"/>
      <c r="E557" s="109"/>
      <c r="F557" s="109"/>
      <c r="G557" s="109"/>
      <c r="H557" s="109"/>
    </row>
    <row r="558" spans="1:8" ht="13.5" customHeight="1">
      <c r="A558" s="108"/>
      <c r="B558" s="109"/>
      <c r="C558" s="109"/>
      <c r="D558" s="109"/>
      <c r="E558" s="109"/>
      <c r="F558" s="109"/>
      <c r="G558" s="109"/>
      <c r="H558" s="109"/>
    </row>
    <row r="559" spans="1:8" ht="13.5" customHeight="1">
      <c r="A559" s="108"/>
      <c r="B559" s="109"/>
      <c r="C559" s="109"/>
      <c r="D559" s="109"/>
      <c r="E559" s="109"/>
      <c r="F559" s="109"/>
      <c r="G559" s="109"/>
      <c r="H559" s="109"/>
    </row>
    <row r="560" spans="1:8" ht="13.5" customHeight="1">
      <c r="A560" s="108"/>
      <c r="B560" s="109"/>
      <c r="C560" s="109"/>
      <c r="D560" s="109"/>
      <c r="E560" s="109"/>
      <c r="F560" s="109"/>
      <c r="G560" s="109"/>
      <c r="H560" s="109"/>
    </row>
    <row r="561" spans="1:8" ht="13.5" customHeight="1">
      <c r="A561" s="108"/>
      <c r="B561" s="109"/>
      <c r="C561" s="109"/>
      <c r="D561" s="109"/>
      <c r="E561" s="109"/>
      <c r="F561" s="109"/>
      <c r="G561" s="109"/>
      <c r="H561" s="109"/>
    </row>
    <row r="562" spans="1:8" ht="13.5" customHeight="1">
      <c r="A562" s="108"/>
      <c r="B562" s="109"/>
      <c r="C562" s="109"/>
      <c r="D562" s="109"/>
      <c r="E562" s="109"/>
      <c r="F562" s="109"/>
      <c r="G562" s="109"/>
      <c r="H562" s="109"/>
    </row>
    <row r="563" spans="1:8" ht="13.5" customHeight="1">
      <c r="A563" s="108"/>
      <c r="B563" s="109"/>
      <c r="C563" s="109"/>
      <c r="D563" s="109"/>
      <c r="E563" s="109"/>
      <c r="F563" s="109"/>
      <c r="G563" s="109"/>
      <c r="H563" s="109"/>
    </row>
    <row r="564" spans="1:8" ht="13.5" customHeight="1">
      <c r="A564" s="108"/>
      <c r="B564" s="109"/>
      <c r="C564" s="109"/>
      <c r="D564" s="109"/>
      <c r="E564" s="109"/>
      <c r="F564" s="109"/>
      <c r="G564" s="109"/>
      <c r="H564" s="109"/>
    </row>
    <row r="565" spans="1:8" ht="13.5" customHeight="1">
      <c r="A565" s="108"/>
      <c r="B565" s="109"/>
      <c r="C565" s="109"/>
      <c r="D565" s="109"/>
      <c r="E565" s="109"/>
      <c r="F565" s="109"/>
      <c r="G565" s="109"/>
      <c r="H565" s="109"/>
    </row>
    <row r="566" spans="1:8" ht="13.5" customHeight="1">
      <c r="A566" s="108"/>
      <c r="B566" s="109"/>
      <c r="C566" s="109"/>
      <c r="D566" s="109"/>
      <c r="E566" s="109"/>
      <c r="F566" s="109"/>
      <c r="G566" s="109"/>
      <c r="H566" s="109"/>
    </row>
    <row r="567" spans="1:8" ht="13.5" customHeight="1">
      <c r="A567" s="108"/>
      <c r="B567" s="109"/>
      <c r="C567" s="109"/>
      <c r="D567" s="109"/>
      <c r="E567" s="109"/>
      <c r="F567" s="109"/>
      <c r="G567" s="109"/>
      <c r="H567" s="109"/>
    </row>
    <row r="568" spans="1:8" ht="13.5" customHeight="1">
      <c r="A568" s="108"/>
      <c r="B568" s="109"/>
      <c r="C568" s="109"/>
      <c r="D568" s="109"/>
      <c r="E568" s="109"/>
      <c r="F568" s="109"/>
      <c r="G568" s="109"/>
      <c r="H568" s="109"/>
    </row>
    <row r="569" spans="1:8" ht="13.5" customHeight="1">
      <c r="A569" s="108"/>
      <c r="B569" s="109"/>
      <c r="C569" s="109"/>
      <c r="D569" s="109"/>
      <c r="E569" s="109"/>
      <c r="F569" s="109"/>
      <c r="G569" s="109"/>
      <c r="H569" s="109"/>
    </row>
    <row r="570" spans="1:8" ht="13.5" customHeight="1">
      <c r="A570" s="108"/>
      <c r="B570" s="109"/>
      <c r="C570" s="109"/>
      <c r="D570" s="109"/>
      <c r="E570" s="109"/>
      <c r="F570" s="109"/>
      <c r="G570" s="109"/>
      <c r="H570" s="109"/>
    </row>
    <row r="571" spans="1:8" ht="13.5" customHeight="1">
      <c r="A571" s="108"/>
      <c r="B571" s="109"/>
      <c r="C571" s="109"/>
      <c r="D571" s="109"/>
      <c r="E571" s="109"/>
      <c r="F571" s="109"/>
      <c r="G571" s="109"/>
      <c r="H571" s="109"/>
    </row>
    <row r="572" spans="1:8" ht="13.5" customHeight="1">
      <c r="A572" s="108"/>
      <c r="B572" s="109"/>
      <c r="C572" s="109"/>
      <c r="D572" s="109"/>
      <c r="E572" s="109"/>
      <c r="F572" s="109"/>
      <c r="G572" s="109"/>
      <c r="H572" s="109"/>
    </row>
    <row r="573" spans="1:8" ht="13.5" customHeight="1">
      <c r="A573" s="108"/>
      <c r="B573" s="109"/>
      <c r="C573" s="109"/>
      <c r="D573" s="109"/>
      <c r="E573" s="109"/>
      <c r="F573" s="109"/>
      <c r="G573" s="109"/>
      <c r="H573" s="109"/>
    </row>
    <row r="574" spans="1:8" ht="13.5" customHeight="1">
      <c r="A574" s="108"/>
      <c r="B574" s="109"/>
      <c r="C574" s="109"/>
      <c r="D574" s="109"/>
      <c r="E574" s="109"/>
      <c r="F574" s="109"/>
      <c r="G574" s="109"/>
      <c r="H574" s="109"/>
    </row>
    <row r="575" spans="1:8" ht="13.5" customHeight="1">
      <c r="A575" s="108"/>
      <c r="B575" s="109"/>
      <c r="C575" s="109"/>
      <c r="D575" s="109"/>
      <c r="E575" s="109"/>
      <c r="F575" s="109"/>
      <c r="G575" s="109"/>
      <c r="H575" s="109"/>
    </row>
    <row r="576" spans="1:8" ht="13.5" customHeight="1">
      <c r="A576" s="108"/>
      <c r="B576" s="109"/>
      <c r="C576" s="109"/>
      <c r="D576" s="109"/>
      <c r="E576" s="109"/>
      <c r="F576" s="109"/>
      <c r="G576" s="109"/>
      <c r="H576" s="109"/>
    </row>
    <row r="577" spans="1:8" ht="13.5" customHeight="1">
      <c r="A577" s="108"/>
      <c r="B577" s="109"/>
      <c r="C577" s="109"/>
      <c r="D577" s="109"/>
      <c r="E577" s="109"/>
      <c r="F577" s="109"/>
      <c r="G577" s="109"/>
      <c r="H577" s="109"/>
    </row>
    <row r="578" spans="1:8" ht="13.5" customHeight="1">
      <c r="A578" s="108"/>
      <c r="B578" s="109"/>
      <c r="C578" s="109"/>
      <c r="D578" s="109"/>
      <c r="E578" s="109"/>
      <c r="F578" s="109"/>
      <c r="G578" s="109"/>
      <c r="H578" s="109"/>
    </row>
    <row r="579" spans="1:8" ht="13.5" customHeight="1">
      <c r="A579" s="108"/>
      <c r="B579" s="109"/>
      <c r="C579" s="109"/>
      <c r="D579" s="109"/>
      <c r="E579" s="109"/>
      <c r="F579" s="109"/>
      <c r="G579" s="109"/>
      <c r="H579" s="109"/>
    </row>
    <row r="580" spans="1:8" ht="13.5" customHeight="1">
      <c r="A580" s="108"/>
      <c r="B580" s="109"/>
      <c r="C580" s="109"/>
      <c r="D580" s="109"/>
      <c r="E580" s="109"/>
      <c r="F580" s="109"/>
      <c r="G580" s="109"/>
      <c r="H580" s="109"/>
    </row>
    <row r="581" spans="1:8" ht="13.5" customHeight="1">
      <c r="A581" s="108"/>
      <c r="B581" s="109"/>
      <c r="C581" s="109"/>
      <c r="D581" s="109"/>
      <c r="E581" s="109"/>
      <c r="F581" s="109"/>
      <c r="G581" s="109"/>
      <c r="H581" s="109"/>
    </row>
    <row r="582" spans="1:8" ht="13.5" customHeight="1">
      <c r="A582" s="108"/>
      <c r="B582" s="109"/>
      <c r="C582" s="109"/>
      <c r="D582" s="109"/>
      <c r="E582" s="109"/>
      <c r="F582" s="109"/>
      <c r="G582" s="109"/>
      <c r="H582" s="109"/>
    </row>
    <row r="583" spans="1:8" ht="13.5" customHeight="1">
      <c r="A583" s="108"/>
      <c r="B583" s="109"/>
      <c r="C583" s="109"/>
      <c r="D583" s="109"/>
      <c r="E583" s="109"/>
      <c r="F583" s="109"/>
      <c r="G583" s="109"/>
      <c r="H583" s="109"/>
    </row>
    <row r="584" spans="1:8" ht="13.5" customHeight="1">
      <c r="A584" s="108"/>
      <c r="B584" s="109"/>
      <c r="C584" s="109"/>
      <c r="D584" s="109"/>
      <c r="E584" s="109"/>
      <c r="F584" s="109"/>
      <c r="G584" s="109"/>
      <c r="H584" s="109"/>
    </row>
    <row r="585" spans="1:8" ht="13.5" customHeight="1">
      <c r="A585" s="108"/>
      <c r="B585" s="109"/>
      <c r="C585" s="109"/>
      <c r="D585" s="109"/>
      <c r="E585" s="109"/>
      <c r="F585" s="109"/>
      <c r="G585" s="109"/>
      <c r="H585" s="109"/>
    </row>
    <row r="586" spans="1:8" ht="13.5" customHeight="1">
      <c r="A586" s="108"/>
      <c r="B586" s="109"/>
      <c r="C586" s="109"/>
      <c r="D586" s="109"/>
      <c r="E586" s="109"/>
      <c r="F586" s="109"/>
      <c r="G586" s="109"/>
      <c r="H586" s="109"/>
    </row>
    <row r="587" spans="1:8" ht="13.5" customHeight="1">
      <c r="A587" s="108"/>
      <c r="B587" s="109"/>
      <c r="C587" s="109"/>
      <c r="D587" s="109"/>
      <c r="E587" s="109"/>
      <c r="F587" s="109"/>
      <c r="G587" s="109"/>
      <c r="H587" s="109"/>
    </row>
    <row r="588" spans="1:8" ht="13.5" customHeight="1">
      <c r="A588" s="108"/>
      <c r="B588" s="109"/>
      <c r="C588" s="109"/>
      <c r="D588" s="109"/>
      <c r="E588" s="109"/>
      <c r="F588" s="109"/>
      <c r="G588" s="109"/>
      <c r="H588" s="109"/>
    </row>
    <row r="589" spans="1:8" ht="13.5" customHeight="1">
      <c r="A589" s="108"/>
      <c r="B589" s="109"/>
      <c r="C589" s="109"/>
      <c r="D589" s="109"/>
      <c r="E589" s="109"/>
      <c r="F589" s="109"/>
      <c r="G589" s="109"/>
      <c r="H589" s="109"/>
    </row>
    <row r="590" spans="1:8" ht="13.5" customHeight="1">
      <c r="A590" s="108"/>
      <c r="B590" s="109"/>
      <c r="C590" s="109"/>
      <c r="D590" s="109"/>
      <c r="E590" s="109"/>
      <c r="F590" s="109"/>
      <c r="G590" s="109"/>
      <c r="H590" s="109"/>
    </row>
    <row r="591" spans="1:8" ht="13.5" customHeight="1">
      <c r="A591" s="108"/>
      <c r="B591" s="109"/>
      <c r="C591" s="109"/>
      <c r="D591" s="109"/>
      <c r="E591" s="109"/>
      <c r="F591" s="109"/>
      <c r="G591" s="109"/>
      <c r="H591" s="109"/>
    </row>
    <row r="592" spans="1:8" ht="13.5" customHeight="1">
      <c r="A592" s="108"/>
      <c r="B592" s="109"/>
      <c r="C592" s="109"/>
      <c r="D592" s="109"/>
      <c r="E592" s="109"/>
      <c r="F592" s="109"/>
      <c r="G592" s="109"/>
      <c r="H592" s="109"/>
    </row>
    <row r="593" spans="1:8" ht="13.5" customHeight="1">
      <c r="A593" s="108"/>
      <c r="B593" s="109"/>
      <c r="C593" s="109"/>
      <c r="D593" s="109"/>
      <c r="E593" s="109"/>
      <c r="F593" s="109"/>
      <c r="G593" s="109"/>
      <c r="H593" s="109"/>
    </row>
    <row r="594" spans="1:8" ht="13.5" customHeight="1">
      <c r="A594" s="108"/>
      <c r="B594" s="109"/>
      <c r="C594" s="109"/>
      <c r="D594" s="109"/>
      <c r="E594" s="109"/>
      <c r="F594" s="109"/>
      <c r="G594" s="109"/>
      <c r="H594" s="109"/>
    </row>
    <row r="595" spans="1:8" ht="13.5" customHeight="1">
      <c r="A595" s="108"/>
      <c r="B595" s="109"/>
      <c r="C595" s="109"/>
      <c r="D595" s="109"/>
      <c r="E595" s="109"/>
      <c r="F595" s="109"/>
      <c r="G595" s="109"/>
      <c r="H595" s="109"/>
    </row>
    <row r="596" spans="1:8" ht="13.5" customHeight="1">
      <c r="A596" s="108"/>
      <c r="B596" s="109"/>
      <c r="C596" s="109"/>
      <c r="D596" s="109"/>
      <c r="E596" s="109"/>
      <c r="F596" s="109"/>
      <c r="G596" s="109"/>
      <c r="H596" s="109"/>
    </row>
    <row r="597" spans="1:8" ht="13.5" customHeight="1">
      <c r="A597" s="108"/>
      <c r="B597" s="109"/>
      <c r="C597" s="109"/>
      <c r="D597" s="109"/>
      <c r="E597" s="109"/>
      <c r="F597" s="109"/>
      <c r="G597" s="109"/>
      <c r="H597" s="109"/>
    </row>
    <row r="598" spans="1:8" ht="13.5" customHeight="1">
      <c r="A598" s="108"/>
      <c r="B598" s="109"/>
      <c r="C598" s="109"/>
      <c r="D598" s="109"/>
      <c r="E598" s="109"/>
      <c r="F598" s="109"/>
      <c r="G598" s="109"/>
      <c r="H598" s="109"/>
    </row>
    <row r="599" spans="1:8" ht="13.5" customHeight="1">
      <c r="A599" s="108"/>
      <c r="B599" s="109"/>
      <c r="C599" s="109"/>
      <c r="D599" s="109"/>
      <c r="E599" s="109"/>
      <c r="F599" s="109"/>
      <c r="G599" s="109"/>
      <c r="H599" s="109"/>
    </row>
    <row r="600" spans="1:8" ht="13.5" customHeight="1">
      <c r="A600" s="108"/>
      <c r="B600" s="109"/>
      <c r="C600" s="109"/>
      <c r="D600" s="109"/>
      <c r="E600" s="109"/>
      <c r="F600" s="109"/>
      <c r="G600" s="109"/>
      <c r="H600" s="109"/>
    </row>
    <row r="601" spans="1:8" ht="13.5" customHeight="1">
      <c r="A601" s="108"/>
      <c r="B601" s="109"/>
      <c r="C601" s="109"/>
      <c r="D601" s="109"/>
      <c r="E601" s="109"/>
      <c r="F601" s="109"/>
      <c r="G601" s="109"/>
      <c r="H601" s="109"/>
    </row>
    <row r="602" spans="1:8" ht="13.5" customHeight="1">
      <c r="A602" s="108"/>
      <c r="B602" s="109"/>
      <c r="C602" s="109"/>
      <c r="D602" s="109"/>
      <c r="E602" s="109"/>
      <c r="F602" s="109"/>
      <c r="G602" s="109"/>
      <c r="H602" s="109"/>
    </row>
    <row r="603" spans="1:8" ht="13.5" customHeight="1">
      <c r="A603" s="108"/>
      <c r="B603" s="109"/>
      <c r="C603" s="109"/>
      <c r="D603" s="109"/>
      <c r="E603" s="109"/>
      <c r="F603" s="109"/>
      <c r="G603" s="109"/>
      <c r="H603" s="109"/>
    </row>
    <row r="604" spans="1:8" ht="13.5" customHeight="1">
      <c r="A604" s="108"/>
      <c r="B604" s="109"/>
      <c r="C604" s="109"/>
      <c r="D604" s="109"/>
      <c r="E604" s="109"/>
      <c r="F604" s="109"/>
      <c r="G604" s="109"/>
      <c r="H604" s="109"/>
    </row>
    <row r="605" spans="1:8" ht="13.5" customHeight="1">
      <c r="A605" s="108"/>
      <c r="B605" s="109"/>
      <c r="C605" s="109"/>
      <c r="D605" s="109"/>
      <c r="E605" s="109"/>
      <c r="F605" s="109"/>
      <c r="G605" s="109"/>
      <c r="H605" s="109"/>
    </row>
    <row r="606" spans="1:8" ht="13.5" customHeight="1">
      <c r="A606" s="108"/>
      <c r="B606" s="109"/>
      <c r="C606" s="109"/>
      <c r="D606" s="109"/>
      <c r="E606" s="109"/>
      <c r="F606" s="109"/>
      <c r="G606" s="109"/>
      <c r="H606" s="109"/>
    </row>
    <row r="607" spans="1:8" ht="13.5" customHeight="1">
      <c r="A607" s="108"/>
      <c r="B607" s="109"/>
      <c r="C607" s="109"/>
      <c r="D607" s="109"/>
      <c r="E607" s="109"/>
      <c r="F607" s="109"/>
      <c r="G607" s="109"/>
      <c r="H607" s="109"/>
    </row>
    <row r="608" spans="1:8" ht="13.5" customHeight="1">
      <c r="A608" s="108"/>
      <c r="B608" s="109"/>
      <c r="C608" s="109"/>
      <c r="D608" s="109"/>
      <c r="E608" s="109"/>
      <c r="F608" s="109"/>
      <c r="G608" s="109"/>
      <c r="H608" s="109"/>
    </row>
    <row r="609" spans="1:8" ht="13.5" customHeight="1">
      <c r="A609" s="108"/>
      <c r="B609" s="109"/>
      <c r="C609" s="109"/>
      <c r="D609" s="109"/>
      <c r="E609" s="109"/>
      <c r="F609" s="109"/>
      <c r="G609" s="109"/>
      <c r="H609" s="109"/>
    </row>
    <row r="610" spans="1:8" ht="13.5" customHeight="1">
      <c r="A610" s="108"/>
      <c r="B610" s="109"/>
      <c r="C610" s="109"/>
      <c r="D610" s="109"/>
      <c r="E610" s="109"/>
      <c r="F610" s="109"/>
      <c r="G610" s="109"/>
      <c r="H610" s="109"/>
    </row>
    <row r="611" spans="1:8" ht="13.5" customHeight="1">
      <c r="A611" s="108"/>
      <c r="B611" s="109"/>
      <c r="C611" s="109"/>
      <c r="D611" s="109"/>
      <c r="E611" s="109"/>
      <c r="F611" s="109"/>
      <c r="G611" s="109"/>
      <c r="H611" s="109"/>
    </row>
    <row r="612" spans="1:8" ht="13.5" customHeight="1">
      <c r="A612" s="108"/>
      <c r="B612" s="109"/>
      <c r="C612" s="109"/>
      <c r="D612" s="109"/>
      <c r="E612" s="109"/>
      <c r="F612" s="109"/>
      <c r="G612" s="109"/>
      <c r="H612" s="109"/>
    </row>
    <row r="613" spans="1:8" ht="13.5" customHeight="1">
      <c r="A613" s="108"/>
      <c r="B613" s="109"/>
      <c r="C613" s="109"/>
      <c r="D613" s="109"/>
      <c r="E613" s="109"/>
      <c r="F613" s="109"/>
      <c r="G613" s="109"/>
      <c r="H613" s="109"/>
    </row>
    <row r="614" spans="1:8" ht="13.5" customHeight="1">
      <c r="A614" s="108"/>
      <c r="B614" s="109"/>
      <c r="C614" s="109"/>
      <c r="D614" s="109"/>
      <c r="E614" s="109"/>
      <c r="F614" s="109"/>
      <c r="G614" s="109"/>
      <c r="H614" s="109"/>
    </row>
    <row r="615" spans="1:8" ht="13.5" customHeight="1">
      <c r="A615" s="108"/>
      <c r="B615" s="109"/>
      <c r="C615" s="109"/>
      <c r="D615" s="109"/>
      <c r="E615" s="109"/>
      <c r="F615" s="109"/>
      <c r="G615" s="109"/>
      <c r="H615" s="109"/>
    </row>
    <row r="616" spans="1:8" ht="13.5" customHeight="1">
      <c r="A616" s="108"/>
      <c r="B616" s="109"/>
      <c r="C616" s="109"/>
      <c r="D616" s="109"/>
      <c r="E616" s="109"/>
      <c r="F616" s="109"/>
      <c r="G616" s="109"/>
      <c r="H616" s="109"/>
    </row>
    <row r="617" spans="1:8" ht="13.5" customHeight="1">
      <c r="A617" s="108"/>
      <c r="B617" s="109"/>
      <c r="C617" s="109"/>
      <c r="D617" s="109"/>
      <c r="E617" s="109"/>
      <c r="F617" s="109"/>
      <c r="G617" s="109"/>
      <c r="H617" s="109"/>
    </row>
    <row r="618" spans="1:8" ht="13.5" customHeight="1">
      <c r="A618" s="108"/>
      <c r="B618" s="109"/>
      <c r="C618" s="109"/>
      <c r="D618" s="109"/>
      <c r="E618" s="109"/>
      <c r="F618" s="109"/>
      <c r="G618" s="109"/>
      <c r="H618" s="109"/>
    </row>
    <row r="619" spans="1:8" ht="13.5" customHeight="1">
      <c r="A619" s="108"/>
      <c r="B619" s="109"/>
      <c r="C619" s="109"/>
      <c r="D619" s="109"/>
      <c r="E619" s="109"/>
      <c r="F619" s="109"/>
      <c r="G619" s="109"/>
      <c r="H619" s="109"/>
    </row>
    <row r="620" spans="1:8" ht="13.5" customHeight="1">
      <c r="A620" s="108"/>
      <c r="B620" s="109"/>
      <c r="C620" s="109"/>
      <c r="D620" s="109"/>
      <c r="E620" s="109"/>
      <c r="F620" s="109"/>
      <c r="G620" s="109"/>
      <c r="H620" s="109"/>
    </row>
    <row r="621" spans="1:8" ht="13.5" customHeight="1">
      <c r="A621" s="108"/>
      <c r="B621" s="109"/>
      <c r="C621" s="109"/>
      <c r="D621" s="109"/>
      <c r="E621" s="109"/>
      <c r="F621" s="109"/>
      <c r="G621" s="109"/>
      <c r="H621" s="109"/>
    </row>
    <row r="622" spans="1:8" ht="13.5" customHeight="1">
      <c r="A622" s="108"/>
      <c r="B622" s="109"/>
      <c r="C622" s="109"/>
      <c r="D622" s="109"/>
      <c r="E622" s="109"/>
      <c r="F622" s="109"/>
      <c r="G622" s="109"/>
      <c r="H622" s="109"/>
    </row>
    <row r="623" spans="1:8" ht="13.5" customHeight="1">
      <c r="A623" s="108"/>
      <c r="B623" s="109"/>
      <c r="C623" s="109"/>
      <c r="D623" s="109"/>
      <c r="E623" s="109"/>
      <c r="F623" s="109"/>
      <c r="G623" s="109"/>
      <c r="H623" s="109"/>
    </row>
    <row r="624" spans="1:8" ht="13.5" customHeight="1">
      <c r="A624" s="108"/>
      <c r="B624" s="109"/>
      <c r="C624" s="109"/>
      <c r="D624" s="109"/>
      <c r="E624" s="109"/>
      <c r="F624" s="109"/>
      <c r="G624" s="109"/>
      <c r="H624" s="109"/>
    </row>
    <row r="625" spans="1:8" ht="13.5" customHeight="1">
      <c r="A625" s="108"/>
      <c r="B625" s="109"/>
      <c r="C625" s="109"/>
      <c r="D625" s="109"/>
      <c r="E625" s="109"/>
      <c r="F625" s="109"/>
      <c r="G625" s="109"/>
      <c r="H625" s="109"/>
    </row>
    <row r="626" spans="1:8" ht="13.5" customHeight="1">
      <c r="A626" s="108"/>
      <c r="B626" s="109"/>
      <c r="C626" s="109"/>
      <c r="D626" s="109"/>
      <c r="E626" s="109"/>
      <c r="F626" s="109"/>
      <c r="G626" s="109"/>
      <c r="H626" s="109"/>
    </row>
    <row r="627" spans="1:8" ht="13.5" customHeight="1">
      <c r="A627" s="108"/>
      <c r="B627" s="109"/>
      <c r="C627" s="109"/>
      <c r="D627" s="109"/>
      <c r="E627" s="109"/>
      <c r="F627" s="109"/>
      <c r="G627" s="109"/>
      <c r="H627" s="109"/>
    </row>
    <row r="628" spans="1:8" ht="13.5" customHeight="1">
      <c r="A628" s="108"/>
      <c r="B628" s="109"/>
      <c r="C628" s="109"/>
      <c r="D628" s="109"/>
      <c r="E628" s="109"/>
      <c r="F628" s="109"/>
      <c r="G628" s="109"/>
      <c r="H628" s="109"/>
    </row>
    <row r="629" spans="1:8" ht="13.5" customHeight="1">
      <c r="A629" s="108"/>
      <c r="B629" s="109"/>
      <c r="C629" s="109"/>
      <c r="D629" s="109"/>
      <c r="E629" s="109"/>
      <c r="F629" s="109"/>
      <c r="G629" s="109"/>
      <c r="H629" s="109"/>
    </row>
    <row r="630" spans="1:8" ht="13.5" customHeight="1">
      <c r="A630" s="108"/>
      <c r="B630" s="109"/>
      <c r="C630" s="109"/>
      <c r="D630" s="109"/>
      <c r="E630" s="109"/>
      <c r="F630" s="109"/>
      <c r="G630" s="109"/>
      <c r="H630" s="109"/>
    </row>
    <row r="631" spans="1:8" ht="13.5" customHeight="1">
      <c r="A631" s="108"/>
      <c r="B631" s="109"/>
      <c r="C631" s="109"/>
      <c r="D631" s="109"/>
      <c r="E631" s="109"/>
      <c r="F631" s="109"/>
      <c r="G631" s="109"/>
      <c r="H631" s="109"/>
    </row>
    <row r="632" spans="1:8" ht="13.5" customHeight="1">
      <c r="A632" s="108"/>
      <c r="B632" s="109"/>
      <c r="C632" s="109"/>
      <c r="D632" s="109"/>
      <c r="E632" s="109"/>
      <c r="F632" s="109"/>
      <c r="G632" s="109"/>
      <c r="H632" s="109"/>
    </row>
    <row r="633" spans="1:8" ht="13.5" customHeight="1">
      <c r="A633" s="108"/>
      <c r="B633" s="109"/>
      <c r="C633" s="109"/>
      <c r="D633" s="109"/>
      <c r="E633" s="109"/>
      <c r="F633" s="109"/>
      <c r="G633" s="109"/>
      <c r="H633" s="109"/>
    </row>
    <row r="634" spans="1:8" ht="13.5" customHeight="1">
      <c r="A634" s="108"/>
      <c r="B634" s="109"/>
      <c r="C634" s="109"/>
      <c r="D634" s="109"/>
      <c r="E634" s="109"/>
      <c r="F634" s="109"/>
      <c r="G634" s="109"/>
      <c r="H634" s="109"/>
    </row>
    <row r="635" spans="1:8" ht="13.5" customHeight="1">
      <c r="A635" s="108"/>
      <c r="B635" s="109"/>
      <c r="C635" s="109"/>
      <c r="D635" s="109"/>
      <c r="E635" s="109"/>
      <c r="F635" s="109"/>
      <c r="G635" s="109"/>
      <c r="H635" s="109"/>
    </row>
    <row r="636" spans="1:8" ht="13.5" customHeight="1">
      <c r="A636" s="108"/>
      <c r="B636" s="109"/>
      <c r="C636" s="109"/>
      <c r="D636" s="109"/>
      <c r="E636" s="109"/>
      <c r="F636" s="109"/>
      <c r="G636" s="109"/>
      <c r="H636" s="109"/>
    </row>
    <row r="637" spans="1:8" ht="13.5" customHeight="1">
      <c r="A637" s="108"/>
      <c r="B637" s="109"/>
      <c r="C637" s="109"/>
      <c r="D637" s="109"/>
      <c r="E637" s="109"/>
      <c r="F637" s="109"/>
      <c r="G637" s="109"/>
      <c r="H637" s="109"/>
    </row>
    <row r="638" spans="1:8" ht="13.5" customHeight="1">
      <c r="A638" s="108"/>
      <c r="B638" s="109"/>
      <c r="C638" s="109"/>
      <c r="D638" s="109"/>
      <c r="E638" s="109"/>
      <c r="F638" s="109"/>
      <c r="G638" s="109"/>
      <c r="H638" s="109"/>
    </row>
    <row r="639" spans="1:8" ht="13.5" customHeight="1">
      <c r="A639" s="108"/>
      <c r="B639" s="109"/>
      <c r="C639" s="109"/>
      <c r="D639" s="109"/>
      <c r="E639" s="109"/>
      <c r="F639" s="109"/>
      <c r="G639" s="109"/>
      <c r="H639" s="109"/>
    </row>
    <row r="640" spans="1:8" ht="13.5" customHeight="1">
      <c r="A640" s="108"/>
      <c r="B640" s="109"/>
      <c r="C640" s="109"/>
      <c r="D640" s="109"/>
      <c r="E640" s="109"/>
      <c r="F640" s="109"/>
      <c r="G640" s="109"/>
      <c r="H640" s="109"/>
    </row>
    <row r="641" spans="1:8" ht="13.5" customHeight="1">
      <c r="A641" s="108"/>
      <c r="B641" s="109"/>
      <c r="C641" s="109"/>
      <c r="D641" s="109"/>
      <c r="E641" s="109"/>
      <c r="F641" s="109"/>
      <c r="G641" s="109"/>
      <c r="H641" s="109"/>
    </row>
    <row r="642" spans="1:8" ht="13.5" customHeight="1">
      <c r="A642" s="108"/>
      <c r="B642" s="109"/>
      <c r="C642" s="109"/>
      <c r="D642" s="109"/>
      <c r="E642" s="109"/>
      <c r="F642" s="109"/>
      <c r="G642" s="109"/>
      <c r="H642" s="109"/>
    </row>
    <row r="643" spans="1:8" ht="13.5" customHeight="1">
      <c r="A643" s="108"/>
      <c r="B643" s="109"/>
      <c r="C643" s="109"/>
      <c r="D643" s="109"/>
      <c r="E643" s="109"/>
      <c r="F643" s="109"/>
      <c r="G643" s="109"/>
      <c r="H643" s="109"/>
    </row>
    <row r="644" spans="1:8" ht="13.5" customHeight="1">
      <c r="A644" s="108"/>
      <c r="B644" s="109"/>
      <c r="C644" s="109"/>
      <c r="D644" s="109"/>
      <c r="E644" s="109"/>
      <c r="F644" s="109"/>
      <c r="G644" s="109"/>
      <c r="H644" s="109"/>
    </row>
    <row r="645" spans="1:8" ht="13.5" customHeight="1">
      <c r="A645" s="108"/>
      <c r="B645" s="109"/>
      <c r="C645" s="109"/>
      <c r="D645" s="109"/>
      <c r="E645" s="109"/>
      <c r="F645" s="109"/>
      <c r="G645" s="109"/>
      <c r="H645" s="109"/>
    </row>
    <row r="646" spans="1:8" ht="13.5" customHeight="1">
      <c r="A646" s="108"/>
      <c r="B646" s="109"/>
      <c r="C646" s="109"/>
      <c r="D646" s="109"/>
      <c r="E646" s="109"/>
      <c r="F646" s="109"/>
      <c r="G646" s="109"/>
      <c r="H646" s="109"/>
    </row>
    <row r="647" spans="1:8" ht="13.5" customHeight="1">
      <c r="A647" s="108"/>
      <c r="B647" s="109"/>
      <c r="C647" s="109"/>
      <c r="D647" s="109"/>
      <c r="E647" s="109"/>
      <c r="F647" s="109"/>
      <c r="G647" s="109"/>
      <c r="H647" s="109"/>
    </row>
    <row r="648" spans="1:8" ht="13.5" customHeight="1">
      <c r="A648" s="108"/>
      <c r="B648" s="109"/>
      <c r="C648" s="109"/>
      <c r="D648" s="109"/>
      <c r="E648" s="109"/>
      <c r="F648" s="109"/>
      <c r="G648" s="109"/>
      <c r="H648" s="109"/>
    </row>
    <row r="649" spans="1:8" ht="13.5" customHeight="1">
      <c r="A649" s="108"/>
      <c r="B649" s="109"/>
      <c r="C649" s="109"/>
      <c r="D649" s="109"/>
      <c r="E649" s="109"/>
      <c r="F649" s="109"/>
      <c r="G649" s="109"/>
      <c r="H649" s="109"/>
    </row>
    <row r="650" spans="1:8" ht="13.5" customHeight="1">
      <c r="A650" s="108"/>
      <c r="B650" s="109"/>
      <c r="C650" s="109"/>
      <c r="D650" s="109"/>
      <c r="E650" s="109"/>
      <c r="F650" s="109"/>
      <c r="G650" s="109"/>
      <c r="H650" s="109"/>
    </row>
    <row r="651" spans="1:8" ht="13.5" customHeight="1">
      <c r="A651" s="108"/>
      <c r="B651" s="109"/>
      <c r="C651" s="109"/>
      <c r="D651" s="109"/>
      <c r="E651" s="109"/>
      <c r="F651" s="109"/>
      <c r="G651" s="109"/>
      <c r="H651" s="109"/>
    </row>
    <row r="652" spans="1:8" ht="13.5" customHeight="1">
      <c r="A652" s="108"/>
      <c r="B652" s="109"/>
      <c r="C652" s="109"/>
      <c r="D652" s="109"/>
      <c r="E652" s="109"/>
      <c r="F652" s="109"/>
      <c r="G652" s="109"/>
      <c r="H652" s="109"/>
    </row>
    <row r="653" spans="1:8" ht="13.5" customHeight="1">
      <c r="A653" s="108"/>
      <c r="B653" s="109"/>
      <c r="C653" s="109"/>
      <c r="D653" s="109"/>
      <c r="E653" s="109"/>
      <c r="F653" s="109"/>
      <c r="G653" s="109"/>
      <c r="H653" s="109"/>
    </row>
    <row r="654" spans="1:8" ht="13.5" customHeight="1">
      <c r="A654" s="108"/>
      <c r="B654" s="109"/>
      <c r="C654" s="109"/>
      <c r="D654" s="109"/>
      <c r="E654" s="109"/>
      <c r="F654" s="109"/>
      <c r="G654" s="109"/>
      <c r="H654" s="109"/>
    </row>
    <row r="655" spans="1:8" ht="13.5" customHeight="1">
      <c r="A655" s="108"/>
      <c r="B655" s="109"/>
      <c r="C655" s="109"/>
      <c r="D655" s="109"/>
      <c r="E655" s="109"/>
      <c r="F655" s="109"/>
      <c r="G655" s="109"/>
      <c r="H655" s="109"/>
    </row>
    <row r="656" spans="1:8" ht="13.5" customHeight="1">
      <c r="A656" s="108"/>
      <c r="B656" s="109"/>
      <c r="C656" s="109"/>
      <c r="D656" s="109"/>
      <c r="E656" s="109"/>
      <c r="F656" s="109"/>
      <c r="G656" s="109"/>
      <c r="H656" s="109"/>
    </row>
    <row r="657" spans="1:8" ht="13.5" customHeight="1">
      <c r="A657" s="108"/>
      <c r="B657" s="109"/>
      <c r="C657" s="109"/>
      <c r="D657" s="109"/>
      <c r="E657" s="109"/>
      <c r="F657" s="109"/>
      <c r="G657" s="109"/>
      <c r="H657" s="109"/>
    </row>
    <row r="658" spans="1:8" ht="13.5" customHeight="1">
      <c r="A658" s="108"/>
      <c r="B658" s="109"/>
      <c r="C658" s="109"/>
      <c r="D658" s="109"/>
      <c r="E658" s="109"/>
      <c r="F658" s="109"/>
      <c r="G658" s="109"/>
      <c r="H658" s="109"/>
    </row>
    <row r="659" spans="1:8" ht="13.5" customHeight="1">
      <c r="A659" s="108"/>
      <c r="B659" s="109"/>
      <c r="C659" s="109"/>
      <c r="D659" s="109"/>
      <c r="E659" s="109"/>
      <c r="F659" s="109"/>
      <c r="G659" s="109"/>
      <c r="H659" s="109"/>
    </row>
    <row r="660" spans="1:8" ht="13.5" customHeight="1">
      <c r="A660" s="108"/>
      <c r="B660" s="109"/>
      <c r="C660" s="109"/>
      <c r="D660" s="109"/>
      <c r="E660" s="109"/>
      <c r="F660" s="109"/>
      <c r="G660" s="109"/>
      <c r="H660" s="109"/>
    </row>
    <row r="661" spans="1:8" ht="13.5" customHeight="1">
      <c r="A661" s="108"/>
      <c r="B661" s="109"/>
      <c r="C661" s="109"/>
      <c r="D661" s="109"/>
      <c r="E661" s="109"/>
      <c r="F661" s="109"/>
      <c r="G661" s="109"/>
      <c r="H661" s="109"/>
    </row>
    <row r="662" spans="1:8" ht="13.5" customHeight="1">
      <c r="A662" s="108"/>
      <c r="B662" s="109"/>
      <c r="C662" s="109"/>
      <c r="D662" s="109"/>
      <c r="E662" s="109"/>
      <c r="F662" s="109"/>
      <c r="G662" s="109"/>
      <c r="H662" s="109"/>
    </row>
    <row r="663" spans="1:8" ht="13.5" customHeight="1">
      <c r="A663" s="108"/>
      <c r="B663" s="109"/>
      <c r="C663" s="109"/>
      <c r="D663" s="109"/>
      <c r="E663" s="109"/>
      <c r="F663" s="109"/>
      <c r="G663" s="109"/>
      <c r="H663" s="109"/>
    </row>
    <row r="664" spans="1:8" ht="13.5" customHeight="1">
      <c r="A664" s="108"/>
      <c r="B664" s="109"/>
      <c r="C664" s="109"/>
      <c r="D664" s="109"/>
      <c r="E664" s="109"/>
      <c r="F664" s="109"/>
      <c r="G664" s="109"/>
      <c r="H664" s="109"/>
    </row>
    <row r="665" spans="1:8" ht="13.5" customHeight="1">
      <c r="A665" s="108"/>
      <c r="B665" s="109"/>
      <c r="C665" s="109"/>
      <c r="D665" s="109"/>
      <c r="E665" s="109"/>
      <c r="F665" s="109"/>
      <c r="G665" s="109"/>
      <c r="H665" s="109"/>
    </row>
    <row r="666" spans="1:8" ht="13.5" customHeight="1">
      <c r="A666" s="108"/>
      <c r="B666" s="109"/>
      <c r="C666" s="109"/>
      <c r="D666" s="109"/>
      <c r="E666" s="109"/>
      <c r="F666" s="109"/>
      <c r="G666" s="109"/>
      <c r="H666" s="109"/>
    </row>
    <row r="667" spans="1:8" ht="13.5" customHeight="1">
      <c r="A667" s="108"/>
      <c r="B667" s="109"/>
      <c r="C667" s="109"/>
      <c r="D667" s="109"/>
      <c r="E667" s="109"/>
      <c r="F667" s="109"/>
      <c r="G667" s="109"/>
      <c r="H667" s="109"/>
    </row>
    <row r="668" spans="1:8" ht="13.5" customHeight="1">
      <c r="A668" s="108"/>
      <c r="B668" s="109"/>
      <c r="C668" s="109"/>
      <c r="D668" s="109"/>
      <c r="E668" s="109"/>
      <c r="F668" s="109"/>
      <c r="G668" s="109"/>
      <c r="H668" s="109"/>
    </row>
    <row r="669" spans="1:8" ht="13.5" customHeight="1">
      <c r="A669" s="108"/>
      <c r="B669" s="109"/>
      <c r="C669" s="109"/>
      <c r="D669" s="109"/>
      <c r="E669" s="109"/>
      <c r="F669" s="109"/>
      <c r="G669" s="109"/>
      <c r="H669" s="109"/>
    </row>
    <row r="670" spans="1:8" ht="13.5" customHeight="1">
      <c r="A670" s="108"/>
      <c r="B670" s="109"/>
      <c r="C670" s="109"/>
      <c r="D670" s="109"/>
      <c r="E670" s="109"/>
      <c r="F670" s="109"/>
      <c r="G670" s="109"/>
      <c r="H670" s="109"/>
    </row>
    <row r="671" spans="1:8" ht="13.5" customHeight="1">
      <c r="A671" s="108"/>
      <c r="B671" s="109"/>
      <c r="C671" s="109"/>
      <c r="D671" s="109"/>
      <c r="E671" s="109"/>
      <c r="F671" s="109"/>
      <c r="G671" s="109"/>
      <c r="H671" s="109"/>
    </row>
    <row r="672" spans="1:8" ht="13.5" customHeight="1">
      <c r="A672" s="108"/>
      <c r="B672" s="109"/>
      <c r="C672" s="109"/>
      <c r="D672" s="109"/>
      <c r="E672" s="109"/>
      <c r="F672" s="109"/>
      <c r="G672" s="109"/>
      <c r="H672" s="109"/>
    </row>
    <row r="673" spans="1:8" ht="13.5" customHeight="1">
      <c r="A673" s="108"/>
      <c r="B673" s="109"/>
      <c r="C673" s="109"/>
      <c r="D673" s="109"/>
      <c r="E673" s="109"/>
      <c r="F673" s="109"/>
      <c r="G673" s="109"/>
      <c r="H673" s="109"/>
    </row>
    <row r="674" spans="1:8" ht="13.5" customHeight="1">
      <c r="A674" s="108"/>
      <c r="B674" s="109"/>
      <c r="C674" s="109"/>
      <c r="D674" s="109"/>
      <c r="E674" s="109"/>
      <c r="F674" s="109"/>
      <c r="G674" s="109"/>
      <c r="H674" s="109"/>
    </row>
    <row r="675" spans="1:8" ht="13.5" customHeight="1">
      <c r="A675" s="108"/>
      <c r="B675" s="109"/>
      <c r="C675" s="109"/>
      <c r="D675" s="109"/>
      <c r="E675" s="109"/>
      <c r="F675" s="109"/>
      <c r="G675" s="109"/>
      <c r="H675" s="109"/>
    </row>
    <row r="676" spans="1:8" ht="13.5" customHeight="1">
      <c r="A676" s="108"/>
      <c r="B676" s="109"/>
      <c r="C676" s="109"/>
      <c r="D676" s="109"/>
      <c r="E676" s="109"/>
      <c r="F676" s="109"/>
      <c r="G676" s="109"/>
      <c r="H676" s="109"/>
    </row>
    <row r="677" spans="1:8" ht="13.5" customHeight="1">
      <c r="A677" s="108"/>
      <c r="B677" s="109"/>
      <c r="C677" s="109"/>
      <c r="D677" s="109"/>
      <c r="E677" s="109"/>
      <c r="F677" s="109"/>
      <c r="G677" s="109"/>
      <c r="H677" s="109"/>
    </row>
    <row r="678" spans="1:8" ht="13.5" customHeight="1">
      <c r="A678" s="108"/>
      <c r="B678" s="109"/>
      <c r="C678" s="109"/>
      <c r="D678" s="109"/>
      <c r="E678" s="109"/>
      <c r="F678" s="109"/>
      <c r="G678" s="109"/>
      <c r="H678" s="109"/>
    </row>
    <row r="679" spans="1:8" ht="13.5" customHeight="1">
      <c r="A679" s="108"/>
      <c r="B679" s="109"/>
      <c r="C679" s="109"/>
      <c r="D679" s="109"/>
      <c r="E679" s="109"/>
      <c r="F679" s="109"/>
      <c r="G679" s="109"/>
      <c r="H679" s="109"/>
    </row>
    <row r="680" spans="1:8" ht="13.5" customHeight="1">
      <c r="A680" s="108"/>
      <c r="B680" s="109"/>
      <c r="C680" s="109"/>
      <c r="D680" s="109"/>
      <c r="E680" s="109"/>
      <c r="F680" s="109"/>
      <c r="G680" s="109"/>
      <c r="H680" s="109"/>
    </row>
    <row r="681" spans="1:8" ht="13.5" customHeight="1">
      <c r="A681" s="108"/>
      <c r="B681" s="109"/>
      <c r="C681" s="109"/>
      <c r="D681" s="109"/>
      <c r="E681" s="109"/>
      <c r="F681" s="109"/>
      <c r="G681" s="109"/>
      <c r="H681" s="109"/>
    </row>
    <row r="682" spans="1:8" ht="13.5" customHeight="1">
      <c r="A682" s="108"/>
      <c r="B682" s="109"/>
      <c r="C682" s="109"/>
      <c r="D682" s="109"/>
      <c r="E682" s="109"/>
      <c r="F682" s="109"/>
      <c r="G682" s="109"/>
      <c r="H682" s="109"/>
    </row>
    <row r="683" spans="1:8" ht="13.5" customHeight="1">
      <c r="A683" s="108"/>
      <c r="B683" s="109"/>
      <c r="C683" s="109"/>
      <c r="D683" s="109"/>
      <c r="E683" s="109"/>
      <c r="F683" s="109"/>
      <c r="G683" s="109"/>
      <c r="H683" s="109"/>
    </row>
    <row r="684" spans="1:8" ht="13.5" customHeight="1">
      <c r="A684" s="108"/>
      <c r="B684" s="109"/>
      <c r="C684" s="109"/>
      <c r="D684" s="109"/>
      <c r="E684" s="109"/>
      <c r="F684" s="109"/>
      <c r="G684" s="109"/>
      <c r="H684" s="109"/>
    </row>
    <row r="685" spans="1:8" ht="13.5" customHeight="1">
      <c r="A685" s="108"/>
      <c r="B685" s="109"/>
      <c r="C685" s="109"/>
      <c r="D685" s="109"/>
      <c r="E685" s="109"/>
      <c r="F685" s="109"/>
      <c r="G685" s="109"/>
      <c r="H685" s="109"/>
    </row>
    <row r="686" spans="1:8" ht="13.5" customHeight="1">
      <c r="A686" s="108"/>
      <c r="B686" s="109"/>
      <c r="C686" s="109"/>
      <c r="D686" s="109"/>
      <c r="E686" s="109"/>
      <c r="F686" s="109"/>
      <c r="G686" s="109"/>
      <c r="H686" s="109"/>
    </row>
    <row r="687" spans="1:8" ht="13.5" customHeight="1">
      <c r="A687" s="108"/>
      <c r="B687" s="109"/>
      <c r="C687" s="109"/>
      <c r="D687" s="109"/>
      <c r="E687" s="109"/>
      <c r="F687" s="109"/>
      <c r="G687" s="109"/>
      <c r="H687" s="109"/>
    </row>
    <row r="688" spans="1:8" ht="13.5" customHeight="1">
      <c r="A688" s="108"/>
      <c r="B688" s="109"/>
      <c r="C688" s="109"/>
      <c r="D688" s="109"/>
      <c r="E688" s="109"/>
      <c r="F688" s="109"/>
      <c r="G688" s="109"/>
      <c r="H688" s="109"/>
    </row>
    <row r="689" spans="1:8" ht="13.5" customHeight="1">
      <c r="A689" s="108"/>
      <c r="B689" s="109"/>
      <c r="C689" s="109"/>
      <c r="D689" s="109"/>
      <c r="E689" s="109"/>
      <c r="F689" s="109"/>
      <c r="G689" s="109"/>
      <c r="H689" s="109"/>
    </row>
    <row r="690" spans="1:8" ht="13.5" customHeight="1">
      <c r="A690" s="108"/>
      <c r="B690" s="109"/>
      <c r="C690" s="109"/>
      <c r="D690" s="109"/>
      <c r="E690" s="109"/>
      <c r="F690" s="109"/>
      <c r="G690" s="109"/>
      <c r="H690" s="109"/>
    </row>
    <row r="691" spans="1:8" ht="13.5" customHeight="1">
      <c r="A691" s="108"/>
      <c r="B691" s="109"/>
      <c r="C691" s="109"/>
      <c r="D691" s="109"/>
      <c r="E691" s="109"/>
      <c r="F691" s="109"/>
      <c r="G691" s="109"/>
      <c r="H691" s="109"/>
    </row>
    <row r="692" spans="1:8" ht="13.5" customHeight="1">
      <c r="A692" s="108"/>
      <c r="B692" s="109"/>
      <c r="C692" s="109"/>
      <c r="D692" s="109"/>
      <c r="E692" s="109"/>
      <c r="F692" s="109"/>
      <c r="G692" s="109"/>
      <c r="H692" s="109"/>
    </row>
    <row r="693" spans="1:8" ht="13.5" customHeight="1">
      <c r="A693" s="108"/>
      <c r="B693" s="109"/>
      <c r="C693" s="109"/>
      <c r="D693" s="109"/>
      <c r="E693" s="109"/>
      <c r="F693" s="109"/>
      <c r="G693" s="109"/>
      <c r="H693" s="109"/>
    </row>
    <row r="694" spans="1:8" ht="13.5" customHeight="1">
      <c r="A694" s="108"/>
      <c r="B694" s="109"/>
      <c r="C694" s="109"/>
      <c r="D694" s="109"/>
      <c r="E694" s="109"/>
      <c r="F694" s="109"/>
      <c r="G694" s="109"/>
      <c r="H694" s="109"/>
    </row>
    <row r="695" spans="1:8" ht="13.5" customHeight="1">
      <c r="A695" s="108"/>
      <c r="B695" s="109"/>
      <c r="C695" s="109"/>
      <c r="D695" s="109"/>
      <c r="E695" s="109"/>
      <c r="F695" s="109"/>
      <c r="G695" s="109"/>
      <c r="H695" s="109"/>
    </row>
    <row r="696" spans="1:8" ht="13.5" customHeight="1">
      <c r="A696" s="108"/>
      <c r="B696" s="109"/>
      <c r="C696" s="109"/>
      <c r="D696" s="109"/>
      <c r="E696" s="109"/>
      <c r="F696" s="109"/>
      <c r="G696" s="109"/>
      <c r="H696" s="109"/>
    </row>
    <row r="697" spans="1:8" ht="13.5" customHeight="1">
      <c r="A697" s="108"/>
      <c r="B697" s="109"/>
      <c r="C697" s="109"/>
      <c r="D697" s="109"/>
      <c r="E697" s="109"/>
      <c r="F697" s="109"/>
      <c r="G697" s="109"/>
      <c r="H697" s="109"/>
    </row>
    <row r="698" spans="1:8" ht="13.5" customHeight="1">
      <c r="A698" s="108"/>
      <c r="B698" s="109"/>
      <c r="C698" s="109"/>
      <c r="D698" s="109"/>
      <c r="E698" s="109"/>
      <c r="F698" s="109"/>
      <c r="G698" s="109"/>
      <c r="H698" s="109"/>
    </row>
    <row r="699" spans="1:8" ht="13.5" customHeight="1">
      <c r="A699" s="108"/>
      <c r="B699" s="109"/>
      <c r="C699" s="109"/>
      <c r="D699" s="109"/>
      <c r="E699" s="109"/>
      <c r="F699" s="109"/>
      <c r="G699" s="109"/>
      <c r="H699" s="109"/>
    </row>
    <row r="700" spans="1:8" ht="13.5" customHeight="1">
      <c r="A700" s="108"/>
      <c r="B700" s="109"/>
      <c r="C700" s="109"/>
      <c r="D700" s="109"/>
      <c r="E700" s="109"/>
      <c r="F700" s="109"/>
      <c r="G700" s="109"/>
      <c r="H700" s="109"/>
    </row>
    <row r="701" spans="1:8" ht="13.5" customHeight="1">
      <c r="A701" s="108"/>
      <c r="B701" s="109"/>
      <c r="C701" s="109"/>
      <c r="D701" s="109"/>
      <c r="E701" s="109"/>
      <c r="F701" s="109"/>
      <c r="G701" s="109"/>
      <c r="H701" s="109"/>
    </row>
    <row r="702" spans="1:8" ht="13.5" customHeight="1">
      <c r="A702" s="108"/>
      <c r="B702" s="109"/>
      <c r="C702" s="109"/>
      <c r="D702" s="109"/>
      <c r="E702" s="109"/>
      <c r="F702" s="109"/>
      <c r="G702" s="109"/>
      <c r="H702" s="109"/>
    </row>
    <row r="703" spans="1:8" ht="13.5" customHeight="1">
      <c r="A703" s="108"/>
      <c r="B703" s="109"/>
      <c r="C703" s="109"/>
      <c r="D703" s="109"/>
      <c r="E703" s="109"/>
      <c r="F703" s="109"/>
      <c r="G703" s="109"/>
      <c r="H703" s="109"/>
    </row>
    <row r="704" spans="1:8" ht="13.5" customHeight="1">
      <c r="A704" s="108"/>
      <c r="B704" s="109"/>
      <c r="C704" s="109"/>
      <c r="D704" s="109"/>
      <c r="E704" s="109"/>
      <c r="F704" s="109"/>
      <c r="G704" s="109"/>
      <c r="H704" s="109"/>
    </row>
    <row r="705" spans="1:8" ht="13.5" customHeight="1">
      <c r="A705" s="108"/>
      <c r="B705" s="109"/>
      <c r="C705" s="109"/>
      <c r="D705" s="109"/>
      <c r="E705" s="109"/>
      <c r="F705" s="109"/>
      <c r="G705" s="109"/>
      <c r="H705" s="109"/>
    </row>
    <row r="706" spans="1:8" ht="13.5" customHeight="1">
      <c r="A706" s="108"/>
      <c r="B706" s="109"/>
      <c r="C706" s="109"/>
      <c r="D706" s="109"/>
      <c r="E706" s="109"/>
      <c r="F706" s="109"/>
      <c r="G706" s="109"/>
      <c r="H706" s="109"/>
    </row>
    <row r="707" spans="1:8" ht="13.5" customHeight="1">
      <c r="A707" s="108"/>
      <c r="B707" s="109"/>
      <c r="C707" s="109"/>
      <c r="D707" s="109"/>
      <c r="E707" s="109"/>
      <c r="F707" s="109"/>
      <c r="G707" s="109"/>
      <c r="H707" s="109"/>
    </row>
    <row r="708" spans="1:8" ht="13.5" customHeight="1">
      <c r="A708" s="108"/>
      <c r="B708" s="109"/>
      <c r="C708" s="109"/>
      <c r="D708" s="109"/>
      <c r="E708" s="109"/>
      <c r="F708" s="109"/>
      <c r="G708" s="109"/>
      <c r="H708" s="109"/>
    </row>
    <row r="709" spans="1:8" ht="13.5" customHeight="1">
      <c r="A709" s="108"/>
      <c r="B709" s="109"/>
      <c r="C709" s="109"/>
      <c r="D709" s="109"/>
      <c r="E709" s="109"/>
      <c r="F709" s="109"/>
      <c r="G709" s="109"/>
      <c r="H709" s="109"/>
    </row>
    <row r="710" spans="1:8" ht="13.5" customHeight="1">
      <c r="A710" s="108"/>
      <c r="B710" s="109"/>
      <c r="C710" s="109"/>
      <c r="D710" s="109"/>
      <c r="E710" s="109"/>
      <c r="F710" s="109"/>
      <c r="G710" s="109"/>
      <c r="H710" s="109"/>
    </row>
    <row r="711" spans="1:8" ht="13.5" customHeight="1">
      <c r="A711" s="108"/>
      <c r="B711" s="109"/>
      <c r="C711" s="109"/>
      <c r="D711" s="109"/>
      <c r="E711" s="109"/>
      <c r="F711" s="109"/>
      <c r="G711" s="109"/>
      <c r="H711" s="109"/>
    </row>
    <row r="712" spans="1:8" ht="13.5" customHeight="1">
      <c r="A712" s="108"/>
      <c r="B712" s="109"/>
      <c r="C712" s="109"/>
      <c r="D712" s="109"/>
      <c r="E712" s="109"/>
      <c r="F712" s="109"/>
      <c r="G712" s="109"/>
      <c r="H712" s="109"/>
    </row>
    <row r="713" spans="1:8" ht="13.5" customHeight="1">
      <c r="A713" s="108"/>
      <c r="B713" s="109"/>
      <c r="C713" s="109"/>
      <c r="D713" s="109"/>
      <c r="E713" s="109"/>
      <c r="F713" s="109"/>
      <c r="G713" s="109"/>
      <c r="H713" s="109"/>
    </row>
    <row r="714" spans="1:8" ht="13.5" customHeight="1">
      <c r="A714" s="108"/>
      <c r="B714" s="109"/>
      <c r="C714" s="109"/>
      <c r="D714" s="109"/>
      <c r="E714" s="109"/>
      <c r="F714" s="109"/>
      <c r="G714" s="109"/>
      <c r="H714" s="109"/>
    </row>
    <row r="715" spans="1:8" ht="13.5" customHeight="1">
      <c r="A715" s="108"/>
      <c r="B715" s="109"/>
      <c r="C715" s="109"/>
      <c r="D715" s="109"/>
      <c r="E715" s="109"/>
      <c r="F715" s="109"/>
      <c r="G715" s="109"/>
      <c r="H715" s="109"/>
    </row>
    <row r="716" spans="1:8" ht="13.5" customHeight="1">
      <c r="A716" s="108"/>
      <c r="B716" s="109"/>
      <c r="C716" s="109"/>
      <c r="D716" s="109"/>
      <c r="E716" s="109"/>
      <c r="F716" s="109"/>
      <c r="G716" s="109"/>
      <c r="H716" s="109"/>
    </row>
    <row r="717" spans="1:8" ht="13.5" customHeight="1">
      <c r="A717" s="108"/>
      <c r="B717" s="109"/>
      <c r="C717" s="109"/>
      <c r="D717" s="109"/>
      <c r="E717" s="109"/>
      <c r="F717" s="109"/>
      <c r="G717" s="109"/>
      <c r="H717" s="109"/>
    </row>
    <row r="718" spans="1:8" ht="13.5" customHeight="1">
      <c r="A718" s="108"/>
      <c r="B718" s="109"/>
      <c r="C718" s="109"/>
      <c r="D718" s="109"/>
      <c r="E718" s="109"/>
      <c r="F718" s="109"/>
      <c r="G718" s="109"/>
      <c r="H718" s="109"/>
    </row>
    <row r="719" spans="1:8" ht="13.5" customHeight="1">
      <c r="A719" s="108"/>
      <c r="B719" s="109"/>
      <c r="C719" s="109"/>
      <c r="D719" s="109"/>
      <c r="E719" s="109"/>
      <c r="F719" s="109"/>
      <c r="G719" s="109"/>
      <c r="H719" s="109"/>
    </row>
    <row r="720" spans="1:8" ht="13.5" customHeight="1">
      <c r="A720" s="108"/>
      <c r="B720" s="109"/>
      <c r="C720" s="109"/>
      <c r="D720" s="109"/>
      <c r="E720" s="109"/>
      <c r="F720" s="109"/>
      <c r="G720" s="109"/>
      <c r="H720" s="109"/>
    </row>
    <row r="721" spans="1:8" ht="13.5" customHeight="1">
      <c r="A721" s="108"/>
      <c r="B721" s="109"/>
      <c r="C721" s="109"/>
      <c r="D721" s="109"/>
      <c r="E721" s="109"/>
      <c r="F721" s="109"/>
      <c r="G721" s="109"/>
      <c r="H721" s="109"/>
    </row>
    <row r="722" spans="1:8" ht="13.5" customHeight="1">
      <c r="A722" s="108"/>
      <c r="B722" s="109"/>
      <c r="C722" s="109"/>
      <c r="D722" s="109"/>
      <c r="E722" s="109"/>
      <c r="F722" s="109"/>
      <c r="G722" s="109"/>
      <c r="H722" s="109"/>
    </row>
    <row r="723" spans="1:8" ht="13.5" customHeight="1">
      <c r="A723" s="108"/>
      <c r="B723" s="109"/>
      <c r="C723" s="109"/>
      <c r="D723" s="109"/>
      <c r="E723" s="109"/>
      <c r="F723" s="109"/>
      <c r="G723" s="109"/>
      <c r="H723" s="109"/>
    </row>
    <row r="724" spans="1:8" ht="13.5" customHeight="1">
      <c r="A724" s="108"/>
      <c r="B724" s="109"/>
      <c r="C724" s="109"/>
      <c r="D724" s="109"/>
      <c r="E724" s="109"/>
      <c r="F724" s="109"/>
      <c r="G724" s="109"/>
      <c r="H724" s="109"/>
    </row>
    <row r="725" spans="1:8" ht="13.5" customHeight="1">
      <c r="A725" s="108"/>
      <c r="B725" s="109"/>
      <c r="C725" s="109"/>
      <c r="D725" s="109"/>
      <c r="E725" s="109"/>
      <c r="F725" s="109"/>
      <c r="G725" s="109"/>
      <c r="H725" s="109"/>
    </row>
    <row r="726" spans="1:8" ht="13.5" customHeight="1">
      <c r="A726" s="108"/>
      <c r="B726" s="109"/>
      <c r="C726" s="109"/>
      <c r="D726" s="109"/>
      <c r="E726" s="109"/>
      <c r="F726" s="109"/>
      <c r="G726" s="109"/>
      <c r="H726" s="109"/>
    </row>
    <row r="727" spans="1:8" ht="13.5" customHeight="1">
      <c r="A727" s="108"/>
      <c r="B727" s="109"/>
      <c r="C727" s="109"/>
      <c r="D727" s="109"/>
      <c r="E727" s="109"/>
      <c r="F727" s="109"/>
      <c r="G727" s="109"/>
      <c r="H727" s="109"/>
    </row>
    <row r="728" spans="1:8" ht="13.5" customHeight="1">
      <c r="A728" s="108"/>
      <c r="B728" s="109"/>
      <c r="C728" s="109"/>
      <c r="D728" s="109"/>
      <c r="E728" s="109"/>
      <c r="F728" s="109"/>
      <c r="G728" s="109"/>
      <c r="H728" s="109"/>
    </row>
    <row r="729" spans="1:8" ht="13.5" customHeight="1">
      <c r="A729" s="108"/>
      <c r="B729" s="109"/>
      <c r="C729" s="109"/>
      <c r="D729" s="109"/>
      <c r="E729" s="109"/>
      <c r="F729" s="109"/>
      <c r="G729" s="109"/>
      <c r="H729" s="109"/>
    </row>
    <row r="730" spans="1:8" ht="13.5" customHeight="1">
      <c r="A730" s="108"/>
      <c r="B730" s="109"/>
      <c r="C730" s="109"/>
      <c r="D730" s="109"/>
      <c r="E730" s="109"/>
      <c r="F730" s="109"/>
      <c r="G730" s="109"/>
      <c r="H730" s="109"/>
    </row>
    <row r="731" spans="1:8" ht="13.5" customHeight="1">
      <c r="A731" s="108"/>
      <c r="B731" s="109"/>
      <c r="C731" s="109"/>
      <c r="D731" s="109"/>
      <c r="E731" s="109"/>
      <c r="F731" s="109"/>
      <c r="G731" s="109"/>
      <c r="H731" s="109"/>
    </row>
    <row r="732" spans="1:8" ht="13.5" customHeight="1">
      <c r="A732" s="108"/>
      <c r="B732" s="109"/>
      <c r="C732" s="109"/>
      <c r="D732" s="109"/>
      <c r="E732" s="109"/>
      <c r="F732" s="109"/>
      <c r="G732" s="109"/>
      <c r="H732" s="109"/>
    </row>
    <row r="733" spans="1:8" ht="13.5" customHeight="1">
      <c r="A733" s="108"/>
      <c r="B733" s="109"/>
      <c r="C733" s="109"/>
      <c r="D733" s="109"/>
      <c r="E733" s="109"/>
      <c r="F733" s="109"/>
      <c r="G733" s="109"/>
      <c r="H733" s="109"/>
    </row>
    <row r="734" spans="1:8" ht="13.5" customHeight="1">
      <c r="A734" s="108"/>
      <c r="B734" s="109"/>
      <c r="C734" s="109"/>
      <c r="D734" s="109"/>
      <c r="E734" s="109"/>
      <c r="F734" s="109"/>
      <c r="G734" s="109"/>
      <c r="H734" s="109"/>
    </row>
    <row r="735" spans="1:8" ht="13.5" customHeight="1">
      <c r="A735" s="108"/>
      <c r="B735" s="109"/>
      <c r="C735" s="109"/>
      <c r="D735" s="109"/>
      <c r="E735" s="109"/>
      <c r="F735" s="109"/>
      <c r="G735" s="109"/>
      <c r="H735" s="109"/>
    </row>
    <row r="736" spans="1:8" ht="13.5" customHeight="1">
      <c r="A736" s="108"/>
      <c r="B736" s="109"/>
      <c r="C736" s="109"/>
      <c r="D736" s="109"/>
      <c r="E736" s="109"/>
      <c r="F736" s="109"/>
      <c r="G736" s="109"/>
      <c r="H736" s="109"/>
    </row>
    <row r="737" spans="1:8" ht="13.5" customHeight="1">
      <c r="A737" s="108"/>
      <c r="B737" s="109"/>
      <c r="C737" s="109"/>
      <c r="D737" s="109"/>
      <c r="E737" s="109"/>
      <c r="F737" s="109"/>
      <c r="G737" s="109"/>
      <c r="H737" s="109"/>
    </row>
    <row r="738" spans="1:8" ht="13.5" customHeight="1">
      <c r="A738" s="108"/>
      <c r="B738" s="109"/>
      <c r="C738" s="109"/>
      <c r="D738" s="109"/>
      <c r="E738" s="109"/>
      <c r="F738" s="109"/>
      <c r="G738" s="109"/>
      <c r="H738" s="109"/>
    </row>
    <row r="739" spans="1:8" ht="13.5" customHeight="1">
      <c r="A739" s="108"/>
      <c r="B739" s="109"/>
      <c r="C739" s="109"/>
      <c r="D739" s="109"/>
      <c r="E739" s="109"/>
      <c r="F739" s="109"/>
      <c r="G739" s="109"/>
      <c r="H739" s="109"/>
    </row>
    <row r="740" spans="1:8" ht="13.5" customHeight="1">
      <c r="A740" s="108"/>
      <c r="B740" s="109"/>
      <c r="C740" s="109"/>
      <c r="D740" s="109"/>
      <c r="E740" s="109"/>
      <c r="F740" s="109"/>
      <c r="G740" s="109"/>
      <c r="H740" s="109"/>
    </row>
    <row r="741" spans="1:8" ht="13.5" customHeight="1">
      <c r="A741" s="108"/>
      <c r="B741" s="109"/>
      <c r="C741" s="109"/>
      <c r="D741" s="109"/>
      <c r="E741" s="109"/>
      <c r="F741" s="109"/>
      <c r="G741" s="109"/>
      <c r="H741" s="109"/>
    </row>
    <row r="742" spans="1:8" ht="13.5" customHeight="1">
      <c r="A742" s="108"/>
      <c r="B742" s="109"/>
      <c r="C742" s="109"/>
      <c r="D742" s="109"/>
      <c r="E742" s="109"/>
      <c r="F742" s="109"/>
      <c r="G742" s="109"/>
      <c r="H742" s="109"/>
    </row>
    <row r="743" spans="1:8" ht="13.5" customHeight="1">
      <c r="A743" s="108"/>
      <c r="B743" s="109"/>
      <c r="C743" s="109"/>
      <c r="D743" s="109"/>
      <c r="E743" s="109"/>
      <c r="F743" s="109"/>
      <c r="G743" s="109"/>
      <c r="H743" s="109"/>
    </row>
    <row r="744" spans="1:8" ht="13.5" customHeight="1">
      <c r="A744" s="108"/>
      <c r="B744" s="109"/>
      <c r="C744" s="109"/>
      <c r="D744" s="109"/>
      <c r="E744" s="109"/>
      <c r="F744" s="109"/>
      <c r="G744" s="109"/>
      <c r="H744" s="109"/>
    </row>
    <row r="745" spans="1:8" ht="13.5" customHeight="1">
      <c r="A745" s="108"/>
      <c r="B745" s="109"/>
      <c r="C745" s="109"/>
      <c r="D745" s="109"/>
      <c r="E745" s="109"/>
      <c r="F745" s="109"/>
      <c r="G745" s="109"/>
      <c r="H745" s="109"/>
    </row>
    <row r="746" spans="1:8" ht="13.5" customHeight="1">
      <c r="A746" s="108"/>
      <c r="B746" s="109"/>
      <c r="C746" s="109"/>
      <c r="D746" s="109"/>
      <c r="E746" s="109"/>
      <c r="F746" s="109"/>
      <c r="G746" s="109"/>
      <c r="H746" s="109"/>
    </row>
    <row r="747" spans="1:8" ht="13.5" customHeight="1">
      <c r="A747" s="108"/>
      <c r="B747" s="109"/>
      <c r="C747" s="109"/>
      <c r="D747" s="109"/>
      <c r="E747" s="109"/>
      <c r="F747" s="109"/>
      <c r="G747" s="109"/>
      <c r="H747" s="109"/>
    </row>
    <row r="748" spans="1:8" ht="13.5" customHeight="1">
      <c r="A748" s="108"/>
      <c r="B748" s="109"/>
      <c r="C748" s="109"/>
      <c r="D748" s="109"/>
      <c r="E748" s="109"/>
      <c r="F748" s="109"/>
      <c r="G748" s="109"/>
      <c r="H748" s="109"/>
    </row>
    <row r="749" spans="1:8" ht="13.5" customHeight="1">
      <c r="A749" s="108"/>
      <c r="B749" s="109"/>
      <c r="C749" s="109"/>
      <c r="D749" s="109"/>
      <c r="E749" s="109"/>
      <c r="F749" s="109"/>
      <c r="G749" s="109"/>
      <c r="H749" s="109"/>
    </row>
    <row r="750" spans="1:8" ht="13.5" customHeight="1">
      <c r="A750" s="108"/>
      <c r="B750" s="109"/>
      <c r="C750" s="109"/>
      <c r="D750" s="109"/>
      <c r="E750" s="109"/>
      <c r="F750" s="109"/>
      <c r="G750" s="109"/>
      <c r="H750" s="109"/>
    </row>
    <row r="751" spans="1:8" ht="13.5" customHeight="1">
      <c r="A751" s="108"/>
      <c r="B751" s="109"/>
      <c r="C751" s="109"/>
      <c r="D751" s="109"/>
      <c r="E751" s="109"/>
      <c r="F751" s="109"/>
      <c r="G751" s="109"/>
      <c r="H751" s="109"/>
    </row>
    <row r="752" spans="1:8" ht="13.5" customHeight="1">
      <c r="A752" s="108"/>
      <c r="B752" s="109"/>
      <c r="C752" s="109"/>
      <c r="D752" s="109"/>
      <c r="E752" s="109"/>
      <c r="F752" s="109"/>
      <c r="G752" s="109"/>
      <c r="H752" s="109"/>
    </row>
    <row r="753" spans="1:8" ht="13.5" customHeight="1">
      <c r="A753" s="108"/>
      <c r="B753" s="109"/>
      <c r="C753" s="109"/>
      <c r="D753" s="109"/>
      <c r="E753" s="109"/>
      <c r="F753" s="109"/>
      <c r="G753" s="109"/>
      <c r="H753" s="109"/>
    </row>
    <row r="754" spans="1:8" ht="13.5" customHeight="1">
      <c r="A754" s="108"/>
      <c r="B754" s="109"/>
      <c r="C754" s="109"/>
      <c r="D754" s="109"/>
      <c r="E754" s="109"/>
      <c r="F754" s="109"/>
      <c r="G754" s="109"/>
      <c r="H754" s="109"/>
    </row>
    <row r="755" spans="1:8" ht="13.5" customHeight="1">
      <c r="A755" s="108"/>
      <c r="B755" s="109"/>
      <c r="C755" s="109"/>
      <c r="D755" s="109"/>
      <c r="E755" s="109"/>
      <c r="F755" s="109"/>
      <c r="G755" s="109"/>
      <c r="H755" s="109"/>
    </row>
    <row r="756" spans="1:8" ht="13.5" customHeight="1">
      <c r="A756" s="108"/>
      <c r="B756" s="109"/>
      <c r="C756" s="109"/>
      <c r="D756" s="109"/>
      <c r="E756" s="109"/>
      <c r="F756" s="109"/>
      <c r="G756" s="109"/>
      <c r="H756" s="109"/>
    </row>
    <row r="757" spans="1:8" ht="13.5" customHeight="1">
      <c r="A757" s="108"/>
      <c r="B757" s="109"/>
      <c r="C757" s="109"/>
      <c r="D757" s="109"/>
      <c r="E757" s="109"/>
      <c r="F757" s="109"/>
      <c r="G757" s="109"/>
      <c r="H757" s="109"/>
    </row>
    <row r="758" spans="1:8" ht="13.5" customHeight="1">
      <c r="A758" s="108"/>
      <c r="B758" s="109"/>
      <c r="C758" s="109"/>
      <c r="D758" s="109"/>
      <c r="E758" s="109"/>
      <c r="F758" s="109"/>
      <c r="G758" s="109"/>
      <c r="H758" s="109"/>
    </row>
    <row r="759" spans="1:8" ht="13.5" customHeight="1">
      <c r="A759" s="108"/>
      <c r="B759" s="109"/>
      <c r="C759" s="109"/>
      <c r="D759" s="109"/>
      <c r="E759" s="109"/>
      <c r="F759" s="109"/>
      <c r="G759" s="109"/>
      <c r="H759" s="109"/>
    </row>
    <row r="760" spans="1:8" ht="13.5" customHeight="1">
      <c r="A760" s="108"/>
      <c r="B760" s="109"/>
      <c r="C760" s="109"/>
      <c r="D760" s="109"/>
      <c r="E760" s="109"/>
      <c r="F760" s="109"/>
      <c r="G760" s="109"/>
      <c r="H760" s="109"/>
    </row>
    <row r="761" spans="1:8" ht="13.5" customHeight="1">
      <c r="A761" s="108"/>
      <c r="B761" s="109"/>
      <c r="C761" s="109"/>
      <c r="D761" s="109"/>
      <c r="E761" s="109"/>
      <c r="F761" s="109"/>
      <c r="G761" s="109"/>
      <c r="H761" s="109"/>
    </row>
    <row r="762" spans="1:8" ht="13.5" customHeight="1">
      <c r="A762" s="108"/>
      <c r="B762" s="109"/>
      <c r="C762" s="109"/>
      <c r="D762" s="109"/>
      <c r="E762" s="109"/>
      <c r="F762" s="109"/>
      <c r="G762" s="109"/>
      <c r="H762" s="109"/>
    </row>
    <row r="763" spans="1:8" ht="13.5" customHeight="1">
      <c r="A763" s="108"/>
      <c r="B763" s="109"/>
      <c r="C763" s="109"/>
      <c r="D763" s="109"/>
      <c r="E763" s="109"/>
      <c r="F763" s="109"/>
      <c r="G763" s="109"/>
      <c r="H763" s="109"/>
    </row>
    <row r="764" spans="1:8" ht="13.5" customHeight="1">
      <c r="A764" s="108"/>
      <c r="B764" s="109"/>
      <c r="C764" s="109"/>
      <c r="D764" s="109"/>
      <c r="E764" s="109"/>
      <c r="F764" s="109"/>
      <c r="G764" s="109"/>
      <c r="H764" s="109"/>
    </row>
    <row r="765" spans="1:8" ht="13.5" customHeight="1">
      <c r="A765" s="108"/>
      <c r="B765" s="109"/>
      <c r="C765" s="109"/>
      <c r="D765" s="109"/>
      <c r="E765" s="109"/>
      <c r="F765" s="109"/>
      <c r="G765" s="109"/>
      <c r="H765" s="109"/>
    </row>
    <row r="766" spans="1:8" ht="13.5" customHeight="1">
      <c r="A766" s="108"/>
      <c r="B766" s="109"/>
      <c r="C766" s="109"/>
      <c r="D766" s="109"/>
      <c r="E766" s="109"/>
      <c r="F766" s="109"/>
      <c r="G766" s="109"/>
      <c r="H766" s="109"/>
    </row>
    <row r="767" spans="1:8" ht="13.5" customHeight="1">
      <c r="A767" s="108"/>
      <c r="B767" s="109"/>
      <c r="C767" s="109"/>
      <c r="D767" s="109"/>
      <c r="E767" s="109"/>
      <c r="F767" s="109"/>
      <c r="G767" s="109"/>
      <c r="H767" s="109"/>
    </row>
    <row r="768" spans="1:8" ht="13.5" customHeight="1">
      <c r="A768" s="108"/>
      <c r="B768" s="109"/>
      <c r="C768" s="109"/>
      <c r="D768" s="109"/>
      <c r="E768" s="109"/>
      <c r="F768" s="109"/>
      <c r="G768" s="109"/>
      <c r="H768" s="109"/>
    </row>
    <row r="769" spans="1:8" ht="13.5" customHeight="1">
      <c r="A769" s="108"/>
      <c r="B769" s="109"/>
      <c r="C769" s="109"/>
      <c r="D769" s="109"/>
      <c r="E769" s="109"/>
      <c r="F769" s="109"/>
      <c r="G769" s="109"/>
      <c r="H769" s="109"/>
    </row>
    <row r="770" spans="1:8" ht="13.5" customHeight="1">
      <c r="A770" s="108"/>
      <c r="B770" s="109"/>
      <c r="C770" s="109"/>
      <c r="D770" s="109"/>
      <c r="E770" s="109"/>
      <c r="F770" s="109"/>
      <c r="G770" s="109"/>
      <c r="H770" s="109"/>
    </row>
    <row r="771" spans="1:8" ht="13.5" customHeight="1">
      <c r="A771" s="108"/>
      <c r="B771" s="109"/>
      <c r="C771" s="109"/>
      <c r="D771" s="109"/>
      <c r="E771" s="109"/>
      <c r="F771" s="109"/>
      <c r="G771" s="109"/>
      <c r="H771" s="109"/>
    </row>
    <row r="772" spans="1:8" ht="13.5" customHeight="1">
      <c r="A772" s="108"/>
      <c r="B772" s="109"/>
      <c r="C772" s="109"/>
      <c r="D772" s="109"/>
      <c r="E772" s="109"/>
      <c r="F772" s="109"/>
      <c r="G772" s="109"/>
      <c r="H772" s="109"/>
    </row>
    <row r="773" spans="1:8" ht="13.5" customHeight="1">
      <c r="A773" s="108"/>
      <c r="B773" s="109"/>
      <c r="C773" s="109"/>
      <c r="D773" s="109"/>
      <c r="E773" s="109"/>
      <c r="F773" s="109"/>
      <c r="G773" s="109"/>
      <c r="H773" s="109"/>
    </row>
    <row r="774" spans="1:8" ht="13.5" customHeight="1">
      <c r="A774" s="108"/>
      <c r="B774" s="109"/>
      <c r="C774" s="109"/>
      <c r="D774" s="109"/>
      <c r="E774" s="109"/>
      <c r="F774" s="109"/>
      <c r="G774" s="109"/>
      <c r="H774" s="109"/>
    </row>
    <row r="775" spans="1:8" ht="13.5" customHeight="1">
      <c r="A775" s="108"/>
      <c r="B775" s="109"/>
      <c r="C775" s="109"/>
      <c r="D775" s="109"/>
      <c r="E775" s="109"/>
      <c r="F775" s="109"/>
      <c r="G775" s="109"/>
      <c r="H775" s="109"/>
    </row>
    <row r="776" spans="1:8" ht="13.5" customHeight="1">
      <c r="A776" s="108"/>
      <c r="B776" s="109"/>
      <c r="C776" s="109"/>
      <c r="D776" s="109"/>
      <c r="E776" s="109"/>
      <c r="F776" s="109"/>
      <c r="G776" s="109"/>
      <c r="H776" s="109"/>
    </row>
    <row r="777" spans="1:8" ht="13.5" customHeight="1">
      <c r="A777" s="108"/>
      <c r="B777" s="109"/>
      <c r="C777" s="109"/>
      <c r="D777" s="109"/>
      <c r="E777" s="109"/>
      <c r="F777" s="109"/>
      <c r="G777" s="109"/>
      <c r="H777" s="109"/>
    </row>
    <row r="778" spans="1:8" ht="13.5" customHeight="1">
      <c r="A778" s="108"/>
      <c r="B778" s="109"/>
      <c r="C778" s="109"/>
      <c r="D778" s="109"/>
      <c r="E778" s="109"/>
      <c r="F778" s="109"/>
      <c r="G778" s="109"/>
      <c r="H778" s="109"/>
    </row>
    <row r="779" spans="1:8" ht="13.5" customHeight="1">
      <c r="A779" s="108"/>
      <c r="B779" s="109"/>
      <c r="C779" s="109"/>
      <c r="D779" s="109"/>
      <c r="E779" s="109"/>
      <c r="F779" s="109"/>
      <c r="G779" s="109"/>
      <c r="H779" s="109"/>
    </row>
    <row r="780" spans="1:8" ht="13.5" customHeight="1">
      <c r="A780" s="108"/>
      <c r="B780" s="109"/>
      <c r="C780" s="109"/>
      <c r="D780" s="109"/>
      <c r="E780" s="109"/>
      <c r="F780" s="109"/>
      <c r="G780" s="109"/>
      <c r="H780" s="109"/>
    </row>
    <row r="781" spans="1:8" ht="13.5" customHeight="1">
      <c r="A781" s="108"/>
      <c r="B781" s="109"/>
      <c r="C781" s="109"/>
      <c r="D781" s="109"/>
      <c r="E781" s="109"/>
      <c r="F781" s="109"/>
      <c r="G781" s="109"/>
      <c r="H781" s="109"/>
    </row>
    <row r="782" spans="1:8" ht="13.5" customHeight="1">
      <c r="A782" s="108"/>
      <c r="B782" s="109"/>
      <c r="C782" s="109"/>
      <c r="D782" s="109"/>
      <c r="E782" s="109"/>
      <c r="F782" s="109"/>
      <c r="G782" s="109"/>
      <c r="H782" s="109"/>
    </row>
    <row r="783" spans="1:8" ht="13.5" customHeight="1">
      <c r="A783" s="108"/>
      <c r="B783" s="109"/>
      <c r="C783" s="109"/>
      <c r="D783" s="109"/>
      <c r="E783" s="109"/>
      <c r="F783" s="109"/>
      <c r="G783" s="109"/>
      <c r="H783" s="109"/>
    </row>
    <row r="784" spans="1:8" ht="13.5" customHeight="1">
      <c r="A784" s="108"/>
      <c r="B784" s="109"/>
      <c r="C784" s="109"/>
      <c r="D784" s="109"/>
      <c r="E784" s="109"/>
      <c r="F784" s="109"/>
      <c r="G784" s="109"/>
      <c r="H784" s="109"/>
    </row>
    <row r="785" spans="1:8" ht="13.5" customHeight="1">
      <c r="A785" s="108"/>
      <c r="B785" s="109"/>
      <c r="C785" s="109"/>
      <c r="D785" s="109"/>
      <c r="E785" s="109"/>
      <c r="F785" s="109"/>
      <c r="G785" s="109"/>
      <c r="H785" s="109"/>
    </row>
    <row r="786" spans="1:8" ht="13.5" customHeight="1">
      <c r="A786" s="108"/>
      <c r="B786" s="109"/>
      <c r="C786" s="109"/>
      <c r="D786" s="109"/>
      <c r="E786" s="109"/>
      <c r="F786" s="109"/>
      <c r="G786" s="109"/>
      <c r="H786" s="109"/>
    </row>
    <row r="787" spans="1:8" ht="13.5" customHeight="1">
      <c r="A787" s="108"/>
      <c r="B787" s="109"/>
      <c r="C787" s="109"/>
      <c r="D787" s="109"/>
      <c r="E787" s="109"/>
      <c r="F787" s="109"/>
      <c r="G787" s="109"/>
      <c r="H787" s="109"/>
    </row>
    <row r="788" spans="1:8" ht="13.5" customHeight="1">
      <c r="A788" s="108"/>
      <c r="B788" s="109"/>
      <c r="C788" s="109"/>
      <c r="D788" s="109"/>
      <c r="E788" s="109"/>
      <c r="F788" s="109"/>
      <c r="G788" s="109"/>
      <c r="H788" s="109"/>
    </row>
    <row r="789" spans="1:8" ht="13.5" customHeight="1">
      <c r="A789" s="108"/>
      <c r="B789" s="109"/>
      <c r="C789" s="109"/>
      <c r="D789" s="109"/>
      <c r="E789" s="109"/>
      <c r="F789" s="109"/>
      <c r="G789" s="109"/>
      <c r="H789" s="109"/>
    </row>
    <row r="790" spans="1:8" ht="13.5" customHeight="1">
      <c r="A790" s="108"/>
      <c r="B790" s="109"/>
      <c r="C790" s="109"/>
      <c r="D790" s="109"/>
      <c r="E790" s="109"/>
      <c r="F790" s="109"/>
      <c r="G790" s="109"/>
      <c r="H790" s="109"/>
    </row>
    <row r="791" spans="1:8" ht="13.5" customHeight="1">
      <c r="A791" s="108"/>
      <c r="B791" s="109"/>
      <c r="C791" s="109"/>
      <c r="D791" s="109"/>
      <c r="E791" s="109"/>
      <c r="F791" s="109"/>
      <c r="G791" s="109"/>
      <c r="H791" s="109"/>
    </row>
    <row r="792" spans="1:8" ht="13.5" customHeight="1">
      <c r="A792" s="108"/>
      <c r="B792" s="109"/>
      <c r="C792" s="109"/>
      <c r="D792" s="109"/>
      <c r="E792" s="109"/>
      <c r="F792" s="109"/>
      <c r="G792" s="109"/>
      <c r="H792" s="109"/>
    </row>
    <row r="793" spans="1:8" ht="13.5" customHeight="1">
      <c r="A793" s="108"/>
      <c r="B793" s="109"/>
      <c r="C793" s="109"/>
      <c r="D793" s="109"/>
      <c r="E793" s="109"/>
      <c r="F793" s="109"/>
      <c r="G793" s="109"/>
      <c r="H793" s="109"/>
    </row>
    <row r="794" spans="1:8" ht="13.5" customHeight="1">
      <c r="A794" s="108"/>
      <c r="B794" s="109"/>
      <c r="C794" s="109"/>
      <c r="D794" s="109"/>
      <c r="E794" s="109"/>
      <c r="F794" s="109"/>
      <c r="G794" s="109"/>
      <c r="H794" s="109"/>
    </row>
    <row r="795" spans="1:8" ht="13.5" customHeight="1">
      <c r="A795" s="108"/>
      <c r="B795" s="109"/>
      <c r="C795" s="109"/>
      <c r="D795" s="109"/>
      <c r="E795" s="109"/>
      <c r="F795" s="109"/>
      <c r="G795" s="109"/>
      <c r="H795" s="109"/>
    </row>
    <row r="796" spans="1:8" ht="13.5" customHeight="1">
      <c r="A796" s="108"/>
      <c r="B796" s="109"/>
      <c r="C796" s="109"/>
      <c r="D796" s="109"/>
      <c r="E796" s="109"/>
      <c r="F796" s="109"/>
      <c r="G796" s="109"/>
      <c r="H796" s="109"/>
    </row>
    <row r="797" spans="1:8" ht="13.5" customHeight="1">
      <c r="A797" s="108"/>
      <c r="B797" s="109"/>
      <c r="C797" s="109"/>
      <c r="D797" s="109"/>
      <c r="E797" s="109"/>
      <c r="F797" s="109"/>
      <c r="G797" s="109"/>
      <c r="H797" s="109"/>
    </row>
    <row r="798" spans="1:8" ht="13.5" customHeight="1">
      <c r="A798" s="108"/>
      <c r="B798" s="109"/>
      <c r="C798" s="109"/>
      <c r="D798" s="109"/>
      <c r="E798" s="109"/>
      <c r="F798" s="109"/>
      <c r="G798" s="109"/>
      <c r="H798" s="109"/>
    </row>
    <row r="799" spans="1:8" ht="13.5" customHeight="1">
      <c r="A799" s="108"/>
      <c r="B799" s="109"/>
      <c r="C799" s="109"/>
      <c r="D799" s="109"/>
      <c r="E799" s="109"/>
      <c r="F799" s="109"/>
      <c r="G799" s="109"/>
      <c r="H799" s="109"/>
    </row>
    <row r="800" spans="1:8" ht="13.5" customHeight="1">
      <c r="A800" s="108"/>
      <c r="B800" s="109"/>
      <c r="C800" s="109"/>
      <c r="D800" s="109"/>
      <c r="E800" s="109"/>
      <c r="F800" s="109"/>
      <c r="G800" s="109"/>
      <c r="H800" s="109"/>
    </row>
    <row r="801" spans="1:8" ht="13.5" customHeight="1">
      <c r="A801" s="108"/>
      <c r="B801" s="109"/>
      <c r="C801" s="109"/>
      <c r="D801" s="109"/>
      <c r="E801" s="109"/>
      <c r="F801" s="109"/>
      <c r="G801" s="109"/>
      <c r="H801" s="109"/>
    </row>
    <row r="802" spans="1:8" ht="13.5" customHeight="1">
      <c r="A802" s="108"/>
      <c r="B802" s="109"/>
      <c r="C802" s="109"/>
      <c r="D802" s="109"/>
      <c r="E802" s="109"/>
      <c r="F802" s="109"/>
      <c r="G802" s="109"/>
      <c r="H802" s="109"/>
    </row>
    <row r="803" spans="1:8" ht="13.5" customHeight="1">
      <c r="A803" s="108"/>
      <c r="B803" s="109"/>
      <c r="C803" s="109"/>
      <c r="D803" s="109"/>
      <c r="E803" s="109"/>
      <c r="F803" s="109"/>
      <c r="G803" s="109"/>
      <c r="H803" s="109"/>
    </row>
    <row r="804" spans="1:8" ht="13.5" customHeight="1">
      <c r="A804" s="108"/>
      <c r="B804" s="109"/>
      <c r="C804" s="109"/>
      <c r="D804" s="109"/>
      <c r="E804" s="109"/>
      <c r="F804" s="109"/>
      <c r="G804" s="109"/>
      <c r="H804" s="109"/>
    </row>
    <row r="805" spans="1:8" ht="13.5" customHeight="1">
      <c r="A805" s="108"/>
      <c r="B805" s="109"/>
      <c r="C805" s="109"/>
      <c r="D805" s="109"/>
      <c r="E805" s="109"/>
      <c r="F805" s="109"/>
      <c r="G805" s="109"/>
      <c r="H805" s="109"/>
    </row>
    <row r="806" spans="1:8" ht="13.5" customHeight="1">
      <c r="A806" s="108"/>
      <c r="B806" s="109"/>
      <c r="C806" s="109"/>
      <c r="D806" s="109"/>
      <c r="E806" s="109"/>
      <c r="F806" s="109"/>
      <c r="G806" s="109"/>
      <c r="H806" s="109"/>
    </row>
    <row r="807" spans="1:8" ht="13.5" customHeight="1">
      <c r="A807" s="108"/>
      <c r="B807" s="109"/>
      <c r="C807" s="109"/>
      <c r="D807" s="109"/>
      <c r="E807" s="109"/>
      <c r="F807" s="109"/>
      <c r="G807" s="109"/>
      <c r="H807" s="109"/>
    </row>
    <row r="808" spans="1:8" ht="13.5" customHeight="1">
      <c r="A808" s="108"/>
      <c r="B808" s="109"/>
      <c r="C808" s="109"/>
      <c r="D808" s="109"/>
      <c r="E808" s="109"/>
      <c r="F808" s="109"/>
      <c r="G808" s="109"/>
      <c r="H808" s="109"/>
    </row>
    <row r="809" spans="1:8" ht="13.5" customHeight="1">
      <c r="A809" s="108"/>
      <c r="B809" s="109"/>
      <c r="C809" s="109"/>
      <c r="D809" s="109"/>
      <c r="E809" s="109"/>
      <c r="F809" s="109"/>
      <c r="G809" s="109"/>
      <c r="H809" s="109"/>
    </row>
    <row r="810" spans="1:8" ht="13.5" customHeight="1">
      <c r="A810" s="108"/>
      <c r="B810" s="109"/>
      <c r="C810" s="109"/>
      <c r="D810" s="109"/>
      <c r="E810" s="109"/>
      <c r="F810" s="109"/>
      <c r="G810" s="109"/>
      <c r="H810" s="109"/>
    </row>
    <row r="811" spans="1:8" ht="13.5" customHeight="1">
      <c r="A811" s="108"/>
      <c r="B811" s="109"/>
      <c r="C811" s="109"/>
      <c r="D811" s="109"/>
      <c r="E811" s="109"/>
      <c r="F811" s="109"/>
      <c r="G811" s="109"/>
      <c r="H811" s="109"/>
    </row>
    <row r="812" spans="1:8" ht="13.5" customHeight="1">
      <c r="A812" s="108"/>
      <c r="B812" s="109"/>
      <c r="C812" s="109"/>
      <c r="D812" s="109"/>
      <c r="E812" s="109"/>
      <c r="F812" s="109"/>
      <c r="G812" s="109"/>
      <c r="H812" s="109"/>
    </row>
    <row r="813" spans="1:8" ht="13.5" customHeight="1">
      <c r="A813" s="108"/>
      <c r="B813" s="109"/>
      <c r="C813" s="109"/>
      <c r="D813" s="109"/>
      <c r="E813" s="109"/>
      <c r="F813" s="109"/>
      <c r="G813" s="109"/>
      <c r="H813" s="109"/>
    </row>
    <row r="814" spans="1:8" ht="13.5" customHeight="1">
      <c r="A814" s="108"/>
      <c r="B814" s="109"/>
      <c r="C814" s="109"/>
      <c r="D814" s="109"/>
      <c r="E814" s="109"/>
      <c r="F814" s="109"/>
      <c r="G814" s="109"/>
      <c r="H814" s="109"/>
    </row>
    <row r="815" spans="1:8" ht="13.5" customHeight="1">
      <c r="A815" s="108"/>
      <c r="B815" s="109"/>
      <c r="C815" s="109"/>
      <c r="D815" s="109"/>
      <c r="E815" s="109"/>
      <c r="F815" s="109"/>
      <c r="G815" s="109"/>
      <c r="H815" s="109"/>
    </row>
    <row r="816" spans="1:8" ht="13.5" customHeight="1">
      <c r="A816" s="108"/>
      <c r="B816" s="109"/>
      <c r="C816" s="109"/>
      <c r="D816" s="109"/>
      <c r="E816" s="109"/>
      <c r="F816" s="109"/>
      <c r="G816" s="109"/>
      <c r="H816" s="109"/>
    </row>
    <row r="817" spans="1:8" ht="13.5" customHeight="1">
      <c r="A817" s="108"/>
      <c r="B817" s="109"/>
      <c r="C817" s="109"/>
      <c r="D817" s="109"/>
      <c r="E817" s="109"/>
      <c r="F817" s="109"/>
      <c r="G817" s="109"/>
      <c r="H817" s="109"/>
    </row>
    <row r="818" spans="1:8" ht="13.5" customHeight="1">
      <c r="A818" s="108"/>
      <c r="B818" s="109"/>
      <c r="C818" s="109"/>
      <c r="D818" s="109"/>
      <c r="E818" s="109"/>
      <c r="F818" s="109"/>
      <c r="G818" s="109"/>
      <c r="H818" s="109"/>
    </row>
    <row r="819" spans="1:8" ht="13.5" customHeight="1">
      <c r="A819" s="108"/>
      <c r="B819" s="109"/>
      <c r="C819" s="109"/>
      <c r="D819" s="109"/>
      <c r="E819" s="109"/>
      <c r="F819" s="109"/>
      <c r="G819" s="109"/>
      <c r="H819" s="109"/>
    </row>
    <row r="820" spans="1:8" ht="13.5" customHeight="1">
      <c r="A820" s="108"/>
      <c r="B820" s="109"/>
      <c r="C820" s="109"/>
      <c r="D820" s="109"/>
      <c r="E820" s="109"/>
      <c r="F820" s="109"/>
      <c r="G820" s="109"/>
      <c r="H820" s="109"/>
    </row>
    <row r="821" spans="1:8" ht="13.5" customHeight="1">
      <c r="A821" s="108"/>
      <c r="B821" s="109"/>
      <c r="C821" s="109"/>
      <c r="D821" s="109"/>
      <c r="E821" s="109"/>
      <c r="F821" s="109"/>
      <c r="G821" s="109"/>
      <c r="H821" s="109"/>
    </row>
    <row r="822" spans="1:8" ht="13.5" customHeight="1">
      <c r="A822" s="108"/>
      <c r="B822" s="109"/>
      <c r="C822" s="109"/>
      <c r="D822" s="109"/>
      <c r="E822" s="109"/>
      <c r="F822" s="109"/>
      <c r="G822" s="109"/>
      <c r="H822" s="109"/>
    </row>
    <row r="823" spans="1:8" ht="13.5" customHeight="1">
      <c r="A823" s="108"/>
      <c r="B823" s="109"/>
      <c r="C823" s="109"/>
      <c r="D823" s="109"/>
      <c r="E823" s="109"/>
      <c r="F823" s="109"/>
      <c r="G823" s="109"/>
      <c r="H823" s="109"/>
    </row>
    <row r="824" spans="1:8" ht="13.5" customHeight="1">
      <c r="A824" s="108"/>
      <c r="B824" s="109"/>
      <c r="C824" s="109"/>
      <c r="D824" s="109"/>
      <c r="E824" s="109"/>
      <c r="F824" s="109"/>
      <c r="G824" s="109"/>
      <c r="H824" s="109"/>
    </row>
    <row r="825" spans="1:8" ht="13.5" customHeight="1">
      <c r="A825" s="108"/>
      <c r="B825" s="109"/>
      <c r="C825" s="109"/>
      <c r="D825" s="109"/>
      <c r="E825" s="109"/>
      <c r="F825" s="109"/>
      <c r="G825" s="109"/>
      <c r="H825" s="109"/>
    </row>
    <row r="826" spans="1:8" ht="13.5" customHeight="1">
      <c r="A826" s="108"/>
      <c r="B826" s="109"/>
      <c r="C826" s="109"/>
      <c r="D826" s="109"/>
      <c r="E826" s="109"/>
      <c r="F826" s="109"/>
      <c r="G826" s="109"/>
      <c r="H826" s="109"/>
    </row>
    <row r="827" spans="1:8" ht="13.5" customHeight="1">
      <c r="A827" s="108"/>
      <c r="B827" s="109"/>
      <c r="C827" s="109"/>
      <c r="D827" s="109"/>
      <c r="E827" s="109"/>
      <c r="F827" s="109"/>
      <c r="G827" s="109"/>
      <c r="H827" s="109"/>
    </row>
    <row r="828" spans="1:8" ht="13.5" customHeight="1">
      <c r="A828" s="108"/>
      <c r="B828" s="109"/>
      <c r="C828" s="109"/>
      <c r="D828" s="109"/>
      <c r="E828" s="109"/>
      <c r="F828" s="109"/>
      <c r="G828" s="109"/>
      <c r="H828" s="109"/>
    </row>
    <row r="829" spans="1:8" ht="13.5" customHeight="1">
      <c r="A829" s="108"/>
      <c r="B829" s="109"/>
      <c r="C829" s="109"/>
      <c r="D829" s="109"/>
      <c r="E829" s="109"/>
      <c r="F829" s="109"/>
      <c r="G829" s="109"/>
      <c r="H829" s="109"/>
    </row>
    <row r="830" spans="1:8" ht="13.5" customHeight="1">
      <c r="A830" s="108"/>
      <c r="B830" s="109"/>
      <c r="C830" s="109"/>
      <c r="D830" s="109"/>
      <c r="E830" s="109"/>
      <c r="F830" s="109"/>
      <c r="G830" s="109"/>
      <c r="H830" s="109"/>
    </row>
    <row r="831" spans="1:8" ht="13.5" customHeight="1">
      <c r="A831" s="108"/>
      <c r="B831" s="109"/>
      <c r="C831" s="109"/>
      <c r="D831" s="109"/>
      <c r="E831" s="109"/>
      <c r="F831" s="109"/>
      <c r="G831" s="109"/>
      <c r="H831" s="109"/>
    </row>
    <row r="832" spans="1:8" ht="13.5" customHeight="1">
      <c r="A832" s="108"/>
      <c r="B832" s="109"/>
      <c r="C832" s="109"/>
      <c r="D832" s="109"/>
      <c r="E832" s="109"/>
      <c r="F832" s="109"/>
      <c r="G832" s="109"/>
      <c r="H832" s="109"/>
    </row>
    <row r="833" spans="1:8" ht="13.5" customHeight="1">
      <c r="A833" s="108"/>
      <c r="B833" s="109"/>
      <c r="C833" s="109"/>
      <c r="D833" s="109"/>
      <c r="E833" s="109"/>
      <c r="F833" s="109"/>
      <c r="G833" s="109"/>
      <c r="H833" s="109"/>
    </row>
    <row r="834" spans="1:8" ht="13.5" customHeight="1">
      <c r="A834" s="108"/>
      <c r="B834" s="109"/>
      <c r="C834" s="109"/>
      <c r="D834" s="109"/>
      <c r="E834" s="109"/>
      <c r="F834" s="109"/>
      <c r="G834" s="109"/>
      <c r="H834" s="109"/>
    </row>
    <row r="835" spans="1:8" ht="13.5" customHeight="1">
      <c r="A835" s="108"/>
      <c r="B835" s="109"/>
      <c r="C835" s="109"/>
      <c r="D835" s="109"/>
      <c r="E835" s="109"/>
      <c r="F835" s="109"/>
      <c r="G835" s="109"/>
      <c r="H835" s="109"/>
    </row>
    <row r="836" spans="1:8" ht="13.5" customHeight="1">
      <c r="A836" s="108"/>
      <c r="B836" s="109"/>
      <c r="C836" s="109"/>
      <c r="D836" s="109"/>
      <c r="E836" s="109"/>
      <c r="F836" s="109"/>
      <c r="G836" s="109"/>
      <c r="H836" s="109"/>
    </row>
    <row r="837" spans="1:8" ht="13.5" customHeight="1">
      <c r="A837" s="108"/>
      <c r="B837" s="109"/>
      <c r="C837" s="109"/>
      <c r="D837" s="109"/>
      <c r="E837" s="109"/>
      <c r="F837" s="109"/>
      <c r="G837" s="109"/>
      <c r="H837" s="109"/>
    </row>
    <row r="838" spans="1:8" ht="13.5" customHeight="1">
      <c r="A838" s="108"/>
      <c r="B838" s="109"/>
      <c r="C838" s="109"/>
      <c r="D838" s="109"/>
      <c r="E838" s="109"/>
      <c r="F838" s="109"/>
      <c r="G838" s="109"/>
      <c r="H838" s="109"/>
    </row>
    <row r="839" spans="1:8" ht="13.5" customHeight="1">
      <c r="A839" s="108"/>
      <c r="B839" s="109"/>
      <c r="C839" s="109"/>
      <c r="D839" s="109"/>
      <c r="E839" s="109"/>
      <c r="F839" s="109"/>
      <c r="G839" s="109"/>
      <c r="H839" s="109"/>
    </row>
    <row r="840" spans="1:8" ht="13.5" customHeight="1">
      <c r="A840" s="108"/>
      <c r="B840" s="109"/>
      <c r="C840" s="109"/>
      <c r="D840" s="109"/>
      <c r="E840" s="109"/>
      <c r="F840" s="109"/>
      <c r="G840" s="109"/>
      <c r="H840" s="109"/>
    </row>
    <row r="841" spans="1:8" ht="13.5" customHeight="1">
      <c r="A841" s="108"/>
      <c r="B841" s="109"/>
      <c r="C841" s="109"/>
      <c r="D841" s="109"/>
      <c r="E841" s="109"/>
      <c r="F841" s="109"/>
      <c r="G841" s="109"/>
      <c r="H841" s="109"/>
    </row>
    <row r="842" spans="1:8" ht="13.5" customHeight="1">
      <c r="A842" s="108"/>
      <c r="B842" s="109"/>
      <c r="C842" s="109"/>
      <c r="D842" s="109"/>
      <c r="E842" s="109"/>
      <c r="F842" s="109"/>
      <c r="G842" s="109"/>
      <c r="H842" s="109"/>
    </row>
    <row r="843" spans="1:8" ht="13.5" customHeight="1">
      <c r="A843" s="108"/>
      <c r="B843" s="109"/>
      <c r="C843" s="109"/>
      <c r="D843" s="109"/>
      <c r="E843" s="109"/>
      <c r="F843" s="109"/>
      <c r="G843" s="109"/>
      <c r="H843" s="109"/>
    </row>
    <row r="844" spans="1:8" ht="13.5" customHeight="1">
      <c r="A844" s="108"/>
      <c r="B844" s="109"/>
      <c r="C844" s="109"/>
      <c r="D844" s="109"/>
      <c r="E844" s="109"/>
      <c r="F844" s="109"/>
      <c r="G844" s="109"/>
      <c r="H844" s="109"/>
    </row>
    <row r="845" spans="1:8" ht="13.5" customHeight="1">
      <c r="A845" s="108"/>
      <c r="B845" s="109"/>
      <c r="C845" s="109"/>
      <c r="D845" s="109"/>
      <c r="E845" s="109"/>
      <c r="F845" s="109"/>
      <c r="G845" s="109"/>
      <c r="H845" s="109"/>
    </row>
    <row r="846" spans="1:8" ht="13.5" customHeight="1">
      <c r="A846" s="108"/>
      <c r="B846" s="109"/>
      <c r="C846" s="109"/>
      <c r="D846" s="109"/>
      <c r="E846" s="109"/>
      <c r="F846" s="109"/>
      <c r="G846" s="109"/>
      <c r="H846" s="109"/>
    </row>
    <row r="847" spans="1:8" ht="13.5" customHeight="1">
      <c r="A847" s="108"/>
      <c r="B847" s="109"/>
      <c r="C847" s="109"/>
      <c r="D847" s="109"/>
      <c r="E847" s="109"/>
      <c r="F847" s="109"/>
      <c r="G847" s="109"/>
      <c r="H847" s="109"/>
    </row>
    <row r="848" spans="1:8" ht="13.5" customHeight="1">
      <c r="A848" s="108"/>
      <c r="B848" s="109"/>
      <c r="C848" s="109"/>
      <c r="D848" s="109"/>
      <c r="E848" s="109"/>
      <c r="F848" s="109"/>
      <c r="G848" s="109"/>
      <c r="H848" s="109"/>
    </row>
    <row r="849" spans="1:8" ht="13.5" customHeight="1">
      <c r="A849" s="108"/>
      <c r="B849" s="109"/>
      <c r="C849" s="109"/>
      <c r="D849" s="109"/>
      <c r="E849" s="109"/>
      <c r="F849" s="109"/>
      <c r="G849" s="109"/>
      <c r="H849" s="109"/>
    </row>
    <row r="850" spans="1:8" ht="13.5" customHeight="1">
      <c r="A850" s="108"/>
      <c r="B850" s="109"/>
      <c r="C850" s="109"/>
      <c r="D850" s="109"/>
      <c r="E850" s="109"/>
      <c r="F850" s="109"/>
      <c r="G850" s="109"/>
      <c r="H850" s="109"/>
    </row>
    <row r="851" spans="1:8" ht="13.5" customHeight="1">
      <c r="A851" s="108"/>
      <c r="B851" s="109"/>
      <c r="C851" s="109"/>
      <c r="D851" s="109"/>
      <c r="E851" s="109"/>
      <c r="F851" s="109"/>
      <c r="G851" s="109"/>
      <c r="H851" s="109"/>
    </row>
    <row r="852" spans="1:8" ht="13.5" customHeight="1">
      <c r="A852" s="108"/>
      <c r="B852" s="109"/>
      <c r="C852" s="109"/>
      <c r="D852" s="109"/>
      <c r="E852" s="109"/>
      <c r="F852" s="109"/>
      <c r="G852" s="109"/>
      <c r="H852" s="109"/>
    </row>
    <row r="853" spans="1:8" ht="13.5" customHeight="1">
      <c r="A853" s="108"/>
      <c r="B853" s="109"/>
      <c r="C853" s="109"/>
      <c r="D853" s="109"/>
      <c r="E853" s="109"/>
      <c r="F853" s="109"/>
      <c r="G853" s="109"/>
      <c r="H853" s="109"/>
    </row>
    <row r="854" spans="1:8" ht="13.5" customHeight="1">
      <c r="A854" s="108"/>
      <c r="B854" s="109"/>
      <c r="C854" s="109"/>
      <c r="D854" s="109"/>
      <c r="E854" s="109"/>
      <c r="F854" s="109"/>
      <c r="G854" s="109"/>
      <c r="H854" s="109"/>
    </row>
    <row r="855" spans="1:8" ht="13.5" customHeight="1">
      <c r="A855" s="108"/>
      <c r="B855" s="109"/>
      <c r="C855" s="109"/>
      <c r="D855" s="109"/>
      <c r="E855" s="109"/>
      <c r="F855" s="109"/>
      <c r="G855" s="109"/>
      <c r="H855" s="109"/>
    </row>
    <row r="856" spans="1:8" ht="13.5" customHeight="1">
      <c r="A856" s="108"/>
      <c r="B856" s="109"/>
      <c r="C856" s="109"/>
      <c r="D856" s="109"/>
      <c r="E856" s="109"/>
      <c r="F856" s="109"/>
      <c r="G856" s="109"/>
      <c r="H856" s="109"/>
    </row>
    <row r="857" spans="1:8" ht="13.5" customHeight="1">
      <c r="A857" s="108"/>
      <c r="B857" s="109"/>
      <c r="C857" s="109"/>
      <c r="D857" s="109"/>
      <c r="E857" s="109"/>
      <c r="F857" s="109"/>
      <c r="G857" s="109"/>
      <c r="H857" s="109"/>
    </row>
    <row r="858" spans="1:8" ht="13.5" customHeight="1">
      <c r="A858" s="108"/>
      <c r="B858" s="109"/>
      <c r="C858" s="109"/>
      <c r="D858" s="109"/>
      <c r="E858" s="109"/>
      <c r="F858" s="109"/>
      <c r="G858" s="109"/>
      <c r="H858" s="109"/>
    </row>
    <row r="859" spans="1:8" ht="13.5" customHeight="1">
      <c r="A859" s="108"/>
      <c r="B859" s="109"/>
      <c r="C859" s="109"/>
      <c r="D859" s="109"/>
      <c r="E859" s="109"/>
      <c r="F859" s="109"/>
      <c r="G859" s="109"/>
      <c r="H859" s="109"/>
    </row>
    <row r="860" spans="1:8" ht="13.5" customHeight="1">
      <c r="A860" s="108"/>
      <c r="B860" s="109"/>
      <c r="C860" s="109"/>
      <c r="D860" s="109"/>
      <c r="E860" s="109"/>
      <c r="F860" s="109"/>
      <c r="G860" s="109"/>
      <c r="H860" s="109"/>
    </row>
    <row r="861" spans="1:8" ht="13.5" customHeight="1">
      <c r="A861" s="108"/>
      <c r="B861" s="109"/>
      <c r="C861" s="109"/>
      <c r="D861" s="109"/>
      <c r="E861" s="109"/>
      <c r="F861" s="109"/>
      <c r="G861" s="109"/>
      <c r="H861" s="109"/>
    </row>
    <row r="862" spans="1:8" ht="13.5" customHeight="1">
      <c r="A862" s="108"/>
      <c r="B862" s="109"/>
      <c r="C862" s="109"/>
      <c r="D862" s="109"/>
      <c r="E862" s="109"/>
      <c r="F862" s="109"/>
      <c r="G862" s="109"/>
      <c r="H862" s="109"/>
    </row>
    <row r="863" spans="1:8" ht="13.5" customHeight="1">
      <c r="A863" s="108"/>
      <c r="B863" s="109"/>
      <c r="C863" s="109"/>
      <c r="D863" s="109"/>
      <c r="E863" s="109"/>
      <c r="F863" s="109"/>
      <c r="G863" s="109"/>
      <c r="H863" s="109"/>
    </row>
    <row r="864" spans="1:8" ht="13.5" customHeight="1">
      <c r="A864" s="108"/>
      <c r="B864" s="109"/>
      <c r="C864" s="109"/>
      <c r="D864" s="109"/>
      <c r="E864" s="109"/>
      <c r="F864" s="109"/>
      <c r="G864" s="109"/>
      <c r="H864" s="109"/>
    </row>
    <row r="865" spans="1:8" ht="13.5" customHeight="1">
      <c r="A865" s="108"/>
      <c r="B865" s="109"/>
      <c r="C865" s="109"/>
      <c r="D865" s="109"/>
      <c r="E865" s="109"/>
      <c r="F865" s="109"/>
      <c r="G865" s="109"/>
      <c r="H865" s="109"/>
    </row>
    <row r="866" spans="1:8" ht="13.5" customHeight="1">
      <c r="A866" s="108"/>
      <c r="B866" s="109"/>
      <c r="C866" s="109"/>
      <c r="D866" s="109"/>
      <c r="E866" s="109"/>
      <c r="F866" s="109"/>
      <c r="G866" s="109"/>
      <c r="H866" s="109"/>
    </row>
    <row r="867" spans="1:8" ht="13.5" customHeight="1">
      <c r="A867" s="108"/>
      <c r="B867" s="109"/>
      <c r="C867" s="109"/>
      <c r="D867" s="109"/>
      <c r="E867" s="109"/>
      <c r="F867" s="109"/>
      <c r="G867" s="109"/>
      <c r="H867" s="109"/>
    </row>
    <row r="868" spans="1:8" ht="13.5" customHeight="1">
      <c r="A868" s="108"/>
      <c r="B868" s="109"/>
      <c r="C868" s="109"/>
      <c r="D868" s="109"/>
      <c r="E868" s="109"/>
      <c r="F868" s="109"/>
      <c r="G868" s="109"/>
      <c r="H868" s="109"/>
    </row>
    <row r="869" spans="1:8" ht="13.5" customHeight="1">
      <c r="A869" s="108"/>
      <c r="B869" s="109"/>
      <c r="C869" s="109"/>
      <c r="D869" s="109"/>
      <c r="E869" s="109"/>
      <c r="F869" s="109"/>
      <c r="G869" s="109"/>
      <c r="H869" s="109"/>
    </row>
    <row r="870" spans="1:8" ht="13.5" customHeight="1">
      <c r="A870" s="108"/>
      <c r="B870" s="109"/>
      <c r="C870" s="109"/>
      <c r="D870" s="109"/>
      <c r="E870" s="109"/>
      <c r="F870" s="109"/>
      <c r="G870" s="109"/>
      <c r="H870" s="109"/>
    </row>
    <row r="871" spans="1:8" ht="13.5" customHeight="1">
      <c r="A871" s="108"/>
      <c r="B871" s="109"/>
      <c r="C871" s="109"/>
      <c r="D871" s="109"/>
      <c r="E871" s="109"/>
      <c r="F871" s="109"/>
      <c r="G871" s="109"/>
      <c r="H871" s="109"/>
    </row>
    <row r="872" spans="1:8" ht="13.5" customHeight="1">
      <c r="A872" s="108"/>
      <c r="B872" s="109"/>
      <c r="C872" s="109"/>
      <c r="D872" s="109"/>
      <c r="E872" s="109"/>
      <c r="F872" s="109"/>
      <c r="G872" s="109"/>
      <c r="H872" s="109"/>
    </row>
    <row r="873" spans="1:8" ht="13.5" customHeight="1">
      <c r="A873" s="108"/>
      <c r="B873" s="109"/>
      <c r="C873" s="109"/>
      <c r="D873" s="109"/>
      <c r="E873" s="109"/>
      <c r="F873" s="109"/>
      <c r="G873" s="109"/>
      <c r="H873" s="109"/>
    </row>
    <row r="874" spans="1:8" ht="13.5" customHeight="1">
      <c r="A874" s="108"/>
      <c r="B874" s="109"/>
      <c r="C874" s="109"/>
      <c r="D874" s="109"/>
      <c r="E874" s="109"/>
      <c r="F874" s="109"/>
      <c r="G874" s="109"/>
      <c r="H874" s="109"/>
    </row>
    <row r="875" spans="1:8" ht="13.5" customHeight="1">
      <c r="A875" s="108"/>
      <c r="B875" s="109"/>
      <c r="C875" s="109"/>
      <c r="D875" s="109"/>
      <c r="E875" s="109"/>
      <c r="F875" s="109"/>
      <c r="G875" s="109"/>
      <c r="H875" s="109"/>
    </row>
    <row r="876" spans="1:8" ht="13.5" customHeight="1">
      <c r="A876" s="108"/>
      <c r="B876" s="109"/>
      <c r="C876" s="109"/>
      <c r="D876" s="109"/>
      <c r="E876" s="109"/>
      <c r="F876" s="109"/>
      <c r="G876" s="109"/>
      <c r="H876" s="109"/>
    </row>
    <row r="877" spans="1:8" ht="13.5" customHeight="1">
      <c r="A877" s="108"/>
      <c r="B877" s="109"/>
      <c r="C877" s="109"/>
      <c r="D877" s="109"/>
      <c r="E877" s="109"/>
      <c r="F877" s="109"/>
      <c r="G877" s="109"/>
      <c r="H877" s="109"/>
    </row>
    <row r="878" spans="1:8" ht="13.5" customHeight="1">
      <c r="A878" s="108"/>
      <c r="B878" s="109"/>
      <c r="C878" s="109"/>
      <c r="D878" s="109"/>
      <c r="E878" s="109"/>
      <c r="F878" s="109"/>
      <c r="G878" s="109"/>
      <c r="H878" s="109"/>
    </row>
    <row r="879" spans="1:8" ht="13.5" customHeight="1">
      <c r="A879" s="108"/>
      <c r="B879" s="109"/>
      <c r="C879" s="109"/>
      <c r="D879" s="109"/>
      <c r="E879" s="109"/>
      <c r="F879" s="109"/>
      <c r="G879" s="109"/>
      <c r="H879" s="109"/>
    </row>
    <row r="880" spans="1:8" ht="13.5" customHeight="1">
      <c r="A880" s="108"/>
      <c r="B880" s="109"/>
      <c r="C880" s="109"/>
      <c r="D880" s="109"/>
      <c r="E880" s="109"/>
      <c r="F880" s="109"/>
      <c r="G880" s="109"/>
      <c r="H880" s="109"/>
    </row>
    <row r="881" spans="1:8" ht="13.5" customHeight="1">
      <c r="A881" s="108"/>
      <c r="B881" s="109"/>
      <c r="C881" s="109"/>
      <c r="D881" s="109"/>
      <c r="E881" s="109"/>
      <c r="F881" s="109"/>
      <c r="G881" s="109"/>
      <c r="H881" s="109"/>
    </row>
    <row r="882" spans="1:8" ht="13.5" customHeight="1">
      <c r="A882" s="108"/>
      <c r="B882" s="109"/>
      <c r="C882" s="109"/>
      <c r="D882" s="109"/>
      <c r="E882" s="109"/>
      <c r="F882" s="109"/>
      <c r="G882" s="109"/>
      <c r="H882" s="109"/>
    </row>
    <row r="883" spans="1:8" ht="13.5" customHeight="1">
      <c r="A883" s="108"/>
      <c r="B883" s="109"/>
      <c r="C883" s="109"/>
      <c r="D883" s="109"/>
      <c r="E883" s="109"/>
      <c r="F883" s="109"/>
      <c r="G883" s="109"/>
      <c r="H883" s="109"/>
    </row>
    <row r="884" spans="1:8" ht="13.5" customHeight="1">
      <c r="A884" s="108"/>
      <c r="B884" s="109"/>
      <c r="C884" s="109"/>
      <c r="D884" s="109"/>
      <c r="E884" s="109"/>
      <c r="F884" s="109"/>
      <c r="G884" s="109"/>
      <c r="H884" s="109"/>
    </row>
    <row r="885" spans="1:8" ht="13.5" customHeight="1">
      <c r="A885" s="108"/>
      <c r="B885" s="109"/>
      <c r="C885" s="109"/>
      <c r="D885" s="109"/>
      <c r="E885" s="109"/>
      <c r="F885" s="109"/>
      <c r="G885" s="109"/>
      <c r="H885" s="109"/>
    </row>
    <row r="886" spans="1:8" ht="13.5" customHeight="1">
      <c r="A886" s="108"/>
      <c r="B886" s="109"/>
      <c r="C886" s="109"/>
      <c r="D886" s="109"/>
      <c r="E886" s="109"/>
      <c r="F886" s="109"/>
      <c r="G886" s="109"/>
      <c r="H886" s="109"/>
    </row>
    <row r="887" spans="1:8" ht="13.5" customHeight="1">
      <c r="A887" s="108"/>
      <c r="B887" s="109"/>
      <c r="C887" s="109"/>
      <c r="D887" s="109"/>
      <c r="E887" s="109"/>
      <c r="F887" s="109"/>
      <c r="G887" s="109"/>
      <c r="H887" s="109"/>
    </row>
    <row r="888" spans="1:8" ht="13.5" customHeight="1">
      <c r="A888" s="108"/>
      <c r="B888" s="109"/>
      <c r="C888" s="109"/>
      <c r="D888" s="109"/>
      <c r="E888" s="109"/>
      <c r="F888" s="109"/>
      <c r="G888" s="109"/>
      <c r="H888" s="109"/>
    </row>
    <row r="889" spans="1:8" ht="13.5" customHeight="1">
      <c r="A889" s="108"/>
      <c r="B889" s="109"/>
      <c r="C889" s="109"/>
      <c r="D889" s="109"/>
      <c r="E889" s="109"/>
      <c r="F889" s="109"/>
      <c r="G889" s="109"/>
      <c r="H889" s="109"/>
    </row>
    <row r="890" spans="1:8" ht="13.5" customHeight="1">
      <c r="A890" s="108"/>
      <c r="B890" s="109"/>
      <c r="C890" s="109"/>
      <c r="D890" s="109"/>
      <c r="E890" s="109"/>
      <c r="F890" s="109"/>
      <c r="G890" s="109"/>
      <c r="H890" s="109"/>
    </row>
    <row r="891" spans="1:8" ht="13.5" customHeight="1">
      <c r="A891" s="108"/>
      <c r="B891" s="109"/>
      <c r="C891" s="109"/>
      <c r="D891" s="109"/>
      <c r="E891" s="109"/>
      <c r="F891" s="109"/>
      <c r="G891" s="109"/>
      <c r="H891" s="109"/>
    </row>
    <row r="892" spans="1:8" ht="13.5" customHeight="1">
      <c r="A892" s="108"/>
      <c r="B892" s="109"/>
      <c r="C892" s="109"/>
      <c r="D892" s="109"/>
      <c r="E892" s="109"/>
      <c r="F892" s="109"/>
      <c r="G892" s="109"/>
      <c r="H892" s="109"/>
    </row>
    <row r="893" spans="1:8" ht="13.5" customHeight="1">
      <c r="A893" s="108"/>
      <c r="B893" s="109"/>
      <c r="C893" s="109"/>
      <c r="D893" s="109"/>
      <c r="E893" s="109"/>
      <c r="F893" s="109"/>
      <c r="G893" s="109"/>
      <c r="H893" s="109"/>
    </row>
    <row r="894" spans="1:8" ht="13.5" customHeight="1">
      <c r="A894" s="108"/>
      <c r="B894" s="109"/>
      <c r="C894" s="109"/>
      <c r="D894" s="109"/>
      <c r="E894" s="109"/>
      <c r="F894" s="109"/>
      <c r="G894" s="109"/>
      <c r="H894" s="109"/>
    </row>
    <row r="895" spans="1:8" ht="13.5" customHeight="1">
      <c r="A895" s="108"/>
      <c r="B895" s="109"/>
      <c r="C895" s="109"/>
      <c r="D895" s="109"/>
      <c r="E895" s="109"/>
      <c r="F895" s="109"/>
      <c r="G895" s="109"/>
      <c r="H895" s="109"/>
    </row>
    <row r="896" spans="1:8" ht="13.5" customHeight="1">
      <c r="A896" s="108"/>
      <c r="B896" s="109"/>
      <c r="C896" s="109"/>
      <c r="D896" s="109"/>
      <c r="E896" s="109"/>
      <c r="F896" s="109"/>
      <c r="G896" s="109"/>
      <c r="H896" s="109"/>
    </row>
    <row r="897" spans="1:8" ht="13.5" customHeight="1">
      <c r="A897" s="108"/>
      <c r="B897" s="109"/>
      <c r="C897" s="109"/>
      <c r="D897" s="109"/>
      <c r="E897" s="109"/>
      <c r="F897" s="109"/>
      <c r="G897" s="109"/>
      <c r="H897" s="109"/>
    </row>
    <row r="898" spans="1:8" ht="13.5" customHeight="1">
      <c r="A898" s="108"/>
      <c r="B898" s="109"/>
      <c r="C898" s="109"/>
      <c r="D898" s="109"/>
      <c r="E898" s="109"/>
      <c r="F898" s="109"/>
      <c r="G898" s="109"/>
      <c r="H898" s="109"/>
    </row>
    <row r="899" spans="1:8" ht="13.5" customHeight="1">
      <c r="A899" s="108"/>
      <c r="B899" s="109"/>
      <c r="C899" s="109"/>
      <c r="D899" s="109"/>
      <c r="E899" s="109"/>
      <c r="F899" s="109"/>
      <c r="G899" s="109"/>
      <c r="H899" s="109"/>
    </row>
    <row r="900" spans="1:8" ht="13.5" customHeight="1">
      <c r="A900" s="108"/>
      <c r="B900" s="109"/>
      <c r="C900" s="109"/>
      <c r="D900" s="109"/>
      <c r="E900" s="109"/>
      <c r="F900" s="109"/>
      <c r="G900" s="109"/>
      <c r="H900" s="109"/>
    </row>
    <row r="901" spans="1:8" ht="13.5" customHeight="1">
      <c r="A901" s="108"/>
      <c r="B901" s="109"/>
      <c r="C901" s="109"/>
      <c r="D901" s="109"/>
      <c r="E901" s="109"/>
      <c r="F901" s="109"/>
      <c r="G901" s="109"/>
      <c r="H901" s="109"/>
    </row>
    <row r="902" spans="1:8" ht="13.5" customHeight="1">
      <c r="A902" s="108"/>
      <c r="B902" s="109"/>
      <c r="C902" s="109"/>
      <c r="D902" s="109"/>
      <c r="E902" s="109"/>
      <c r="F902" s="109"/>
      <c r="G902" s="109"/>
      <c r="H902" s="109"/>
    </row>
    <row r="903" spans="1:8" ht="13.5" customHeight="1">
      <c r="A903" s="108"/>
      <c r="B903" s="109"/>
      <c r="C903" s="109"/>
      <c r="D903" s="109"/>
      <c r="E903" s="109"/>
      <c r="F903" s="109"/>
      <c r="G903" s="109"/>
      <c r="H903" s="109"/>
    </row>
    <row r="904" spans="1:8" ht="13.5" customHeight="1">
      <c r="A904" s="108"/>
      <c r="B904" s="109"/>
      <c r="C904" s="109"/>
      <c r="D904" s="109"/>
      <c r="E904" s="109"/>
      <c r="F904" s="109"/>
      <c r="G904" s="109"/>
      <c r="H904" s="109"/>
    </row>
    <row r="905" spans="1:8" ht="13.5" customHeight="1">
      <c r="A905" s="108"/>
      <c r="B905" s="109"/>
      <c r="C905" s="109"/>
      <c r="D905" s="109"/>
      <c r="E905" s="109"/>
      <c r="F905" s="109"/>
      <c r="G905" s="109"/>
      <c r="H905" s="109"/>
    </row>
    <row r="906" spans="1:8" ht="13.5" customHeight="1">
      <c r="A906" s="108"/>
      <c r="B906" s="109"/>
      <c r="C906" s="109"/>
      <c r="D906" s="109"/>
      <c r="E906" s="109"/>
      <c r="F906" s="109"/>
      <c r="G906" s="109"/>
      <c r="H906" s="109"/>
    </row>
    <row r="907" spans="1:8" ht="13.5" customHeight="1">
      <c r="A907" s="108"/>
      <c r="B907" s="109"/>
      <c r="C907" s="109"/>
      <c r="D907" s="109"/>
      <c r="E907" s="109"/>
      <c r="F907" s="109"/>
      <c r="G907" s="109"/>
      <c r="H907" s="109"/>
    </row>
    <row r="908" spans="1:8" ht="13.5" customHeight="1">
      <c r="A908" s="108"/>
      <c r="B908" s="109"/>
      <c r="C908" s="109"/>
      <c r="D908" s="109"/>
      <c r="E908" s="109"/>
      <c r="F908" s="109"/>
      <c r="G908" s="109"/>
      <c r="H908" s="109"/>
    </row>
    <row r="909" spans="1:8" ht="13.5" customHeight="1">
      <c r="A909" s="108"/>
      <c r="B909" s="109"/>
      <c r="C909" s="109"/>
      <c r="D909" s="109"/>
      <c r="E909" s="109"/>
      <c r="F909" s="109"/>
      <c r="G909" s="109"/>
      <c r="H909" s="109"/>
    </row>
    <row r="910" spans="1:8" ht="13.5" customHeight="1">
      <c r="A910" s="108"/>
      <c r="B910" s="109"/>
      <c r="C910" s="109"/>
      <c r="D910" s="109"/>
      <c r="E910" s="109"/>
      <c r="F910" s="109"/>
      <c r="G910" s="109"/>
      <c r="H910" s="109"/>
    </row>
    <row r="911" spans="1:8" ht="13.5" customHeight="1">
      <c r="A911" s="108"/>
      <c r="B911" s="109"/>
      <c r="C911" s="109"/>
      <c r="D911" s="109"/>
      <c r="E911" s="109"/>
      <c r="F911" s="109"/>
      <c r="G911" s="109"/>
      <c r="H911" s="109"/>
    </row>
    <row r="912" spans="1:8" ht="13.5" customHeight="1">
      <c r="A912" s="108"/>
      <c r="B912" s="109"/>
      <c r="C912" s="109"/>
      <c r="D912" s="109"/>
      <c r="E912" s="109"/>
      <c r="F912" s="109"/>
      <c r="G912" s="109"/>
      <c r="H912" s="109"/>
    </row>
    <row r="913" spans="1:8" ht="13.5" customHeight="1">
      <c r="A913" s="108"/>
      <c r="B913" s="109"/>
      <c r="C913" s="109"/>
      <c r="D913" s="109"/>
      <c r="E913" s="109"/>
      <c r="F913" s="109"/>
      <c r="G913" s="109"/>
      <c r="H913" s="109"/>
    </row>
    <row r="914" spans="1:8" ht="13.5" customHeight="1">
      <c r="A914" s="108"/>
      <c r="B914" s="109"/>
      <c r="C914" s="109"/>
      <c r="D914" s="109"/>
      <c r="E914" s="109"/>
      <c r="F914" s="109"/>
      <c r="G914" s="109"/>
      <c r="H914" s="109"/>
    </row>
    <row r="915" spans="1:8" ht="13.5" customHeight="1">
      <c r="A915" s="108"/>
      <c r="B915" s="109"/>
      <c r="C915" s="109"/>
      <c r="D915" s="109"/>
      <c r="E915" s="109"/>
      <c r="F915" s="109"/>
      <c r="G915" s="109"/>
      <c r="H915" s="109"/>
    </row>
    <row r="916" spans="1:8" ht="13.5" customHeight="1">
      <c r="A916" s="108"/>
      <c r="B916" s="109"/>
      <c r="C916" s="109"/>
      <c r="D916" s="109"/>
      <c r="E916" s="109"/>
      <c r="F916" s="109"/>
      <c r="G916" s="109"/>
      <c r="H916" s="109"/>
    </row>
    <row r="917" spans="1:8" ht="13.5" customHeight="1">
      <c r="A917" s="108"/>
      <c r="B917" s="109"/>
      <c r="C917" s="109"/>
      <c r="D917" s="109"/>
      <c r="E917" s="109"/>
      <c r="F917" s="109"/>
      <c r="G917" s="109"/>
      <c r="H917" s="109"/>
    </row>
    <row r="918" spans="1:8" ht="13.5" customHeight="1">
      <c r="A918" s="108"/>
      <c r="B918" s="109"/>
      <c r="C918" s="109"/>
      <c r="D918" s="109"/>
      <c r="E918" s="109"/>
      <c r="F918" s="109"/>
      <c r="G918" s="109"/>
      <c r="H918" s="109"/>
    </row>
    <row r="919" spans="1:8" ht="13.5" customHeight="1">
      <c r="A919" s="108"/>
      <c r="B919" s="109"/>
      <c r="C919" s="109"/>
      <c r="D919" s="109"/>
      <c r="E919" s="109"/>
      <c r="F919" s="109"/>
      <c r="G919" s="109"/>
      <c r="H919" s="109"/>
    </row>
    <row r="920" spans="1:8" ht="13.5" customHeight="1">
      <c r="A920" s="108"/>
      <c r="B920" s="109"/>
      <c r="C920" s="109"/>
      <c r="D920" s="109"/>
      <c r="E920" s="109"/>
      <c r="F920" s="109"/>
      <c r="G920" s="109"/>
      <c r="H920" s="109"/>
    </row>
    <row r="921" spans="1:8" ht="13.5" customHeight="1">
      <c r="A921" s="108"/>
      <c r="B921" s="109"/>
      <c r="C921" s="109"/>
      <c r="D921" s="109"/>
      <c r="E921" s="109"/>
      <c r="F921" s="109"/>
      <c r="G921" s="109"/>
      <c r="H921" s="109"/>
    </row>
    <row r="922" spans="1:8" ht="13.5" customHeight="1">
      <c r="A922" s="108"/>
      <c r="B922" s="109"/>
      <c r="C922" s="109"/>
      <c r="D922" s="109"/>
      <c r="E922" s="109"/>
      <c r="F922" s="109"/>
      <c r="G922" s="109"/>
      <c r="H922" s="109"/>
    </row>
    <row r="923" spans="1:8" ht="13.5" customHeight="1">
      <c r="A923" s="108"/>
      <c r="B923" s="109"/>
      <c r="C923" s="109"/>
      <c r="D923" s="109"/>
      <c r="E923" s="109"/>
      <c r="F923" s="109"/>
      <c r="G923" s="109"/>
      <c r="H923" s="109"/>
    </row>
    <row r="924" spans="1:8" ht="13.5" customHeight="1">
      <c r="A924" s="108"/>
      <c r="B924" s="109"/>
      <c r="C924" s="109"/>
      <c r="D924" s="109"/>
      <c r="E924" s="109"/>
      <c r="F924" s="109"/>
      <c r="G924" s="109"/>
      <c r="H924" s="109"/>
    </row>
    <row r="925" spans="1:8" ht="13.5" customHeight="1">
      <c r="A925" s="108"/>
      <c r="B925" s="109"/>
      <c r="C925" s="109"/>
      <c r="D925" s="109"/>
      <c r="E925" s="109"/>
      <c r="F925" s="109"/>
      <c r="G925" s="109"/>
      <c r="H925" s="109"/>
    </row>
    <row r="926" spans="1:8" ht="13.5" customHeight="1">
      <c r="A926" s="108"/>
      <c r="B926" s="109"/>
      <c r="C926" s="109"/>
      <c r="D926" s="109"/>
      <c r="E926" s="109"/>
      <c r="F926" s="109"/>
      <c r="G926" s="109"/>
      <c r="H926" s="109"/>
    </row>
    <row r="927" spans="1:8" ht="13.5" customHeight="1">
      <c r="A927" s="108"/>
      <c r="B927" s="109"/>
      <c r="C927" s="109"/>
      <c r="D927" s="109"/>
      <c r="E927" s="109"/>
      <c r="F927" s="109"/>
      <c r="G927" s="109"/>
      <c r="H927" s="109"/>
    </row>
    <row r="928" spans="1:8" ht="13.5" customHeight="1">
      <c r="A928" s="108"/>
      <c r="B928" s="109"/>
      <c r="C928" s="109"/>
      <c r="D928" s="109"/>
      <c r="E928" s="109"/>
      <c r="F928" s="109"/>
      <c r="G928" s="109"/>
      <c r="H928" s="109"/>
    </row>
    <row r="929" spans="1:8" ht="13.5" customHeight="1">
      <c r="A929" s="108"/>
      <c r="B929" s="109"/>
      <c r="C929" s="109"/>
      <c r="D929" s="109"/>
      <c r="E929" s="109"/>
      <c r="F929" s="109"/>
      <c r="G929" s="109"/>
      <c r="H929" s="109"/>
    </row>
    <row r="930" spans="1:8" ht="13.5" customHeight="1">
      <c r="A930" s="108"/>
      <c r="B930" s="109"/>
      <c r="C930" s="109"/>
      <c r="D930" s="109"/>
      <c r="E930" s="109"/>
      <c r="F930" s="109"/>
      <c r="G930" s="109"/>
      <c r="H930" s="109"/>
    </row>
    <row r="931" spans="1:8" ht="13.5" customHeight="1">
      <c r="A931" s="108"/>
      <c r="B931" s="109"/>
      <c r="C931" s="109"/>
      <c r="D931" s="109"/>
      <c r="E931" s="109"/>
      <c r="F931" s="109"/>
      <c r="G931" s="109"/>
      <c r="H931" s="109"/>
    </row>
    <row r="932" spans="1:8" ht="13.5" customHeight="1">
      <c r="A932" s="108"/>
      <c r="B932" s="109"/>
      <c r="C932" s="109"/>
      <c r="D932" s="109"/>
      <c r="E932" s="109"/>
      <c r="F932" s="109"/>
      <c r="G932" s="109"/>
      <c r="H932" s="109"/>
    </row>
    <row r="933" spans="1:8" ht="13.5" customHeight="1">
      <c r="A933" s="108"/>
      <c r="B933" s="109"/>
      <c r="C933" s="109"/>
      <c r="D933" s="109"/>
      <c r="E933" s="109"/>
      <c r="F933" s="109"/>
      <c r="G933" s="109"/>
      <c r="H933" s="109"/>
    </row>
    <row r="934" spans="1:8" ht="13.5" customHeight="1">
      <c r="A934" s="108"/>
      <c r="B934" s="109"/>
      <c r="C934" s="109"/>
      <c r="D934" s="109"/>
      <c r="E934" s="109"/>
      <c r="F934" s="109"/>
      <c r="G934" s="109"/>
      <c r="H934" s="109"/>
    </row>
    <row r="935" spans="1:8" ht="13.5" customHeight="1">
      <c r="A935" s="108"/>
      <c r="B935" s="109"/>
      <c r="C935" s="109"/>
      <c r="D935" s="109"/>
      <c r="E935" s="109"/>
      <c r="F935" s="109"/>
      <c r="G935" s="109"/>
      <c r="H935" s="109"/>
    </row>
    <row r="936" spans="1:8" ht="13.5" customHeight="1">
      <c r="A936" s="108"/>
      <c r="B936" s="109"/>
      <c r="C936" s="109"/>
      <c r="D936" s="109"/>
      <c r="E936" s="109"/>
      <c r="F936" s="109"/>
      <c r="G936" s="109"/>
      <c r="H936" s="109"/>
    </row>
    <row r="937" spans="1:8" ht="13.5" customHeight="1">
      <c r="A937" s="108"/>
      <c r="B937" s="109"/>
      <c r="C937" s="109"/>
      <c r="D937" s="109"/>
      <c r="E937" s="109"/>
      <c r="F937" s="109"/>
      <c r="G937" s="109"/>
      <c r="H937" s="109"/>
    </row>
    <row r="938" spans="1:8" ht="13.5" customHeight="1">
      <c r="A938" s="108"/>
      <c r="B938" s="109"/>
      <c r="C938" s="109"/>
      <c r="D938" s="109"/>
      <c r="E938" s="109"/>
      <c r="F938" s="109"/>
      <c r="G938" s="109"/>
      <c r="H938" s="109"/>
    </row>
    <row r="939" spans="1:8" ht="13.5" customHeight="1">
      <c r="A939" s="108"/>
      <c r="B939" s="109"/>
      <c r="C939" s="109"/>
      <c r="D939" s="109"/>
      <c r="E939" s="109"/>
      <c r="F939" s="109"/>
      <c r="G939" s="109"/>
      <c r="H939" s="109"/>
    </row>
    <row r="940" spans="1:8" ht="13.5" customHeight="1">
      <c r="A940" s="108"/>
      <c r="B940" s="109"/>
      <c r="C940" s="109"/>
      <c r="D940" s="109"/>
      <c r="E940" s="109"/>
      <c r="F940" s="109"/>
      <c r="G940" s="109"/>
      <c r="H940" s="109"/>
    </row>
    <row r="941" spans="1:8" ht="13.5" customHeight="1">
      <c r="A941" s="108"/>
      <c r="B941" s="109"/>
      <c r="C941" s="109"/>
      <c r="D941" s="109"/>
      <c r="E941" s="109"/>
      <c r="F941" s="109"/>
      <c r="G941" s="109"/>
      <c r="H941" s="109"/>
    </row>
    <row r="942" spans="1:8" ht="13.5" customHeight="1">
      <c r="A942" s="108"/>
      <c r="B942" s="109"/>
      <c r="C942" s="109"/>
      <c r="D942" s="109"/>
      <c r="E942" s="109"/>
      <c r="F942" s="109"/>
      <c r="G942" s="109"/>
      <c r="H942" s="109"/>
    </row>
    <row r="943" spans="1:8" ht="13.5" customHeight="1">
      <c r="A943" s="108"/>
      <c r="B943" s="109"/>
      <c r="C943" s="109"/>
      <c r="D943" s="109"/>
      <c r="E943" s="109"/>
      <c r="F943" s="109"/>
      <c r="G943" s="109"/>
      <c r="H943" s="109"/>
    </row>
    <row r="944" spans="1:8" ht="13.5" customHeight="1">
      <c r="A944" s="108"/>
      <c r="B944" s="109"/>
      <c r="C944" s="109"/>
      <c r="D944" s="109"/>
      <c r="E944" s="109"/>
      <c r="F944" s="109"/>
      <c r="G944" s="109"/>
      <c r="H944" s="109"/>
    </row>
    <row r="945" spans="1:8" ht="13.5" customHeight="1">
      <c r="A945" s="108"/>
      <c r="B945" s="109"/>
      <c r="C945" s="109"/>
      <c r="D945" s="109"/>
      <c r="E945" s="109"/>
      <c r="F945" s="109"/>
      <c r="G945" s="109"/>
      <c r="H945" s="109"/>
    </row>
    <row r="946" spans="1:8" ht="13.5" customHeight="1">
      <c r="A946" s="108"/>
      <c r="B946" s="109"/>
      <c r="C946" s="109"/>
      <c r="D946" s="109"/>
      <c r="E946" s="109"/>
      <c r="F946" s="109"/>
      <c r="G946" s="109"/>
      <c r="H946" s="109"/>
    </row>
    <row r="947" spans="1:8" ht="13.5" customHeight="1">
      <c r="A947" s="108"/>
      <c r="B947" s="109"/>
      <c r="C947" s="109"/>
      <c r="D947" s="109"/>
      <c r="E947" s="109"/>
      <c r="F947" s="109"/>
      <c r="G947" s="109"/>
      <c r="H947" s="109"/>
    </row>
    <row r="948" spans="1:8" ht="13.5" customHeight="1">
      <c r="A948" s="108"/>
      <c r="B948" s="109"/>
      <c r="C948" s="109"/>
      <c r="D948" s="109"/>
      <c r="E948" s="109"/>
      <c r="F948" s="109"/>
      <c r="G948" s="109"/>
      <c r="H948" s="109"/>
    </row>
    <row r="949" spans="1:8" ht="13.5" customHeight="1">
      <c r="A949" s="108"/>
      <c r="B949" s="109"/>
      <c r="C949" s="109"/>
      <c r="D949" s="109"/>
      <c r="E949" s="109"/>
      <c r="F949" s="109"/>
      <c r="G949" s="109"/>
      <c r="H949" s="109"/>
    </row>
    <row r="950" spans="1:8" ht="13.5" customHeight="1">
      <c r="A950" s="108"/>
      <c r="B950" s="109"/>
      <c r="C950" s="109"/>
      <c r="D950" s="109"/>
      <c r="E950" s="109"/>
      <c r="F950" s="109"/>
      <c r="G950" s="109"/>
      <c r="H950" s="109"/>
    </row>
    <row r="951" spans="1:8" ht="13.5" customHeight="1">
      <c r="A951" s="108"/>
      <c r="B951" s="109"/>
      <c r="C951" s="109"/>
      <c r="D951" s="109"/>
      <c r="E951" s="109"/>
      <c r="F951" s="109"/>
      <c r="G951" s="109"/>
      <c r="H951" s="109"/>
    </row>
    <row r="952" spans="1:8" ht="13.5" customHeight="1">
      <c r="A952" s="108"/>
      <c r="B952" s="109"/>
      <c r="C952" s="109"/>
      <c r="D952" s="109"/>
      <c r="E952" s="109"/>
      <c r="F952" s="109"/>
      <c r="G952" s="109"/>
      <c r="H952" s="109"/>
    </row>
    <row r="953" spans="1:8" ht="13.5" customHeight="1">
      <c r="A953" s="108"/>
      <c r="B953" s="109"/>
      <c r="C953" s="109"/>
      <c r="D953" s="109"/>
      <c r="E953" s="109"/>
      <c r="F953" s="109"/>
      <c r="G953" s="109"/>
      <c r="H953" s="109"/>
    </row>
    <row r="954" spans="1:8" ht="13.5" customHeight="1">
      <c r="A954" s="108"/>
      <c r="B954" s="109"/>
      <c r="C954" s="109"/>
      <c r="D954" s="109"/>
      <c r="E954" s="109"/>
      <c r="F954" s="109"/>
      <c r="G954" s="109"/>
      <c r="H954" s="109"/>
    </row>
    <row r="955" spans="1:8" ht="13.5" customHeight="1">
      <c r="A955" s="108"/>
      <c r="B955" s="109"/>
      <c r="C955" s="109"/>
      <c r="D955" s="109"/>
      <c r="E955" s="109"/>
      <c r="F955" s="109"/>
      <c r="G955" s="109"/>
      <c r="H955" s="109"/>
    </row>
    <row r="956" spans="1:8" ht="13.5" customHeight="1">
      <c r="A956" s="108"/>
      <c r="B956" s="109"/>
      <c r="C956" s="109"/>
      <c r="D956" s="109"/>
      <c r="E956" s="109"/>
      <c r="F956" s="109"/>
      <c r="G956" s="109"/>
      <c r="H956" s="109"/>
    </row>
    <row r="957" spans="1:8" ht="13.5" customHeight="1">
      <c r="A957" s="108"/>
      <c r="B957" s="109"/>
      <c r="C957" s="109"/>
      <c r="D957" s="109"/>
      <c r="E957" s="109"/>
      <c r="F957" s="109"/>
      <c r="G957" s="109"/>
      <c r="H957" s="109"/>
    </row>
    <row r="958" spans="1:8" ht="13.5" customHeight="1">
      <c r="A958" s="108"/>
      <c r="B958" s="109"/>
      <c r="C958" s="109"/>
      <c r="D958" s="109"/>
      <c r="E958" s="109"/>
      <c r="F958" s="109"/>
      <c r="G958" s="109"/>
      <c r="H958" s="109"/>
    </row>
    <row r="959" spans="1:8" ht="13.5" customHeight="1">
      <c r="A959" s="108"/>
      <c r="B959" s="109"/>
      <c r="C959" s="109"/>
      <c r="D959" s="109"/>
      <c r="E959" s="109"/>
      <c r="F959" s="109"/>
      <c r="G959" s="109"/>
      <c r="H959" s="109"/>
    </row>
    <row r="960" spans="1:8" ht="13.5" customHeight="1">
      <c r="A960" s="108"/>
      <c r="B960" s="109"/>
      <c r="C960" s="109"/>
      <c r="D960" s="109"/>
      <c r="E960" s="109"/>
      <c r="F960" s="109"/>
      <c r="G960" s="109"/>
      <c r="H960" s="109"/>
    </row>
    <row r="961" spans="1:8" ht="13.5" customHeight="1">
      <c r="A961" s="108"/>
      <c r="B961" s="109"/>
      <c r="C961" s="109"/>
      <c r="D961" s="109"/>
      <c r="E961" s="109"/>
      <c r="F961" s="109"/>
      <c r="G961" s="109"/>
      <c r="H961" s="109"/>
    </row>
    <row r="962" spans="1:8" ht="13.5" customHeight="1">
      <c r="A962" s="108"/>
      <c r="B962" s="109"/>
      <c r="C962" s="109"/>
      <c r="D962" s="109"/>
      <c r="E962" s="109"/>
      <c r="F962" s="109"/>
      <c r="G962" s="109"/>
      <c r="H962" s="109"/>
    </row>
    <row r="963" spans="1:8" ht="13.5" customHeight="1">
      <c r="A963" s="108"/>
      <c r="B963" s="109"/>
      <c r="C963" s="109"/>
      <c r="D963" s="109"/>
      <c r="E963" s="109"/>
      <c r="F963" s="109"/>
      <c r="G963" s="109"/>
      <c r="H963" s="109"/>
    </row>
    <row r="964" spans="1:8" ht="13.5" customHeight="1">
      <c r="A964" s="108"/>
      <c r="B964" s="109"/>
      <c r="C964" s="109"/>
      <c r="D964" s="109"/>
      <c r="E964" s="109"/>
      <c r="F964" s="109"/>
      <c r="G964" s="109"/>
      <c r="H964" s="109"/>
    </row>
    <row r="965" spans="1:8" ht="13.5" customHeight="1">
      <c r="A965" s="108"/>
      <c r="B965" s="109"/>
      <c r="C965" s="109"/>
      <c r="D965" s="109"/>
      <c r="E965" s="109"/>
      <c r="F965" s="109"/>
      <c r="G965" s="109"/>
      <c r="H965" s="109"/>
    </row>
    <row r="966" spans="1:8" ht="13.5" customHeight="1">
      <c r="A966" s="108"/>
      <c r="B966" s="109"/>
      <c r="C966" s="109"/>
      <c r="D966" s="109"/>
      <c r="E966" s="109"/>
      <c r="F966" s="109"/>
      <c r="G966" s="109"/>
      <c r="H966" s="109"/>
    </row>
    <row r="967" spans="1:8" ht="13.5" customHeight="1">
      <c r="A967" s="108"/>
      <c r="B967" s="109"/>
      <c r="C967" s="109"/>
      <c r="D967" s="109"/>
      <c r="E967" s="109"/>
      <c r="F967" s="109"/>
      <c r="G967" s="109"/>
      <c r="H967" s="109"/>
    </row>
    <row r="968" spans="1:8" ht="13.5" customHeight="1">
      <c r="A968" s="108"/>
      <c r="B968" s="109"/>
      <c r="C968" s="109"/>
      <c r="D968" s="109"/>
      <c r="E968" s="109"/>
      <c r="F968" s="109"/>
      <c r="G968" s="109"/>
      <c r="H968" s="109"/>
    </row>
    <row r="969" spans="1:8" ht="13.5" customHeight="1">
      <c r="A969" s="108"/>
      <c r="B969" s="109"/>
      <c r="C969" s="109"/>
      <c r="D969" s="109"/>
      <c r="E969" s="109"/>
      <c r="F969" s="109"/>
      <c r="G969" s="109"/>
      <c r="H969" s="109"/>
    </row>
    <row r="970" spans="1:8" ht="13.5" customHeight="1">
      <c r="A970" s="108"/>
      <c r="B970" s="109"/>
      <c r="C970" s="109"/>
      <c r="D970" s="109"/>
      <c r="E970" s="109"/>
      <c r="F970" s="109"/>
      <c r="G970" s="109"/>
      <c r="H970" s="109"/>
    </row>
    <row r="971" spans="1:8" ht="13.5" customHeight="1">
      <c r="A971" s="108"/>
      <c r="B971" s="109"/>
      <c r="C971" s="109"/>
      <c r="D971" s="109"/>
      <c r="E971" s="109"/>
      <c r="F971" s="109"/>
      <c r="G971" s="109"/>
      <c r="H971" s="109"/>
    </row>
    <row r="972" spans="1:8" ht="13.5" customHeight="1">
      <c r="A972" s="108"/>
      <c r="B972" s="109"/>
      <c r="C972" s="109"/>
      <c r="D972" s="109"/>
      <c r="E972" s="109"/>
      <c r="F972" s="109"/>
      <c r="G972" s="109"/>
      <c r="H972" s="109"/>
    </row>
    <row r="973" spans="1:8" ht="13.5" customHeight="1">
      <c r="A973" s="108"/>
      <c r="B973" s="109"/>
      <c r="C973" s="109"/>
      <c r="D973" s="109"/>
      <c r="E973" s="109"/>
      <c r="F973" s="109"/>
      <c r="G973" s="109"/>
      <c r="H973" s="109"/>
    </row>
    <row r="974" spans="1:8" ht="13.5" customHeight="1">
      <c r="A974" s="108"/>
      <c r="B974" s="109"/>
      <c r="C974" s="109"/>
      <c r="D974" s="109"/>
      <c r="E974" s="109"/>
      <c r="F974" s="109"/>
      <c r="G974" s="109"/>
      <c r="H974" s="109"/>
    </row>
    <row r="975" spans="1:8" ht="13.5" customHeight="1">
      <c r="A975" s="108"/>
      <c r="B975" s="109"/>
      <c r="C975" s="109"/>
      <c r="D975" s="109"/>
      <c r="E975" s="109"/>
      <c r="F975" s="109"/>
      <c r="G975" s="109"/>
      <c r="H975" s="109"/>
    </row>
    <row r="976" spans="1:8" ht="13.5" customHeight="1">
      <c r="A976" s="108"/>
      <c r="B976" s="109"/>
      <c r="C976" s="109"/>
      <c r="D976" s="109"/>
      <c r="E976" s="109"/>
      <c r="F976" s="109"/>
      <c r="G976" s="109"/>
      <c r="H976" s="109"/>
    </row>
    <row r="977" spans="1:8" ht="13.5" customHeight="1">
      <c r="A977" s="108"/>
      <c r="B977" s="109"/>
      <c r="C977" s="109"/>
      <c r="D977" s="109"/>
      <c r="E977" s="109"/>
      <c r="F977" s="109"/>
      <c r="G977" s="109"/>
      <c r="H977" s="109"/>
    </row>
    <row r="978" spans="1:8" ht="13.5" customHeight="1">
      <c r="A978" s="108"/>
      <c r="B978" s="109"/>
      <c r="C978" s="109"/>
      <c r="D978" s="109"/>
      <c r="E978" s="109"/>
      <c r="F978" s="109"/>
      <c r="G978" s="109"/>
      <c r="H978" s="109"/>
    </row>
    <row r="979" spans="1:8" ht="13.5" customHeight="1">
      <c r="A979" s="108"/>
      <c r="B979" s="109"/>
      <c r="C979" s="109"/>
      <c r="D979" s="109"/>
      <c r="E979" s="109"/>
      <c r="F979" s="109"/>
      <c r="G979" s="109"/>
      <c r="H979" s="109"/>
    </row>
    <row r="980" spans="1:8" ht="13.5" customHeight="1">
      <c r="A980" s="108"/>
      <c r="B980" s="109"/>
      <c r="C980" s="109"/>
      <c r="D980" s="109"/>
      <c r="E980" s="109"/>
      <c r="F980" s="109"/>
      <c r="G980" s="109"/>
      <c r="H980" s="109"/>
    </row>
    <row r="981" spans="1:8" ht="13.5" customHeight="1">
      <c r="A981" s="108"/>
      <c r="B981" s="109"/>
      <c r="C981" s="109"/>
      <c r="D981" s="109"/>
      <c r="E981" s="109"/>
      <c r="F981" s="109"/>
      <c r="G981" s="109"/>
      <c r="H981" s="109"/>
    </row>
    <row r="982" spans="1:8" ht="13.5" customHeight="1">
      <c r="A982" s="108"/>
      <c r="B982" s="109"/>
      <c r="C982" s="109"/>
      <c r="D982" s="109"/>
      <c r="E982" s="109"/>
      <c r="F982" s="109"/>
      <c r="G982" s="109"/>
      <c r="H982" s="109"/>
    </row>
    <row r="983" spans="1:8" ht="13.5" customHeight="1">
      <c r="A983" s="108"/>
      <c r="B983" s="109"/>
      <c r="C983" s="109"/>
      <c r="D983" s="109"/>
      <c r="E983" s="109"/>
      <c r="F983" s="109"/>
      <c r="G983" s="109"/>
      <c r="H983" s="109"/>
    </row>
    <row r="984" spans="1:8" ht="13.5" customHeight="1">
      <c r="A984" s="108"/>
      <c r="B984" s="109"/>
      <c r="C984" s="109"/>
      <c r="D984" s="109"/>
      <c r="E984" s="109"/>
      <c r="F984" s="109"/>
      <c r="G984" s="109"/>
      <c r="H984" s="109"/>
    </row>
    <row r="985" spans="1:8" ht="13.5" customHeight="1">
      <c r="A985" s="108"/>
      <c r="B985" s="109"/>
      <c r="C985" s="109"/>
      <c r="D985" s="109"/>
      <c r="E985" s="109"/>
      <c r="F985" s="109"/>
      <c r="G985" s="109"/>
      <c r="H985" s="109"/>
    </row>
    <row r="986" spans="1:8" ht="13.5" customHeight="1">
      <c r="A986" s="108"/>
      <c r="B986" s="109"/>
      <c r="C986" s="109"/>
      <c r="D986" s="109"/>
      <c r="E986" s="109"/>
      <c r="F986" s="109"/>
      <c r="G986" s="109"/>
      <c r="H986" s="109"/>
    </row>
    <row r="987" spans="1:8" ht="13.5" customHeight="1">
      <c r="A987" s="108"/>
      <c r="B987" s="109"/>
      <c r="C987" s="109"/>
      <c r="D987" s="109"/>
      <c r="E987" s="109"/>
      <c r="F987" s="109"/>
      <c r="G987" s="109"/>
      <c r="H987" s="109"/>
    </row>
    <row r="988" spans="1:8" ht="13.5" customHeight="1">
      <c r="A988" s="108"/>
      <c r="B988" s="109"/>
      <c r="C988" s="109"/>
      <c r="D988" s="109"/>
      <c r="E988" s="109"/>
      <c r="F988" s="109"/>
      <c r="G988" s="109"/>
      <c r="H988" s="109"/>
    </row>
    <row r="989" spans="1:8" ht="13.5" customHeight="1">
      <c r="A989" s="108"/>
      <c r="B989" s="109"/>
      <c r="C989" s="109"/>
      <c r="D989" s="109"/>
      <c r="E989" s="109"/>
      <c r="F989" s="109"/>
      <c r="G989" s="109"/>
      <c r="H989" s="109"/>
    </row>
    <row r="990" spans="1:8" ht="13.5" customHeight="1">
      <c r="A990" s="108"/>
      <c r="B990" s="109"/>
      <c r="C990" s="109"/>
      <c r="D990" s="109"/>
      <c r="E990" s="109"/>
      <c r="F990" s="109"/>
      <c r="G990" s="109"/>
      <c r="H990" s="109"/>
    </row>
    <row r="991" spans="1:8" ht="13.5" customHeight="1">
      <c r="A991" s="108"/>
      <c r="B991" s="109"/>
      <c r="C991" s="109"/>
      <c r="D991" s="109"/>
      <c r="E991" s="109"/>
      <c r="F991" s="109"/>
      <c r="G991" s="109"/>
      <c r="H991" s="109"/>
    </row>
    <row r="992" spans="1:8" ht="13.5" customHeight="1">
      <c r="A992" s="108"/>
      <c r="B992" s="109"/>
      <c r="C992" s="109"/>
      <c r="D992" s="109"/>
      <c r="E992" s="109"/>
      <c r="F992" s="109"/>
      <c r="G992" s="109"/>
      <c r="H992" s="109"/>
    </row>
    <row r="993" spans="1:8" ht="13.5" customHeight="1">
      <c r="A993" s="108"/>
      <c r="B993" s="109"/>
      <c r="C993" s="109"/>
      <c r="D993" s="109"/>
      <c r="E993" s="109"/>
      <c r="F993" s="109"/>
      <c r="G993" s="109"/>
      <c r="H993" s="109"/>
    </row>
    <row r="994" spans="1:8" ht="13.5" customHeight="1">
      <c r="A994" s="108"/>
      <c r="B994" s="109"/>
      <c r="C994" s="109"/>
      <c r="D994" s="109"/>
      <c r="E994" s="109"/>
      <c r="F994" s="109"/>
      <c r="G994" s="109"/>
      <c r="H994" s="109"/>
    </row>
    <row r="995" spans="1:8" ht="13.5" customHeight="1">
      <c r="A995" s="108"/>
      <c r="B995" s="109"/>
      <c r="C995" s="109"/>
      <c r="D995" s="109"/>
      <c r="E995" s="109"/>
      <c r="F995" s="109"/>
      <c r="G995" s="109"/>
      <c r="H995" s="109"/>
    </row>
    <row r="996" spans="1:8" ht="13.5" customHeight="1">
      <c r="A996" s="108"/>
      <c r="B996" s="109"/>
      <c r="C996" s="109"/>
      <c r="D996" s="109"/>
      <c r="E996" s="109"/>
      <c r="F996" s="109"/>
      <c r="G996" s="109"/>
      <c r="H996" s="109"/>
    </row>
    <row r="997" spans="1:8" ht="13.5" customHeight="1">
      <c r="A997" s="108"/>
      <c r="B997" s="109"/>
      <c r="C997" s="109"/>
      <c r="D997" s="109"/>
      <c r="E997" s="109"/>
      <c r="F997" s="109"/>
      <c r="G997" s="109"/>
      <c r="H997" s="109"/>
    </row>
    <row r="998" spans="1:8" ht="13.5" customHeight="1">
      <c r="A998" s="108"/>
      <c r="B998" s="109"/>
      <c r="C998" s="109"/>
      <c r="D998" s="109"/>
      <c r="E998" s="109"/>
      <c r="F998" s="109"/>
      <c r="G998" s="109"/>
      <c r="H998" s="109"/>
    </row>
    <row r="999" spans="1:8" ht="13.5" customHeight="1">
      <c r="A999" s="108"/>
      <c r="B999" s="109"/>
      <c r="C999" s="109"/>
      <c r="D999" s="109"/>
      <c r="E999" s="109"/>
      <c r="F999" s="109"/>
      <c r="G999" s="109"/>
      <c r="H999" s="109"/>
    </row>
    <row r="1000" spans="1:8" ht="13.5" customHeight="1">
      <c r="A1000" s="108"/>
      <c r="B1000" s="109"/>
      <c r="C1000" s="109"/>
      <c r="D1000" s="109"/>
      <c r="E1000" s="109"/>
      <c r="F1000" s="109"/>
      <c r="G1000" s="109"/>
      <c r="H1000" s="109"/>
    </row>
    <row r="1001" spans="1:8" ht="13.5" customHeight="1">
      <c r="A1001" s="108"/>
      <c r="B1001" s="109"/>
      <c r="C1001" s="109"/>
      <c r="D1001" s="109"/>
      <c r="E1001" s="109"/>
      <c r="F1001" s="109"/>
      <c r="G1001" s="109"/>
      <c r="H1001" s="109"/>
    </row>
    <row r="1002" spans="1:8" ht="13.5" customHeight="1">
      <c r="A1002" s="108"/>
      <c r="B1002" s="109"/>
      <c r="C1002" s="109"/>
      <c r="D1002" s="109"/>
      <c r="E1002" s="109"/>
      <c r="F1002" s="109"/>
      <c r="G1002" s="109"/>
      <c r="H1002" s="109"/>
    </row>
    <row r="1003" spans="1:8" ht="13.5" customHeight="1">
      <c r="A1003" s="108"/>
      <c r="B1003" s="109"/>
      <c r="C1003" s="109"/>
      <c r="D1003" s="109"/>
      <c r="E1003" s="109"/>
      <c r="F1003" s="109"/>
      <c r="G1003" s="109"/>
      <c r="H1003" s="109"/>
    </row>
    <row r="1004" spans="1:8" ht="13.5" customHeight="1">
      <c r="A1004" s="108"/>
      <c r="B1004" s="109"/>
      <c r="C1004" s="109"/>
      <c r="D1004" s="109"/>
      <c r="E1004" s="109"/>
      <c r="F1004" s="109"/>
      <c r="G1004" s="109"/>
      <c r="H1004" s="109"/>
    </row>
    <row r="1005" spans="1:8" ht="13.5" customHeight="1">
      <c r="A1005" s="108"/>
      <c r="B1005" s="109"/>
      <c r="C1005" s="109"/>
      <c r="D1005" s="109"/>
      <c r="E1005" s="109"/>
      <c r="F1005" s="109"/>
      <c r="G1005" s="109"/>
      <c r="H1005" s="109"/>
    </row>
    <row r="1006" spans="1:8" ht="13.5" customHeight="1">
      <c r="A1006" s="108"/>
      <c r="B1006" s="109"/>
      <c r="C1006" s="109"/>
      <c r="D1006" s="109"/>
      <c r="E1006" s="109"/>
      <c r="F1006" s="109"/>
      <c r="G1006" s="109"/>
      <c r="H1006" s="109"/>
    </row>
  </sheetData>
  <mergeCells count="9">
    <mergeCell ref="H29:I29"/>
    <mergeCell ref="A30:I30"/>
    <mergeCell ref="A1:B1"/>
    <mergeCell ref="C1:G1"/>
    <mergeCell ref="A2:B2"/>
    <mergeCell ref="C2:G2"/>
    <mergeCell ref="A3:I3"/>
    <mergeCell ref="A26:B26"/>
    <mergeCell ref="A29:B29"/>
  </mergeCells>
  <pageMargins left="0.51" right="0.17" top="0.31" bottom="0.75"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election sqref="A1:B1"/>
    </sheetView>
  </sheetViews>
  <sheetFormatPr defaultColWidth="12.6640625" defaultRowHeight="15" customHeight="1"/>
  <cols>
    <col min="1" max="1" width="4.9140625" customWidth="1"/>
    <col min="2" max="2" width="31.4140625" customWidth="1"/>
    <col min="3" max="3" width="16.9140625" customWidth="1"/>
    <col min="4" max="4" width="20" customWidth="1"/>
    <col min="5" max="5" width="7.75" customWidth="1"/>
    <col min="6" max="6" width="9.9140625" customWidth="1"/>
    <col min="7" max="7" width="12.4140625" customWidth="1"/>
    <col min="8" max="8" width="15.75" customWidth="1"/>
    <col min="9" max="9" width="57.5" customWidth="1"/>
    <col min="10" max="26" width="9" customWidth="1"/>
  </cols>
  <sheetData>
    <row r="1" spans="1:26" ht="13.5" customHeight="1">
      <c r="A1" s="857" t="s">
        <v>984</v>
      </c>
      <c r="B1" s="751"/>
      <c r="C1" s="357"/>
      <c r="D1" s="357"/>
      <c r="E1" s="486"/>
      <c r="F1" s="486"/>
      <c r="G1" s="486"/>
      <c r="H1" s="487" t="s">
        <v>985</v>
      </c>
      <c r="I1" s="32"/>
      <c r="J1" s="32"/>
      <c r="K1" s="32"/>
      <c r="L1" s="32"/>
      <c r="M1" s="32"/>
      <c r="N1" s="32"/>
      <c r="O1" s="32"/>
      <c r="P1" s="32"/>
      <c r="Q1" s="32"/>
      <c r="R1" s="32"/>
      <c r="S1" s="32"/>
      <c r="T1" s="32"/>
      <c r="U1" s="32"/>
      <c r="V1" s="32"/>
      <c r="W1" s="32"/>
      <c r="X1" s="32"/>
      <c r="Y1" s="32"/>
      <c r="Z1" s="32"/>
    </row>
    <row r="2" spans="1:26" ht="14.25" customHeight="1">
      <c r="A2" s="858" t="s">
        <v>986</v>
      </c>
      <c r="B2" s="751"/>
      <c r="C2" s="467"/>
      <c r="D2" s="467"/>
      <c r="E2" s="758"/>
      <c r="F2" s="751"/>
      <c r="G2" s="751"/>
      <c r="H2" s="751"/>
      <c r="I2" s="32"/>
      <c r="J2" s="32"/>
      <c r="K2" s="32"/>
      <c r="L2" s="32"/>
      <c r="M2" s="32"/>
      <c r="N2" s="32"/>
      <c r="O2" s="32"/>
      <c r="P2" s="32"/>
      <c r="Q2" s="32"/>
      <c r="R2" s="32"/>
      <c r="S2" s="32"/>
      <c r="T2" s="32"/>
      <c r="U2" s="32"/>
      <c r="V2" s="32"/>
      <c r="W2" s="32"/>
      <c r="X2" s="32"/>
      <c r="Y2" s="32"/>
      <c r="Z2" s="32"/>
    </row>
    <row r="3" spans="1:26" ht="30" customHeight="1">
      <c r="A3" s="758" t="s">
        <v>987</v>
      </c>
      <c r="B3" s="751"/>
      <c r="C3" s="751"/>
      <c r="D3" s="751"/>
      <c r="E3" s="751"/>
      <c r="F3" s="751"/>
      <c r="G3" s="751"/>
      <c r="H3" s="751"/>
      <c r="I3" s="32"/>
      <c r="J3" s="32"/>
      <c r="K3" s="32"/>
      <c r="L3" s="32"/>
      <c r="M3" s="32"/>
      <c r="N3" s="32"/>
      <c r="O3" s="32"/>
      <c r="P3" s="32"/>
      <c r="Q3" s="32"/>
      <c r="R3" s="32"/>
      <c r="S3" s="32"/>
      <c r="T3" s="32"/>
      <c r="U3" s="32"/>
      <c r="V3" s="32"/>
      <c r="W3" s="32"/>
      <c r="X3" s="32"/>
      <c r="Y3" s="32"/>
      <c r="Z3" s="32"/>
    </row>
    <row r="4" spans="1:26" ht="13.5" customHeight="1">
      <c r="A4" s="468"/>
      <c r="B4" s="468"/>
      <c r="C4" s="468"/>
      <c r="D4" s="468"/>
      <c r="E4" s="468"/>
      <c r="F4" s="468"/>
      <c r="G4" s="468"/>
      <c r="H4" s="488" t="s">
        <v>958</v>
      </c>
      <c r="I4" s="32"/>
      <c r="J4" s="32"/>
      <c r="K4" s="32"/>
      <c r="L4" s="32"/>
      <c r="M4" s="32"/>
      <c r="N4" s="32"/>
      <c r="O4" s="32"/>
      <c r="P4" s="32"/>
      <c r="Q4" s="32"/>
      <c r="R4" s="32"/>
      <c r="S4" s="32"/>
      <c r="T4" s="32"/>
      <c r="U4" s="32"/>
      <c r="V4" s="32"/>
      <c r="W4" s="32"/>
      <c r="X4" s="32"/>
      <c r="Y4" s="32"/>
      <c r="Z4" s="32"/>
    </row>
    <row r="5" spans="1:26" ht="38.25" customHeight="1">
      <c r="A5" s="143" t="s">
        <v>69</v>
      </c>
      <c r="B5" s="144" t="s">
        <v>988</v>
      </c>
      <c r="C5" s="144" t="s">
        <v>989</v>
      </c>
      <c r="D5" s="144" t="s">
        <v>990</v>
      </c>
      <c r="E5" s="144" t="s">
        <v>71</v>
      </c>
      <c r="F5" s="144" t="s">
        <v>991</v>
      </c>
      <c r="G5" s="144" t="s">
        <v>992</v>
      </c>
      <c r="H5" s="145" t="s">
        <v>7</v>
      </c>
      <c r="I5" s="32"/>
      <c r="J5" s="32"/>
      <c r="K5" s="32"/>
      <c r="L5" s="32"/>
      <c r="M5" s="32"/>
      <c r="N5" s="32"/>
      <c r="O5" s="32"/>
      <c r="P5" s="32"/>
      <c r="Q5" s="32"/>
      <c r="R5" s="32"/>
      <c r="S5" s="32"/>
      <c r="T5" s="32"/>
      <c r="U5" s="32"/>
      <c r="V5" s="32"/>
      <c r="W5" s="32"/>
      <c r="X5" s="32"/>
      <c r="Y5" s="32"/>
      <c r="Z5" s="32"/>
    </row>
    <row r="6" spans="1:26" ht="54.75" customHeight="1">
      <c r="A6" s="489">
        <v>1</v>
      </c>
      <c r="B6" s="490" t="s">
        <v>993</v>
      </c>
      <c r="C6" s="490"/>
      <c r="D6" s="490"/>
      <c r="E6" s="491"/>
      <c r="F6" s="491"/>
      <c r="G6" s="491"/>
      <c r="H6" s="492" t="s">
        <v>994</v>
      </c>
      <c r="I6" s="493" t="s">
        <v>995</v>
      </c>
      <c r="J6" s="32"/>
      <c r="K6" s="32"/>
      <c r="L6" s="32"/>
      <c r="M6" s="32"/>
      <c r="N6" s="32"/>
      <c r="O6" s="32"/>
      <c r="P6" s="32"/>
      <c r="Q6" s="32"/>
      <c r="R6" s="32"/>
      <c r="S6" s="32"/>
      <c r="T6" s="32"/>
      <c r="U6" s="32"/>
      <c r="V6" s="32"/>
      <c r="W6" s="32"/>
      <c r="X6" s="32"/>
      <c r="Y6" s="32"/>
      <c r="Z6" s="32"/>
    </row>
    <row r="7" spans="1:26" ht="21.75" customHeight="1">
      <c r="A7" s="494"/>
      <c r="B7" s="495"/>
      <c r="C7" s="495"/>
      <c r="D7" s="495"/>
      <c r="E7" s="53"/>
      <c r="F7" s="53"/>
      <c r="G7" s="53"/>
      <c r="H7" s="496"/>
      <c r="I7" s="486"/>
      <c r="J7" s="32"/>
      <c r="K7" s="32"/>
      <c r="L7" s="32"/>
      <c r="M7" s="32"/>
      <c r="N7" s="32"/>
      <c r="O7" s="32"/>
      <c r="P7" s="32"/>
      <c r="Q7" s="32"/>
      <c r="R7" s="32"/>
      <c r="S7" s="32"/>
      <c r="T7" s="32"/>
      <c r="U7" s="32"/>
      <c r="V7" s="32"/>
      <c r="W7" s="32"/>
      <c r="X7" s="32"/>
      <c r="Y7" s="32"/>
      <c r="Z7" s="32"/>
    </row>
    <row r="8" spans="1:26" ht="21.75" customHeight="1">
      <c r="A8" s="494"/>
      <c r="B8" s="495"/>
      <c r="C8" s="495"/>
      <c r="D8" s="495"/>
      <c r="E8" s="53"/>
      <c r="F8" s="53"/>
      <c r="G8" s="53"/>
      <c r="H8" s="496"/>
      <c r="I8" s="32"/>
      <c r="J8" s="32"/>
      <c r="K8" s="32"/>
      <c r="L8" s="32"/>
      <c r="M8" s="32"/>
      <c r="N8" s="32"/>
      <c r="O8" s="32"/>
      <c r="P8" s="32"/>
      <c r="Q8" s="32"/>
      <c r="R8" s="32"/>
      <c r="S8" s="32"/>
      <c r="T8" s="32"/>
      <c r="U8" s="32"/>
      <c r="V8" s="32"/>
      <c r="W8" s="32"/>
      <c r="X8" s="32"/>
      <c r="Y8" s="32"/>
      <c r="Z8" s="32"/>
    </row>
    <row r="9" spans="1:26" ht="21.75" customHeight="1">
      <c r="A9" s="494">
        <v>2</v>
      </c>
      <c r="B9" s="495" t="s">
        <v>996</v>
      </c>
      <c r="C9" s="495"/>
      <c r="D9" s="495"/>
      <c r="E9" s="53"/>
      <c r="F9" s="53"/>
      <c r="G9" s="53"/>
      <c r="H9" s="496"/>
      <c r="I9" s="32"/>
      <c r="J9" s="32"/>
      <c r="K9" s="32"/>
      <c r="L9" s="32"/>
      <c r="M9" s="32"/>
      <c r="N9" s="32"/>
      <c r="O9" s="32"/>
      <c r="P9" s="32"/>
      <c r="Q9" s="32"/>
      <c r="R9" s="32"/>
      <c r="S9" s="32"/>
      <c r="T9" s="32"/>
      <c r="U9" s="32"/>
      <c r="V9" s="32"/>
      <c r="W9" s="32"/>
      <c r="X9" s="32"/>
      <c r="Y9" s="32"/>
      <c r="Z9" s="32"/>
    </row>
    <row r="10" spans="1:26" ht="21.75" customHeight="1">
      <c r="A10" s="494"/>
      <c r="B10" s="495"/>
      <c r="C10" s="495"/>
      <c r="D10" s="495"/>
      <c r="E10" s="53"/>
      <c r="F10" s="53"/>
      <c r="G10" s="53"/>
      <c r="H10" s="496"/>
      <c r="I10" s="32"/>
      <c r="J10" s="32"/>
      <c r="K10" s="32"/>
      <c r="L10" s="32"/>
      <c r="M10" s="32"/>
      <c r="N10" s="32"/>
      <c r="O10" s="32"/>
      <c r="P10" s="32"/>
      <c r="Q10" s="32"/>
      <c r="R10" s="32"/>
      <c r="S10" s="32"/>
      <c r="T10" s="32"/>
      <c r="U10" s="32"/>
      <c r="V10" s="32"/>
      <c r="W10" s="32"/>
      <c r="X10" s="32"/>
      <c r="Y10" s="32"/>
      <c r="Z10" s="32"/>
    </row>
    <row r="11" spans="1:26" ht="21.75" customHeight="1">
      <c r="A11" s="494"/>
      <c r="B11" s="495"/>
      <c r="C11" s="495"/>
      <c r="D11" s="495"/>
      <c r="E11" s="53"/>
      <c r="F11" s="53"/>
      <c r="G11" s="53"/>
      <c r="H11" s="496"/>
      <c r="I11" s="32"/>
      <c r="J11" s="32"/>
      <c r="K11" s="32"/>
      <c r="L11" s="32"/>
      <c r="M11" s="32"/>
      <c r="N11" s="32"/>
      <c r="O11" s="32"/>
      <c r="P11" s="32"/>
      <c r="Q11" s="32"/>
      <c r="R11" s="32"/>
      <c r="S11" s="32"/>
      <c r="T11" s="32"/>
      <c r="U11" s="32"/>
      <c r="V11" s="32"/>
      <c r="W11" s="32"/>
      <c r="X11" s="32"/>
      <c r="Y11" s="32"/>
      <c r="Z11" s="32"/>
    </row>
    <row r="12" spans="1:26" ht="21.75" customHeight="1">
      <c r="A12" s="494">
        <v>3</v>
      </c>
      <c r="B12" s="495" t="s">
        <v>997</v>
      </c>
      <c r="C12" s="495"/>
      <c r="D12" s="495"/>
      <c r="E12" s="53"/>
      <c r="F12" s="53"/>
      <c r="G12" s="53"/>
      <c r="H12" s="496" t="s">
        <v>998</v>
      </c>
      <c r="I12" s="32"/>
      <c r="J12" s="32"/>
      <c r="K12" s="32"/>
      <c r="L12" s="32"/>
      <c r="M12" s="32"/>
      <c r="N12" s="32"/>
      <c r="O12" s="32"/>
      <c r="P12" s="32"/>
      <c r="Q12" s="32"/>
      <c r="R12" s="32"/>
      <c r="S12" s="32"/>
      <c r="T12" s="32"/>
      <c r="U12" s="32"/>
      <c r="V12" s="32"/>
      <c r="W12" s="32"/>
      <c r="X12" s="32"/>
      <c r="Y12" s="32"/>
      <c r="Z12" s="32"/>
    </row>
    <row r="13" spans="1:26" ht="21.75" customHeight="1">
      <c r="A13" s="494"/>
      <c r="B13" s="497" t="s">
        <v>999</v>
      </c>
      <c r="C13" s="497"/>
      <c r="D13" s="497"/>
      <c r="E13" s="498"/>
      <c r="F13" s="498"/>
      <c r="G13" s="498"/>
      <c r="H13" s="499"/>
      <c r="I13" s="493"/>
      <c r="J13" s="32"/>
      <c r="K13" s="32"/>
      <c r="L13" s="32"/>
      <c r="M13" s="32"/>
      <c r="N13" s="32"/>
      <c r="O13" s="32"/>
      <c r="P13" s="32"/>
      <c r="Q13" s="32"/>
      <c r="R13" s="32"/>
      <c r="S13" s="32"/>
      <c r="T13" s="32"/>
      <c r="U13" s="32"/>
      <c r="V13" s="32"/>
      <c r="W13" s="32"/>
      <c r="X13" s="32"/>
      <c r="Y13" s="32"/>
      <c r="Z13" s="32"/>
    </row>
    <row r="14" spans="1:26" ht="21.75" customHeight="1">
      <c r="A14" s="494"/>
      <c r="B14" s="495"/>
      <c r="C14" s="495"/>
      <c r="D14" s="495"/>
      <c r="E14" s="53"/>
      <c r="F14" s="53"/>
      <c r="G14" s="53"/>
      <c r="H14" s="496"/>
      <c r="I14" s="32"/>
      <c r="J14" s="32"/>
      <c r="K14" s="32"/>
      <c r="L14" s="32"/>
      <c r="M14" s="32"/>
      <c r="N14" s="32"/>
      <c r="O14" s="32"/>
      <c r="P14" s="32"/>
      <c r="Q14" s="32"/>
      <c r="R14" s="32"/>
      <c r="S14" s="32"/>
      <c r="T14" s="32"/>
      <c r="U14" s="32"/>
      <c r="V14" s="32"/>
      <c r="W14" s="32"/>
      <c r="X14" s="32"/>
      <c r="Y14" s="32"/>
      <c r="Z14" s="32"/>
    </row>
    <row r="15" spans="1:26" ht="21.75" customHeight="1">
      <c r="A15" s="494">
        <v>4</v>
      </c>
      <c r="B15" s="495" t="s">
        <v>1000</v>
      </c>
      <c r="C15" s="495"/>
      <c r="D15" s="495"/>
      <c r="E15" s="55"/>
      <c r="F15" s="55"/>
      <c r="G15" s="52"/>
      <c r="H15" s="54"/>
      <c r="I15" s="500"/>
      <c r="J15" s="500"/>
      <c r="K15" s="500"/>
      <c r="L15" s="500"/>
      <c r="M15" s="500"/>
      <c r="N15" s="500"/>
      <c r="O15" s="500"/>
      <c r="P15" s="500"/>
      <c r="Q15" s="500"/>
      <c r="R15" s="500"/>
      <c r="S15" s="500"/>
      <c r="T15" s="500"/>
      <c r="U15" s="500"/>
      <c r="V15" s="500"/>
      <c r="W15" s="500"/>
      <c r="X15" s="500"/>
      <c r="Y15" s="500"/>
      <c r="Z15" s="500"/>
    </row>
    <row r="16" spans="1:26" ht="21.75" customHeight="1">
      <c r="A16" s="494"/>
      <c r="B16" s="495"/>
      <c r="C16" s="495"/>
      <c r="D16" s="495"/>
      <c r="E16" s="55"/>
      <c r="F16" s="55"/>
      <c r="G16" s="52"/>
      <c r="H16" s="54"/>
      <c r="I16" s="500"/>
      <c r="J16" s="500"/>
      <c r="K16" s="500"/>
      <c r="L16" s="500"/>
      <c r="M16" s="500"/>
      <c r="N16" s="500"/>
      <c r="O16" s="500"/>
      <c r="P16" s="500"/>
      <c r="Q16" s="500"/>
      <c r="R16" s="500"/>
      <c r="S16" s="500"/>
      <c r="T16" s="500"/>
      <c r="U16" s="500"/>
      <c r="V16" s="500"/>
      <c r="W16" s="500"/>
      <c r="X16" s="500"/>
      <c r="Y16" s="500"/>
      <c r="Z16" s="500"/>
    </row>
    <row r="17" spans="1:26" ht="21.75" customHeight="1">
      <c r="A17" s="494"/>
      <c r="B17" s="495"/>
      <c r="C17" s="495"/>
      <c r="D17" s="495"/>
      <c r="E17" s="55"/>
      <c r="F17" s="55"/>
      <c r="G17" s="52"/>
      <c r="H17" s="54"/>
      <c r="I17" s="500"/>
      <c r="J17" s="500"/>
      <c r="K17" s="500"/>
      <c r="L17" s="500"/>
      <c r="M17" s="500"/>
      <c r="N17" s="500"/>
      <c r="O17" s="500"/>
      <c r="P17" s="500"/>
      <c r="Q17" s="500"/>
      <c r="R17" s="500"/>
      <c r="S17" s="500"/>
      <c r="T17" s="500"/>
      <c r="U17" s="500"/>
      <c r="V17" s="500"/>
      <c r="W17" s="500"/>
      <c r="X17" s="500"/>
      <c r="Y17" s="500"/>
      <c r="Z17" s="500"/>
    </row>
    <row r="18" spans="1:26" ht="21.75" customHeight="1">
      <c r="A18" s="494">
        <v>5</v>
      </c>
      <c r="B18" s="495" t="s">
        <v>1001</v>
      </c>
      <c r="C18" s="495"/>
      <c r="D18" s="495"/>
      <c r="E18" s="55"/>
      <c r="F18" s="55"/>
      <c r="G18" s="52"/>
      <c r="H18" s="54"/>
      <c r="I18" s="501"/>
      <c r="J18" s="501"/>
      <c r="K18" s="501"/>
      <c r="L18" s="501"/>
      <c r="M18" s="501"/>
      <c r="N18" s="501"/>
      <c r="O18" s="501"/>
      <c r="P18" s="501"/>
      <c r="Q18" s="501"/>
      <c r="R18" s="501"/>
      <c r="S18" s="501"/>
      <c r="T18" s="501"/>
      <c r="U18" s="501"/>
      <c r="V18" s="501"/>
      <c r="W18" s="501"/>
      <c r="X18" s="501"/>
      <c r="Y18" s="501"/>
      <c r="Z18" s="501"/>
    </row>
    <row r="19" spans="1:26" ht="21.75" customHeight="1">
      <c r="A19" s="502"/>
      <c r="B19" s="297"/>
      <c r="C19" s="297"/>
      <c r="D19" s="297"/>
      <c r="E19" s="297"/>
      <c r="F19" s="297"/>
      <c r="G19" s="247"/>
      <c r="H19" s="480"/>
      <c r="I19" s="500"/>
      <c r="J19" s="500"/>
      <c r="K19" s="500"/>
      <c r="L19" s="500"/>
      <c r="M19" s="500"/>
      <c r="N19" s="500"/>
      <c r="O19" s="500"/>
      <c r="P19" s="500"/>
      <c r="Q19" s="500"/>
      <c r="R19" s="500"/>
      <c r="S19" s="500"/>
      <c r="T19" s="500"/>
      <c r="U19" s="500"/>
      <c r="V19" s="500"/>
      <c r="W19" s="500"/>
      <c r="X19" s="500"/>
      <c r="Y19" s="500"/>
      <c r="Z19" s="500"/>
    </row>
    <row r="20" spans="1:26" ht="18" customHeight="1">
      <c r="A20" s="859" t="s">
        <v>854</v>
      </c>
      <c r="B20" s="775"/>
      <c r="C20" s="503"/>
      <c r="D20" s="503"/>
      <c r="E20" s="197"/>
      <c r="F20" s="197"/>
      <c r="G20" s="198"/>
      <c r="H20" s="200"/>
      <c r="I20" s="504"/>
      <c r="J20" s="504"/>
      <c r="K20" s="504"/>
      <c r="L20" s="504"/>
      <c r="M20" s="504"/>
      <c r="N20" s="504"/>
      <c r="O20" s="504"/>
      <c r="P20" s="504"/>
      <c r="Q20" s="504"/>
      <c r="R20" s="504"/>
      <c r="S20" s="504"/>
      <c r="T20" s="504"/>
      <c r="U20" s="504"/>
      <c r="V20" s="504"/>
      <c r="W20" s="504"/>
      <c r="X20" s="504"/>
      <c r="Y20" s="504"/>
      <c r="Z20" s="504"/>
    </row>
    <row r="21" spans="1:26" ht="13.5" customHeight="1">
      <c r="A21" s="69"/>
      <c r="B21" s="31"/>
      <c r="C21" s="31"/>
      <c r="D21" s="31"/>
      <c r="E21" s="31"/>
      <c r="F21" s="31"/>
      <c r="G21" s="31"/>
      <c r="H21" s="481"/>
      <c r="I21" s="32"/>
      <c r="J21" s="32"/>
      <c r="K21" s="32"/>
      <c r="L21" s="32"/>
      <c r="M21" s="32"/>
      <c r="N21" s="32"/>
      <c r="O21" s="32"/>
      <c r="P21" s="32"/>
      <c r="Q21" s="32"/>
      <c r="R21" s="32"/>
      <c r="S21" s="32"/>
      <c r="T21" s="32"/>
      <c r="U21" s="32"/>
      <c r="V21" s="32"/>
      <c r="W21" s="32"/>
      <c r="X21" s="32"/>
      <c r="Y21" s="32"/>
      <c r="Z21" s="32"/>
    </row>
    <row r="22" spans="1:26" ht="13.5" customHeight="1">
      <c r="A22" s="32"/>
      <c r="B22" s="32"/>
      <c r="C22" s="32"/>
      <c r="D22" s="32"/>
      <c r="E22" s="32"/>
      <c r="F22" s="482"/>
      <c r="G22" s="861" t="s">
        <v>1002</v>
      </c>
      <c r="H22" s="751"/>
      <c r="I22" s="32"/>
      <c r="J22" s="32"/>
      <c r="K22" s="32"/>
      <c r="L22" s="32"/>
      <c r="M22" s="32"/>
      <c r="N22" s="32"/>
      <c r="O22" s="32"/>
      <c r="P22" s="32"/>
      <c r="Q22" s="32"/>
      <c r="R22" s="32"/>
      <c r="S22" s="32"/>
      <c r="T22" s="32"/>
      <c r="U22" s="32"/>
      <c r="V22" s="32"/>
      <c r="W22" s="32"/>
      <c r="X22" s="32"/>
      <c r="Y22" s="32"/>
      <c r="Z22" s="32"/>
    </row>
    <row r="23" spans="1:26" ht="15" customHeight="1">
      <c r="A23" s="851"/>
      <c r="B23" s="751"/>
      <c r="C23" s="464"/>
      <c r="D23" s="464"/>
      <c r="E23" s="464"/>
      <c r="F23" s="464"/>
      <c r="G23" s="758" t="s">
        <v>130</v>
      </c>
      <c r="H23" s="751"/>
      <c r="I23" s="32"/>
      <c r="J23" s="32"/>
      <c r="K23" s="32"/>
      <c r="L23" s="32"/>
      <c r="M23" s="32"/>
      <c r="N23" s="32"/>
      <c r="O23" s="32"/>
      <c r="P23" s="32"/>
      <c r="Q23" s="32"/>
      <c r="R23" s="32"/>
      <c r="S23" s="32"/>
      <c r="T23" s="32"/>
      <c r="U23" s="32"/>
      <c r="V23" s="32"/>
      <c r="W23" s="32"/>
      <c r="X23" s="32"/>
      <c r="Y23" s="32"/>
      <c r="Z23" s="32"/>
    </row>
    <row r="24" spans="1:26" ht="87" customHeight="1">
      <c r="A24" s="860" t="s">
        <v>1003</v>
      </c>
      <c r="B24" s="751"/>
      <c r="C24" s="751"/>
      <c r="D24" s="751"/>
      <c r="E24" s="751"/>
      <c r="F24" s="751"/>
      <c r="G24" s="751"/>
      <c r="H24" s="751"/>
      <c r="I24" s="32"/>
      <c r="J24" s="32"/>
      <c r="K24" s="32"/>
      <c r="L24" s="32"/>
      <c r="M24" s="32"/>
      <c r="N24" s="32"/>
      <c r="O24" s="32"/>
      <c r="P24" s="32"/>
      <c r="Q24" s="32"/>
      <c r="R24" s="32"/>
      <c r="S24" s="32"/>
      <c r="T24" s="32"/>
      <c r="U24" s="32"/>
      <c r="V24" s="32"/>
      <c r="W24" s="32"/>
      <c r="X24" s="32"/>
      <c r="Y24" s="32"/>
      <c r="Z24" s="32"/>
    </row>
    <row r="25" spans="1:26" ht="13.5" customHeight="1">
      <c r="A25" s="32"/>
      <c r="B25" s="32"/>
      <c r="C25" s="32"/>
      <c r="D25" s="32"/>
      <c r="E25" s="32"/>
      <c r="F25" s="31"/>
      <c r="G25" s="31"/>
      <c r="H25" s="69"/>
      <c r="I25" s="32"/>
      <c r="J25" s="32"/>
      <c r="K25" s="32"/>
      <c r="L25" s="32"/>
      <c r="M25" s="32"/>
      <c r="N25" s="32"/>
      <c r="O25" s="32"/>
      <c r="P25" s="32"/>
      <c r="Q25" s="32"/>
      <c r="R25" s="32"/>
      <c r="S25" s="32"/>
      <c r="T25" s="32"/>
      <c r="U25" s="32"/>
      <c r="V25" s="32"/>
      <c r="W25" s="32"/>
      <c r="X25" s="32"/>
      <c r="Y25" s="32"/>
      <c r="Z25" s="32"/>
    </row>
    <row r="26" spans="1:26" ht="13.5" customHeight="1">
      <c r="A26" s="69"/>
      <c r="B26" s="31"/>
      <c r="C26" s="31"/>
      <c r="D26" s="31"/>
      <c r="E26" s="31"/>
      <c r="F26" s="31"/>
      <c r="G26" s="31"/>
      <c r="H26" s="33"/>
      <c r="I26" s="32"/>
      <c r="J26" s="32"/>
      <c r="K26" s="32"/>
      <c r="L26" s="32"/>
      <c r="M26" s="32"/>
      <c r="N26" s="32"/>
      <c r="O26" s="32"/>
      <c r="P26" s="32"/>
      <c r="Q26" s="32"/>
      <c r="R26" s="32"/>
      <c r="S26" s="32"/>
      <c r="T26" s="32"/>
      <c r="U26" s="32"/>
      <c r="V26" s="32"/>
      <c r="W26" s="32"/>
      <c r="X26" s="32"/>
      <c r="Y26" s="32"/>
      <c r="Z26" s="32"/>
    </row>
    <row r="27" spans="1:26" ht="13.5" customHeight="1">
      <c r="A27" s="69"/>
      <c r="B27" s="31"/>
      <c r="C27" s="31"/>
      <c r="D27" s="31"/>
      <c r="E27" s="31"/>
      <c r="F27" s="31"/>
      <c r="G27" s="31"/>
      <c r="H27" s="33"/>
      <c r="I27" s="32"/>
      <c r="J27" s="32"/>
      <c r="K27" s="32"/>
      <c r="L27" s="32"/>
      <c r="M27" s="32"/>
      <c r="N27" s="32"/>
      <c r="O27" s="32"/>
      <c r="P27" s="32"/>
      <c r="Q27" s="32"/>
      <c r="R27" s="32"/>
      <c r="S27" s="32"/>
      <c r="T27" s="32"/>
      <c r="U27" s="32"/>
      <c r="V27" s="32"/>
      <c r="W27" s="32"/>
      <c r="X27" s="32"/>
      <c r="Y27" s="32"/>
      <c r="Z27" s="32"/>
    </row>
    <row r="28" spans="1:26" ht="13.5" customHeight="1">
      <c r="A28" s="69"/>
      <c r="B28" s="31"/>
      <c r="C28" s="31"/>
      <c r="D28" s="31"/>
      <c r="E28" s="31"/>
      <c r="F28" s="31"/>
      <c r="G28" s="31"/>
      <c r="H28" s="33"/>
      <c r="I28" s="32"/>
      <c r="J28" s="32"/>
      <c r="K28" s="32"/>
      <c r="L28" s="32"/>
      <c r="M28" s="32"/>
      <c r="N28" s="32"/>
      <c r="O28" s="32"/>
      <c r="P28" s="32"/>
      <c r="Q28" s="32"/>
      <c r="R28" s="32"/>
      <c r="S28" s="32"/>
      <c r="T28" s="32"/>
      <c r="U28" s="32"/>
      <c r="V28" s="32"/>
      <c r="W28" s="32"/>
      <c r="X28" s="32"/>
      <c r="Y28" s="32"/>
      <c r="Z28" s="32"/>
    </row>
    <row r="29" spans="1:26" ht="13.5" customHeight="1">
      <c r="A29" s="69"/>
      <c r="B29" s="31"/>
      <c r="C29" s="31"/>
      <c r="D29" s="31"/>
      <c r="E29" s="31"/>
      <c r="F29" s="31"/>
      <c r="G29" s="31"/>
      <c r="H29" s="33"/>
      <c r="I29" s="32"/>
      <c r="J29" s="32"/>
      <c r="K29" s="32"/>
      <c r="L29" s="32"/>
      <c r="M29" s="32"/>
      <c r="N29" s="32"/>
      <c r="O29" s="32"/>
      <c r="P29" s="32"/>
      <c r="Q29" s="32"/>
      <c r="R29" s="32"/>
      <c r="S29" s="32"/>
      <c r="T29" s="32"/>
      <c r="U29" s="32"/>
      <c r="V29" s="32"/>
      <c r="W29" s="32"/>
      <c r="X29" s="32"/>
      <c r="Y29" s="32"/>
      <c r="Z29" s="32"/>
    </row>
    <row r="30" spans="1:26" ht="13.5" customHeight="1">
      <c r="A30" s="69"/>
      <c r="B30" s="31"/>
      <c r="C30" s="31"/>
      <c r="D30" s="31"/>
      <c r="E30" s="31"/>
      <c r="F30" s="31"/>
      <c r="G30" s="31"/>
      <c r="H30" s="33"/>
      <c r="I30" s="32"/>
      <c r="J30" s="32"/>
      <c r="K30" s="32"/>
      <c r="L30" s="32"/>
      <c r="M30" s="32"/>
      <c r="N30" s="32"/>
      <c r="O30" s="32"/>
      <c r="P30" s="32"/>
      <c r="Q30" s="32"/>
      <c r="R30" s="32"/>
      <c r="S30" s="32"/>
      <c r="T30" s="32"/>
      <c r="U30" s="32"/>
      <c r="V30" s="32"/>
      <c r="W30" s="32"/>
      <c r="X30" s="32"/>
      <c r="Y30" s="32"/>
      <c r="Z30" s="32"/>
    </row>
    <row r="31" spans="1:26" ht="13.5" customHeight="1">
      <c r="A31" s="69"/>
      <c r="B31" s="31"/>
      <c r="C31" s="31"/>
      <c r="D31" s="31"/>
      <c r="E31" s="31"/>
      <c r="F31" s="31"/>
      <c r="G31" s="31"/>
      <c r="H31" s="33"/>
      <c r="I31" s="32"/>
      <c r="J31" s="32"/>
      <c r="K31" s="32"/>
      <c r="L31" s="32"/>
      <c r="M31" s="32"/>
      <c r="N31" s="32"/>
      <c r="O31" s="32"/>
      <c r="P31" s="32"/>
      <c r="Q31" s="32"/>
      <c r="R31" s="32"/>
      <c r="S31" s="32"/>
      <c r="T31" s="32"/>
      <c r="U31" s="32"/>
      <c r="V31" s="32"/>
      <c r="W31" s="32"/>
      <c r="X31" s="32"/>
      <c r="Y31" s="32"/>
      <c r="Z31" s="32"/>
    </row>
    <row r="32" spans="1:26" ht="13.5" customHeight="1">
      <c r="A32" s="69"/>
      <c r="B32" s="31"/>
      <c r="C32" s="31"/>
      <c r="D32" s="31"/>
      <c r="E32" s="31"/>
      <c r="F32" s="31"/>
      <c r="G32" s="31"/>
      <c r="H32" s="33"/>
      <c r="I32" s="32"/>
      <c r="J32" s="32"/>
      <c r="K32" s="32"/>
      <c r="L32" s="32"/>
      <c r="M32" s="32"/>
      <c r="N32" s="32"/>
      <c r="O32" s="32"/>
      <c r="P32" s="32"/>
      <c r="Q32" s="32"/>
      <c r="R32" s="32"/>
      <c r="S32" s="32"/>
      <c r="T32" s="32"/>
      <c r="U32" s="32"/>
      <c r="V32" s="32"/>
      <c r="W32" s="32"/>
      <c r="X32" s="32"/>
      <c r="Y32" s="32"/>
      <c r="Z32" s="32"/>
    </row>
    <row r="33" spans="1:26" ht="13.5" customHeight="1">
      <c r="A33" s="69"/>
      <c r="B33" s="31"/>
      <c r="C33" s="31"/>
      <c r="D33" s="31"/>
      <c r="E33" s="31"/>
      <c r="F33" s="31"/>
      <c r="G33" s="31"/>
      <c r="H33" s="33"/>
      <c r="I33" s="32"/>
      <c r="J33" s="32"/>
      <c r="K33" s="32"/>
      <c r="L33" s="32"/>
      <c r="M33" s="32"/>
      <c r="N33" s="32"/>
      <c r="O33" s="32"/>
      <c r="P33" s="32"/>
      <c r="Q33" s="32"/>
      <c r="R33" s="32"/>
      <c r="S33" s="32"/>
      <c r="T33" s="32"/>
      <c r="U33" s="32"/>
      <c r="V33" s="32"/>
      <c r="W33" s="32"/>
      <c r="X33" s="32"/>
      <c r="Y33" s="32"/>
      <c r="Z33" s="32"/>
    </row>
    <row r="34" spans="1:26" ht="13.5" customHeight="1">
      <c r="A34" s="69"/>
      <c r="B34" s="31"/>
      <c r="C34" s="31"/>
      <c r="D34" s="31"/>
      <c r="E34" s="31"/>
      <c r="F34" s="31"/>
      <c r="G34" s="31"/>
      <c r="H34" s="33"/>
      <c r="I34" s="32"/>
      <c r="J34" s="32"/>
      <c r="K34" s="32"/>
      <c r="L34" s="32"/>
      <c r="M34" s="32"/>
      <c r="N34" s="32"/>
      <c r="O34" s="32"/>
      <c r="P34" s="32"/>
      <c r="Q34" s="32"/>
      <c r="R34" s="32"/>
      <c r="S34" s="32"/>
      <c r="T34" s="32"/>
      <c r="U34" s="32"/>
      <c r="V34" s="32"/>
      <c r="W34" s="32"/>
      <c r="X34" s="32"/>
      <c r="Y34" s="32"/>
      <c r="Z34" s="32"/>
    </row>
    <row r="35" spans="1:26" ht="13.5" customHeight="1">
      <c r="A35" s="69"/>
      <c r="B35" s="31"/>
      <c r="C35" s="31"/>
      <c r="D35" s="31"/>
      <c r="E35" s="31"/>
      <c r="F35" s="31"/>
      <c r="G35" s="31"/>
      <c r="H35" s="33"/>
      <c r="I35" s="32"/>
      <c r="J35" s="32"/>
      <c r="K35" s="32"/>
      <c r="L35" s="32"/>
      <c r="M35" s="32"/>
      <c r="N35" s="32"/>
      <c r="O35" s="32"/>
      <c r="P35" s="32"/>
      <c r="Q35" s="32"/>
      <c r="R35" s="32"/>
      <c r="S35" s="32"/>
      <c r="T35" s="32"/>
      <c r="U35" s="32"/>
      <c r="V35" s="32"/>
      <c r="W35" s="32"/>
      <c r="X35" s="32"/>
      <c r="Y35" s="32"/>
      <c r="Z35" s="32"/>
    </row>
    <row r="36" spans="1:26" ht="13.5" customHeight="1">
      <c r="A36" s="69"/>
      <c r="B36" s="31"/>
      <c r="C36" s="31"/>
      <c r="D36" s="31"/>
      <c r="E36" s="31"/>
      <c r="F36" s="31"/>
      <c r="G36" s="31"/>
      <c r="H36" s="33"/>
      <c r="I36" s="32"/>
      <c r="J36" s="32"/>
      <c r="K36" s="32"/>
      <c r="L36" s="32"/>
      <c r="M36" s="32"/>
      <c r="N36" s="32"/>
      <c r="O36" s="32"/>
      <c r="P36" s="32"/>
      <c r="Q36" s="32"/>
      <c r="R36" s="32"/>
      <c r="S36" s="32"/>
      <c r="T36" s="32"/>
      <c r="U36" s="32"/>
      <c r="V36" s="32"/>
      <c r="W36" s="32"/>
      <c r="X36" s="32"/>
      <c r="Y36" s="32"/>
      <c r="Z36" s="32"/>
    </row>
    <row r="37" spans="1:26" ht="13.5" customHeight="1">
      <c r="A37" s="69"/>
      <c r="B37" s="31"/>
      <c r="C37" s="31"/>
      <c r="D37" s="31"/>
      <c r="E37" s="31"/>
      <c r="F37" s="31"/>
      <c r="G37" s="31"/>
      <c r="H37" s="33"/>
      <c r="I37" s="32"/>
      <c r="J37" s="32"/>
      <c r="K37" s="32"/>
      <c r="L37" s="32"/>
      <c r="M37" s="32"/>
      <c r="N37" s="32"/>
      <c r="O37" s="32"/>
      <c r="P37" s="32"/>
      <c r="Q37" s="32"/>
      <c r="R37" s="32"/>
      <c r="S37" s="32"/>
      <c r="T37" s="32"/>
      <c r="U37" s="32"/>
      <c r="V37" s="32"/>
      <c r="W37" s="32"/>
      <c r="X37" s="32"/>
      <c r="Y37" s="32"/>
      <c r="Z37" s="32"/>
    </row>
    <row r="38" spans="1:26" ht="13.5" customHeight="1">
      <c r="A38" s="69"/>
      <c r="B38" s="31"/>
      <c r="C38" s="31"/>
      <c r="D38" s="31"/>
      <c r="E38" s="31"/>
      <c r="F38" s="31"/>
      <c r="G38" s="31"/>
      <c r="H38" s="33"/>
      <c r="I38" s="32"/>
      <c r="J38" s="32"/>
      <c r="K38" s="32"/>
      <c r="L38" s="32"/>
      <c r="M38" s="32"/>
      <c r="N38" s="32"/>
      <c r="O38" s="32"/>
      <c r="P38" s="32"/>
      <c r="Q38" s="32"/>
      <c r="R38" s="32"/>
      <c r="S38" s="32"/>
      <c r="T38" s="32"/>
      <c r="U38" s="32"/>
      <c r="V38" s="32"/>
      <c r="W38" s="32"/>
      <c r="X38" s="32"/>
      <c r="Y38" s="32"/>
      <c r="Z38" s="32"/>
    </row>
    <row r="39" spans="1:26" ht="13.5" customHeight="1">
      <c r="A39" s="69"/>
      <c r="B39" s="31"/>
      <c r="C39" s="31"/>
      <c r="D39" s="31"/>
      <c r="E39" s="31"/>
      <c r="F39" s="31"/>
      <c r="G39" s="31"/>
      <c r="H39" s="33"/>
      <c r="I39" s="32"/>
      <c r="J39" s="32"/>
      <c r="K39" s="32"/>
      <c r="L39" s="32"/>
      <c r="M39" s="32"/>
      <c r="N39" s="32"/>
      <c r="O39" s="32"/>
      <c r="P39" s="32"/>
      <c r="Q39" s="32"/>
      <c r="R39" s="32"/>
      <c r="S39" s="32"/>
      <c r="T39" s="32"/>
      <c r="U39" s="32"/>
      <c r="V39" s="32"/>
      <c r="W39" s="32"/>
      <c r="X39" s="32"/>
      <c r="Y39" s="32"/>
      <c r="Z39" s="32"/>
    </row>
    <row r="40" spans="1:26" ht="13.5" customHeight="1">
      <c r="A40" s="69"/>
      <c r="B40" s="31"/>
      <c r="C40" s="31"/>
      <c r="D40" s="31"/>
      <c r="E40" s="31"/>
      <c r="F40" s="31"/>
      <c r="G40" s="31"/>
      <c r="H40" s="33"/>
      <c r="I40" s="32"/>
      <c r="J40" s="32"/>
      <c r="K40" s="32"/>
      <c r="L40" s="32"/>
      <c r="M40" s="32"/>
      <c r="N40" s="32"/>
      <c r="O40" s="32"/>
      <c r="P40" s="32"/>
      <c r="Q40" s="32"/>
      <c r="R40" s="32"/>
      <c r="S40" s="32"/>
      <c r="T40" s="32"/>
      <c r="U40" s="32"/>
      <c r="V40" s="32"/>
      <c r="W40" s="32"/>
      <c r="X40" s="32"/>
      <c r="Y40" s="32"/>
      <c r="Z40" s="32"/>
    </row>
    <row r="41" spans="1:26" ht="13.5" customHeight="1">
      <c r="A41" s="69"/>
      <c r="B41" s="31"/>
      <c r="C41" s="31"/>
      <c r="D41" s="31"/>
      <c r="E41" s="31"/>
      <c r="F41" s="31"/>
      <c r="G41" s="31"/>
      <c r="H41" s="33"/>
      <c r="I41" s="32"/>
      <c r="J41" s="32"/>
      <c r="K41" s="32"/>
      <c r="L41" s="32"/>
      <c r="M41" s="32"/>
      <c r="N41" s="32"/>
      <c r="O41" s="32"/>
      <c r="P41" s="32"/>
      <c r="Q41" s="32"/>
      <c r="R41" s="32"/>
      <c r="S41" s="32"/>
      <c r="T41" s="32"/>
      <c r="U41" s="32"/>
      <c r="V41" s="32"/>
      <c r="W41" s="32"/>
      <c r="X41" s="32"/>
      <c r="Y41" s="32"/>
      <c r="Z41" s="32"/>
    </row>
    <row r="42" spans="1:26" ht="13.5" customHeight="1">
      <c r="A42" s="69"/>
      <c r="B42" s="31"/>
      <c r="C42" s="31"/>
      <c r="D42" s="31"/>
      <c r="E42" s="31"/>
      <c r="F42" s="31"/>
      <c r="G42" s="31"/>
      <c r="H42" s="33"/>
      <c r="I42" s="32"/>
      <c r="J42" s="32"/>
      <c r="K42" s="32"/>
      <c r="L42" s="32"/>
      <c r="M42" s="32"/>
      <c r="N42" s="32"/>
      <c r="O42" s="32"/>
      <c r="P42" s="32"/>
      <c r="Q42" s="32"/>
      <c r="R42" s="32"/>
      <c r="S42" s="32"/>
      <c r="T42" s="32"/>
      <c r="U42" s="32"/>
      <c r="V42" s="32"/>
      <c r="W42" s="32"/>
      <c r="X42" s="32"/>
      <c r="Y42" s="32"/>
      <c r="Z42" s="32"/>
    </row>
    <row r="43" spans="1:26" ht="13.5" customHeight="1">
      <c r="A43" s="69"/>
      <c r="B43" s="31"/>
      <c r="C43" s="31"/>
      <c r="D43" s="31"/>
      <c r="E43" s="31"/>
      <c r="F43" s="31"/>
      <c r="G43" s="31"/>
      <c r="H43" s="33"/>
      <c r="I43" s="32"/>
      <c r="J43" s="32"/>
      <c r="K43" s="32"/>
      <c r="L43" s="32"/>
      <c r="M43" s="32"/>
      <c r="N43" s="32"/>
      <c r="O43" s="32"/>
      <c r="P43" s="32"/>
      <c r="Q43" s="32"/>
      <c r="R43" s="32"/>
      <c r="S43" s="32"/>
      <c r="T43" s="32"/>
      <c r="U43" s="32"/>
      <c r="V43" s="32"/>
      <c r="W43" s="32"/>
      <c r="X43" s="32"/>
      <c r="Y43" s="32"/>
      <c r="Z43" s="32"/>
    </row>
    <row r="44" spans="1:26" ht="13.5" customHeight="1">
      <c r="A44" s="69"/>
      <c r="B44" s="31"/>
      <c r="C44" s="31"/>
      <c r="D44" s="31"/>
      <c r="E44" s="31"/>
      <c r="F44" s="31"/>
      <c r="G44" s="31"/>
      <c r="H44" s="33"/>
      <c r="I44" s="32"/>
      <c r="J44" s="32"/>
      <c r="K44" s="32"/>
      <c r="L44" s="32"/>
      <c r="M44" s="32"/>
      <c r="N44" s="32"/>
      <c r="O44" s="32"/>
      <c r="P44" s="32"/>
      <c r="Q44" s="32"/>
      <c r="R44" s="32"/>
      <c r="S44" s="32"/>
      <c r="T44" s="32"/>
      <c r="U44" s="32"/>
      <c r="V44" s="32"/>
      <c r="W44" s="32"/>
      <c r="X44" s="32"/>
      <c r="Y44" s="32"/>
      <c r="Z44" s="32"/>
    </row>
    <row r="45" spans="1:26" ht="13.5" customHeight="1">
      <c r="A45" s="69"/>
      <c r="B45" s="31"/>
      <c r="C45" s="31"/>
      <c r="D45" s="31"/>
      <c r="E45" s="31"/>
      <c r="F45" s="31"/>
      <c r="G45" s="31"/>
      <c r="H45" s="33"/>
      <c r="I45" s="32"/>
      <c r="J45" s="32"/>
      <c r="K45" s="32"/>
      <c r="L45" s="32"/>
      <c r="M45" s="32"/>
      <c r="N45" s="32"/>
      <c r="O45" s="32"/>
      <c r="P45" s="32"/>
      <c r="Q45" s="32"/>
      <c r="R45" s="32"/>
      <c r="S45" s="32"/>
      <c r="T45" s="32"/>
      <c r="U45" s="32"/>
      <c r="V45" s="32"/>
      <c r="W45" s="32"/>
      <c r="X45" s="32"/>
      <c r="Y45" s="32"/>
      <c r="Z45" s="32"/>
    </row>
    <row r="46" spans="1:26" ht="13.5" customHeight="1">
      <c r="A46" s="69"/>
      <c r="B46" s="31"/>
      <c r="C46" s="31"/>
      <c r="D46" s="31"/>
      <c r="E46" s="31"/>
      <c r="F46" s="31"/>
      <c r="G46" s="31"/>
      <c r="H46" s="33"/>
      <c r="I46" s="32"/>
      <c r="J46" s="32"/>
      <c r="K46" s="32"/>
      <c r="L46" s="32"/>
      <c r="M46" s="32"/>
      <c r="N46" s="32"/>
      <c r="O46" s="32"/>
      <c r="P46" s="32"/>
      <c r="Q46" s="32"/>
      <c r="R46" s="32"/>
      <c r="S46" s="32"/>
      <c r="T46" s="32"/>
      <c r="U46" s="32"/>
      <c r="V46" s="32"/>
      <c r="W46" s="32"/>
      <c r="X46" s="32"/>
      <c r="Y46" s="32"/>
      <c r="Z46" s="32"/>
    </row>
    <row r="47" spans="1:26" ht="13.5" customHeight="1">
      <c r="A47" s="69"/>
      <c r="B47" s="31"/>
      <c r="C47" s="31"/>
      <c r="D47" s="31"/>
      <c r="E47" s="31"/>
      <c r="F47" s="31"/>
      <c r="G47" s="31"/>
      <c r="H47" s="33"/>
      <c r="I47" s="32"/>
      <c r="J47" s="32"/>
      <c r="K47" s="32"/>
      <c r="L47" s="32"/>
      <c r="M47" s="32"/>
      <c r="N47" s="32"/>
      <c r="O47" s="32"/>
      <c r="P47" s="32"/>
      <c r="Q47" s="32"/>
      <c r="R47" s="32"/>
      <c r="S47" s="32"/>
      <c r="T47" s="32"/>
      <c r="U47" s="32"/>
      <c r="V47" s="32"/>
      <c r="W47" s="32"/>
      <c r="X47" s="32"/>
      <c r="Y47" s="32"/>
      <c r="Z47" s="32"/>
    </row>
    <row r="48" spans="1:26" ht="13.5" customHeight="1">
      <c r="A48" s="69"/>
      <c r="B48" s="31"/>
      <c r="C48" s="31"/>
      <c r="D48" s="31"/>
      <c r="E48" s="31"/>
      <c r="F48" s="31"/>
      <c r="G48" s="31"/>
      <c r="H48" s="33"/>
      <c r="I48" s="32"/>
      <c r="J48" s="32"/>
      <c r="K48" s="32"/>
      <c r="L48" s="32"/>
      <c r="M48" s="32"/>
      <c r="N48" s="32"/>
      <c r="O48" s="32"/>
      <c r="P48" s="32"/>
      <c r="Q48" s="32"/>
      <c r="R48" s="32"/>
      <c r="S48" s="32"/>
      <c r="T48" s="32"/>
      <c r="U48" s="32"/>
      <c r="V48" s="32"/>
      <c r="W48" s="32"/>
      <c r="X48" s="32"/>
      <c r="Y48" s="32"/>
      <c r="Z48" s="32"/>
    </row>
    <row r="49" spans="1:26" ht="13.5" customHeight="1">
      <c r="A49" s="69"/>
      <c r="B49" s="31"/>
      <c r="C49" s="31"/>
      <c r="D49" s="31"/>
      <c r="E49" s="31"/>
      <c r="F49" s="31"/>
      <c r="G49" s="31"/>
      <c r="H49" s="33"/>
      <c r="I49" s="32"/>
      <c r="J49" s="32"/>
      <c r="K49" s="32"/>
      <c r="L49" s="32"/>
      <c r="M49" s="32"/>
      <c r="N49" s="32"/>
      <c r="O49" s="32"/>
      <c r="P49" s="32"/>
      <c r="Q49" s="32"/>
      <c r="R49" s="32"/>
      <c r="S49" s="32"/>
      <c r="T49" s="32"/>
      <c r="U49" s="32"/>
      <c r="V49" s="32"/>
      <c r="W49" s="32"/>
      <c r="X49" s="32"/>
      <c r="Y49" s="32"/>
      <c r="Z49" s="32"/>
    </row>
    <row r="50" spans="1:26" ht="13.5" customHeight="1">
      <c r="A50" s="69"/>
      <c r="B50" s="31"/>
      <c r="C50" s="31"/>
      <c r="D50" s="31"/>
      <c r="E50" s="31"/>
      <c r="F50" s="31"/>
      <c r="G50" s="31"/>
      <c r="H50" s="33"/>
      <c r="I50" s="32"/>
      <c r="J50" s="32"/>
      <c r="K50" s="32"/>
      <c r="L50" s="32"/>
      <c r="M50" s="32"/>
      <c r="N50" s="32"/>
      <c r="O50" s="32"/>
      <c r="P50" s="32"/>
      <c r="Q50" s="32"/>
      <c r="R50" s="32"/>
      <c r="S50" s="32"/>
      <c r="T50" s="32"/>
      <c r="U50" s="32"/>
      <c r="V50" s="32"/>
      <c r="W50" s="32"/>
      <c r="X50" s="32"/>
      <c r="Y50" s="32"/>
      <c r="Z50" s="32"/>
    </row>
    <row r="51" spans="1:26" ht="13.5" customHeight="1">
      <c r="A51" s="69"/>
      <c r="B51" s="31"/>
      <c r="C51" s="31"/>
      <c r="D51" s="31"/>
      <c r="E51" s="31"/>
      <c r="F51" s="31"/>
      <c r="G51" s="31"/>
      <c r="H51" s="33"/>
      <c r="I51" s="32"/>
      <c r="J51" s="32"/>
      <c r="K51" s="32"/>
      <c r="L51" s="32"/>
      <c r="M51" s="32"/>
      <c r="N51" s="32"/>
      <c r="O51" s="32"/>
      <c r="P51" s="32"/>
      <c r="Q51" s="32"/>
      <c r="R51" s="32"/>
      <c r="S51" s="32"/>
      <c r="T51" s="32"/>
      <c r="U51" s="32"/>
      <c r="V51" s="32"/>
      <c r="W51" s="32"/>
      <c r="X51" s="32"/>
      <c r="Y51" s="32"/>
      <c r="Z51" s="32"/>
    </row>
    <row r="52" spans="1:26" ht="13.5" customHeight="1">
      <c r="A52" s="505"/>
      <c r="B52" s="486"/>
      <c r="C52" s="486"/>
      <c r="D52" s="486"/>
      <c r="E52" s="486"/>
      <c r="F52" s="486"/>
      <c r="G52" s="486"/>
      <c r="H52" s="32"/>
      <c r="I52" s="32"/>
      <c r="J52" s="32"/>
      <c r="K52" s="32"/>
      <c r="L52" s="32"/>
      <c r="M52" s="32"/>
      <c r="N52" s="32"/>
      <c r="O52" s="32"/>
      <c r="P52" s="32"/>
      <c r="Q52" s="32"/>
      <c r="R52" s="32"/>
      <c r="S52" s="32"/>
      <c r="T52" s="32"/>
      <c r="U52" s="32"/>
      <c r="V52" s="32"/>
      <c r="W52" s="32"/>
      <c r="X52" s="32"/>
      <c r="Y52" s="32"/>
      <c r="Z52" s="32"/>
    </row>
    <row r="53" spans="1:26" ht="13.5" customHeight="1">
      <c r="A53" s="505"/>
      <c r="B53" s="486"/>
      <c r="C53" s="486"/>
      <c r="D53" s="486"/>
      <c r="E53" s="486"/>
      <c r="F53" s="486"/>
      <c r="G53" s="486"/>
      <c r="H53" s="32"/>
      <c r="I53" s="32"/>
      <c r="J53" s="32"/>
      <c r="K53" s="32"/>
      <c r="L53" s="32"/>
      <c r="M53" s="32"/>
      <c r="N53" s="32"/>
      <c r="O53" s="32"/>
      <c r="P53" s="32"/>
      <c r="Q53" s="32"/>
      <c r="R53" s="32"/>
      <c r="S53" s="32"/>
      <c r="T53" s="32"/>
      <c r="U53" s="32"/>
      <c r="V53" s="32"/>
      <c r="W53" s="32"/>
      <c r="X53" s="32"/>
      <c r="Y53" s="32"/>
      <c r="Z53" s="32"/>
    </row>
    <row r="54" spans="1:26" ht="13.5" customHeight="1">
      <c r="A54" s="505"/>
      <c r="B54" s="486"/>
      <c r="C54" s="486"/>
      <c r="D54" s="486"/>
      <c r="E54" s="486"/>
      <c r="F54" s="486"/>
      <c r="G54" s="486"/>
      <c r="H54" s="32"/>
      <c r="I54" s="32"/>
      <c r="J54" s="32"/>
      <c r="K54" s="32"/>
      <c r="L54" s="32"/>
      <c r="M54" s="32"/>
      <c r="N54" s="32"/>
      <c r="O54" s="32"/>
      <c r="P54" s="32"/>
      <c r="Q54" s="32"/>
      <c r="R54" s="32"/>
      <c r="S54" s="32"/>
      <c r="T54" s="32"/>
      <c r="U54" s="32"/>
      <c r="V54" s="32"/>
      <c r="W54" s="32"/>
      <c r="X54" s="32"/>
      <c r="Y54" s="32"/>
      <c r="Z54" s="32"/>
    </row>
    <row r="55" spans="1:26" ht="13.5" customHeight="1">
      <c r="A55" s="505"/>
      <c r="B55" s="486"/>
      <c r="C55" s="486"/>
      <c r="D55" s="486"/>
      <c r="E55" s="486"/>
      <c r="F55" s="486"/>
      <c r="G55" s="486"/>
      <c r="H55" s="32"/>
      <c r="I55" s="32"/>
      <c r="J55" s="32"/>
      <c r="K55" s="32"/>
      <c r="L55" s="32"/>
      <c r="M55" s="32"/>
      <c r="N55" s="32"/>
      <c r="O55" s="32"/>
      <c r="P55" s="32"/>
      <c r="Q55" s="32"/>
      <c r="R55" s="32"/>
      <c r="S55" s="32"/>
      <c r="T55" s="32"/>
      <c r="U55" s="32"/>
      <c r="V55" s="32"/>
      <c r="W55" s="32"/>
      <c r="X55" s="32"/>
      <c r="Y55" s="32"/>
      <c r="Z55" s="32"/>
    </row>
    <row r="56" spans="1:26" ht="13.5" customHeight="1">
      <c r="A56" s="505"/>
      <c r="B56" s="486"/>
      <c r="C56" s="486"/>
      <c r="D56" s="486"/>
      <c r="E56" s="486"/>
      <c r="F56" s="486"/>
      <c r="G56" s="486"/>
      <c r="H56" s="32"/>
      <c r="I56" s="32"/>
      <c r="J56" s="32"/>
      <c r="K56" s="32"/>
      <c r="L56" s="32"/>
      <c r="M56" s="32"/>
      <c r="N56" s="32"/>
      <c r="O56" s="32"/>
      <c r="P56" s="32"/>
      <c r="Q56" s="32"/>
      <c r="R56" s="32"/>
      <c r="S56" s="32"/>
      <c r="T56" s="32"/>
      <c r="U56" s="32"/>
      <c r="V56" s="32"/>
      <c r="W56" s="32"/>
      <c r="X56" s="32"/>
      <c r="Y56" s="32"/>
      <c r="Z56" s="32"/>
    </row>
    <row r="57" spans="1:26" ht="13.5" customHeight="1">
      <c r="A57" s="505"/>
      <c r="B57" s="486"/>
      <c r="C57" s="486"/>
      <c r="D57" s="486"/>
      <c r="E57" s="486"/>
      <c r="F57" s="486"/>
      <c r="G57" s="486"/>
      <c r="H57" s="32"/>
      <c r="I57" s="32"/>
      <c r="J57" s="32"/>
      <c r="K57" s="32"/>
      <c r="L57" s="32"/>
      <c r="M57" s="32"/>
      <c r="N57" s="32"/>
      <c r="O57" s="32"/>
      <c r="P57" s="32"/>
      <c r="Q57" s="32"/>
      <c r="R57" s="32"/>
      <c r="S57" s="32"/>
      <c r="T57" s="32"/>
      <c r="U57" s="32"/>
      <c r="V57" s="32"/>
      <c r="W57" s="32"/>
      <c r="X57" s="32"/>
      <c r="Y57" s="32"/>
      <c r="Z57" s="32"/>
    </row>
    <row r="58" spans="1:26" ht="13.5" customHeight="1">
      <c r="A58" s="505"/>
      <c r="B58" s="486"/>
      <c r="C58" s="486"/>
      <c r="D58" s="486"/>
      <c r="E58" s="486"/>
      <c r="F58" s="486"/>
      <c r="G58" s="486"/>
      <c r="H58" s="32"/>
      <c r="I58" s="32"/>
      <c r="J58" s="32"/>
      <c r="K58" s="32"/>
      <c r="L58" s="32"/>
      <c r="M58" s="32"/>
      <c r="N58" s="32"/>
      <c r="O58" s="32"/>
      <c r="P58" s="32"/>
      <c r="Q58" s="32"/>
      <c r="R58" s="32"/>
      <c r="S58" s="32"/>
      <c r="T58" s="32"/>
      <c r="U58" s="32"/>
      <c r="V58" s="32"/>
      <c r="W58" s="32"/>
      <c r="X58" s="32"/>
      <c r="Y58" s="32"/>
      <c r="Z58" s="32"/>
    </row>
    <row r="59" spans="1:26" ht="13.5" customHeight="1">
      <c r="A59" s="505"/>
      <c r="B59" s="486"/>
      <c r="C59" s="486"/>
      <c r="D59" s="486"/>
      <c r="E59" s="486"/>
      <c r="F59" s="486"/>
      <c r="G59" s="486"/>
      <c r="H59" s="32"/>
      <c r="I59" s="32"/>
      <c r="J59" s="32"/>
      <c r="K59" s="32"/>
      <c r="L59" s="32"/>
      <c r="M59" s="32"/>
      <c r="N59" s="32"/>
      <c r="O59" s="32"/>
      <c r="P59" s="32"/>
      <c r="Q59" s="32"/>
      <c r="R59" s="32"/>
      <c r="S59" s="32"/>
      <c r="T59" s="32"/>
      <c r="U59" s="32"/>
      <c r="V59" s="32"/>
      <c r="W59" s="32"/>
      <c r="X59" s="32"/>
      <c r="Y59" s="32"/>
      <c r="Z59" s="32"/>
    </row>
    <row r="60" spans="1:26" ht="13.5" customHeight="1">
      <c r="A60" s="505"/>
      <c r="B60" s="486"/>
      <c r="C60" s="486"/>
      <c r="D60" s="486"/>
      <c r="E60" s="486"/>
      <c r="F60" s="486"/>
      <c r="G60" s="486"/>
      <c r="H60" s="32"/>
      <c r="I60" s="32"/>
      <c r="J60" s="32"/>
      <c r="K60" s="32"/>
      <c r="L60" s="32"/>
      <c r="M60" s="32"/>
      <c r="N60" s="32"/>
      <c r="O60" s="32"/>
      <c r="P60" s="32"/>
      <c r="Q60" s="32"/>
      <c r="R60" s="32"/>
      <c r="S60" s="32"/>
      <c r="T60" s="32"/>
      <c r="U60" s="32"/>
      <c r="V60" s="32"/>
      <c r="W60" s="32"/>
      <c r="X60" s="32"/>
      <c r="Y60" s="32"/>
      <c r="Z60" s="32"/>
    </row>
    <row r="61" spans="1:26" ht="13.5" customHeight="1">
      <c r="A61" s="505"/>
      <c r="B61" s="486"/>
      <c r="C61" s="486"/>
      <c r="D61" s="486"/>
      <c r="E61" s="486"/>
      <c r="F61" s="486"/>
      <c r="G61" s="486"/>
      <c r="H61" s="32"/>
      <c r="I61" s="32"/>
      <c r="J61" s="32"/>
      <c r="K61" s="32"/>
      <c r="L61" s="32"/>
      <c r="M61" s="32"/>
      <c r="N61" s="32"/>
      <c r="O61" s="32"/>
      <c r="P61" s="32"/>
      <c r="Q61" s="32"/>
      <c r="R61" s="32"/>
      <c r="S61" s="32"/>
      <c r="T61" s="32"/>
      <c r="U61" s="32"/>
      <c r="V61" s="32"/>
      <c r="W61" s="32"/>
      <c r="X61" s="32"/>
      <c r="Y61" s="32"/>
      <c r="Z61" s="32"/>
    </row>
    <row r="62" spans="1:26" ht="13.5" customHeight="1">
      <c r="A62" s="505"/>
      <c r="B62" s="486"/>
      <c r="C62" s="486"/>
      <c r="D62" s="486"/>
      <c r="E62" s="486"/>
      <c r="F62" s="486"/>
      <c r="G62" s="486"/>
      <c r="H62" s="32"/>
      <c r="I62" s="32"/>
      <c r="J62" s="32"/>
      <c r="K62" s="32"/>
      <c r="L62" s="32"/>
      <c r="M62" s="32"/>
      <c r="N62" s="32"/>
      <c r="O62" s="32"/>
      <c r="P62" s="32"/>
      <c r="Q62" s="32"/>
      <c r="R62" s="32"/>
      <c r="S62" s="32"/>
      <c r="T62" s="32"/>
      <c r="U62" s="32"/>
      <c r="V62" s="32"/>
      <c r="W62" s="32"/>
      <c r="X62" s="32"/>
      <c r="Y62" s="32"/>
      <c r="Z62" s="32"/>
    </row>
    <row r="63" spans="1:26" ht="13.5" customHeight="1">
      <c r="A63" s="505"/>
      <c r="B63" s="486"/>
      <c r="C63" s="486"/>
      <c r="D63" s="486"/>
      <c r="E63" s="486"/>
      <c r="F63" s="486"/>
      <c r="G63" s="486"/>
      <c r="H63" s="32"/>
      <c r="I63" s="32"/>
      <c r="J63" s="32"/>
      <c r="K63" s="32"/>
      <c r="L63" s="32"/>
      <c r="M63" s="32"/>
      <c r="N63" s="32"/>
      <c r="O63" s="32"/>
      <c r="P63" s="32"/>
      <c r="Q63" s="32"/>
      <c r="R63" s="32"/>
      <c r="S63" s="32"/>
      <c r="T63" s="32"/>
      <c r="U63" s="32"/>
      <c r="V63" s="32"/>
      <c r="W63" s="32"/>
      <c r="X63" s="32"/>
      <c r="Y63" s="32"/>
      <c r="Z63" s="32"/>
    </row>
    <row r="64" spans="1:26" ht="13.5" customHeight="1">
      <c r="A64" s="505"/>
      <c r="B64" s="486"/>
      <c r="C64" s="486"/>
      <c r="D64" s="486"/>
      <c r="E64" s="486"/>
      <c r="F64" s="486"/>
      <c r="G64" s="486"/>
      <c r="H64" s="32"/>
      <c r="I64" s="32"/>
      <c r="J64" s="32"/>
      <c r="K64" s="32"/>
      <c r="L64" s="32"/>
      <c r="M64" s="32"/>
      <c r="N64" s="32"/>
      <c r="O64" s="32"/>
      <c r="P64" s="32"/>
      <c r="Q64" s="32"/>
      <c r="R64" s="32"/>
      <c r="S64" s="32"/>
      <c r="T64" s="32"/>
      <c r="U64" s="32"/>
      <c r="V64" s="32"/>
      <c r="W64" s="32"/>
      <c r="X64" s="32"/>
      <c r="Y64" s="32"/>
      <c r="Z64" s="32"/>
    </row>
    <row r="65" spans="1:26" ht="13.5" customHeight="1">
      <c r="A65" s="505"/>
      <c r="B65" s="486"/>
      <c r="C65" s="486"/>
      <c r="D65" s="486"/>
      <c r="E65" s="486"/>
      <c r="F65" s="486"/>
      <c r="G65" s="486"/>
      <c r="H65" s="32"/>
      <c r="I65" s="32"/>
      <c r="J65" s="32"/>
      <c r="K65" s="32"/>
      <c r="L65" s="32"/>
      <c r="M65" s="32"/>
      <c r="N65" s="32"/>
      <c r="O65" s="32"/>
      <c r="P65" s="32"/>
      <c r="Q65" s="32"/>
      <c r="R65" s="32"/>
      <c r="S65" s="32"/>
      <c r="T65" s="32"/>
      <c r="U65" s="32"/>
      <c r="V65" s="32"/>
      <c r="W65" s="32"/>
      <c r="X65" s="32"/>
      <c r="Y65" s="32"/>
      <c r="Z65" s="32"/>
    </row>
    <row r="66" spans="1:26" ht="13.5" customHeight="1">
      <c r="A66" s="505"/>
      <c r="B66" s="486"/>
      <c r="C66" s="486"/>
      <c r="D66" s="486"/>
      <c r="E66" s="486"/>
      <c r="F66" s="486"/>
      <c r="G66" s="486"/>
      <c r="H66" s="32"/>
      <c r="I66" s="32"/>
      <c r="J66" s="32"/>
      <c r="K66" s="32"/>
      <c r="L66" s="32"/>
      <c r="M66" s="32"/>
      <c r="N66" s="32"/>
      <c r="O66" s="32"/>
      <c r="P66" s="32"/>
      <c r="Q66" s="32"/>
      <c r="R66" s="32"/>
      <c r="S66" s="32"/>
      <c r="T66" s="32"/>
      <c r="U66" s="32"/>
      <c r="V66" s="32"/>
      <c r="W66" s="32"/>
      <c r="X66" s="32"/>
      <c r="Y66" s="32"/>
      <c r="Z66" s="32"/>
    </row>
    <row r="67" spans="1:26" ht="13.5" customHeight="1">
      <c r="A67" s="505"/>
      <c r="B67" s="486"/>
      <c r="C67" s="486"/>
      <c r="D67" s="486"/>
      <c r="E67" s="486"/>
      <c r="F67" s="486"/>
      <c r="G67" s="486"/>
      <c r="H67" s="32"/>
      <c r="I67" s="32"/>
      <c r="J67" s="32"/>
      <c r="K67" s="32"/>
      <c r="L67" s="32"/>
      <c r="M67" s="32"/>
      <c r="N67" s="32"/>
      <c r="O67" s="32"/>
      <c r="P67" s="32"/>
      <c r="Q67" s="32"/>
      <c r="R67" s="32"/>
      <c r="S67" s="32"/>
      <c r="T67" s="32"/>
      <c r="U67" s="32"/>
      <c r="V67" s="32"/>
      <c r="W67" s="32"/>
      <c r="X67" s="32"/>
      <c r="Y67" s="32"/>
      <c r="Z67" s="32"/>
    </row>
    <row r="68" spans="1:26" ht="13.5" customHeight="1">
      <c r="A68" s="505"/>
      <c r="B68" s="486"/>
      <c r="C68" s="486"/>
      <c r="D68" s="486"/>
      <c r="E68" s="486"/>
      <c r="F68" s="486"/>
      <c r="G68" s="486"/>
      <c r="H68" s="32"/>
      <c r="I68" s="32"/>
      <c r="J68" s="32"/>
      <c r="K68" s="32"/>
      <c r="L68" s="32"/>
      <c r="M68" s="32"/>
      <c r="N68" s="32"/>
      <c r="O68" s="32"/>
      <c r="P68" s="32"/>
      <c r="Q68" s="32"/>
      <c r="R68" s="32"/>
      <c r="S68" s="32"/>
      <c r="T68" s="32"/>
      <c r="U68" s="32"/>
      <c r="V68" s="32"/>
      <c r="W68" s="32"/>
      <c r="X68" s="32"/>
      <c r="Y68" s="32"/>
      <c r="Z68" s="32"/>
    </row>
    <row r="69" spans="1:26" ht="13.5" customHeight="1">
      <c r="A69" s="505"/>
      <c r="B69" s="486"/>
      <c r="C69" s="486"/>
      <c r="D69" s="486"/>
      <c r="E69" s="486"/>
      <c r="F69" s="486"/>
      <c r="G69" s="486"/>
      <c r="H69" s="32"/>
      <c r="I69" s="32"/>
      <c r="J69" s="32"/>
      <c r="K69" s="32"/>
      <c r="L69" s="32"/>
      <c r="M69" s="32"/>
      <c r="N69" s="32"/>
      <c r="O69" s="32"/>
      <c r="P69" s="32"/>
      <c r="Q69" s="32"/>
      <c r="R69" s="32"/>
      <c r="S69" s="32"/>
      <c r="T69" s="32"/>
      <c r="U69" s="32"/>
      <c r="V69" s="32"/>
      <c r="W69" s="32"/>
      <c r="X69" s="32"/>
      <c r="Y69" s="32"/>
      <c r="Z69" s="32"/>
    </row>
    <row r="70" spans="1:26" ht="13.5" customHeight="1">
      <c r="A70" s="505"/>
      <c r="B70" s="486"/>
      <c r="C70" s="486"/>
      <c r="D70" s="486"/>
      <c r="E70" s="486"/>
      <c r="F70" s="486"/>
      <c r="G70" s="486"/>
      <c r="H70" s="32"/>
      <c r="I70" s="32"/>
      <c r="J70" s="32"/>
      <c r="K70" s="32"/>
      <c r="L70" s="32"/>
      <c r="M70" s="32"/>
      <c r="N70" s="32"/>
      <c r="O70" s="32"/>
      <c r="P70" s="32"/>
      <c r="Q70" s="32"/>
      <c r="R70" s="32"/>
      <c r="S70" s="32"/>
      <c r="T70" s="32"/>
      <c r="U70" s="32"/>
      <c r="V70" s="32"/>
      <c r="W70" s="32"/>
      <c r="X70" s="32"/>
      <c r="Y70" s="32"/>
      <c r="Z70" s="32"/>
    </row>
    <row r="71" spans="1:26" ht="13.5" customHeight="1">
      <c r="A71" s="505"/>
      <c r="B71" s="486"/>
      <c r="C71" s="486"/>
      <c r="D71" s="486"/>
      <c r="E71" s="486"/>
      <c r="F71" s="486"/>
      <c r="G71" s="486"/>
      <c r="H71" s="32"/>
      <c r="I71" s="32"/>
      <c r="J71" s="32"/>
      <c r="K71" s="32"/>
      <c r="L71" s="32"/>
      <c r="M71" s="32"/>
      <c r="N71" s="32"/>
      <c r="O71" s="32"/>
      <c r="P71" s="32"/>
      <c r="Q71" s="32"/>
      <c r="R71" s="32"/>
      <c r="S71" s="32"/>
      <c r="T71" s="32"/>
      <c r="U71" s="32"/>
      <c r="V71" s="32"/>
      <c r="W71" s="32"/>
      <c r="X71" s="32"/>
      <c r="Y71" s="32"/>
      <c r="Z71" s="32"/>
    </row>
    <row r="72" spans="1:26" ht="13.5" customHeight="1">
      <c r="A72" s="505"/>
      <c r="B72" s="486"/>
      <c r="C72" s="486"/>
      <c r="D72" s="486"/>
      <c r="E72" s="486"/>
      <c r="F72" s="486"/>
      <c r="G72" s="486"/>
      <c r="H72" s="32"/>
      <c r="I72" s="32"/>
      <c r="J72" s="32"/>
      <c r="K72" s="32"/>
      <c r="L72" s="32"/>
      <c r="M72" s="32"/>
      <c r="N72" s="32"/>
      <c r="O72" s="32"/>
      <c r="P72" s="32"/>
      <c r="Q72" s="32"/>
      <c r="R72" s="32"/>
      <c r="S72" s="32"/>
      <c r="T72" s="32"/>
      <c r="U72" s="32"/>
      <c r="V72" s="32"/>
      <c r="W72" s="32"/>
      <c r="X72" s="32"/>
      <c r="Y72" s="32"/>
      <c r="Z72" s="32"/>
    </row>
    <row r="73" spans="1:26" ht="13.5" customHeight="1">
      <c r="A73" s="505"/>
      <c r="B73" s="486"/>
      <c r="C73" s="486"/>
      <c r="D73" s="486"/>
      <c r="E73" s="486"/>
      <c r="F73" s="486"/>
      <c r="G73" s="486"/>
      <c r="H73" s="32"/>
      <c r="I73" s="32"/>
      <c r="J73" s="32"/>
      <c r="K73" s="32"/>
      <c r="L73" s="32"/>
      <c r="M73" s="32"/>
      <c r="N73" s="32"/>
      <c r="O73" s="32"/>
      <c r="P73" s="32"/>
      <c r="Q73" s="32"/>
      <c r="R73" s="32"/>
      <c r="S73" s="32"/>
      <c r="T73" s="32"/>
      <c r="U73" s="32"/>
      <c r="V73" s="32"/>
      <c r="W73" s="32"/>
      <c r="X73" s="32"/>
      <c r="Y73" s="32"/>
      <c r="Z73" s="32"/>
    </row>
    <row r="74" spans="1:26" ht="13.5" customHeight="1">
      <c r="A74" s="505"/>
      <c r="B74" s="486"/>
      <c r="C74" s="486"/>
      <c r="D74" s="486"/>
      <c r="E74" s="486"/>
      <c r="F74" s="486"/>
      <c r="G74" s="486"/>
      <c r="H74" s="32"/>
      <c r="I74" s="32"/>
      <c r="J74" s="32"/>
      <c r="K74" s="32"/>
      <c r="L74" s="32"/>
      <c r="M74" s="32"/>
      <c r="N74" s="32"/>
      <c r="O74" s="32"/>
      <c r="P74" s="32"/>
      <c r="Q74" s="32"/>
      <c r="R74" s="32"/>
      <c r="S74" s="32"/>
      <c r="T74" s="32"/>
      <c r="U74" s="32"/>
      <c r="V74" s="32"/>
      <c r="W74" s="32"/>
      <c r="X74" s="32"/>
      <c r="Y74" s="32"/>
      <c r="Z74" s="32"/>
    </row>
    <row r="75" spans="1:26" ht="13.5" customHeight="1">
      <c r="A75" s="505"/>
      <c r="B75" s="486"/>
      <c r="C75" s="486"/>
      <c r="D75" s="486"/>
      <c r="E75" s="486"/>
      <c r="F75" s="486"/>
      <c r="G75" s="486"/>
      <c r="H75" s="32"/>
      <c r="I75" s="32"/>
      <c r="J75" s="32"/>
      <c r="K75" s="32"/>
      <c r="L75" s="32"/>
      <c r="M75" s="32"/>
      <c r="N75" s="32"/>
      <c r="O75" s="32"/>
      <c r="P75" s="32"/>
      <c r="Q75" s="32"/>
      <c r="R75" s="32"/>
      <c r="S75" s="32"/>
      <c r="T75" s="32"/>
      <c r="U75" s="32"/>
      <c r="V75" s="32"/>
      <c r="W75" s="32"/>
      <c r="X75" s="32"/>
      <c r="Y75" s="32"/>
      <c r="Z75" s="32"/>
    </row>
    <row r="76" spans="1:26" ht="13.5" customHeight="1">
      <c r="A76" s="505"/>
      <c r="B76" s="486"/>
      <c r="C76" s="486"/>
      <c r="D76" s="486"/>
      <c r="E76" s="486"/>
      <c r="F76" s="486"/>
      <c r="G76" s="486"/>
      <c r="H76" s="32"/>
      <c r="I76" s="32"/>
      <c r="J76" s="32"/>
      <c r="K76" s="32"/>
      <c r="L76" s="32"/>
      <c r="M76" s="32"/>
      <c r="N76" s="32"/>
      <c r="O76" s="32"/>
      <c r="P76" s="32"/>
      <c r="Q76" s="32"/>
      <c r="R76" s="32"/>
      <c r="S76" s="32"/>
      <c r="T76" s="32"/>
      <c r="U76" s="32"/>
      <c r="V76" s="32"/>
      <c r="W76" s="32"/>
      <c r="X76" s="32"/>
      <c r="Y76" s="32"/>
      <c r="Z76" s="32"/>
    </row>
    <row r="77" spans="1:26" ht="13.5" customHeight="1">
      <c r="A77" s="505"/>
      <c r="B77" s="486"/>
      <c r="C77" s="486"/>
      <c r="D77" s="486"/>
      <c r="E77" s="486"/>
      <c r="F77" s="486"/>
      <c r="G77" s="486"/>
      <c r="H77" s="32"/>
      <c r="I77" s="32"/>
      <c r="J77" s="32"/>
      <c r="K77" s="32"/>
      <c r="L77" s="32"/>
      <c r="M77" s="32"/>
      <c r="N77" s="32"/>
      <c r="O77" s="32"/>
      <c r="P77" s="32"/>
      <c r="Q77" s="32"/>
      <c r="R77" s="32"/>
      <c r="S77" s="32"/>
      <c r="T77" s="32"/>
      <c r="U77" s="32"/>
      <c r="V77" s="32"/>
      <c r="W77" s="32"/>
      <c r="X77" s="32"/>
      <c r="Y77" s="32"/>
      <c r="Z77" s="32"/>
    </row>
    <row r="78" spans="1:26" ht="13.5" customHeight="1">
      <c r="A78" s="505"/>
      <c r="B78" s="486"/>
      <c r="C78" s="486"/>
      <c r="D78" s="486"/>
      <c r="E78" s="486"/>
      <c r="F78" s="486"/>
      <c r="G78" s="486"/>
      <c r="H78" s="32"/>
      <c r="I78" s="32"/>
      <c r="J78" s="32"/>
      <c r="K78" s="32"/>
      <c r="L78" s="32"/>
      <c r="M78" s="32"/>
      <c r="N78" s="32"/>
      <c r="O78" s="32"/>
      <c r="P78" s="32"/>
      <c r="Q78" s="32"/>
      <c r="R78" s="32"/>
      <c r="S78" s="32"/>
      <c r="T78" s="32"/>
      <c r="U78" s="32"/>
      <c r="V78" s="32"/>
      <c r="W78" s="32"/>
      <c r="X78" s="32"/>
      <c r="Y78" s="32"/>
      <c r="Z78" s="32"/>
    </row>
    <row r="79" spans="1:26" ht="13.5" customHeight="1">
      <c r="A79" s="505"/>
      <c r="B79" s="486"/>
      <c r="C79" s="486"/>
      <c r="D79" s="486"/>
      <c r="E79" s="486"/>
      <c r="F79" s="486"/>
      <c r="G79" s="486"/>
      <c r="H79" s="32"/>
      <c r="I79" s="32"/>
      <c r="J79" s="32"/>
      <c r="K79" s="32"/>
      <c r="L79" s="32"/>
      <c r="M79" s="32"/>
      <c r="N79" s="32"/>
      <c r="O79" s="32"/>
      <c r="P79" s="32"/>
      <c r="Q79" s="32"/>
      <c r="R79" s="32"/>
      <c r="S79" s="32"/>
      <c r="T79" s="32"/>
      <c r="U79" s="32"/>
      <c r="V79" s="32"/>
      <c r="W79" s="32"/>
      <c r="X79" s="32"/>
      <c r="Y79" s="32"/>
      <c r="Z79" s="32"/>
    </row>
    <row r="80" spans="1:26" ht="13.5" customHeight="1">
      <c r="A80" s="505"/>
      <c r="B80" s="486"/>
      <c r="C80" s="486"/>
      <c r="D80" s="486"/>
      <c r="E80" s="486"/>
      <c r="F80" s="486"/>
      <c r="G80" s="486"/>
      <c r="H80" s="32"/>
      <c r="I80" s="32"/>
      <c r="J80" s="32"/>
      <c r="K80" s="32"/>
      <c r="L80" s="32"/>
      <c r="M80" s="32"/>
      <c r="N80" s="32"/>
      <c r="O80" s="32"/>
      <c r="P80" s="32"/>
      <c r="Q80" s="32"/>
      <c r="R80" s="32"/>
      <c r="S80" s="32"/>
      <c r="T80" s="32"/>
      <c r="U80" s="32"/>
      <c r="V80" s="32"/>
      <c r="W80" s="32"/>
      <c r="X80" s="32"/>
      <c r="Y80" s="32"/>
      <c r="Z80" s="32"/>
    </row>
    <row r="81" spans="1:26" ht="13.5" customHeight="1">
      <c r="A81" s="505"/>
      <c r="B81" s="486"/>
      <c r="C81" s="486"/>
      <c r="D81" s="486"/>
      <c r="E81" s="486"/>
      <c r="F81" s="486"/>
      <c r="G81" s="486"/>
      <c r="H81" s="32"/>
      <c r="I81" s="32"/>
      <c r="J81" s="32"/>
      <c r="K81" s="32"/>
      <c r="L81" s="32"/>
      <c r="M81" s="32"/>
      <c r="N81" s="32"/>
      <c r="O81" s="32"/>
      <c r="P81" s="32"/>
      <c r="Q81" s="32"/>
      <c r="R81" s="32"/>
      <c r="S81" s="32"/>
      <c r="T81" s="32"/>
      <c r="U81" s="32"/>
      <c r="V81" s="32"/>
      <c r="W81" s="32"/>
      <c r="X81" s="32"/>
      <c r="Y81" s="32"/>
      <c r="Z81" s="32"/>
    </row>
    <row r="82" spans="1:26" ht="13.5" customHeight="1">
      <c r="A82" s="505"/>
      <c r="B82" s="486"/>
      <c r="C82" s="486"/>
      <c r="D82" s="486"/>
      <c r="E82" s="486"/>
      <c r="F82" s="486"/>
      <c r="G82" s="486"/>
      <c r="H82" s="32"/>
      <c r="I82" s="32"/>
      <c r="J82" s="32"/>
      <c r="K82" s="32"/>
      <c r="L82" s="32"/>
      <c r="M82" s="32"/>
      <c r="N82" s="32"/>
      <c r="O82" s="32"/>
      <c r="P82" s="32"/>
      <c r="Q82" s="32"/>
      <c r="R82" s="32"/>
      <c r="S82" s="32"/>
      <c r="T82" s="32"/>
      <c r="U82" s="32"/>
      <c r="V82" s="32"/>
      <c r="W82" s="32"/>
      <c r="X82" s="32"/>
      <c r="Y82" s="32"/>
      <c r="Z82" s="32"/>
    </row>
    <row r="83" spans="1:26" ht="13.5" customHeight="1">
      <c r="A83" s="505"/>
      <c r="B83" s="486"/>
      <c r="C83" s="486"/>
      <c r="D83" s="486"/>
      <c r="E83" s="486"/>
      <c r="F83" s="486"/>
      <c r="G83" s="486"/>
      <c r="H83" s="32"/>
      <c r="I83" s="32"/>
      <c r="J83" s="32"/>
      <c r="K83" s="32"/>
      <c r="L83" s="32"/>
      <c r="M83" s="32"/>
      <c r="N83" s="32"/>
      <c r="O83" s="32"/>
      <c r="P83" s="32"/>
      <c r="Q83" s="32"/>
      <c r="R83" s="32"/>
      <c r="S83" s="32"/>
      <c r="T83" s="32"/>
      <c r="U83" s="32"/>
      <c r="V83" s="32"/>
      <c r="W83" s="32"/>
      <c r="X83" s="32"/>
      <c r="Y83" s="32"/>
      <c r="Z83" s="32"/>
    </row>
    <row r="84" spans="1:26" ht="13.5" customHeight="1">
      <c r="A84" s="505"/>
      <c r="B84" s="486"/>
      <c r="C84" s="486"/>
      <c r="D84" s="486"/>
      <c r="E84" s="486"/>
      <c r="F84" s="486"/>
      <c r="G84" s="486"/>
      <c r="H84" s="32"/>
      <c r="I84" s="32"/>
      <c r="J84" s="32"/>
      <c r="K84" s="32"/>
      <c r="L84" s="32"/>
      <c r="M84" s="32"/>
      <c r="N84" s="32"/>
      <c r="O84" s="32"/>
      <c r="P84" s="32"/>
      <c r="Q84" s="32"/>
      <c r="R84" s="32"/>
      <c r="S84" s="32"/>
      <c r="T84" s="32"/>
      <c r="U84" s="32"/>
      <c r="V84" s="32"/>
      <c r="W84" s="32"/>
      <c r="X84" s="32"/>
      <c r="Y84" s="32"/>
      <c r="Z84" s="32"/>
    </row>
    <row r="85" spans="1:26" ht="13.5" customHeight="1">
      <c r="A85" s="505"/>
      <c r="B85" s="486"/>
      <c r="C85" s="486"/>
      <c r="D85" s="486"/>
      <c r="E85" s="486"/>
      <c r="F85" s="486"/>
      <c r="G85" s="486"/>
      <c r="H85" s="32"/>
      <c r="I85" s="32"/>
      <c r="J85" s="32"/>
      <c r="K85" s="32"/>
      <c r="L85" s="32"/>
      <c r="M85" s="32"/>
      <c r="N85" s="32"/>
      <c r="O85" s="32"/>
      <c r="P85" s="32"/>
      <c r="Q85" s="32"/>
      <c r="R85" s="32"/>
      <c r="S85" s="32"/>
      <c r="T85" s="32"/>
      <c r="U85" s="32"/>
      <c r="V85" s="32"/>
      <c r="W85" s="32"/>
      <c r="X85" s="32"/>
      <c r="Y85" s="32"/>
      <c r="Z85" s="32"/>
    </row>
    <row r="86" spans="1:26" ht="13.5" customHeight="1">
      <c r="A86" s="505"/>
      <c r="B86" s="486"/>
      <c r="C86" s="486"/>
      <c r="D86" s="486"/>
      <c r="E86" s="486"/>
      <c r="F86" s="486"/>
      <c r="G86" s="486"/>
      <c r="H86" s="32"/>
      <c r="I86" s="32"/>
      <c r="J86" s="32"/>
      <c r="K86" s="32"/>
      <c r="L86" s="32"/>
      <c r="M86" s="32"/>
      <c r="N86" s="32"/>
      <c r="O86" s="32"/>
      <c r="P86" s="32"/>
      <c r="Q86" s="32"/>
      <c r="R86" s="32"/>
      <c r="S86" s="32"/>
      <c r="T86" s="32"/>
      <c r="U86" s="32"/>
      <c r="V86" s="32"/>
      <c r="W86" s="32"/>
      <c r="X86" s="32"/>
      <c r="Y86" s="32"/>
      <c r="Z86" s="32"/>
    </row>
    <row r="87" spans="1:26" ht="13.5" customHeight="1">
      <c r="A87" s="505"/>
      <c r="B87" s="486"/>
      <c r="C87" s="486"/>
      <c r="D87" s="486"/>
      <c r="E87" s="486"/>
      <c r="F87" s="486"/>
      <c r="G87" s="486"/>
      <c r="H87" s="32"/>
      <c r="I87" s="32"/>
      <c r="J87" s="32"/>
      <c r="K87" s="32"/>
      <c r="L87" s="32"/>
      <c r="M87" s="32"/>
      <c r="N87" s="32"/>
      <c r="O87" s="32"/>
      <c r="P87" s="32"/>
      <c r="Q87" s="32"/>
      <c r="R87" s="32"/>
      <c r="S87" s="32"/>
      <c r="T87" s="32"/>
      <c r="U87" s="32"/>
      <c r="V87" s="32"/>
      <c r="W87" s="32"/>
      <c r="X87" s="32"/>
      <c r="Y87" s="32"/>
      <c r="Z87" s="32"/>
    </row>
    <row r="88" spans="1:26" ht="13.5" customHeight="1">
      <c r="A88" s="505"/>
      <c r="B88" s="486"/>
      <c r="C88" s="486"/>
      <c r="D88" s="486"/>
      <c r="E88" s="486"/>
      <c r="F88" s="486"/>
      <c r="G88" s="486"/>
      <c r="H88" s="32"/>
      <c r="I88" s="32"/>
      <c r="J88" s="32"/>
      <c r="K88" s="32"/>
      <c r="L88" s="32"/>
      <c r="M88" s="32"/>
      <c r="N88" s="32"/>
      <c r="O88" s="32"/>
      <c r="P88" s="32"/>
      <c r="Q88" s="32"/>
      <c r="R88" s="32"/>
      <c r="S88" s="32"/>
      <c r="T88" s="32"/>
      <c r="U88" s="32"/>
      <c r="V88" s="32"/>
      <c r="W88" s="32"/>
      <c r="X88" s="32"/>
      <c r="Y88" s="32"/>
      <c r="Z88" s="32"/>
    </row>
    <row r="89" spans="1:26" ht="13.5" customHeight="1">
      <c r="A89" s="505"/>
      <c r="B89" s="486"/>
      <c r="C89" s="486"/>
      <c r="D89" s="486"/>
      <c r="E89" s="486"/>
      <c r="F89" s="486"/>
      <c r="G89" s="486"/>
      <c r="H89" s="32"/>
      <c r="I89" s="32"/>
      <c r="J89" s="32"/>
      <c r="K89" s="32"/>
      <c r="L89" s="32"/>
      <c r="M89" s="32"/>
      <c r="N89" s="32"/>
      <c r="O89" s="32"/>
      <c r="P89" s="32"/>
      <c r="Q89" s="32"/>
      <c r="R89" s="32"/>
      <c r="S89" s="32"/>
      <c r="T89" s="32"/>
      <c r="U89" s="32"/>
      <c r="V89" s="32"/>
      <c r="W89" s="32"/>
      <c r="X89" s="32"/>
      <c r="Y89" s="32"/>
      <c r="Z89" s="32"/>
    </row>
    <row r="90" spans="1:26" ht="13.5" customHeight="1">
      <c r="A90" s="505"/>
      <c r="B90" s="486"/>
      <c r="C90" s="486"/>
      <c r="D90" s="486"/>
      <c r="E90" s="486"/>
      <c r="F90" s="486"/>
      <c r="G90" s="486"/>
      <c r="H90" s="32"/>
      <c r="I90" s="32"/>
      <c r="J90" s="32"/>
      <c r="K90" s="32"/>
      <c r="L90" s="32"/>
      <c r="M90" s="32"/>
      <c r="N90" s="32"/>
      <c r="O90" s="32"/>
      <c r="P90" s="32"/>
      <c r="Q90" s="32"/>
      <c r="R90" s="32"/>
      <c r="S90" s="32"/>
      <c r="T90" s="32"/>
      <c r="U90" s="32"/>
      <c r="V90" s="32"/>
      <c r="W90" s="32"/>
      <c r="X90" s="32"/>
      <c r="Y90" s="32"/>
      <c r="Z90" s="32"/>
    </row>
    <row r="91" spans="1:26" ht="13.5" customHeight="1">
      <c r="A91" s="505"/>
      <c r="B91" s="486"/>
      <c r="C91" s="486"/>
      <c r="D91" s="486"/>
      <c r="E91" s="486"/>
      <c r="F91" s="486"/>
      <c r="G91" s="486"/>
      <c r="H91" s="32"/>
      <c r="I91" s="32"/>
      <c r="J91" s="32"/>
      <c r="K91" s="32"/>
      <c r="L91" s="32"/>
      <c r="M91" s="32"/>
      <c r="N91" s="32"/>
      <c r="O91" s="32"/>
      <c r="P91" s="32"/>
      <c r="Q91" s="32"/>
      <c r="R91" s="32"/>
      <c r="S91" s="32"/>
      <c r="T91" s="32"/>
      <c r="U91" s="32"/>
      <c r="V91" s="32"/>
      <c r="W91" s="32"/>
      <c r="X91" s="32"/>
      <c r="Y91" s="32"/>
      <c r="Z91" s="32"/>
    </row>
    <row r="92" spans="1:26" ht="13.5" customHeight="1">
      <c r="A92" s="505"/>
      <c r="B92" s="486"/>
      <c r="C92" s="486"/>
      <c r="D92" s="486"/>
      <c r="E92" s="486"/>
      <c r="F92" s="486"/>
      <c r="G92" s="486"/>
      <c r="H92" s="32"/>
      <c r="I92" s="32"/>
      <c r="J92" s="32"/>
      <c r="K92" s="32"/>
      <c r="L92" s="32"/>
      <c r="M92" s="32"/>
      <c r="N92" s="32"/>
      <c r="O92" s="32"/>
      <c r="P92" s="32"/>
      <c r="Q92" s="32"/>
      <c r="R92" s="32"/>
      <c r="S92" s="32"/>
      <c r="T92" s="32"/>
      <c r="U92" s="32"/>
      <c r="V92" s="32"/>
      <c r="W92" s="32"/>
      <c r="X92" s="32"/>
      <c r="Y92" s="32"/>
      <c r="Z92" s="32"/>
    </row>
    <row r="93" spans="1:26" ht="13.5" customHeight="1">
      <c r="A93" s="505"/>
      <c r="B93" s="486"/>
      <c r="C93" s="486"/>
      <c r="D93" s="486"/>
      <c r="E93" s="486"/>
      <c r="F93" s="486"/>
      <c r="G93" s="486"/>
      <c r="H93" s="32"/>
      <c r="I93" s="32"/>
      <c r="J93" s="32"/>
      <c r="K93" s="32"/>
      <c r="L93" s="32"/>
      <c r="M93" s="32"/>
      <c r="N93" s="32"/>
      <c r="O93" s="32"/>
      <c r="P93" s="32"/>
      <c r="Q93" s="32"/>
      <c r="R93" s="32"/>
      <c r="S93" s="32"/>
      <c r="T93" s="32"/>
      <c r="U93" s="32"/>
      <c r="V93" s="32"/>
      <c r="W93" s="32"/>
      <c r="X93" s="32"/>
      <c r="Y93" s="32"/>
      <c r="Z93" s="32"/>
    </row>
    <row r="94" spans="1:26" ht="13.5" customHeight="1">
      <c r="A94" s="505"/>
      <c r="B94" s="486"/>
      <c r="C94" s="486"/>
      <c r="D94" s="486"/>
      <c r="E94" s="486"/>
      <c r="F94" s="486"/>
      <c r="G94" s="486"/>
      <c r="H94" s="32"/>
      <c r="I94" s="32"/>
      <c r="J94" s="32"/>
      <c r="K94" s="32"/>
      <c r="L94" s="32"/>
      <c r="M94" s="32"/>
      <c r="N94" s="32"/>
      <c r="O94" s="32"/>
      <c r="P94" s="32"/>
      <c r="Q94" s="32"/>
      <c r="R94" s="32"/>
      <c r="S94" s="32"/>
      <c r="T94" s="32"/>
      <c r="U94" s="32"/>
      <c r="V94" s="32"/>
      <c r="W94" s="32"/>
      <c r="X94" s="32"/>
      <c r="Y94" s="32"/>
      <c r="Z94" s="32"/>
    </row>
    <row r="95" spans="1:26" ht="13.5" customHeight="1">
      <c r="A95" s="505"/>
      <c r="B95" s="486"/>
      <c r="C95" s="486"/>
      <c r="D95" s="486"/>
      <c r="E95" s="486"/>
      <c r="F95" s="486"/>
      <c r="G95" s="486"/>
      <c r="H95" s="32"/>
      <c r="I95" s="32"/>
      <c r="J95" s="32"/>
      <c r="K95" s="32"/>
      <c r="L95" s="32"/>
      <c r="M95" s="32"/>
      <c r="N95" s="32"/>
      <c r="O95" s="32"/>
      <c r="P95" s="32"/>
      <c r="Q95" s="32"/>
      <c r="R95" s="32"/>
      <c r="S95" s="32"/>
      <c r="T95" s="32"/>
      <c r="U95" s="32"/>
      <c r="V95" s="32"/>
      <c r="W95" s="32"/>
      <c r="X95" s="32"/>
      <c r="Y95" s="32"/>
      <c r="Z95" s="32"/>
    </row>
    <row r="96" spans="1:26" ht="13.5" customHeight="1">
      <c r="A96" s="505"/>
      <c r="B96" s="486"/>
      <c r="C96" s="486"/>
      <c r="D96" s="486"/>
      <c r="E96" s="486"/>
      <c r="F96" s="486"/>
      <c r="G96" s="486"/>
      <c r="H96" s="32"/>
      <c r="I96" s="32"/>
      <c r="J96" s="32"/>
      <c r="K96" s="32"/>
      <c r="L96" s="32"/>
      <c r="M96" s="32"/>
      <c r="N96" s="32"/>
      <c r="O96" s="32"/>
      <c r="P96" s="32"/>
      <c r="Q96" s="32"/>
      <c r="R96" s="32"/>
      <c r="S96" s="32"/>
      <c r="T96" s="32"/>
      <c r="U96" s="32"/>
      <c r="V96" s="32"/>
      <c r="W96" s="32"/>
      <c r="X96" s="32"/>
      <c r="Y96" s="32"/>
      <c r="Z96" s="32"/>
    </row>
    <row r="97" spans="1:26" ht="13.5" customHeight="1">
      <c r="A97" s="505"/>
      <c r="B97" s="486"/>
      <c r="C97" s="486"/>
      <c r="D97" s="486"/>
      <c r="E97" s="486"/>
      <c r="F97" s="486"/>
      <c r="G97" s="486"/>
      <c r="H97" s="32"/>
      <c r="I97" s="32"/>
      <c r="J97" s="32"/>
      <c r="K97" s="32"/>
      <c r="L97" s="32"/>
      <c r="M97" s="32"/>
      <c r="N97" s="32"/>
      <c r="O97" s="32"/>
      <c r="P97" s="32"/>
      <c r="Q97" s="32"/>
      <c r="R97" s="32"/>
      <c r="S97" s="32"/>
      <c r="T97" s="32"/>
      <c r="U97" s="32"/>
      <c r="V97" s="32"/>
      <c r="W97" s="32"/>
      <c r="X97" s="32"/>
      <c r="Y97" s="32"/>
      <c r="Z97" s="32"/>
    </row>
    <row r="98" spans="1:26" ht="13.5" customHeight="1">
      <c r="A98" s="505"/>
      <c r="B98" s="486"/>
      <c r="C98" s="486"/>
      <c r="D98" s="486"/>
      <c r="E98" s="486"/>
      <c r="F98" s="486"/>
      <c r="G98" s="486"/>
      <c r="H98" s="32"/>
      <c r="I98" s="32"/>
      <c r="J98" s="32"/>
      <c r="K98" s="32"/>
      <c r="L98" s="32"/>
      <c r="M98" s="32"/>
      <c r="N98" s="32"/>
      <c r="O98" s="32"/>
      <c r="P98" s="32"/>
      <c r="Q98" s="32"/>
      <c r="R98" s="32"/>
      <c r="S98" s="32"/>
      <c r="T98" s="32"/>
      <c r="U98" s="32"/>
      <c r="V98" s="32"/>
      <c r="W98" s="32"/>
      <c r="X98" s="32"/>
      <c r="Y98" s="32"/>
      <c r="Z98" s="32"/>
    </row>
    <row r="99" spans="1:26" ht="13.5" customHeight="1">
      <c r="A99" s="505"/>
      <c r="B99" s="486"/>
      <c r="C99" s="486"/>
      <c r="D99" s="486"/>
      <c r="E99" s="486"/>
      <c r="F99" s="486"/>
      <c r="G99" s="486"/>
      <c r="H99" s="32"/>
      <c r="I99" s="32"/>
      <c r="J99" s="32"/>
      <c r="K99" s="32"/>
      <c r="L99" s="32"/>
      <c r="M99" s="32"/>
      <c r="N99" s="32"/>
      <c r="O99" s="32"/>
      <c r="P99" s="32"/>
      <c r="Q99" s="32"/>
      <c r="R99" s="32"/>
      <c r="S99" s="32"/>
      <c r="T99" s="32"/>
      <c r="U99" s="32"/>
      <c r="V99" s="32"/>
      <c r="W99" s="32"/>
      <c r="X99" s="32"/>
      <c r="Y99" s="32"/>
      <c r="Z99" s="32"/>
    </row>
    <row r="100" spans="1:26" ht="13.5" customHeight="1">
      <c r="A100" s="505"/>
      <c r="B100" s="486"/>
      <c r="C100" s="486"/>
      <c r="D100" s="486"/>
      <c r="E100" s="486"/>
      <c r="F100" s="486"/>
      <c r="G100" s="486"/>
      <c r="H100" s="32"/>
      <c r="I100" s="32"/>
      <c r="J100" s="32"/>
      <c r="K100" s="32"/>
      <c r="L100" s="32"/>
      <c r="M100" s="32"/>
      <c r="N100" s="32"/>
      <c r="O100" s="32"/>
      <c r="P100" s="32"/>
      <c r="Q100" s="32"/>
      <c r="R100" s="32"/>
      <c r="S100" s="32"/>
      <c r="T100" s="32"/>
      <c r="U100" s="32"/>
      <c r="V100" s="32"/>
      <c r="W100" s="32"/>
      <c r="X100" s="32"/>
      <c r="Y100" s="32"/>
      <c r="Z100" s="32"/>
    </row>
    <row r="101" spans="1:26" ht="13.5" customHeight="1">
      <c r="A101" s="505"/>
      <c r="B101" s="486"/>
      <c r="C101" s="486"/>
      <c r="D101" s="486"/>
      <c r="E101" s="486"/>
      <c r="F101" s="486"/>
      <c r="G101" s="486"/>
      <c r="H101" s="32"/>
      <c r="I101" s="32"/>
      <c r="J101" s="32"/>
      <c r="K101" s="32"/>
      <c r="L101" s="32"/>
      <c r="M101" s="32"/>
      <c r="N101" s="32"/>
      <c r="O101" s="32"/>
      <c r="P101" s="32"/>
      <c r="Q101" s="32"/>
      <c r="R101" s="32"/>
      <c r="S101" s="32"/>
      <c r="T101" s="32"/>
      <c r="U101" s="32"/>
      <c r="V101" s="32"/>
      <c r="W101" s="32"/>
      <c r="X101" s="32"/>
      <c r="Y101" s="32"/>
      <c r="Z101" s="32"/>
    </row>
    <row r="102" spans="1:26" ht="13.5" customHeight="1">
      <c r="A102" s="505"/>
      <c r="B102" s="486"/>
      <c r="C102" s="486"/>
      <c r="D102" s="486"/>
      <c r="E102" s="486"/>
      <c r="F102" s="486"/>
      <c r="G102" s="486"/>
      <c r="H102" s="32"/>
      <c r="I102" s="32"/>
      <c r="J102" s="32"/>
      <c r="K102" s="32"/>
      <c r="L102" s="32"/>
      <c r="M102" s="32"/>
      <c r="N102" s="32"/>
      <c r="O102" s="32"/>
      <c r="P102" s="32"/>
      <c r="Q102" s="32"/>
      <c r="R102" s="32"/>
      <c r="S102" s="32"/>
      <c r="T102" s="32"/>
      <c r="U102" s="32"/>
      <c r="V102" s="32"/>
      <c r="W102" s="32"/>
      <c r="X102" s="32"/>
      <c r="Y102" s="32"/>
      <c r="Z102" s="32"/>
    </row>
    <row r="103" spans="1:26" ht="13.5" customHeight="1">
      <c r="A103" s="505"/>
      <c r="B103" s="486"/>
      <c r="C103" s="486"/>
      <c r="D103" s="486"/>
      <c r="E103" s="486"/>
      <c r="F103" s="486"/>
      <c r="G103" s="486"/>
      <c r="H103" s="32"/>
      <c r="I103" s="32"/>
      <c r="J103" s="32"/>
      <c r="K103" s="32"/>
      <c r="L103" s="32"/>
      <c r="M103" s="32"/>
      <c r="N103" s="32"/>
      <c r="O103" s="32"/>
      <c r="P103" s="32"/>
      <c r="Q103" s="32"/>
      <c r="R103" s="32"/>
      <c r="S103" s="32"/>
      <c r="T103" s="32"/>
      <c r="U103" s="32"/>
      <c r="V103" s="32"/>
      <c r="W103" s="32"/>
      <c r="X103" s="32"/>
      <c r="Y103" s="32"/>
      <c r="Z103" s="32"/>
    </row>
    <row r="104" spans="1:26" ht="13.5" customHeight="1">
      <c r="A104" s="505"/>
      <c r="B104" s="486"/>
      <c r="C104" s="486"/>
      <c r="D104" s="486"/>
      <c r="E104" s="486"/>
      <c r="F104" s="486"/>
      <c r="G104" s="486"/>
      <c r="H104" s="32"/>
      <c r="I104" s="32"/>
      <c r="J104" s="32"/>
      <c r="K104" s="32"/>
      <c r="L104" s="32"/>
      <c r="M104" s="32"/>
      <c r="N104" s="32"/>
      <c r="O104" s="32"/>
      <c r="P104" s="32"/>
      <c r="Q104" s="32"/>
      <c r="R104" s="32"/>
      <c r="S104" s="32"/>
      <c r="T104" s="32"/>
      <c r="U104" s="32"/>
      <c r="V104" s="32"/>
      <c r="W104" s="32"/>
      <c r="X104" s="32"/>
      <c r="Y104" s="32"/>
      <c r="Z104" s="32"/>
    </row>
    <row r="105" spans="1:26" ht="13.5" customHeight="1">
      <c r="A105" s="505"/>
      <c r="B105" s="486"/>
      <c r="C105" s="486"/>
      <c r="D105" s="486"/>
      <c r="E105" s="486"/>
      <c r="F105" s="486"/>
      <c r="G105" s="486"/>
      <c r="H105" s="32"/>
      <c r="I105" s="32"/>
      <c r="J105" s="32"/>
      <c r="K105" s="32"/>
      <c r="L105" s="32"/>
      <c r="M105" s="32"/>
      <c r="N105" s="32"/>
      <c r="O105" s="32"/>
      <c r="P105" s="32"/>
      <c r="Q105" s="32"/>
      <c r="R105" s="32"/>
      <c r="S105" s="32"/>
      <c r="T105" s="32"/>
      <c r="U105" s="32"/>
      <c r="V105" s="32"/>
      <c r="W105" s="32"/>
      <c r="X105" s="32"/>
      <c r="Y105" s="32"/>
      <c r="Z105" s="32"/>
    </row>
    <row r="106" spans="1:26" ht="13.5" customHeight="1">
      <c r="A106" s="505"/>
      <c r="B106" s="486"/>
      <c r="C106" s="486"/>
      <c r="D106" s="486"/>
      <c r="E106" s="486"/>
      <c r="F106" s="486"/>
      <c r="G106" s="486"/>
      <c r="H106" s="32"/>
      <c r="I106" s="32"/>
      <c r="J106" s="32"/>
      <c r="K106" s="32"/>
      <c r="L106" s="32"/>
      <c r="M106" s="32"/>
      <c r="N106" s="32"/>
      <c r="O106" s="32"/>
      <c r="P106" s="32"/>
      <c r="Q106" s="32"/>
      <c r="R106" s="32"/>
      <c r="S106" s="32"/>
      <c r="T106" s="32"/>
      <c r="U106" s="32"/>
      <c r="V106" s="32"/>
      <c r="W106" s="32"/>
      <c r="X106" s="32"/>
      <c r="Y106" s="32"/>
      <c r="Z106" s="32"/>
    </row>
    <row r="107" spans="1:26" ht="13.5" customHeight="1">
      <c r="A107" s="505"/>
      <c r="B107" s="486"/>
      <c r="C107" s="486"/>
      <c r="D107" s="486"/>
      <c r="E107" s="486"/>
      <c r="F107" s="486"/>
      <c r="G107" s="486"/>
      <c r="H107" s="32"/>
      <c r="I107" s="32"/>
      <c r="J107" s="32"/>
      <c r="K107" s="32"/>
      <c r="L107" s="32"/>
      <c r="M107" s="32"/>
      <c r="N107" s="32"/>
      <c r="O107" s="32"/>
      <c r="P107" s="32"/>
      <c r="Q107" s="32"/>
      <c r="R107" s="32"/>
      <c r="S107" s="32"/>
      <c r="T107" s="32"/>
      <c r="U107" s="32"/>
      <c r="V107" s="32"/>
      <c r="W107" s="32"/>
      <c r="X107" s="32"/>
      <c r="Y107" s="32"/>
      <c r="Z107" s="32"/>
    </row>
    <row r="108" spans="1:26" ht="13.5" customHeight="1">
      <c r="A108" s="505"/>
      <c r="B108" s="486"/>
      <c r="C108" s="486"/>
      <c r="D108" s="486"/>
      <c r="E108" s="486"/>
      <c r="F108" s="486"/>
      <c r="G108" s="486"/>
      <c r="H108" s="32"/>
      <c r="I108" s="32"/>
      <c r="J108" s="32"/>
      <c r="K108" s="32"/>
      <c r="L108" s="32"/>
      <c r="M108" s="32"/>
      <c r="N108" s="32"/>
      <c r="O108" s="32"/>
      <c r="P108" s="32"/>
      <c r="Q108" s="32"/>
      <c r="R108" s="32"/>
      <c r="S108" s="32"/>
      <c r="T108" s="32"/>
      <c r="U108" s="32"/>
      <c r="V108" s="32"/>
      <c r="W108" s="32"/>
      <c r="X108" s="32"/>
      <c r="Y108" s="32"/>
      <c r="Z108" s="32"/>
    </row>
    <row r="109" spans="1:26" ht="13.5" customHeight="1">
      <c r="A109" s="505"/>
      <c r="B109" s="486"/>
      <c r="C109" s="486"/>
      <c r="D109" s="486"/>
      <c r="E109" s="486"/>
      <c r="F109" s="486"/>
      <c r="G109" s="486"/>
      <c r="H109" s="32"/>
      <c r="I109" s="32"/>
      <c r="J109" s="32"/>
      <c r="K109" s="32"/>
      <c r="L109" s="32"/>
      <c r="M109" s="32"/>
      <c r="N109" s="32"/>
      <c r="O109" s="32"/>
      <c r="P109" s="32"/>
      <c r="Q109" s="32"/>
      <c r="R109" s="32"/>
      <c r="S109" s="32"/>
      <c r="T109" s="32"/>
      <c r="U109" s="32"/>
      <c r="V109" s="32"/>
      <c r="W109" s="32"/>
      <c r="X109" s="32"/>
      <c r="Y109" s="32"/>
      <c r="Z109" s="32"/>
    </row>
    <row r="110" spans="1:26" ht="13.5" customHeight="1">
      <c r="A110" s="505"/>
      <c r="B110" s="486"/>
      <c r="C110" s="486"/>
      <c r="D110" s="486"/>
      <c r="E110" s="486"/>
      <c r="F110" s="486"/>
      <c r="G110" s="486"/>
      <c r="H110" s="32"/>
      <c r="I110" s="32"/>
      <c r="J110" s="32"/>
      <c r="K110" s="32"/>
      <c r="L110" s="32"/>
      <c r="M110" s="32"/>
      <c r="N110" s="32"/>
      <c r="O110" s="32"/>
      <c r="P110" s="32"/>
      <c r="Q110" s="32"/>
      <c r="R110" s="32"/>
      <c r="S110" s="32"/>
      <c r="T110" s="32"/>
      <c r="U110" s="32"/>
      <c r="V110" s="32"/>
      <c r="W110" s="32"/>
      <c r="X110" s="32"/>
      <c r="Y110" s="32"/>
      <c r="Z110" s="32"/>
    </row>
    <row r="111" spans="1:26" ht="13.5" customHeight="1">
      <c r="A111" s="505"/>
      <c r="B111" s="486"/>
      <c r="C111" s="486"/>
      <c r="D111" s="486"/>
      <c r="E111" s="486"/>
      <c r="F111" s="486"/>
      <c r="G111" s="486"/>
      <c r="H111" s="32"/>
      <c r="I111" s="32"/>
      <c r="J111" s="32"/>
      <c r="K111" s="32"/>
      <c r="L111" s="32"/>
      <c r="M111" s="32"/>
      <c r="N111" s="32"/>
      <c r="O111" s="32"/>
      <c r="P111" s="32"/>
      <c r="Q111" s="32"/>
      <c r="R111" s="32"/>
      <c r="S111" s="32"/>
      <c r="T111" s="32"/>
      <c r="U111" s="32"/>
      <c r="V111" s="32"/>
      <c r="W111" s="32"/>
      <c r="X111" s="32"/>
      <c r="Y111" s="32"/>
      <c r="Z111" s="32"/>
    </row>
    <row r="112" spans="1:26" ht="13.5" customHeight="1">
      <c r="A112" s="505"/>
      <c r="B112" s="486"/>
      <c r="C112" s="486"/>
      <c r="D112" s="486"/>
      <c r="E112" s="486"/>
      <c r="F112" s="486"/>
      <c r="G112" s="486"/>
      <c r="H112" s="32"/>
      <c r="I112" s="32"/>
      <c r="J112" s="32"/>
      <c r="K112" s="32"/>
      <c r="L112" s="32"/>
      <c r="M112" s="32"/>
      <c r="N112" s="32"/>
      <c r="O112" s="32"/>
      <c r="P112" s="32"/>
      <c r="Q112" s="32"/>
      <c r="R112" s="32"/>
      <c r="S112" s="32"/>
      <c r="T112" s="32"/>
      <c r="U112" s="32"/>
      <c r="V112" s="32"/>
      <c r="W112" s="32"/>
      <c r="X112" s="32"/>
      <c r="Y112" s="32"/>
      <c r="Z112" s="32"/>
    </row>
    <row r="113" spans="1:26" ht="13.5" customHeight="1">
      <c r="A113" s="505"/>
      <c r="B113" s="486"/>
      <c r="C113" s="486"/>
      <c r="D113" s="486"/>
      <c r="E113" s="486"/>
      <c r="F113" s="486"/>
      <c r="G113" s="486"/>
      <c r="H113" s="32"/>
      <c r="I113" s="32"/>
      <c r="J113" s="32"/>
      <c r="K113" s="32"/>
      <c r="L113" s="32"/>
      <c r="M113" s="32"/>
      <c r="N113" s="32"/>
      <c r="O113" s="32"/>
      <c r="P113" s="32"/>
      <c r="Q113" s="32"/>
      <c r="R113" s="32"/>
      <c r="S113" s="32"/>
      <c r="T113" s="32"/>
      <c r="U113" s="32"/>
      <c r="V113" s="32"/>
      <c r="W113" s="32"/>
      <c r="X113" s="32"/>
      <c r="Y113" s="32"/>
      <c r="Z113" s="32"/>
    </row>
    <row r="114" spans="1:26" ht="13.5" customHeight="1">
      <c r="A114" s="505"/>
      <c r="B114" s="486"/>
      <c r="C114" s="486"/>
      <c r="D114" s="486"/>
      <c r="E114" s="486"/>
      <c r="F114" s="486"/>
      <c r="G114" s="486"/>
      <c r="H114" s="32"/>
      <c r="I114" s="32"/>
      <c r="J114" s="32"/>
      <c r="K114" s="32"/>
      <c r="L114" s="32"/>
      <c r="M114" s="32"/>
      <c r="N114" s="32"/>
      <c r="O114" s="32"/>
      <c r="P114" s="32"/>
      <c r="Q114" s="32"/>
      <c r="R114" s="32"/>
      <c r="S114" s="32"/>
      <c r="T114" s="32"/>
      <c r="U114" s="32"/>
      <c r="V114" s="32"/>
      <c r="W114" s="32"/>
      <c r="X114" s="32"/>
      <c r="Y114" s="32"/>
      <c r="Z114" s="32"/>
    </row>
    <row r="115" spans="1:26" ht="13.5" customHeight="1">
      <c r="A115" s="505"/>
      <c r="B115" s="486"/>
      <c r="C115" s="486"/>
      <c r="D115" s="486"/>
      <c r="E115" s="486"/>
      <c r="F115" s="486"/>
      <c r="G115" s="486"/>
      <c r="H115" s="32"/>
      <c r="I115" s="32"/>
      <c r="J115" s="32"/>
      <c r="K115" s="32"/>
      <c r="L115" s="32"/>
      <c r="M115" s="32"/>
      <c r="N115" s="32"/>
      <c r="O115" s="32"/>
      <c r="P115" s="32"/>
      <c r="Q115" s="32"/>
      <c r="R115" s="32"/>
      <c r="S115" s="32"/>
      <c r="T115" s="32"/>
      <c r="U115" s="32"/>
      <c r="V115" s="32"/>
      <c r="W115" s="32"/>
      <c r="X115" s="32"/>
      <c r="Y115" s="32"/>
      <c r="Z115" s="32"/>
    </row>
    <row r="116" spans="1:26" ht="13.5" customHeight="1">
      <c r="A116" s="505"/>
      <c r="B116" s="486"/>
      <c r="C116" s="486"/>
      <c r="D116" s="486"/>
      <c r="E116" s="486"/>
      <c r="F116" s="486"/>
      <c r="G116" s="486"/>
      <c r="H116" s="32"/>
      <c r="I116" s="32"/>
      <c r="J116" s="32"/>
      <c r="K116" s="32"/>
      <c r="L116" s="32"/>
      <c r="M116" s="32"/>
      <c r="N116" s="32"/>
      <c r="O116" s="32"/>
      <c r="P116" s="32"/>
      <c r="Q116" s="32"/>
      <c r="R116" s="32"/>
      <c r="S116" s="32"/>
      <c r="T116" s="32"/>
      <c r="U116" s="32"/>
      <c r="V116" s="32"/>
      <c r="W116" s="32"/>
      <c r="X116" s="32"/>
      <c r="Y116" s="32"/>
      <c r="Z116" s="32"/>
    </row>
    <row r="117" spans="1:26" ht="13.5" customHeight="1">
      <c r="A117" s="505"/>
      <c r="B117" s="486"/>
      <c r="C117" s="486"/>
      <c r="D117" s="486"/>
      <c r="E117" s="486"/>
      <c r="F117" s="486"/>
      <c r="G117" s="486"/>
      <c r="H117" s="32"/>
      <c r="I117" s="32"/>
      <c r="J117" s="32"/>
      <c r="K117" s="32"/>
      <c r="L117" s="32"/>
      <c r="M117" s="32"/>
      <c r="N117" s="32"/>
      <c r="O117" s="32"/>
      <c r="P117" s="32"/>
      <c r="Q117" s="32"/>
      <c r="R117" s="32"/>
      <c r="S117" s="32"/>
      <c r="T117" s="32"/>
      <c r="U117" s="32"/>
      <c r="V117" s="32"/>
      <c r="W117" s="32"/>
      <c r="X117" s="32"/>
      <c r="Y117" s="32"/>
      <c r="Z117" s="32"/>
    </row>
    <row r="118" spans="1:26" ht="13.5" customHeight="1">
      <c r="A118" s="505"/>
      <c r="B118" s="486"/>
      <c r="C118" s="486"/>
      <c r="D118" s="486"/>
      <c r="E118" s="486"/>
      <c r="F118" s="486"/>
      <c r="G118" s="486"/>
      <c r="H118" s="32"/>
      <c r="I118" s="32"/>
      <c r="J118" s="32"/>
      <c r="K118" s="32"/>
      <c r="L118" s="32"/>
      <c r="M118" s="32"/>
      <c r="N118" s="32"/>
      <c r="O118" s="32"/>
      <c r="P118" s="32"/>
      <c r="Q118" s="32"/>
      <c r="R118" s="32"/>
      <c r="S118" s="32"/>
      <c r="T118" s="32"/>
      <c r="U118" s="32"/>
      <c r="V118" s="32"/>
      <c r="W118" s="32"/>
      <c r="X118" s="32"/>
      <c r="Y118" s="32"/>
      <c r="Z118" s="32"/>
    </row>
    <row r="119" spans="1:26" ht="13.5" customHeight="1">
      <c r="A119" s="505"/>
      <c r="B119" s="486"/>
      <c r="C119" s="486"/>
      <c r="D119" s="486"/>
      <c r="E119" s="486"/>
      <c r="F119" s="486"/>
      <c r="G119" s="486"/>
      <c r="H119" s="32"/>
      <c r="I119" s="32"/>
      <c r="J119" s="32"/>
      <c r="K119" s="32"/>
      <c r="L119" s="32"/>
      <c r="M119" s="32"/>
      <c r="N119" s="32"/>
      <c r="O119" s="32"/>
      <c r="P119" s="32"/>
      <c r="Q119" s="32"/>
      <c r="R119" s="32"/>
      <c r="S119" s="32"/>
      <c r="T119" s="32"/>
      <c r="U119" s="32"/>
      <c r="V119" s="32"/>
      <c r="W119" s="32"/>
      <c r="X119" s="32"/>
      <c r="Y119" s="32"/>
      <c r="Z119" s="32"/>
    </row>
    <row r="120" spans="1:26" ht="13.5" customHeight="1">
      <c r="A120" s="505"/>
      <c r="B120" s="486"/>
      <c r="C120" s="486"/>
      <c r="D120" s="486"/>
      <c r="E120" s="486"/>
      <c r="F120" s="486"/>
      <c r="G120" s="486"/>
      <c r="H120" s="32"/>
      <c r="I120" s="32"/>
      <c r="J120" s="32"/>
      <c r="K120" s="32"/>
      <c r="L120" s="32"/>
      <c r="M120" s="32"/>
      <c r="N120" s="32"/>
      <c r="O120" s="32"/>
      <c r="P120" s="32"/>
      <c r="Q120" s="32"/>
      <c r="R120" s="32"/>
      <c r="S120" s="32"/>
      <c r="T120" s="32"/>
      <c r="U120" s="32"/>
      <c r="V120" s="32"/>
      <c r="W120" s="32"/>
      <c r="X120" s="32"/>
      <c r="Y120" s="32"/>
      <c r="Z120" s="32"/>
    </row>
    <row r="121" spans="1:26" ht="13.5" customHeight="1">
      <c r="A121" s="505"/>
      <c r="B121" s="486"/>
      <c r="C121" s="486"/>
      <c r="D121" s="486"/>
      <c r="E121" s="486"/>
      <c r="F121" s="486"/>
      <c r="G121" s="486"/>
      <c r="H121" s="32"/>
      <c r="I121" s="32"/>
      <c r="J121" s="32"/>
      <c r="K121" s="32"/>
      <c r="L121" s="32"/>
      <c r="M121" s="32"/>
      <c r="N121" s="32"/>
      <c r="O121" s="32"/>
      <c r="P121" s="32"/>
      <c r="Q121" s="32"/>
      <c r="R121" s="32"/>
      <c r="S121" s="32"/>
      <c r="T121" s="32"/>
      <c r="U121" s="32"/>
      <c r="V121" s="32"/>
      <c r="W121" s="32"/>
      <c r="X121" s="32"/>
      <c r="Y121" s="32"/>
      <c r="Z121" s="32"/>
    </row>
    <row r="122" spans="1:26" ht="13.5" customHeight="1">
      <c r="A122" s="505"/>
      <c r="B122" s="486"/>
      <c r="C122" s="486"/>
      <c r="D122" s="486"/>
      <c r="E122" s="486"/>
      <c r="F122" s="486"/>
      <c r="G122" s="486"/>
      <c r="H122" s="32"/>
      <c r="I122" s="32"/>
      <c r="J122" s="32"/>
      <c r="K122" s="32"/>
      <c r="L122" s="32"/>
      <c r="M122" s="32"/>
      <c r="N122" s="32"/>
      <c r="O122" s="32"/>
      <c r="P122" s="32"/>
      <c r="Q122" s="32"/>
      <c r="R122" s="32"/>
      <c r="S122" s="32"/>
      <c r="T122" s="32"/>
      <c r="U122" s="32"/>
      <c r="V122" s="32"/>
      <c r="W122" s="32"/>
      <c r="X122" s="32"/>
      <c r="Y122" s="32"/>
      <c r="Z122" s="32"/>
    </row>
    <row r="123" spans="1:26" ht="13.5" customHeight="1">
      <c r="A123" s="505"/>
      <c r="B123" s="486"/>
      <c r="C123" s="486"/>
      <c r="D123" s="486"/>
      <c r="E123" s="486"/>
      <c r="F123" s="486"/>
      <c r="G123" s="486"/>
      <c r="H123" s="32"/>
      <c r="I123" s="32"/>
      <c r="J123" s="32"/>
      <c r="K123" s="32"/>
      <c r="L123" s="32"/>
      <c r="M123" s="32"/>
      <c r="N123" s="32"/>
      <c r="O123" s="32"/>
      <c r="P123" s="32"/>
      <c r="Q123" s="32"/>
      <c r="R123" s="32"/>
      <c r="S123" s="32"/>
      <c r="T123" s="32"/>
      <c r="U123" s="32"/>
      <c r="V123" s="32"/>
      <c r="W123" s="32"/>
      <c r="X123" s="32"/>
      <c r="Y123" s="32"/>
      <c r="Z123" s="32"/>
    </row>
    <row r="124" spans="1:26" ht="13.5" customHeight="1">
      <c r="A124" s="505"/>
      <c r="B124" s="486"/>
      <c r="C124" s="486"/>
      <c r="D124" s="486"/>
      <c r="E124" s="486"/>
      <c r="F124" s="486"/>
      <c r="G124" s="486"/>
      <c r="H124" s="32"/>
      <c r="I124" s="32"/>
      <c r="J124" s="32"/>
      <c r="K124" s="32"/>
      <c r="L124" s="32"/>
      <c r="M124" s="32"/>
      <c r="N124" s="32"/>
      <c r="O124" s="32"/>
      <c r="P124" s="32"/>
      <c r="Q124" s="32"/>
      <c r="R124" s="32"/>
      <c r="S124" s="32"/>
      <c r="T124" s="32"/>
      <c r="U124" s="32"/>
      <c r="V124" s="32"/>
      <c r="W124" s="32"/>
      <c r="X124" s="32"/>
      <c r="Y124" s="32"/>
      <c r="Z124" s="32"/>
    </row>
    <row r="125" spans="1:26" ht="13.5" customHeight="1">
      <c r="A125" s="505"/>
      <c r="B125" s="486"/>
      <c r="C125" s="486"/>
      <c r="D125" s="486"/>
      <c r="E125" s="486"/>
      <c r="F125" s="486"/>
      <c r="G125" s="486"/>
      <c r="H125" s="32"/>
      <c r="I125" s="32"/>
      <c r="J125" s="32"/>
      <c r="K125" s="32"/>
      <c r="L125" s="32"/>
      <c r="M125" s="32"/>
      <c r="N125" s="32"/>
      <c r="O125" s="32"/>
      <c r="P125" s="32"/>
      <c r="Q125" s="32"/>
      <c r="R125" s="32"/>
      <c r="S125" s="32"/>
      <c r="T125" s="32"/>
      <c r="U125" s="32"/>
      <c r="V125" s="32"/>
      <c r="W125" s="32"/>
      <c r="X125" s="32"/>
      <c r="Y125" s="32"/>
      <c r="Z125" s="32"/>
    </row>
    <row r="126" spans="1:26" ht="13.5" customHeight="1">
      <c r="A126" s="505"/>
      <c r="B126" s="486"/>
      <c r="C126" s="486"/>
      <c r="D126" s="486"/>
      <c r="E126" s="486"/>
      <c r="F126" s="486"/>
      <c r="G126" s="486"/>
      <c r="H126" s="32"/>
      <c r="I126" s="32"/>
      <c r="J126" s="32"/>
      <c r="K126" s="32"/>
      <c r="L126" s="32"/>
      <c r="M126" s="32"/>
      <c r="N126" s="32"/>
      <c r="O126" s="32"/>
      <c r="P126" s="32"/>
      <c r="Q126" s="32"/>
      <c r="R126" s="32"/>
      <c r="S126" s="32"/>
      <c r="T126" s="32"/>
      <c r="U126" s="32"/>
      <c r="V126" s="32"/>
      <c r="W126" s="32"/>
      <c r="X126" s="32"/>
      <c r="Y126" s="32"/>
      <c r="Z126" s="32"/>
    </row>
    <row r="127" spans="1:26" ht="13.5" customHeight="1">
      <c r="A127" s="505"/>
      <c r="B127" s="486"/>
      <c r="C127" s="486"/>
      <c r="D127" s="486"/>
      <c r="E127" s="486"/>
      <c r="F127" s="486"/>
      <c r="G127" s="486"/>
      <c r="H127" s="32"/>
      <c r="I127" s="32"/>
      <c r="J127" s="32"/>
      <c r="K127" s="32"/>
      <c r="L127" s="32"/>
      <c r="M127" s="32"/>
      <c r="N127" s="32"/>
      <c r="O127" s="32"/>
      <c r="P127" s="32"/>
      <c r="Q127" s="32"/>
      <c r="R127" s="32"/>
      <c r="S127" s="32"/>
      <c r="T127" s="32"/>
      <c r="U127" s="32"/>
      <c r="V127" s="32"/>
      <c r="W127" s="32"/>
      <c r="X127" s="32"/>
      <c r="Y127" s="32"/>
      <c r="Z127" s="32"/>
    </row>
    <row r="128" spans="1:26" ht="13.5" customHeight="1">
      <c r="A128" s="505"/>
      <c r="B128" s="486"/>
      <c r="C128" s="486"/>
      <c r="D128" s="486"/>
      <c r="E128" s="486"/>
      <c r="F128" s="486"/>
      <c r="G128" s="486"/>
      <c r="H128" s="32"/>
      <c r="I128" s="32"/>
      <c r="J128" s="32"/>
      <c r="K128" s="32"/>
      <c r="L128" s="32"/>
      <c r="M128" s="32"/>
      <c r="N128" s="32"/>
      <c r="O128" s="32"/>
      <c r="P128" s="32"/>
      <c r="Q128" s="32"/>
      <c r="R128" s="32"/>
      <c r="S128" s="32"/>
      <c r="T128" s="32"/>
      <c r="U128" s="32"/>
      <c r="V128" s="32"/>
      <c r="W128" s="32"/>
      <c r="X128" s="32"/>
      <c r="Y128" s="32"/>
      <c r="Z128" s="32"/>
    </row>
    <row r="129" spans="1:26" ht="13.5" customHeight="1">
      <c r="A129" s="505"/>
      <c r="B129" s="486"/>
      <c r="C129" s="486"/>
      <c r="D129" s="486"/>
      <c r="E129" s="486"/>
      <c r="F129" s="486"/>
      <c r="G129" s="486"/>
      <c r="H129" s="32"/>
      <c r="I129" s="32"/>
      <c r="J129" s="32"/>
      <c r="K129" s="32"/>
      <c r="L129" s="32"/>
      <c r="M129" s="32"/>
      <c r="N129" s="32"/>
      <c r="O129" s="32"/>
      <c r="P129" s="32"/>
      <c r="Q129" s="32"/>
      <c r="R129" s="32"/>
      <c r="S129" s="32"/>
      <c r="T129" s="32"/>
      <c r="U129" s="32"/>
      <c r="V129" s="32"/>
      <c r="W129" s="32"/>
      <c r="X129" s="32"/>
      <c r="Y129" s="32"/>
      <c r="Z129" s="32"/>
    </row>
    <row r="130" spans="1:26" ht="13.5" customHeight="1">
      <c r="A130" s="505"/>
      <c r="B130" s="486"/>
      <c r="C130" s="486"/>
      <c r="D130" s="486"/>
      <c r="E130" s="486"/>
      <c r="F130" s="486"/>
      <c r="G130" s="486"/>
      <c r="H130" s="32"/>
      <c r="I130" s="32"/>
      <c r="J130" s="32"/>
      <c r="K130" s="32"/>
      <c r="L130" s="32"/>
      <c r="M130" s="32"/>
      <c r="N130" s="32"/>
      <c r="O130" s="32"/>
      <c r="P130" s="32"/>
      <c r="Q130" s="32"/>
      <c r="R130" s="32"/>
      <c r="S130" s="32"/>
      <c r="T130" s="32"/>
      <c r="U130" s="32"/>
      <c r="V130" s="32"/>
      <c r="W130" s="32"/>
      <c r="X130" s="32"/>
      <c r="Y130" s="32"/>
      <c r="Z130" s="32"/>
    </row>
    <row r="131" spans="1:26" ht="13.5" customHeight="1">
      <c r="A131" s="505"/>
      <c r="B131" s="486"/>
      <c r="C131" s="486"/>
      <c r="D131" s="486"/>
      <c r="E131" s="486"/>
      <c r="F131" s="486"/>
      <c r="G131" s="486"/>
      <c r="H131" s="32"/>
      <c r="I131" s="32"/>
      <c r="J131" s="32"/>
      <c r="K131" s="32"/>
      <c r="L131" s="32"/>
      <c r="M131" s="32"/>
      <c r="N131" s="32"/>
      <c r="O131" s="32"/>
      <c r="P131" s="32"/>
      <c r="Q131" s="32"/>
      <c r="R131" s="32"/>
      <c r="S131" s="32"/>
      <c r="T131" s="32"/>
      <c r="U131" s="32"/>
      <c r="V131" s="32"/>
      <c r="W131" s="32"/>
      <c r="X131" s="32"/>
      <c r="Y131" s="32"/>
      <c r="Z131" s="32"/>
    </row>
    <row r="132" spans="1:26" ht="13.5" customHeight="1">
      <c r="A132" s="505"/>
      <c r="B132" s="486"/>
      <c r="C132" s="486"/>
      <c r="D132" s="486"/>
      <c r="E132" s="486"/>
      <c r="F132" s="486"/>
      <c r="G132" s="486"/>
      <c r="H132" s="32"/>
      <c r="I132" s="32"/>
      <c r="J132" s="32"/>
      <c r="K132" s="32"/>
      <c r="L132" s="32"/>
      <c r="M132" s="32"/>
      <c r="N132" s="32"/>
      <c r="O132" s="32"/>
      <c r="P132" s="32"/>
      <c r="Q132" s="32"/>
      <c r="R132" s="32"/>
      <c r="S132" s="32"/>
      <c r="T132" s="32"/>
      <c r="U132" s="32"/>
      <c r="V132" s="32"/>
      <c r="W132" s="32"/>
      <c r="X132" s="32"/>
      <c r="Y132" s="32"/>
      <c r="Z132" s="32"/>
    </row>
    <row r="133" spans="1:26" ht="13.5" customHeight="1">
      <c r="A133" s="505"/>
      <c r="B133" s="486"/>
      <c r="C133" s="486"/>
      <c r="D133" s="486"/>
      <c r="E133" s="486"/>
      <c r="F133" s="486"/>
      <c r="G133" s="486"/>
      <c r="H133" s="32"/>
      <c r="I133" s="32"/>
      <c r="J133" s="32"/>
      <c r="K133" s="32"/>
      <c r="L133" s="32"/>
      <c r="M133" s="32"/>
      <c r="N133" s="32"/>
      <c r="O133" s="32"/>
      <c r="P133" s="32"/>
      <c r="Q133" s="32"/>
      <c r="R133" s="32"/>
      <c r="S133" s="32"/>
      <c r="T133" s="32"/>
      <c r="U133" s="32"/>
      <c r="V133" s="32"/>
      <c r="W133" s="32"/>
      <c r="X133" s="32"/>
      <c r="Y133" s="32"/>
      <c r="Z133" s="32"/>
    </row>
    <row r="134" spans="1:26" ht="13.5" customHeight="1">
      <c r="A134" s="505"/>
      <c r="B134" s="486"/>
      <c r="C134" s="486"/>
      <c r="D134" s="486"/>
      <c r="E134" s="486"/>
      <c r="F134" s="486"/>
      <c r="G134" s="486"/>
      <c r="H134" s="32"/>
      <c r="I134" s="32"/>
      <c r="J134" s="32"/>
      <c r="K134" s="32"/>
      <c r="L134" s="32"/>
      <c r="M134" s="32"/>
      <c r="N134" s="32"/>
      <c r="O134" s="32"/>
      <c r="P134" s="32"/>
      <c r="Q134" s="32"/>
      <c r="R134" s="32"/>
      <c r="S134" s="32"/>
      <c r="T134" s="32"/>
      <c r="U134" s="32"/>
      <c r="V134" s="32"/>
      <c r="W134" s="32"/>
      <c r="X134" s="32"/>
      <c r="Y134" s="32"/>
      <c r="Z134" s="32"/>
    </row>
    <row r="135" spans="1:26" ht="13.5" customHeight="1">
      <c r="A135" s="505"/>
      <c r="B135" s="486"/>
      <c r="C135" s="486"/>
      <c r="D135" s="486"/>
      <c r="E135" s="486"/>
      <c r="F135" s="486"/>
      <c r="G135" s="486"/>
      <c r="H135" s="32"/>
      <c r="I135" s="32"/>
      <c r="J135" s="32"/>
      <c r="K135" s="32"/>
      <c r="L135" s="32"/>
      <c r="M135" s="32"/>
      <c r="N135" s="32"/>
      <c r="O135" s="32"/>
      <c r="P135" s="32"/>
      <c r="Q135" s="32"/>
      <c r="R135" s="32"/>
      <c r="S135" s="32"/>
      <c r="T135" s="32"/>
      <c r="U135" s="32"/>
      <c r="V135" s="32"/>
      <c r="W135" s="32"/>
      <c r="X135" s="32"/>
      <c r="Y135" s="32"/>
      <c r="Z135" s="32"/>
    </row>
    <row r="136" spans="1:26" ht="13.5" customHeight="1">
      <c r="A136" s="505"/>
      <c r="B136" s="486"/>
      <c r="C136" s="486"/>
      <c r="D136" s="486"/>
      <c r="E136" s="486"/>
      <c r="F136" s="486"/>
      <c r="G136" s="486"/>
      <c r="H136" s="32"/>
      <c r="I136" s="32"/>
      <c r="J136" s="32"/>
      <c r="K136" s="32"/>
      <c r="L136" s="32"/>
      <c r="M136" s="32"/>
      <c r="N136" s="32"/>
      <c r="O136" s="32"/>
      <c r="P136" s="32"/>
      <c r="Q136" s="32"/>
      <c r="R136" s="32"/>
      <c r="S136" s="32"/>
      <c r="T136" s="32"/>
      <c r="U136" s="32"/>
      <c r="V136" s="32"/>
      <c r="W136" s="32"/>
      <c r="X136" s="32"/>
      <c r="Y136" s="32"/>
      <c r="Z136" s="32"/>
    </row>
    <row r="137" spans="1:26" ht="13.5" customHeight="1">
      <c r="A137" s="505"/>
      <c r="B137" s="486"/>
      <c r="C137" s="486"/>
      <c r="D137" s="486"/>
      <c r="E137" s="486"/>
      <c r="F137" s="486"/>
      <c r="G137" s="486"/>
      <c r="H137" s="32"/>
      <c r="I137" s="32"/>
      <c r="J137" s="32"/>
      <c r="K137" s="32"/>
      <c r="L137" s="32"/>
      <c r="M137" s="32"/>
      <c r="N137" s="32"/>
      <c r="O137" s="32"/>
      <c r="P137" s="32"/>
      <c r="Q137" s="32"/>
      <c r="R137" s="32"/>
      <c r="S137" s="32"/>
      <c r="T137" s="32"/>
      <c r="U137" s="32"/>
      <c r="V137" s="32"/>
      <c r="W137" s="32"/>
      <c r="X137" s="32"/>
      <c r="Y137" s="32"/>
      <c r="Z137" s="32"/>
    </row>
    <row r="138" spans="1:26" ht="13.5" customHeight="1">
      <c r="A138" s="505"/>
      <c r="B138" s="486"/>
      <c r="C138" s="486"/>
      <c r="D138" s="486"/>
      <c r="E138" s="486"/>
      <c r="F138" s="486"/>
      <c r="G138" s="486"/>
      <c r="H138" s="32"/>
      <c r="I138" s="32"/>
      <c r="J138" s="32"/>
      <c r="K138" s="32"/>
      <c r="L138" s="32"/>
      <c r="M138" s="32"/>
      <c r="N138" s="32"/>
      <c r="O138" s="32"/>
      <c r="P138" s="32"/>
      <c r="Q138" s="32"/>
      <c r="R138" s="32"/>
      <c r="S138" s="32"/>
      <c r="T138" s="32"/>
      <c r="U138" s="32"/>
      <c r="V138" s="32"/>
      <c r="W138" s="32"/>
      <c r="X138" s="32"/>
      <c r="Y138" s="32"/>
      <c r="Z138" s="32"/>
    </row>
    <row r="139" spans="1:26" ht="13.5" customHeight="1">
      <c r="A139" s="505"/>
      <c r="B139" s="486"/>
      <c r="C139" s="486"/>
      <c r="D139" s="486"/>
      <c r="E139" s="486"/>
      <c r="F139" s="486"/>
      <c r="G139" s="486"/>
      <c r="H139" s="32"/>
      <c r="I139" s="32"/>
      <c r="J139" s="32"/>
      <c r="K139" s="32"/>
      <c r="L139" s="32"/>
      <c r="M139" s="32"/>
      <c r="N139" s="32"/>
      <c r="O139" s="32"/>
      <c r="P139" s="32"/>
      <c r="Q139" s="32"/>
      <c r="R139" s="32"/>
      <c r="S139" s="32"/>
      <c r="T139" s="32"/>
      <c r="U139" s="32"/>
      <c r="V139" s="32"/>
      <c r="W139" s="32"/>
      <c r="X139" s="32"/>
      <c r="Y139" s="32"/>
      <c r="Z139" s="32"/>
    </row>
    <row r="140" spans="1:26" ht="13.5" customHeight="1">
      <c r="A140" s="505"/>
      <c r="B140" s="486"/>
      <c r="C140" s="486"/>
      <c r="D140" s="486"/>
      <c r="E140" s="486"/>
      <c r="F140" s="486"/>
      <c r="G140" s="486"/>
      <c r="H140" s="32"/>
      <c r="I140" s="32"/>
      <c r="J140" s="32"/>
      <c r="K140" s="32"/>
      <c r="L140" s="32"/>
      <c r="M140" s="32"/>
      <c r="N140" s="32"/>
      <c r="O140" s="32"/>
      <c r="P140" s="32"/>
      <c r="Q140" s="32"/>
      <c r="R140" s="32"/>
      <c r="S140" s="32"/>
      <c r="T140" s="32"/>
      <c r="U140" s="32"/>
      <c r="V140" s="32"/>
      <c r="W140" s="32"/>
      <c r="X140" s="32"/>
      <c r="Y140" s="32"/>
      <c r="Z140" s="32"/>
    </row>
    <row r="141" spans="1:26" ht="13.5" customHeight="1">
      <c r="A141" s="505"/>
      <c r="B141" s="486"/>
      <c r="C141" s="486"/>
      <c r="D141" s="486"/>
      <c r="E141" s="486"/>
      <c r="F141" s="486"/>
      <c r="G141" s="486"/>
      <c r="H141" s="32"/>
      <c r="I141" s="32"/>
      <c r="J141" s="32"/>
      <c r="K141" s="32"/>
      <c r="L141" s="32"/>
      <c r="M141" s="32"/>
      <c r="N141" s="32"/>
      <c r="O141" s="32"/>
      <c r="P141" s="32"/>
      <c r="Q141" s="32"/>
      <c r="R141" s="32"/>
      <c r="S141" s="32"/>
      <c r="T141" s="32"/>
      <c r="U141" s="32"/>
      <c r="V141" s="32"/>
      <c r="W141" s="32"/>
      <c r="X141" s="32"/>
      <c r="Y141" s="32"/>
      <c r="Z141" s="32"/>
    </row>
    <row r="142" spans="1:26" ht="13.5" customHeight="1">
      <c r="A142" s="505"/>
      <c r="B142" s="486"/>
      <c r="C142" s="486"/>
      <c r="D142" s="486"/>
      <c r="E142" s="486"/>
      <c r="F142" s="486"/>
      <c r="G142" s="486"/>
      <c r="H142" s="32"/>
      <c r="I142" s="32"/>
      <c r="J142" s="32"/>
      <c r="K142" s="32"/>
      <c r="L142" s="32"/>
      <c r="M142" s="32"/>
      <c r="N142" s="32"/>
      <c r="O142" s="32"/>
      <c r="P142" s="32"/>
      <c r="Q142" s="32"/>
      <c r="R142" s="32"/>
      <c r="S142" s="32"/>
      <c r="T142" s="32"/>
      <c r="U142" s="32"/>
      <c r="V142" s="32"/>
      <c r="W142" s="32"/>
      <c r="X142" s="32"/>
      <c r="Y142" s="32"/>
      <c r="Z142" s="32"/>
    </row>
    <row r="143" spans="1:26" ht="13.5" customHeight="1">
      <c r="A143" s="505"/>
      <c r="B143" s="486"/>
      <c r="C143" s="486"/>
      <c r="D143" s="486"/>
      <c r="E143" s="486"/>
      <c r="F143" s="486"/>
      <c r="G143" s="486"/>
      <c r="H143" s="32"/>
      <c r="I143" s="32"/>
      <c r="J143" s="32"/>
      <c r="K143" s="32"/>
      <c r="L143" s="32"/>
      <c r="M143" s="32"/>
      <c r="N143" s="32"/>
      <c r="O143" s="32"/>
      <c r="P143" s="32"/>
      <c r="Q143" s="32"/>
      <c r="R143" s="32"/>
      <c r="S143" s="32"/>
      <c r="T143" s="32"/>
      <c r="U143" s="32"/>
      <c r="V143" s="32"/>
      <c r="W143" s="32"/>
      <c r="X143" s="32"/>
      <c r="Y143" s="32"/>
      <c r="Z143" s="32"/>
    </row>
    <row r="144" spans="1:26" ht="13.5" customHeight="1">
      <c r="A144" s="505"/>
      <c r="B144" s="486"/>
      <c r="C144" s="486"/>
      <c r="D144" s="486"/>
      <c r="E144" s="486"/>
      <c r="F144" s="486"/>
      <c r="G144" s="486"/>
      <c r="H144" s="32"/>
      <c r="I144" s="32"/>
      <c r="J144" s="32"/>
      <c r="K144" s="32"/>
      <c r="L144" s="32"/>
      <c r="M144" s="32"/>
      <c r="N144" s="32"/>
      <c r="O144" s="32"/>
      <c r="P144" s="32"/>
      <c r="Q144" s="32"/>
      <c r="R144" s="32"/>
      <c r="S144" s="32"/>
      <c r="T144" s="32"/>
      <c r="U144" s="32"/>
      <c r="V144" s="32"/>
      <c r="W144" s="32"/>
      <c r="X144" s="32"/>
      <c r="Y144" s="32"/>
      <c r="Z144" s="32"/>
    </row>
    <row r="145" spans="1:26" ht="13.5" customHeight="1">
      <c r="A145" s="505"/>
      <c r="B145" s="486"/>
      <c r="C145" s="486"/>
      <c r="D145" s="486"/>
      <c r="E145" s="486"/>
      <c r="F145" s="486"/>
      <c r="G145" s="486"/>
      <c r="H145" s="32"/>
      <c r="I145" s="32"/>
      <c r="J145" s="32"/>
      <c r="K145" s="32"/>
      <c r="L145" s="32"/>
      <c r="M145" s="32"/>
      <c r="N145" s="32"/>
      <c r="O145" s="32"/>
      <c r="P145" s="32"/>
      <c r="Q145" s="32"/>
      <c r="R145" s="32"/>
      <c r="S145" s="32"/>
      <c r="T145" s="32"/>
      <c r="U145" s="32"/>
      <c r="V145" s="32"/>
      <c r="W145" s="32"/>
      <c r="X145" s="32"/>
      <c r="Y145" s="32"/>
      <c r="Z145" s="32"/>
    </row>
    <row r="146" spans="1:26" ht="13.5" customHeight="1">
      <c r="A146" s="505"/>
      <c r="B146" s="486"/>
      <c r="C146" s="486"/>
      <c r="D146" s="486"/>
      <c r="E146" s="486"/>
      <c r="F146" s="486"/>
      <c r="G146" s="486"/>
      <c r="H146" s="32"/>
      <c r="I146" s="32"/>
      <c r="J146" s="32"/>
      <c r="K146" s="32"/>
      <c r="L146" s="32"/>
      <c r="M146" s="32"/>
      <c r="N146" s="32"/>
      <c r="O146" s="32"/>
      <c r="P146" s="32"/>
      <c r="Q146" s="32"/>
      <c r="R146" s="32"/>
      <c r="S146" s="32"/>
      <c r="T146" s="32"/>
      <c r="U146" s="32"/>
      <c r="V146" s="32"/>
      <c r="W146" s="32"/>
      <c r="X146" s="32"/>
      <c r="Y146" s="32"/>
      <c r="Z146" s="32"/>
    </row>
    <row r="147" spans="1:26" ht="13.5" customHeight="1">
      <c r="A147" s="505"/>
      <c r="B147" s="486"/>
      <c r="C147" s="486"/>
      <c r="D147" s="486"/>
      <c r="E147" s="486"/>
      <c r="F147" s="486"/>
      <c r="G147" s="486"/>
      <c r="H147" s="32"/>
      <c r="I147" s="32"/>
      <c r="J147" s="32"/>
      <c r="K147" s="32"/>
      <c r="L147" s="32"/>
      <c r="M147" s="32"/>
      <c r="N147" s="32"/>
      <c r="O147" s="32"/>
      <c r="P147" s="32"/>
      <c r="Q147" s="32"/>
      <c r="R147" s="32"/>
      <c r="S147" s="32"/>
      <c r="T147" s="32"/>
      <c r="U147" s="32"/>
      <c r="V147" s="32"/>
      <c r="W147" s="32"/>
      <c r="X147" s="32"/>
      <c r="Y147" s="32"/>
      <c r="Z147" s="32"/>
    </row>
    <row r="148" spans="1:26" ht="13.5" customHeight="1">
      <c r="A148" s="505"/>
      <c r="B148" s="486"/>
      <c r="C148" s="486"/>
      <c r="D148" s="486"/>
      <c r="E148" s="486"/>
      <c r="F148" s="486"/>
      <c r="G148" s="486"/>
      <c r="H148" s="32"/>
      <c r="I148" s="32"/>
      <c r="J148" s="32"/>
      <c r="K148" s="32"/>
      <c r="L148" s="32"/>
      <c r="M148" s="32"/>
      <c r="N148" s="32"/>
      <c r="O148" s="32"/>
      <c r="P148" s="32"/>
      <c r="Q148" s="32"/>
      <c r="R148" s="32"/>
      <c r="S148" s="32"/>
      <c r="T148" s="32"/>
      <c r="U148" s="32"/>
      <c r="V148" s="32"/>
      <c r="W148" s="32"/>
      <c r="X148" s="32"/>
      <c r="Y148" s="32"/>
      <c r="Z148" s="32"/>
    </row>
    <row r="149" spans="1:26" ht="13.5" customHeight="1">
      <c r="A149" s="505"/>
      <c r="B149" s="486"/>
      <c r="C149" s="486"/>
      <c r="D149" s="486"/>
      <c r="E149" s="486"/>
      <c r="F149" s="486"/>
      <c r="G149" s="486"/>
      <c r="H149" s="32"/>
      <c r="I149" s="32"/>
      <c r="J149" s="32"/>
      <c r="K149" s="32"/>
      <c r="L149" s="32"/>
      <c r="M149" s="32"/>
      <c r="N149" s="32"/>
      <c r="O149" s="32"/>
      <c r="P149" s="32"/>
      <c r="Q149" s="32"/>
      <c r="R149" s="32"/>
      <c r="S149" s="32"/>
      <c r="T149" s="32"/>
      <c r="U149" s="32"/>
      <c r="V149" s="32"/>
      <c r="W149" s="32"/>
      <c r="X149" s="32"/>
      <c r="Y149" s="32"/>
      <c r="Z149" s="32"/>
    </row>
    <row r="150" spans="1:26" ht="13.5" customHeight="1">
      <c r="A150" s="505"/>
      <c r="B150" s="486"/>
      <c r="C150" s="486"/>
      <c r="D150" s="486"/>
      <c r="E150" s="486"/>
      <c r="F150" s="486"/>
      <c r="G150" s="486"/>
      <c r="H150" s="32"/>
      <c r="I150" s="32"/>
      <c r="J150" s="32"/>
      <c r="K150" s="32"/>
      <c r="L150" s="32"/>
      <c r="M150" s="32"/>
      <c r="N150" s="32"/>
      <c r="O150" s="32"/>
      <c r="P150" s="32"/>
      <c r="Q150" s="32"/>
      <c r="R150" s="32"/>
      <c r="S150" s="32"/>
      <c r="T150" s="32"/>
      <c r="U150" s="32"/>
      <c r="V150" s="32"/>
      <c r="W150" s="32"/>
      <c r="X150" s="32"/>
      <c r="Y150" s="32"/>
      <c r="Z150" s="32"/>
    </row>
    <row r="151" spans="1:26" ht="13.5" customHeight="1">
      <c r="A151" s="505"/>
      <c r="B151" s="486"/>
      <c r="C151" s="486"/>
      <c r="D151" s="486"/>
      <c r="E151" s="486"/>
      <c r="F151" s="486"/>
      <c r="G151" s="486"/>
      <c r="H151" s="32"/>
      <c r="I151" s="32"/>
      <c r="J151" s="32"/>
      <c r="K151" s="32"/>
      <c r="L151" s="32"/>
      <c r="M151" s="32"/>
      <c r="N151" s="32"/>
      <c r="O151" s="32"/>
      <c r="P151" s="32"/>
      <c r="Q151" s="32"/>
      <c r="R151" s="32"/>
      <c r="S151" s="32"/>
      <c r="T151" s="32"/>
      <c r="U151" s="32"/>
      <c r="V151" s="32"/>
      <c r="W151" s="32"/>
      <c r="X151" s="32"/>
      <c r="Y151" s="32"/>
      <c r="Z151" s="32"/>
    </row>
    <row r="152" spans="1:26" ht="13.5" customHeight="1">
      <c r="A152" s="505"/>
      <c r="B152" s="486"/>
      <c r="C152" s="486"/>
      <c r="D152" s="486"/>
      <c r="E152" s="486"/>
      <c r="F152" s="486"/>
      <c r="G152" s="486"/>
      <c r="H152" s="32"/>
      <c r="I152" s="32"/>
      <c r="J152" s="32"/>
      <c r="K152" s="32"/>
      <c r="L152" s="32"/>
      <c r="M152" s="32"/>
      <c r="N152" s="32"/>
      <c r="O152" s="32"/>
      <c r="P152" s="32"/>
      <c r="Q152" s="32"/>
      <c r="R152" s="32"/>
      <c r="S152" s="32"/>
      <c r="T152" s="32"/>
      <c r="U152" s="32"/>
      <c r="V152" s="32"/>
      <c r="W152" s="32"/>
      <c r="X152" s="32"/>
      <c r="Y152" s="32"/>
      <c r="Z152" s="32"/>
    </row>
    <row r="153" spans="1:26" ht="13.5" customHeight="1">
      <c r="A153" s="505"/>
      <c r="B153" s="486"/>
      <c r="C153" s="486"/>
      <c r="D153" s="486"/>
      <c r="E153" s="486"/>
      <c r="F153" s="486"/>
      <c r="G153" s="486"/>
      <c r="H153" s="32"/>
      <c r="I153" s="32"/>
      <c r="J153" s="32"/>
      <c r="K153" s="32"/>
      <c r="L153" s="32"/>
      <c r="M153" s="32"/>
      <c r="N153" s="32"/>
      <c r="O153" s="32"/>
      <c r="P153" s="32"/>
      <c r="Q153" s="32"/>
      <c r="R153" s="32"/>
      <c r="S153" s="32"/>
      <c r="T153" s="32"/>
      <c r="U153" s="32"/>
      <c r="V153" s="32"/>
      <c r="W153" s="32"/>
      <c r="X153" s="32"/>
      <c r="Y153" s="32"/>
      <c r="Z153" s="32"/>
    </row>
    <row r="154" spans="1:26" ht="13.5" customHeight="1">
      <c r="A154" s="505"/>
      <c r="B154" s="486"/>
      <c r="C154" s="486"/>
      <c r="D154" s="486"/>
      <c r="E154" s="486"/>
      <c r="F154" s="486"/>
      <c r="G154" s="486"/>
      <c r="H154" s="32"/>
      <c r="I154" s="32"/>
      <c r="J154" s="32"/>
      <c r="K154" s="32"/>
      <c r="L154" s="32"/>
      <c r="M154" s="32"/>
      <c r="N154" s="32"/>
      <c r="O154" s="32"/>
      <c r="P154" s="32"/>
      <c r="Q154" s="32"/>
      <c r="R154" s="32"/>
      <c r="S154" s="32"/>
      <c r="T154" s="32"/>
      <c r="U154" s="32"/>
      <c r="V154" s="32"/>
      <c r="W154" s="32"/>
      <c r="X154" s="32"/>
      <c r="Y154" s="32"/>
      <c r="Z154" s="32"/>
    </row>
    <row r="155" spans="1:26" ht="13.5" customHeight="1">
      <c r="A155" s="505"/>
      <c r="B155" s="486"/>
      <c r="C155" s="486"/>
      <c r="D155" s="486"/>
      <c r="E155" s="486"/>
      <c r="F155" s="486"/>
      <c r="G155" s="486"/>
      <c r="H155" s="32"/>
      <c r="I155" s="32"/>
      <c r="J155" s="32"/>
      <c r="K155" s="32"/>
      <c r="L155" s="32"/>
      <c r="M155" s="32"/>
      <c r="N155" s="32"/>
      <c r="O155" s="32"/>
      <c r="P155" s="32"/>
      <c r="Q155" s="32"/>
      <c r="R155" s="32"/>
      <c r="S155" s="32"/>
      <c r="T155" s="32"/>
      <c r="U155" s="32"/>
      <c r="V155" s="32"/>
      <c r="W155" s="32"/>
      <c r="X155" s="32"/>
      <c r="Y155" s="32"/>
      <c r="Z155" s="32"/>
    </row>
    <row r="156" spans="1:26" ht="13.5" customHeight="1">
      <c r="A156" s="505"/>
      <c r="B156" s="486"/>
      <c r="C156" s="486"/>
      <c r="D156" s="486"/>
      <c r="E156" s="486"/>
      <c r="F156" s="486"/>
      <c r="G156" s="486"/>
      <c r="H156" s="32"/>
      <c r="I156" s="32"/>
      <c r="J156" s="32"/>
      <c r="K156" s="32"/>
      <c r="L156" s="32"/>
      <c r="M156" s="32"/>
      <c r="N156" s="32"/>
      <c r="O156" s="32"/>
      <c r="P156" s="32"/>
      <c r="Q156" s="32"/>
      <c r="R156" s="32"/>
      <c r="S156" s="32"/>
      <c r="T156" s="32"/>
      <c r="U156" s="32"/>
      <c r="V156" s="32"/>
      <c r="W156" s="32"/>
      <c r="X156" s="32"/>
      <c r="Y156" s="32"/>
      <c r="Z156" s="32"/>
    </row>
    <row r="157" spans="1:26" ht="13.5" customHeight="1">
      <c r="A157" s="505"/>
      <c r="B157" s="486"/>
      <c r="C157" s="486"/>
      <c r="D157" s="486"/>
      <c r="E157" s="486"/>
      <c r="F157" s="486"/>
      <c r="G157" s="486"/>
      <c r="H157" s="32"/>
      <c r="I157" s="32"/>
      <c r="J157" s="32"/>
      <c r="K157" s="32"/>
      <c r="L157" s="32"/>
      <c r="M157" s="32"/>
      <c r="N157" s="32"/>
      <c r="O157" s="32"/>
      <c r="P157" s="32"/>
      <c r="Q157" s="32"/>
      <c r="R157" s="32"/>
      <c r="S157" s="32"/>
      <c r="T157" s="32"/>
      <c r="U157" s="32"/>
      <c r="V157" s="32"/>
      <c r="W157" s="32"/>
      <c r="X157" s="32"/>
      <c r="Y157" s="32"/>
      <c r="Z157" s="32"/>
    </row>
    <row r="158" spans="1:26" ht="13.5" customHeight="1">
      <c r="A158" s="505"/>
      <c r="B158" s="486"/>
      <c r="C158" s="486"/>
      <c r="D158" s="486"/>
      <c r="E158" s="486"/>
      <c r="F158" s="486"/>
      <c r="G158" s="486"/>
      <c r="H158" s="32"/>
      <c r="I158" s="32"/>
      <c r="J158" s="32"/>
      <c r="K158" s="32"/>
      <c r="L158" s="32"/>
      <c r="M158" s="32"/>
      <c r="N158" s="32"/>
      <c r="O158" s="32"/>
      <c r="P158" s="32"/>
      <c r="Q158" s="32"/>
      <c r="R158" s="32"/>
      <c r="S158" s="32"/>
      <c r="T158" s="32"/>
      <c r="U158" s="32"/>
      <c r="V158" s="32"/>
      <c r="W158" s="32"/>
      <c r="X158" s="32"/>
      <c r="Y158" s="32"/>
      <c r="Z158" s="32"/>
    </row>
    <row r="159" spans="1:26" ht="13.5" customHeight="1">
      <c r="A159" s="505"/>
      <c r="B159" s="486"/>
      <c r="C159" s="486"/>
      <c r="D159" s="486"/>
      <c r="E159" s="486"/>
      <c r="F159" s="486"/>
      <c r="G159" s="486"/>
      <c r="H159" s="32"/>
      <c r="I159" s="32"/>
      <c r="J159" s="32"/>
      <c r="K159" s="32"/>
      <c r="L159" s="32"/>
      <c r="M159" s="32"/>
      <c r="N159" s="32"/>
      <c r="O159" s="32"/>
      <c r="P159" s="32"/>
      <c r="Q159" s="32"/>
      <c r="R159" s="32"/>
      <c r="S159" s="32"/>
      <c r="T159" s="32"/>
      <c r="U159" s="32"/>
      <c r="V159" s="32"/>
      <c r="W159" s="32"/>
      <c r="X159" s="32"/>
      <c r="Y159" s="32"/>
      <c r="Z159" s="32"/>
    </row>
    <row r="160" spans="1:26" ht="13.5" customHeight="1">
      <c r="A160" s="505"/>
      <c r="B160" s="486"/>
      <c r="C160" s="486"/>
      <c r="D160" s="486"/>
      <c r="E160" s="486"/>
      <c r="F160" s="486"/>
      <c r="G160" s="486"/>
      <c r="H160" s="32"/>
      <c r="I160" s="32"/>
      <c r="J160" s="32"/>
      <c r="K160" s="32"/>
      <c r="L160" s="32"/>
      <c r="M160" s="32"/>
      <c r="N160" s="32"/>
      <c r="O160" s="32"/>
      <c r="P160" s="32"/>
      <c r="Q160" s="32"/>
      <c r="R160" s="32"/>
      <c r="S160" s="32"/>
      <c r="T160" s="32"/>
      <c r="U160" s="32"/>
      <c r="V160" s="32"/>
      <c r="W160" s="32"/>
      <c r="X160" s="32"/>
      <c r="Y160" s="32"/>
      <c r="Z160" s="32"/>
    </row>
    <row r="161" spans="1:26" ht="13.5" customHeight="1">
      <c r="A161" s="505"/>
      <c r="B161" s="486"/>
      <c r="C161" s="486"/>
      <c r="D161" s="486"/>
      <c r="E161" s="486"/>
      <c r="F161" s="486"/>
      <c r="G161" s="486"/>
      <c r="H161" s="32"/>
      <c r="I161" s="32"/>
      <c r="J161" s="32"/>
      <c r="K161" s="32"/>
      <c r="L161" s="32"/>
      <c r="M161" s="32"/>
      <c r="N161" s="32"/>
      <c r="O161" s="32"/>
      <c r="P161" s="32"/>
      <c r="Q161" s="32"/>
      <c r="R161" s="32"/>
      <c r="S161" s="32"/>
      <c r="T161" s="32"/>
      <c r="U161" s="32"/>
      <c r="V161" s="32"/>
      <c r="W161" s="32"/>
      <c r="X161" s="32"/>
      <c r="Y161" s="32"/>
      <c r="Z161" s="32"/>
    </row>
    <row r="162" spans="1:26" ht="13.5" customHeight="1">
      <c r="A162" s="505"/>
      <c r="B162" s="486"/>
      <c r="C162" s="486"/>
      <c r="D162" s="486"/>
      <c r="E162" s="486"/>
      <c r="F162" s="486"/>
      <c r="G162" s="486"/>
      <c r="H162" s="32"/>
      <c r="I162" s="32"/>
      <c r="J162" s="32"/>
      <c r="K162" s="32"/>
      <c r="L162" s="32"/>
      <c r="M162" s="32"/>
      <c r="N162" s="32"/>
      <c r="O162" s="32"/>
      <c r="P162" s="32"/>
      <c r="Q162" s="32"/>
      <c r="R162" s="32"/>
      <c r="S162" s="32"/>
      <c r="T162" s="32"/>
      <c r="U162" s="32"/>
      <c r="V162" s="32"/>
      <c r="W162" s="32"/>
      <c r="X162" s="32"/>
      <c r="Y162" s="32"/>
      <c r="Z162" s="32"/>
    </row>
    <row r="163" spans="1:26" ht="13.5" customHeight="1">
      <c r="A163" s="505"/>
      <c r="B163" s="486"/>
      <c r="C163" s="486"/>
      <c r="D163" s="486"/>
      <c r="E163" s="486"/>
      <c r="F163" s="486"/>
      <c r="G163" s="486"/>
      <c r="H163" s="32"/>
      <c r="I163" s="32"/>
      <c r="J163" s="32"/>
      <c r="K163" s="32"/>
      <c r="L163" s="32"/>
      <c r="M163" s="32"/>
      <c r="N163" s="32"/>
      <c r="O163" s="32"/>
      <c r="P163" s="32"/>
      <c r="Q163" s="32"/>
      <c r="R163" s="32"/>
      <c r="S163" s="32"/>
      <c r="T163" s="32"/>
      <c r="U163" s="32"/>
      <c r="V163" s="32"/>
      <c r="W163" s="32"/>
      <c r="X163" s="32"/>
      <c r="Y163" s="32"/>
      <c r="Z163" s="32"/>
    </row>
    <row r="164" spans="1:26" ht="13.5" customHeight="1">
      <c r="A164" s="505"/>
      <c r="B164" s="486"/>
      <c r="C164" s="486"/>
      <c r="D164" s="486"/>
      <c r="E164" s="486"/>
      <c r="F164" s="486"/>
      <c r="G164" s="486"/>
      <c r="H164" s="32"/>
      <c r="I164" s="32"/>
      <c r="J164" s="32"/>
      <c r="K164" s="32"/>
      <c r="L164" s="32"/>
      <c r="M164" s="32"/>
      <c r="N164" s="32"/>
      <c r="O164" s="32"/>
      <c r="P164" s="32"/>
      <c r="Q164" s="32"/>
      <c r="R164" s="32"/>
      <c r="S164" s="32"/>
      <c r="T164" s="32"/>
      <c r="U164" s="32"/>
      <c r="V164" s="32"/>
      <c r="W164" s="32"/>
      <c r="X164" s="32"/>
      <c r="Y164" s="32"/>
      <c r="Z164" s="32"/>
    </row>
    <row r="165" spans="1:26" ht="13.5" customHeight="1">
      <c r="A165" s="505"/>
      <c r="B165" s="486"/>
      <c r="C165" s="486"/>
      <c r="D165" s="486"/>
      <c r="E165" s="486"/>
      <c r="F165" s="486"/>
      <c r="G165" s="486"/>
      <c r="H165" s="32"/>
      <c r="I165" s="32"/>
      <c r="J165" s="32"/>
      <c r="K165" s="32"/>
      <c r="L165" s="32"/>
      <c r="M165" s="32"/>
      <c r="N165" s="32"/>
      <c r="O165" s="32"/>
      <c r="P165" s="32"/>
      <c r="Q165" s="32"/>
      <c r="R165" s="32"/>
      <c r="S165" s="32"/>
      <c r="T165" s="32"/>
      <c r="U165" s="32"/>
      <c r="V165" s="32"/>
      <c r="W165" s="32"/>
      <c r="X165" s="32"/>
      <c r="Y165" s="32"/>
      <c r="Z165" s="32"/>
    </row>
    <row r="166" spans="1:26" ht="13.5" customHeight="1">
      <c r="A166" s="505"/>
      <c r="B166" s="486"/>
      <c r="C166" s="486"/>
      <c r="D166" s="486"/>
      <c r="E166" s="486"/>
      <c r="F166" s="486"/>
      <c r="G166" s="486"/>
      <c r="H166" s="32"/>
      <c r="I166" s="32"/>
      <c r="J166" s="32"/>
      <c r="K166" s="32"/>
      <c r="L166" s="32"/>
      <c r="M166" s="32"/>
      <c r="N166" s="32"/>
      <c r="O166" s="32"/>
      <c r="P166" s="32"/>
      <c r="Q166" s="32"/>
      <c r="R166" s="32"/>
      <c r="S166" s="32"/>
      <c r="T166" s="32"/>
      <c r="U166" s="32"/>
      <c r="V166" s="32"/>
      <c r="W166" s="32"/>
      <c r="X166" s="32"/>
      <c r="Y166" s="32"/>
      <c r="Z166" s="32"/>
    </row>
    <row r="167" spans="1:26" ht="13.5" customHeight="1">
      <c r="A167" s="505"/>
      <c r="B167" s="486"/>
      <c r="C167" s="486"/>
      <c r="D167" s="486"/>
      <c r="E167" s="486"/>
      <c r="F167" s="486"/>
      <c r="G167" s="486"/>
      <c r="H167" s="32"/>
      <c r="I167" s="32"/>
      <c r="J167" s="32"/>
      <c r="K167" s="32"/>
      <c r="L167" s="32"/>
      <c r="M167" s="32"/>
      <c r="N167" s="32"/>
      <c r="O167" s="32"/>
      <c r="P167" s="32"/>
      <c r="Q167" s="32"/>
      <c r="R167" s="32"/>
      <c r="S167" s="32"/>
      <c r="T167" s="32"/>
      <c r="U167" s="32"/>
      <c r="V167" s="32"/>
      <c r="W167" s="32"/>
      <c r="X167" s="32"/>
      <c r="Y167" s="32"/>
      <c r="Z167" s="32"/>
    </row>
    <row r="168" spans="1:26" ht="13.5" customHeight="1">
      <c r="A168" s="505"/>
      <c r="B168" s="486"/>
      <c r="C168" s="486"/>
      <c r="D168" s="486"/>
      <c r="E168" s="486"/>
      <c r="F168" s="486"/>
      <c r="G168" s="486"/>
      <c r="H168" s="32"/>
      <c r="I168" s="32"/>
      <c r="J168" s="32"/>
      <c r="K168" s="32"/>
      <c r="L168" s="32"/>
      <c r="M168" s="32"/>
      <c r="N168" s="32"/>
      <c r="O168" s="32"/>
      <c r="P168" s="32"/>
      <c r="Q168" s="32"/>
      <c r="R168" s="32"/>
      <c r="S168" s="32"/>
      <c r="T168" s="32"/>
      <c r="U168" s="32"/>
      <c r="V168" s="32"/>
      <c r="W168" s="32"/>
      <c r="X168" s="32"/>
      <c r="Y168" s="32"/>
      <c r="Z168" s="32"/>
    </row>
    <row r="169" spans="1:26" ht="13.5" customHeight="1">
      <c r="A169" s="505"/>
      <c r="B169" s="486"/>
      <c r="C169" s="486"/>
      <c r="D169" s="486"/>
      <c r="E169" s="486"/>
      <c r="F169" s="486"/>
      <c r="G169" s="486"/>
      <c r="H169" s="32"/>
      <c r="I169" s="32"/>
      <c r="J169" s="32"/>
      <c r="K169" s="32"/>
      <c r="L169" s="32"/>
      <c r="M169" s="32"/>
      <c r="N169" s="32"/>
      <c r="O169" s="32"/>
      <c r="P169" s="32"/>
      <c r="Q169" s="32"/>
      <c r="R169" s="32"/>
      <c r="S169" s="32"/>
      <c r="T169" s="32"/>
      <c r="U169" s="32"/>
      <c r="V169" s="32"/>
      <c r="W169" s="32"/>
      <c r="X169" s="32"/>
      <c r="Y169" s="32"/>
      <c r="Z169" s="32"/>
    </row>
    <row r="170" spans="1:26" ht="13.5" customHeight="1">
      <c r="A170" s="505"/>
      <c r="B170" s="486"/>
      <c r="C170" s="486"/>
      <c r="D170" s="486"/>
      <c r="E170" s="486"/>
      <c r="F170" s="486"/>
      <c r="G170" s="486"/>
      <c r="H170" s="32"/>
      <c r="I170" s="32"/>
      <c r="J170" s="32"/>
      <c r="K170" s="32"/>
      <c r="L170" s="32"/>
      <c r="M170" s="32"/>
      <c r="N170" s="32"/>
      <c r="O170" s="32"/>
      <c r="P170" s="32"/>
      <c r="Q170" s="32"/>
      <c r="R170" s="32"/>
      <c r="S170" s="32"/>
      <c r="T170" s="32"/>
      <c r="U170" s="32"/>
      <c r="V170" s="32"/>
      <c r="W170" s="32"/>
      <c r="X170" s="32"/>
      <c r="Y170" s="32"/>
      <c r="Z170" s="32"/>
    </row>
    <row r="171" spans="1:26" ht="13.5" customHeight="1">
      <c r="A171" s="505"/>
      <c r="B171" s="486"/>
      <c r="C171" s="486"/>
      <c r="D171" s="486"/>
      <c r="E171" s="486"/>
      <c r="F171" s="486"/>
      <c r="G171" s="486"/>
      <c r="H171" s="32"/>
      <c r="I171" s="32"/>
      <c r="J171" s="32"/>
      <c r="K171" s="32"/>
      <c r="L171" s="32"/>
      <c r="M171" s="32"/>
      <c r="N171" s="32"/>
      <c r="O171" s="32"/>
      <c r="P171" s="32"/>
      <c r="Q171" s="32"/>
      <c r="R171" s="32"/>
      <c r="S171" s="32"/>
      <c r="T171" s="32"/>
      <c r="U171" s="32"/>
      <c r="V171" s="32"/>
      <c r="W171" s="32"/>
      <c r="X171" s="32"/>
      <c r="Y171" s="32"/>
      <c r="Z171" s="32"/>
    </row>
    <row r="172" spans="1:26" ht="13.5" customHeight="1">
      <c r="A172" s="505"/>
      <c r="B172" s="486"/>
      <c r="C172" s="486"/>
      <c r="D172" s="486"/>
      <c r="E172" s="486"/>
      <c r="F172" s="486"/>
      <c r="G172" s="486"/>
      <c r="H172" s="32"/>
      <c r="I172" s="32"/>
      <c r="J172" s="32"/>
      <c r="K172" s="32"/>
      <c r="L172" s="32"/>
      <c r="M172" s="32"/>
      <c r="N172" s="32"/>
      <c r="O172" s="32"/>
      <c r="P172" s="32"/>
      <c r="Q172" s="32"/>
      <c r="R172" s="32"/>
      <c r="S172" s="32"/>
      <c r="T172" s="32"/>
      <c r="U172" s="32"/>
      <c r="V172" s="32"/>
      <c r="W172" s="32"/>
      <c r="X172" s="32"/>
      <c r="Y172" s="32"/>
      <c r="Z172" s="32"/>
    </row>
    <row r="173" spans="1:26" ht="13.5" customHeight="1">
      <c r="A173" s="505"/>
      <c r="B173" s="486"/>
      <c r="C173" s="486"/>
      <c r="D173" s="486"/>
      <c r="E173" s="486"/>
      <c r="F173" s="486"/>
      <c r="G173" s="486"/>
      <c r="H173" s="32"/>
      <c r="I173" s="32"/>
      <c r="J173" s="32"/>
      <c r="K173" s="32"/>
      <c r="L173" s="32"/>
      <c r="M173" s="32"/>
      <c r="N173" s="32"/>
      <c r="O173" s="32"/>
      <c r="P173" s="32"/>
      <c r="Q173" s="32"/>
      <c r="R173" s="32"/>
      <c r="S173" s="32"/>
      <c r="T173" s="32"/>
      <c r="U173" s="32"/>
      <c r="V173" s="32"/>
      <c r="W173" s="32"/>
      <c r="X173" s="32"/>
      <c r="Y173" s="32"/>
      <c r="Z173" s="32"/>
    </row>
    <row r="174" spans="1:26" ht="13.5" customHeight="1">
      <c r="A174" s="505"/>
      <c r="B174" s="486"/>
      <c r="C174" s="486"/>
      <c r="D174" s="486"/>
      <c r="E174" s="486"/>
      <c r="F174" s="486"/>
      <c r="G174" s="486"/>
      <c r="H174" s="32"/>
      <c r="I174" s="32"/>
      <c r="J174" s="32"/>
      <c r="K174" s="32"/>
      <c r="L174" s="32"/>
      <c r="M174" s="32"/>
      <c r="N174" s="32"/>
      <c r="O174" s="32"/>
      <c r="P174" s="32"/>
      <c r="Q174" s="32"/>
      <c r="R174" s="32"/>
      <c r="S174" s="32"/>
      <c r="T174" s="32"/>
      <c r="U174" s="32"/>
      <c r="V174" s="32"/>
      <c r="W174" s="32"/>
      <c r="X174" s="32"/>
      <c r="Y174" s="32"/>
      <c r="Z174" s="32"/>
    </row>
    <row r="175" spans="1:26" ht="13.5" customHeight="1">
      <c r="A175" s="505"/>
      <c r="B175" s="486"/>
      <c r="C175" s="486"/>
      <c r="D175" s="486"/>
      <c r="E175" s="486"/>
      <c r="F175" s="486"/>
      <c r="G175" s="486"/>
      <c r="H175" s="32"/>
      <c r="I175" s="32"/>
      <c r="J175" s="32"/>
      <c r="K175" s="32"/>
      <c r="L175" s="32"/>
      <c r="M175" s="32"/>
      <c r="N175" s="32"/>
      <c r="O175" s="32"/>
      <c r="P175" s="32"/>
      <c r="Q175" s="32"/>
      <c r="R175" s="32"/>
      <c r="S175" s="32"/>
      <c r="T175" s="32"/>
      <c r="U175" s="32"/>
      <c r="V175" s="32"/>
      <c r="W175" s="32"/>
      <c r="X175" s="32"/>
      <c r="Y175" s="32"/>
      <c r="Z175" s="32"/>
    </row>
    <row r="176" spans="1:26" ht="13.5" customHeight="1">
      <c r="A176" s="505"/>
      <c r="B176" s="486"/>
      <c r="C176" s="486"/>
      <c r="D176" s="486"/>
      <c r="E176" s="486"/>
      <c r="F176" s="486"/>
      <c r="G176" s="486"/>
      <c r="H176" s="32"/>
      <c r="I176" s="32"/>
      <c r="J176" s="32"/>
      <c r="K176" s="32"/>
      <c r="L176" s="32"/>
      <c r="M176" s="32"/>
      <c r="N176" s="32"/>
      <c r="O176" s="32"/>
      <c r="P176" s="32"/>
      <c r="Q176" s="32"/>
      <c r="R176" s="32"/>
      <c r="S176" s="32"/>
      <c r="T176" s="32"/>
      <c r="U176" s="32"/>
      <c r="V176" s="32"/>
      <c r="W176" s="32"/>
      <c r="X176" s="32"/>
      <c r="Y176" s="32"/>
      <c r="Z176" s="32"/>
    </row>
    <row r="177" spans="1:26" ht="13.5" customHeight="1">
      <c r="A177" s="505"/>
      <c r="B177" s="486"/>
      <c r="C177" s="486"/>
      <c r="D177" s="486"/>
      <c r="E177" s="486"/>
      <c r="F177" s="486"/>
      <c r="G177" s="486"/>
      <c r="H177" s="32"/>
      <c r="I177" s="32"/>
      <c r="J177" s="32"/>
      <c r="K177" s="32"/>
      <c r="L177" s="32"/>
      <c r="M177" s="32"/>
      <c r="N177" s="32"/>
      <c r="O177" s="32"/>
      <c r="P177" s="32"/>
      <c r="Q177" s="32"/>
      <c r="R177" s="32"/>
      <c r="S177" s="32"/>
      <c r="T177" s="32"/>
      <c r="U177" s="32"/>
      <c r="V177" s="32"/>
      <c r="W177" s="32"/>
      <c r="X177" s="32"/>
      <c r="Y177" s="32"/>
      <c r="Z177" s="32"/>
    </row>
    <row r="178" spans="1:26" ht="13.5" customHeight="1">
      <c r="A178" s="505"/>
      <c r="B178" s="486"/>
      <c r="C178" s="486"/>
      <c r="D178" s="486"/>
      <c r="E178" s="486"/>
      <c r="F178" s="486"/>
      <c r="G178" s="486"/>
      <c r="H178" s="32"/>
      <c r="I178" s="32"/>
      <c r="J178" s="32"/>
      <c r="K178" s="32"/>
      <c r="L178" s="32"/>
      <c r="M178" s="32"/>
      <c r="N178" s="32"/>
      <c r="O178" s="32"/>
      <c r="P178" s="32"/>
      <c r="Q178" s="32"/>
      <c r="R178" s="32"/>
      <c r="S178" s="32"/>
      <c r="T178" s="32"/>
      <c r="U178" s="32"/>
      <c r="V178" s="32"/>
      <c r="W178" s="32"/>
      <c r="X178" s="32"/>
      <c r="Y178" s="32"/>
      <c r="Z178" s="32"/>
    </row>
    <row r="179" spans="1:26" ht="13.5" customHeight="1">
      <c r="A179" s="505"/>
      <c r="B179" s="486"/>
      <c r="C179" s="486"/>
      <c r="D179" s="486"/>
      <c r="E179" s="486"/>
      <c r="F179" s="486"/>
      <c r="G179" s="486"/>
      <c r="H179" s="32"/>
      <c r="I179" s="32"/>
      <c r="J179" s="32"/>
      <c r="K179" s="32"/>
      <c r="L179" s="32"/>
      <c r="M179" s="32"/>
      <c r="N179" s="32"/>
      <c r="O179" s="32"/>
      <c r="P179" s="32"/>
      <c r="Q179" s="32"/>
      <c r="R179" s="32"/>
      <c r="S179" s="32"/>
      <c r="T179" s="32"/>
      <c r="U179" s="32"/>
      <c r="V179" s="32"/>
      <c r="W179" s="32"/>
      <c r="X179" s="32"/>
      <c r="Y179" s="32"/>
      <c r="Z179" s="32"/>
    </row>
    <row r="180" spans="1:26" ht="13.5" customHeight="1">
      <c r="A180" s="505"/>
      <c r="B180" s="486"/>
      <c r="C180" s="486"/>
      <c r="D180" s="486"/>
      <c r="E180" s="486"/>
      <c r="F180" s="486"/>
      <c r="G180" s="486"/>
      <c r="H180" s="32"/>
      <c r="I180" s="32"/>
      <c r="J180" s="32"/>
      <c r="K180" s="32"/>
      <c r="L180" s="32"/>
      <c r="M180" s="32"/>
      <c r="N180" s="32"/>
      <c r="O180" s="32"/>
      <c r="P180" s="32"/>
      <c r="Q180" s="32"/>
      <c r="R180" s="32"/>
      <c r="S180" s="32"/>
      <c r="T180" s="32"/>
      <c r="U180" s="32"/>
      <c r="V180" s="32"/>
      <c r="W180" s="32"/>
      <c r="X180" s="32"/>
      <c r="Y180" s="32"/>
      <c r="Z180" s="32"/>
    </row>
    <row r="181" spans="1:26" ht="13.5" customHeight="1">
      <c r="A181" s="505"/>
      <c r="B181" s="486"/>
      <c r="C181" s="486"/>
      <c r="D181" s="486"/>
      <c r="E181" s="486"/>
      <c r="F181" s="486"/>
      <c r="G181" s="486"/>
      <c r="H181" s="32"/>
      <c r="I181" s="32"/>
      <c r="J181" s="32"/>
      <c r="K181" s="32"/>
      <c r="L181" s="32"/>
      <c r="M181" s="32"/>
      <c r="N181" s="32"/>
      <c r="O181" s="32"/>
      <c r="P181" s="32"/>
      <c r="Q181" s="32"/>
      <c r="R181" s="32"/>
      <c r="S181" s="32"/>
      <c r="T181" s="32"/>
      <c r="U181" s="32"/>
      <c r="V181" s="32"/>
      <c r="W181" s="32"/>
      <c r="X181" s="32"/>
      <c r="Y181" s="32"/>
      <c r="Z181" s="32"/>
    </row>
    <row r="182" spans="1:26" ht="13.5" customHeight="1">
      <c r="A182" s="505"/>
      <c r="B182" s="486"/>
      <c r="C182" s="486"/>
      <c r="D182" s="486"/>
      <c r="E182" s="486"/>
      <c r="F182" s="486"/>
      <c r="G182" s="486"/>
      <c r="H182" s="32"/>
      <c r="I182" s="32"/>
      <c r="J182" s="32"/>
      <c r="K182" s="32"/>
      <c r="L182" s="32"/>
      <c r="M182" s="32"/>
      <c r="N182" s="32"/>
      <c r="O182" s="32"/>
      <c r="P182" s="32"/>
      <c r="Q182" s="32"/>
      <c r="R182" s="32"/>
      <c r="S182" s="32"/>
      <c r="T182" s="32"/>
      <c r="U182" s="32"/>
      <c r="V182" s="32"/>
      <c r="W182" s="32"/>
      <c r="X182" s="32"/>
      <c r="Y182" s="32"/>
      <c r="Z182" s="32"/>
    </row>
    <row r="183" spans="1:26" ht="13.5" customHeight="1">
      <c r="A183" s="505"/>
      <c r="B183" s="486"/>
      <c r="C183" s="486"/>
      <c r="D183" s="486"/>
      <c r="E183" s="486"/>
      <c r="F183" s="486"/>
      <c r="G183" s="486"/>
      <c r="H183" s="32"/>
      <c r="I183" s="32"/>
      <c r="J183" s="32"/>
      <c r="K183" s="32"/>
      <c r="L183" s="32"/>
      <c r="M183" s="32"/>
      <c r="N183" s="32"/>
      <c r="O183" s="32"/>
      <c r="P183" s="32"/>
      <c r="Q183" s="32"/>
      <c r="R183" s="32"/>
      <c r="S183" s="32"/>
      <c r="T183" s="32"/>
      <c r="U183" s="32"/>
      <c r="V183" s="32"/>
      <c r="W183" s="32"/>
      <c r="X183" s="32"/>
      <c r="Y183" s="32"/>
      <c r="Z183" s="32"/>
    </row>
    <row r="184" spans="1:26" ht="13.5" customHeight="1">
      <c r="A184" s="505"/>
      <c r="B184" s="486"/>
      <c r="C184" s="486"/>
      <c r="D184" s="486"/>
      <c r="E184" s="486"/>
      <c r="F184" s="486"/>
      <c r="G184" s="486"/>
      <c r="H184" s="32"/>
      <c r="I184" s="32"/>
      <c r="J184" s="32"/>
      <c r="K184" s="32"/>
      <c r="L184" s="32"/>
      <c r="M184" s="32"/>
      <c r="N184" s="32"/>
      <c r="O184" s="32"/>
      <c r="P184" s="32"/>
      <c r="Q184" s="32"/>
      <c r="R184" s="32"/>
      <c r="S184" s="32"/>
      <c r="T184" s="32"/>
      <c r="U184" s="32"/>
      <c r="V184" s="32"/>
      <c r="W184" s="32"/>
      <c r="X184" s="32"/>
      <c r="Y184" s="32"/>
      <c r="Z184" s="32"/>
    </row>
    <row r="185" spans="1:26" ht="13.5" customHeight="1">
      <c r="A185" s="505"/>
      <c r="B185" s="486"/>
      <c r="C185" s="486"/>
      <c r="D185" s="486"/>
      <c r="E185" s="486"/>
      <c r="F185" s="486"/>
      <c r="G185" s="486"/>
      <c r="H185" s="32"/>
      <c r="I185" s="32"/>
      <c r="J185" s="32"/>
      <c r="K185" s="32"/>
      <c r="L185" s="32"/>
      <c r="M185" s="32"/>
      <c r="N185" s="32"/>
      <c r="O185" s="32"/>
      <c r="P185" s="32"/>
      <c r="Q185" s="32"/>
      <c r="R185" s="32"/>
      <c r="S185" s="32"/>
      <c r="T185" s="32"/>
      <c r="U185" s="32"/>
      <c r="V185" s="32"/>
      <c r="W185" s="32"/>
      <c r="X185" s="32"/>
      <c r="Y185" s="32"/>
      <c r="Z185" s="32"/>
    </row>
    <row r="186" spans="1:26" ht="13.5" customHeight="1">
      <c r="A186" s="505"/>
      <c r="B186" s="486"/>
      <c r="C186" s="486"/>
      <c r="D186" s="486"/>
      <c r="E186" s="486"/>
      <c r="F186" s="486"/>
      <c r="G186" s="486"/>
      <c r="H186" s="32"/>
      <c r="I186" s="32"/>
      <c r="J186" s="32"/>
      <c r="K186" s="32"/>
      <c r="L186" s="32"/>
      <c r="M186" s="32"/>
      <c r="N186" s="32"/>
      <c r="O186" s="32"/>
      <c r="P186" s="32"/>
      <c r="Q186" s="32"/>
      <c r="R186" s="32"/>
      <c r="S186" s="32"/>
      <c r="T186" s="32"/>
      <c r="U186" s="32"/>
      <c r="V186" s="32"/>
      <c r="W186" s="32"/>
      <c r="X186" s="32"/>
      <c r="Y186" s="32"/>
      <c r="Z186" s="32"/>
    </row>
    <row r="187" spans="1:26" ht="13.5" customHeight="1">
      <c r="A187" s="505"/>
      <c r="B187" s="486"/>
      <c r="C187" s="486"/>
      <c r="D187" s="486"/>
      <c r="E187" s="486"/>
      <c r="F187" s="486"/>
      <c r="G187" s="486"/>
      <c r="H187" s="32"/>
      <c r="I187" s="32"/>
      <c r="J187" s="32"/>
      <c r="K187" s="32"/>
      <c r="L187" s="32"/>
      <c r="M187" s="32"/>
      <c r="N187" s="32"/>
      <c r="O187" s="32"/>
      <c r="P187" s="32"/>
      <c r="Q187" s="32"/>
      <c r="R187" s="32"/>
      <c r="S187" s="32"/>
      <c r="T187" s="32"/>
      <c r="U187" s="32"/>
      <c r="V187" s="32"/>
      <c r="W187" s="32"/>
      <c r="X187" s="32"/>
      <c r="Y187" s="32"/>
      <c r="Z187" s="32"/>
    </row>
    <row r="188" spans="1:26" ht="13.5" customHeight="1">
      <c r="A188" s="505"/>
      <c r="B188" s="486"/>
      <c r="C188" s="486"/>
      <c r="D188" s="486"/>
      <c r="E188" s="486"/>
      <c r="F188" s="486"/>
      <c r="G188" s="486"/>
      <c r="H188" s="32"/>
      <c r="I188" s="32"/>
      <c r="J188" s="32"/>
      <c r="K188" s="32"/>
      <c r="L188" s="32"/>
      <c r="M188" s="32"/>
      <c r="N188" s="32"/>
      <c r="O188" s="32"/>
      <c r="P188" s="32"/>
      <c r="Q188" s="32"/>
      <c r="R188" s="32"/>
      <c r="S188" s="32"/>
      <c r="T188" s="32"/>
      <c r="U188" s="32"/>
      <c r="V188" s="32"/>
      <c r="W188" s="32"/>
      <c r="X188" s="32"/>
      <c r="Y188" s="32"/>
      <c r="Z188" s="32"/>
    </row>
    <row r="189" spans="1:26" ht="13.5" customHeight="1">
      <c r="A189" s="505"/>
      <c r="B189" s="486"/>
      <c r="C189" s="486"/>
      <c r="D189" s="486"/>
      <c r="E189" s="486"/>
      <c r="F189" s="486"/>
      <c r="G189" s="486"/>
      <c r="H189" s="32"/>
      <c r="I189" s="32"/>
      <c r="J189" s="32"/>
      <c r="K189" s="32"/>
      <c r="L189" s="32"/>
      <c r="M189" s="32"/>
      <c r="N189" s="32"/>
      <c r="O189" s="32"/>
      <c r="P189" s="32"/>
      <c r="Q189" s="32"/>
      <c r="R189" s="32"/>
      <c r="S189" s="32"/>
      <c r="T189" s="32"/>
      <c r="U189" s="32"/>
      <c r="V189" s="32"/>
      <c r="W189" s="32"/>
      <c r="X189" s="32"/>
      <c r="Y189" s="32"/>
      <c r="Z189" s="32"/>
    </row>
    <row r="190" spans="1:26" ht="13.5" customHeight="1">
      <c r="A190" s="505"/>
      <c r="B190" s="486"/>
      <c r="C190" s="486"/>
      <c r="D190" s="486"/>
      <c r="E190" s="486"/>
      <c r="F190" s="486"/>
      <c r="G190" s="486"/>
      <c r="H190" s="32"/>
      <c r="I190" s="32"/>
      <c r="J190" s="32"/>
      <c r="K190" s="32"/>
      <c r="L190" s="32"/>
      <c r="M190" s="32"/>
      <c r="N190" s="32"/>
      <c r="O190" s="32"/>
      <c r="P190" s="32"/>
      <c r="Q190" s="32"/>
      <c r="R190" s="32"/>
      <c r="S190" s="32"/>
      <c r="T190" s="32"/>
      <c r="U190" s="32"/>
      <c r="V190" s="32"/>
      <c r="W190" s="32"/>
      <c r="X190" s="32"/>
      <c r="Y190" s="32"/>
      <c r="Z190" s="32"/>
    </row>
    <row r="191" spans="1:26" ht="13.5" customHeight="1">
      <c r="A191" s="505"/>
      <c r="B191" s="486"/>
      <c r="C191" s="486"/>
      <c r="D191" s="486"/>
      <c r="E191" s="486"/>
      <c r="F191" s="486"/>
      <c r="G191" s="486"/>
      <c r="H191" s="32"/>
      <c r="I191" s="32"/>
      <c r="J191" s="32"/>
      <c r="K191" s="32"/>
      <c r="L191" s="32"/>
      <c r="M191" s="32"/>
      <c r="N191" s="32"/>
      <c r="O191" s="32"/>
      <c r="P191" s="32"/>
      <c r="Q191" s="32"/>
      <c r="R191" s="32"/>
      <c r="S191" s="32"/>
      <c r="T191" s="32"/>
      <c r="U191" s="32"/>
      <c r="V191" s="32"/>
      <c r="W191" s="32"/>
      <c r="X191" s="32"/>
      <c r="Y191" s="32"/>
      <c r="Z191" s="32"/>
    </row>
    <row r="192" spans="1:26" ht="13.5" customHeight="1">
      <c r="A192" s="505"/>
      <c r="B192" s="486"/>
      <c r="C192" s="486"/>
      <c r="D192" s="486"/>
      <c r="E192" s="486"/>
      <c r="F192" s="486"/>
      <c r="G192" s="486"/>
      <c r="H192" s="32"/>
      <c r="I192" s="32"/>
      <c r="J192" s="32"/>
      <c r="K192" s="32"/>
      <c r="L192" s="32"/>
      <c r="M192" s="32"/>
      <c r="N192" s="32"/>
      <c r="O192" s="32"/>
      <c r="P192" s="32"/>
      <c r="Q192" s="32"/>
      <c r="R192" s="32"/>
      <c r="S192" s="32"/>
      <c r="T192" s="32"/>
      <c r="U192" s="32"/>
      <c r="V192" s="32"/>
      <c r="W192" s="32"/>
      <c r="X192" s="32"/>
      <c r="Y192" s="32"/>
      <c r="Z192" s="32"/>
    </row>
    <row r="193" spans="1:26" ht="13.5" customHeight="1">
      <c r="A193" s="505"/>
      <c r="B193" s="486"/>
      <c r="C193" s="486"/>
      <c r="D193" s="486"/>
      <c r="E193" s="486"/>
      <c r="F193" s="486"/>
      <c r="G193" s="486"/>
      <c r="H193" s="32"/>
      <c r="I193" s="32"/>
      <c r="J193" s="32"/>
      <c r="K193" s="32"/>
      <c r="L193" s="32"/>
      <c r="M193" s="32"/>
      <c r="N193" s="32"/>
      <c r="O193" s="32"/>
      <c r="P193" s="32"/>
      <c r="Q193" s="32"/>
      <c r="R193" s="32"/>
      <c r="S193" s="32"/>
      <c r="T193" s="32"/>
      <c r="U193" s="32"/>
      <c r="V193" s="32"/>
      <c r="W193" s="32"/>
      <c r="X193" s="32"/>
      <c r="Y193" s="32"/>
      <c r="Z193" s="32"/>
    </row>
    <row r="194" spans="1:26" ht="13.5" customHeight="1">
      <c r="A194" s="505"/>
      <c r="B194" s="486"/>
      <c r="C194" s="486"/>
      <c r="D194" s="486"/>
      <c r="E194" s="486"/>
      <c r="F194" s="486"/>
      <c r="G194" s="486"/>
      <c r="H194" s="32"/>
      <c r="I194" s="32"/>
      <c r="J194" s="32"/>
      <c r="K194" s="32"/>
      <c r="L194" s="32"/>
      <c r="M194" s="32"/>
      <c r="N194" s="32"/>
      <c r="O194" s="32"/>
      <c r="P194" s="32"/>
      <c r="Q194" s="32"/>
      <c r="R194" s="32"/>
      <c r="S194" s="32"/>
      <c r="T194" s="32"/>
      <c r="U194" s="32"/>
      <c r="V194" s="32"/>
      <c r="W194" s="32"/>
      <c r="X194" s="32"/>
      <c r="Y194" s="32"/>
      <c r="Z194" s="32"/>
    </row>
    <row r="195" spans="1:26" ht="13.5" customHeight="1">
      <c r="A195" s="505"/>
      <c r="B195" s="486"/>
      <c r="C195" s="486"/>
      <c r="D195" s="486"/>
      <c r="E195" s="486"/>
      <c r="F195" s="486"/>
      <c r="G195" s="486"/>
      <c r="H195" s="32"/>
      <c r="I195" s="32"/>
      <c r="J195" s="32"/>
      <c r="K195" s="32"/>
      <c r="L195" s="32"/>
      <c r="M195" s="32"/>
      <c r="N195" s="32"/>
      <c r="O195" s="32"/>
      <c r="P195" s="32"/>
      <c r="Q195" s="32"/>
      <c r="R195" s="32"/>
      <c r="S195" s="32"/>
      <c r="T195" s="32"/>
      <c r="U195" s="32"/>
      <c r="V195" s="32"/>
      <c r="W195" s="32"/>
      <c r="X195" s="32"/>
      <c r="Y195" s="32"/>
      <c r="Z195" s="32"/>
    </row>
    <row r="196" spans="1:26" ht="13.5" customHeight="1">
      <c r="A196" s="505"/>
      <c r="B196" s="486"/>
      <c r="C196" s="486"/>
      <c r="D196" s="486"/>
      <c r="E196" s="486"/>
      <c r="F196" s="486"/>
      <c r="G196" s="486"/>
      <c r="H196" s="32"/>
      <c r="I196" s="32"/>
      <c r="J196" s="32"/>
      <c r="K196" s="32"/>
      <c r="L196" s="32"/>
      <c r="M196" s="32"/>
      <c r="N196" s="32"/>
      <c r="O196" s="32"/>
      <c r="P196" s="32"/>
      <c r="Q196" s="32"/>
      <c r="R196" s="32"/>
      <c r="S196" s="32"/>
      <c r="T196" s="32"/>
      <c r="U196" s="32"/>
      <c r="V196" s="32"/>
      <c r="W196" s="32"/>
      <c r="X196" s="32"/>
      <c r="Y196" s="32"/>
      <c r="Z196" s="32"/>
    </row>
    <row r="197" spans="1:26" ht="13.5" customHeight="1">
      <c r="A197" s="505"/>
      <c r="B197" s="486"/>
      <c r="C197" s="486"/>
      <c r="D197" s="486"/>
      <c r="E197" s="486"/>
      <c r="F197" s="486"/>
      <c r="G197" s="486"/>
      <c r="H197" s="32"/>
      <c r="I197" s="32"/>
      <c r="J197" s="32"/>
      <c r="K197" s="32"/>
      <c r="L197" s="32"/>
      <c r="M197" s="32"/>
      <c r="N197" s="32"/>
      <c r="O197" s="32"/>
      <c r="P197" s="32"/>
      <c r="Q197" s="32"/>
      <c r="R197" s="32"/>
      <c r="S197" s="32"/>
      <c r="T197" s="32"/>
      <c r="U197" s="32"/>
      <c r="V197" s="32"/>
      <c r="W197" s="32"/>
      <c r="X197" s="32"/>
      <c r="Y197" s="32"/>
      <c r="Z197" s="32"/>
    </row>
    <row r="198" spans="1:26" ht="13.5" customHeight="1">
      <c r="A198" s="505"/>
      <c r="B198" s="486"/>
      <c r="C198" s="486"/>
      <c r="D198" s="486"/>
      <c r="E198" s="486"/>
      <c r="F198" s="486"/>
      <c r="G198" s="486"/>
      <c r="H198" s="32"/>
      <c r="I198" s="32"/>
      <c r="J198" s="32"/>
      <c r="K198" s="32"/>
      <c r="L198" s="32"/>
      <c r="M198" s="32"/>
      <c r="N198" s="32"/>
      <c r="O198" s="32"/>
      <c r="P198" s="32"/>
      <c r="Q198" s="32"/>
      <c r="R198" s="32"/>
      <c r="S198" s="32"/>
      <c r="T198" s="32"/>
      <c r="U198" s="32"/>
      <c r="V198" s="32"/>
      <c r="W198" s="32"/>
      <c r="X198" s="32"/>
      <c r="Y198" s="32"/>
      <c r="Z198" s="32"/>
    </row>
    <row r="199" spans="1:26" ht="13.5" customHeight="1">
      <c r="A199" s="505"/>
      <c r="B199" s="486"/>
      <c r="C199" s="486"/>
      <c r="D199" s="486"/>
      <c r="E199" s="486"/>
      <c r="F199" s="486"/>
      <c r="G199" s="486"/>
      <c r="H199" s="32"/>
      <c r="I199" s="32"/>
      <c r="J199" s="32"/>
      <c r="K199" s="32"/>
      <c r="L199" s="32"/>
      <c r="M199" s="32"/>
      <c r="N199" s="32"/>
      <c r="O199" s="32"/>
      <c r="P199" s="32"/>
      <c r="Q199" s="32"/>
      <c r="R199" s="32"/>
      <c r="S199" s="32"/>
      <c r="T199" s="32"/>
      <c r="U199" s="32"/>
      <c r="V199" s="32"/>
      <c r="W199" s="32"/>
      <c r="X199" s="32"/>
      <c r="Y199" s="32"/>
      <c r="Z199" s="32"/>
    </row>
    <row r="200" spans="1:26" ht="13.5" customHeight="1">
      <c r="A200" s="505"/>
      <c r="B200" s="486"/>
      <c r="C200" s="486"/>
      <c r="D200" s="486"/>
      <c r="E200" s="486"/>
      <c r="F200" s="486"/>
      <c r="G200" s="486"/>
      <c r="H200" s="32"/>
      <c r="I200" s="32"/>
      <c r="J200" s="32"/>
      <c r="K200" s="32"/>
      <c r="L200" s="32"/>
      <c r="M200" s="32"/>
      <c r="N200" s="32"/>
      <c r="O200" s="32"/>
      <c r="P200" s="32"/>
      <c r="Q200" s="32"/>
      <c r="R200" s="32"/>
      <c r="S200" s="32"/>
      <c r="T200" s="32"/>
      <c r="U200" s="32"/>
      <c r="V200" s="32"/>
      <c r="W200" s="32"/>
      <c r="X200" s="32"/>
      <c r="Y200" s="32"/>
      <c r="Z200" s="32"/>
    </row>
    <row r="201" spans="1:26" ht="13.5" customHeight="1">
      <c r="A201" s="505"/>
      <c r="B201" s="486"/>
      <c r="C201" s="486"/>
      <c r="D201" s="486"/>
      <c r="E201" s="486"/>
      <c r="F201" s="486"/>
      <c r="G201" s="486"/>
      <c r="H201" s="32"/>
      <c r="I201" s="32"/>
      <c r="J201" s="32"/>
      <c r="K201" s="32"/>
      <c r="L201" s="32"/>
      <c r="M201" s="32"/>
      <c r="N201" s="32"/>
      <c r="O201" s="32"/>
      <c r="P201" s="32"/>
      <c r="Q201" s="32"/>
      <c r="R201" s="32"/>
      <c r="S201" s="32"/>
      <c r="T201" s="32"/>
      <c r="U201" s="32"/>
      <c r="V201" s="32"/>
      <c r="W201" s="32"/>
      <c r="X201" s="32"/>
      <c r="Y201" s="32"/>
      <c r="Z201" s="32"/>
    </row>
    <row r="202" spans="1:26" ht="13.5" customHeight="1">
      <c r="A202" s="505"/>
      <c r="B202" s="486"/>
      <c r="C202" s="486"/>
      <c r="D202" s="486"/>
      <c r="E202" s="486"/>
      <c r="F202" s="486"/>
      <c r="G202" s="486"/>
      <c r="H202" s="32"/>
      <c r="I202" s="32"/>
      <c r="J202" s="32"/>
      <c r="K202" s="32"/>
      <c r="L202" s="32"/>
      <c r="M202" s="32"/>
      <c r="N202" s="32"/>
      <c r="O202" s="32"/>
      <c r="P202" s="32"/>
      <c r="Q202" s="32"/>
      <c r="R202" s="32"/>
      <c r="S202" s="32"/>
      <c r="T202" s="32"/>
      <c r="U202" s="32"/>
      <c r="V202" s="32"/>
      <c r="W202" s="32"/>
      <c r="X202" s="32"/>
      <c r="Y202" s="32"/>
      <c r="Z202" s="32"/>
    </row>
    <row r="203" spans="1:26" ht="13.5" customHeight="1">
      <c r="A203" s="505"/>
      <c r="B203" s="486"/>
      <c r="C203" s="486"/>
      <c r="D203" s="486"/>
      <c r="E203" s="486"/>
      <c r="F203" s="486"/>
      <c r="G203" s="486"/>
      <c r="H203" s="32"/>
      <c r="I203" s="32"/>
      <c r="J203" s="32"/>
      <c r="K203" s="32"/>
      <c r="L203" s="32"/>
      <c r="M203" s="32"/>
      <c r="N203" s="32"/>
      <c r="O203" s="32"/>
      <c r="P203" s="32"/>
      <c r="Q203" s="32"/>
      <c r="R203" s="32"/>
      <c r="S203" s="32"/>
      <c r="T203" s="32"/>
      <c r="U203" s="32"/>
      <c r="V203" s="32"/>
      <c r="W203" s="32"/>
      <c r="X203" s="32"/>
      <c r="Y203" s="32"/>
      <c r="Z203" s="32"/>
    </row>
    <row r="204" spans="1:26" ht="13.5" customHeight="1">
      <c r="A204" s="505"/>
      <c r="B204" s="486"/>
      <c r="C204" s="486"/>
      <c r="D204" s="486"/>
      <c r="E204" s="486"/>
      <c r="F204" s="486"/>
      <c r="G204" s="486"/>
      <c r="H204" s="32"/>
      <c r="I204" s="32"/>
      <c r="J204" s="32"/>
      <c r="K204" s="32"/>
      <c r="L204" s="32"/>
      <c r="M204" s="32"/>
      <c r="N204" s="32"/>
      <c r="O204" s="32"/>
      <c r="P204" s="32"/>
      <c r="Q204" s="32"/>
      <c r="R204" s="32"/>
      <c r="S204" s="32"/>
      <c r="T204" s="32"/>
      <c r="U204" s="32"/>
      <c r="V204" s="32"/>
      <c r="W204" s="32"/>
      <c r="X204" s="32"/>
      <c r="Y204" s="32"/>
      <c r="Z204" s="32"/>
    </row>
    <row r="205" spans="1:26" ht="13.5" customHeight="1">
      <c r="A205" s="505"/>
      <c r="B205" s="486"/>
      <c r="C205" s="486"/>
      <c r="D205" s="486"/>
      <c r="E205" s="486"/>
      <c r="F205" s="486"/>
      <c r="G205" s="486"/>
      <c r="H205" s="32"/>
      <c r="I205" s="32"/>
      <c r="J205" s="32"/>
      <c r="K205" s="32"/>
      <c r="L205" s="32"/>
      <c r="M205" s="32"/>
      <c r="N205" s="32"/>
      <c r="O205" s="32"/>
      <c r="P205" s="32"/>
      <c r="Q205" s="32"/>
      <c r="R205" s="32"/>
      <c r="S205" s="32"/>
      <c r="T205" s="32"/>
      <c r="U205" s="32"/>
      <c r="V205" s="32"/>
      <c r="W205" s="32"/>
      <c r="X205" s="32"/>
      <c r="Y205" s="32"/>
      <c r="Z205" s="32"/>
    </row>
    <row r="206" spans="1:26" ht="13.5" customHeight="1">
      <c r="A206" s="505"/>
      <c r="B206" s="486"/>
      <c r="C206" s="486"/>
      <c r="D206" s="486"/>
      <c r="E206" s="486"/>
      <c r="F206" s="486"/>
      <c r="G206" s="486"/>
      <c r="H206" s="32"/>
      <c r="I206" s="32"/>
      <c r="J206" s="32"/>
      <c r="K206" s="32"/>
      <c r="L206" s="32"/>
      <c r="M206" s="32"/>
      <c r="N206" s="32"/>
      <c r="O206" s="32"/>
      <c r="P206" s="32"/>
      <c r="Q206" s="32"/>
      <c r="R206" s="32"/>
      <c r="S206" s="32"/>
      <c r="T206" s="32"/>
      <c r="U206" s="32"/>
      <c r="V206" s="32"/>
      <c r="W206" s="32"/>
      <c r="X206" s="32"/>
      <c r="Y206" s="32"/>
      <c r="Z206" s="32"/>
    </row>
    <row r="207" spans="1:26" ht="13.5" customHeight="1">
      <c r="A207" s="505"/>
      <c r="B207" s="486"/>
      <c r="C207" s="486"/>
      <c r="D207" s="486"/>
      <c r="E207" s="486"/>
      <c r="F207" s="486"/>
      <c r="G207" s="486"/>
      <c r="H207" s="32"/>
      <c r="I207" s="32"/>
      <c r="J207" s="32"/>
      <c r="K207" s="32"/>
      <c r="L207" s="32"/>
      <c r="M207" s="32"/>
      <c r="N207" s="32"/>
      <c r="O207" s="32"/>
      <c r="P207" s="32"/>
      <c r="Q207" s="32"/>
      <c r="R207" s="32"/>
      <c r="S207" s="32"/>
      <c r="T207" s="32"/>
      <c r="U207" s="32"/>
      <c r="V207" s="32"/>
      <c r="W207" s="32"/>
      <c r="X207" s="32"/>
      <c r="Y207" s="32"/>
      <c r="Z207" s="32"/>
    </row>
    <row r="208" spans="1:26" ht="13.5" customHeight="1">
      <c r="A208" s="505"/>
      <c r="B208" s="486"/>
      <c r="C208" s="486"/>
      <c r="D208" s="486"/>
      <c r="E208" s="486"/>
      <c r="F208" s="486"/>
      <c r="G208" s="486"/>
      <c r="H208" s="32"/>
      <c r="I208" s="32"/>
      <c r="J208" s="32"/>
      <c r="K208" s="32"/>
      <c r="L208" s="32"/>
      <c r="M208" s="32"/>
      <c r="N208" s="32"/>
      <c r="O208" s="32"/>
      <c r="P208" s="32"/>
      <c r="Q208" s="32"/>
      <c r="R208" s="32"/>
      <c r="S208" s="32"/>
      <c r="T208" s="32"/>
      <c r="U208" s="32"/>
      <c r="V208" s="32"/>
      <c r="W208" s="32"/>
      <c r="X208" s="32"/>
      <c r="Y208" s="32"/>
      <c r="Z208" s="32"/>
    </row>
    <row r="209" spans="1:26" ht="13.5" customHeight="1">
      <c r="A209" s="505"/>
      <c r="B209" s="486"/>
      <c r="C209" s="486"/>
      <c r="D209" s="486"/>
      <c r="E209" s="486"/>
      <c r="F209" s="486"/>
      <c r="G209" s="486"/>
      <c r="H209" s="32"/>
      <c r="I209" s="32"/>
      <c r="J209" s="32"/>
      <c r="K209" s="32"/>
      <c r="L209" s="32"/>
      <c r="M209" s="32"/>
      <c r="N209" s="32"/>
      <c r="O209" s="32"/>
      <c r="P209" s="32"/>
      <c r="Q209" s="32"/>
      <c r="R209" s="32"/>
      <c r="S209" s="32"/>
      <c r="T209" s="32"/>
      <c r="U209" s="32"/>
      <c r="V209" s="32"/>
      <c r="W209" s="32"/>
      <c r="X209" s="32"/>
      <c r="Y209" s="32"/>
      <c r="Z209" s="32"/>
    </row>
    <row r="210" spans="1:26" ht="13.5" customHeight="1">
      <c r="A210" s="505"/>
      <c r="B210" s="486"/>
      <c r="C210" s="486"/>
      <c r="D210" s="486"/>
      <c r="E210" s="486"/>
      <c r="F210" s="486"/>
      <c r="G210" s="486"/>
      <c r="H210" s="32"/>
      <c r="I210" s="32"/>
      <c r="J210" s="32"/>
      <c r="K210" s="32"/>
      <c r="L210" s="32"/>
      <c r="M210" s="32"/>
      <c r="N210" s="32"/>
      <c r="O210" s="32"/>
      <c r="P210" s="32"/>
      <c r="Q210" s="32"/>
      <c r="R210" s="32"/>
      <c r="S210" s="32"/>
      <c r="T210" s="32"/>
      <c r="U210" s="32"/>
      <c r="V210" s="32"/>
      <c r="W210" s="32"/>
      <c r="X210" s="32"/>
      <c r="Y210" s="32"/>
      <c r="Z210" s="32"/>
    </row>
    <row r="211" spans="1:26" ht="13.5" customHeight="1">
      <c r="A211" s="505"/>
      <c r="B211" s="486"/>
      <c r="C211" s="486"/>
      <c r="D211" s="486"/>
      <c r="E211" s="486"/>
      <c r="F211" s="486"/>
      <c r="G211" s="486"/>
      <c r="H211" s="32"/>
      <c r="I211" s="32"/>
      <c r="J211" s="32"/>
      <c r="K211" s="32"/>
      <c r="L211" s="32"/>
      <c r="M211" s="32"/>
      <c r="N211" s="32"/>
      <c r="O211" s="32"/>
      <c r="P211" s="32"/>
      <c r="Q211" s="32"/>
      <c r="R211" s="32"/>
      <c r="S211" s="32"/>
      <c r="T211" s="32"/>
      <c r="U211" s="32"/>
      <c r="V211" s="32"/>
      <c r="W211" s="32"/>
      <c r="X211" s="32"/>
      <c r="Y211" s="32"/>
      <c r="Z211" s="32"/>
    </row>
    <row r="212" spans="1:26" ht="13.5" customHeight="1">
      <c r="A212" s="505"/>
      <c r="B212" s="486"/>
      <c r="C212" s="486"/>
      <c r="D212" s="486"/>
      <c r="E212" s="486"/>
      <c r="F212" s="486"/>
      <c r="G212" s="486"/>
      <c r="H212" s="32"/>
      <c r="I212" s="32"/>
      <c r="J212" s="32"/>
      <c r="K212" s="32"/>
      <c r="L212" s="32"/>
      <c r="M212" s="32"/>
      <c r="N212" s="32"/>
      <c r="O212" s="32"/>
      <c r="P212" s="32"/>
      <c r="Q212" s="32"/>
      <c r="R212" s="32"/>
      <c r="S212" s="32"/>
      <c r="T212" s="32"/>
      <c r="U212" s="32"/>
      <c r="V212" s="32"/>
      <c r="W212" s="32"/>
      <c r="X212" s="32"/>
      <c r="Y212" s="32"/>
      <c r="Z212" s="32"/>
    </row>
    <row r="213" spans="1:26" ht="13.5" customHeight="1">
      <c r="A213" s="505"/>
      <c r="B213" s="486"/>
      <c r="C213" s="486"/>
      <c r="D213" s="486"/>
      <c r="E213" s="486"/>
      <c r="F213" s="486"/>
      <c r="G213" s="486"/>
      <c r="H213" s="32"/>
      <c r="I213" s="32"/>
      <c r="J213" s="32"/>
      <c r="K213" s="32"/>
      <c r="L213" s="32"/>
      <c r="M213" s="32"/>
      <c r="N213" s="32"/>
      <c r="O213" s="32"/>
      <c r="P213" s="32"/>
      <c r="Q213" s="32"/>
      <c r="R213" s="32"/>
      <c r="S213" s="32"/>
      <c r="T213" s="32"/>
      <c r="U213" s="32"/>
      <c r="V213" s="32"/>
      <c r="W213" s="32"/>
      <c r="X213" s="32"/>
      <c r="Y213" s="32"/>
      <c r="Z213" s="32"/>
    </row>
    <row r="214" spans="1:26" ht="13.5" customHeight="1">
      <c r="A214" s="505"/>
      <c r="B214" s="486"/>
      <c r="C214" s="486"/>
      <c r="D214" s="486"/>
      <c r="E214" s="486"/>
      <c r="F214" s="486"/>
      <c r="G214" s="486"/>
      <c r="H214" s="32"/>
      <c r="I214" s="32"/>
      <c r="J214" s="32"/>
      <c r="K214" s="32"/>
      <c r="L214" s="32"/>
      <c r="M214" s="32"/>
      <c r="N214" s="32"/>
      <c r="O214" s="32"/>
      <c r="P214" s="32"/>
      <c r="Q214" s="32"/>
      <c r="R214" s="32"/>
      <c r="S214" s="32"/>
      <c r="T214" s="32"/>
      <c r="U214" s="32"/>
      <c r="V214" s="32"/>
      <c r="W214" s="32"/>
      <c r="X214" s="32"/>
      <c r="Y214" s="32"/>
      <c r="Z214" s="32"/>
    </row>
    <row r="215" spans="1:26" ht="13.5" customHeight="1">
      <c r="A215" s="505"/>
      <c r="B215" s="486"/>
      <c r="C215" s="486"/>
      <c r="D215" s="486"/>
      <c r="E215" s="486"/>
      <c r="F215" s="486"/>
      <c r="G215" s="486"/>
      <c r="H215" s="32"/>
      <c r="I215" s="32"/>
      <c r="J215" s="32"/>
      <c r="K215" s="32"/>
      <c r="L215" s="32"/>
      <c r="M215" s="32"/>
      <c r="N215" s="32"/>
      <c r="O215" s="32"/>
      <c r="P215" s="32"/>
      <c r="Q215" s="32"/>
      <c r="R215" s="32"/>
      <c r="S215" s="32"/>
      <c r="T215" s="32"/>
      <c r="U215" s="32"/>
      <c r="V215" s="32"/>
      <c r="W215" s="32"/>
      <c r="X215" s="32"/>
      <c r="Y215" s="32"/>
      <c r="Z215" s="32"/>
    </row>
    <row r="216" spans="1:26" ht="13.5" customHeight="1">
      <c r="A216" s="505"/>
      <c r="B216" s="486"/>
      <c r="C216" s="486"/>
      <c r="D216" s="486"/>
      <c r="E216" s="486"/>
      <c r="F216" s="486"/>
      <c r="G216" s="486"/>
      <c r="H216" s="32"/>
      <c r="I216" s="32"/>
      <c r="J216" s="32"/>
      <c r="K216" s="32"/>
      <c r="L216" s="32"/>
      <c r="M216" s="32"/>
      <c r="N216" s="32"/>
      <c r="O216" s="32"/>
      <c r="P216" s="32"/>
      <c r="Q216" s="32"/>
      <c r="R216" s="32"/>
      <c r="S216" s="32"/>
      <c r="T216" s="32"/>
      <c r="U216" s="32"/>
      <c r="V216" s="32"/>
      <c r="W216" s="32"/>
      <c r="X216" s="32"/>
      <c r="Y216" s="32"/>
      <c r="Z216" s="32"/>
    </row>
    <row r="217" spans="1:26" ht="13.5" customHeight="1">
      <c r="A217" s="505"/>
      <c r="B217" s="486"/>
      <c r="C217" s="486"/>
      <c r="D217" s="486"/>
      <c r="E217" s="486"/>
      <c r="F217" s="486"/>
      <c r="G217" s="486"/>
      <c r="H217" s="32"/>
      <c r="I217" s="32"/>
      <c r="J217" s="32"/>
      <c r="K217" s="32"/>
      <c r="L217" s="32"/>
      <c r="M217" s="32"/>
      <c r="N217" s="32"/>
      <c r="O217" s="32"/>
      <c r="P217" s="32"/>
      <c r="Q217" s="32"/>
      <c r="R217" s="32"/>
      <c r="S217" s="32"/>
      <c r="T217" s="32"/>
      <c r="U217" s="32"/>
      <c r="V217" s="32"/>
      <c r="W217" s="32"/>
      <c r="X217" s="32"/>
      <c r="Y217" s="32"/>
      <c r="Z217" s="32"/>
    </row>
    <row r="218" spans="1:26" ht="13.5" customHeight="1">
      <c r="A218" s="505"/>
      <c r="B218" s="486"/>
      <c r="C218" s="486"/>
      <c r="D218" s="486"/>
      <c r="E218" s="486"/>
      <c r="F218" s="486"/>
      <c r="G218" s="486"/>
      <c r="H218" s="32"/>
      <c r="I218" s="32"/>
      <c r="J218" s="32"/>
      <c r="K218" s="32"/>
      <c r="L218" s="32"/>
      <c r="M218" s="32"/>
      <c r="N218" s="32"/>
      <c r="O218" s="32"/>
      <c r="P218" s="32"/>
      <c r="Q218" s="32"/>
      <c r="R218" s="32"/>
      <c r="S218" s="32"/>
      <c r="T218" s="32"/>
      <c r="U218" s="32"/>
      <c r="V218" s="32"/>
      <c r="W218" s="32"/>
      <c r="X218" s="32"/>
      <c r="Y218" s="32"/>
      <c r="Z218" s="32"/>
    </row>
    <row r="219" spans="1:26" ht="13.5" customHeight="1">
      <c r="A219" s="505"/>
      <c r="B219" s="486"/>
      <c r="C219" s="486"/>
      <c r="D219" s="486"/>
      <c r="E219" s="486"/>
      <c r="F219" s="486"/>
      <c r="G219" s="486"/>
      <c r="H219" s="32"/>
      <c r="I219" s="32"/>
      <c r="J219" s="32"/>
      <c r="K219" s="32"/>
      <c r="L219" s="32"/>
      <c r="M219" s="32"/>
      <c r="N219" s="32"/>
      <c r="O219" s="32"/>
      <c r="P219" s="32"/>
      <c r="Q219" s="32"/>
      <c r="R219" s="32"/>
      <c r="S219" s="32"/>
      <c r="T219" s="32"/>
      <c r="U219" s="32"/>
      <c r="V219" s="32"/>
      <c r="W219" s="32"/>
      <c r="X219" s="32"/>
      <c r="Y219" s="32"/>
      <c r="Z219" s="32"/>
    </row>
    <row r="220" spans="1:26" ht="13.5" customHeight="1">
      <c r="A220" s="505"/>
      <c r="B220" s="486"/>
      <c r="C220" s="486"/>
      <c r="D220" s="486"/>
      <c r="E220" s="486"/>
      <c r="F220" s="486"/>
      <c r="G220" s="486"/>
      <c r="H220" s="32"/>
      <c r="I220" s="32"/>
      <c r="J220" s="32"/>
      <c r="K220" s="32"/>
      <c r="L220" s="32"/>
      <c r="M220" s="32"/>
      <c r="N220" s="32"/>
      <c r="O220" s="32"/>
      <c r="P220" s="32"/>
      <c r="Q220" s="32"/>
      <c r="R220" s="32"/>
      <c r="S220" s="32"/>
      <c r="T220" s="32"/>
      <c r="U220" s="32"/>
      <c r="V220" s="32"/>
      <c r="W220" s="32"/>
      <c r="X220" s="32"/>
      <c r="Y220" s="32"/>
      <c r="Z220" s="32"/>
    </row>
    <row r="221" spans="1:26" ht="13.5" customHeight="1">
      <c r="A221" s="505"/>
      <c r="B221" s="486"/>
      <c r="C221" s="486"/>
      <c r="D221" s="486"/>
      <c r="E221" s="486"/>
      <c r="F221" s="486"/>
      <c r="G221" s="486"/>
      <c r="H221" s="32"/>
      <c r="I221" s="32"/>
      <c r="J221" s="32"/>
      <c r="K221" s="32"/>
      <c r="L221" s="32"/>
      <c r="M221" s="32"/>
      <c r="N221" s="32"/>
      <c r="O221" s="32"/>
      <c r="P221" s="32"/>
      <c r="Q221" s="32"/>
      <c r="R221" s="32"/>
      <c r="S221" s="32"/>
      <c r="T221" s="32"/>
      <c r="U221" s="32"/>
      <c r="V221" s="32"/>
      <c r="W221" s="32"/>
      <c r="X221" s="32"/>
      <c r="Y221" s="32"/>
      <c r="Z221" s="32"/>
    </row>
    <row r="222" spans="1:26" ht="13.5" customHeight="1">
      <c r="A222" s="505"/>
      <c r="B222" s="486"/>
      <c r="C222" s="486"/>
      <c r="D222" s="486"/>
      <c r="E222" s="486"/>
      <c r="F222" s="486"/>
      <c r="G222" s="486"/>
      <c r="H222" s="32"/>
      <c r="I222" s="32"/>
      <c r="J222" s="32"/>
      <c r="K222" s="32"/>
      <c r="L222" s="32"/>
      <c r="M222" s="32"/>
      <c r="N222" s="32"/>
      <c r="O222" s="32"/>
      <c r="P222" s="32"/>
      <c r="Q222" s="32"/>
      <c r="R222" s="32"/>
      <c r="S222" s="32"/>
      <c r="T222" s="32"/>
      <c r="U222" s="32"/>
      <c r="V222" s="32"/>
      <c r="W222" s="32"/>
      <c r="X222" s="32"/>
      <c r="Y222" s="32"/>
      <c r="Z222" s="32"/>
    </row>
    <row r="223" spans="1:26" ht="13.5" customHeight="1">
      <c r="A223" s="505"/>
      <c r="B223" s="486"/>
      <c r="C223" s="486"/>
      <c r="D223" s="486"/>
      <c r="E223" s="486"/>
      <c r="F223" s="486"/>
      <c r="G223" s="486"/>
      <c r="H223" s="32"/>
      <c r="I223" s="32"/>
      <c r="J223" s="32"/>
      <c r="K223" s="32"/>
      <c r="L223" s="32"/>
      <c r="M223" s="32"/>
      <c r="N223" s="32"/>
      <c r="O223" s="32"/>
      <c r="P223" s="32"/>
      <c r="Q223" s="32"/>
      <c r="R223" s="32"/>
      <c r="S223" s="32"/>
      <c r="T223" s="32"/>
      <c r="U223" s="32"/>
      <c r="V223" s="32"/>
      <c r="W223" s="32"/>
      <c r="X223" s="32"/>
      <c r="Y223" s="32"/>
      <c r="Z223" s="32"/>
    </row>
    <row r="224" spans="1:26" ht="13.5" customHeight="1">
      <c r="A224" s="505"/>
      <c r="B224" s="486"/>
      <c r="C224" s="486"/>
      <c r="D224" s="486"/>
      <c r="E224" s="486"/>
      <c r="F224" s="486"/>
      <c r="G224" s="486"/>
      <c r="H224" s="32"/>
      <c r="I224" s="32"/>
      <c r="J224" s="32"/>
      <c r="K224" s="32"/>
      <c r="L224" s="32"/>
      <c r="M224" s="32"/>
      <c r="N224" s="32"/>
      <c r="O224" s="32"/>
      <c r="P224" s="32"/>
      <c r="Q224" s="32"/>
      <c r="R224" s="32"/>
      <c r="S224" s="32"/>
      <c r="T224" s="32"/>
      <c r="U224" s="32"/>
      <c r="V224" s="32"/>
      <c r="W224" s="32"/>
      <c r="X224" s="32"/>
      <c r="Y224" s="32"/>
      <c r="Z224" s="32"/>
    </row>
    <row r="225" spans="1:26" ht="13.5" customHeight="1">
      <c r="A225" s="505"/>
      <c r="B225" s="486"/>
      <c r="C225" s="486"/>
      <c r="D225" s="486"/>
      <c r="E225" s="486"/>
      <c r="F225" s="486"/>
      <c r="G225" s="486"/>
      <c r="H225" s="32"/>
      <c r="I225" s="32"/>
      <c r="J225" s="32"/>
      <c r="K225" s="32"/>
      <c r="L225" s="32"/>
      <c r="M225" s="32"/>
      <c r="N225" s="32"/>
      <c r="O225" s="32"/>
      <c r="P225" s="32"/>
      <c r="Q225" s="32"/>
      <c r="R225" s="32"/>
      <c r="S225" s="32"/>
      <c r="T225" s="32"/>
      <c r="U225" s="32"/>
      <c r="V225" s="32"/>
      <c r="W225" s="32"/>
      <c r="X225" s="32"/>
      <c r="Y225" s="32"/>
      <c r="Z225" s="32"/>
    </row>
    <row r="226" spans="1:26" ht="13.5" customHeight="1">
      <c r="A226" s="505"/>
      <c r="B226" s="486"/>
      <c r="C226" s="486"/>
      <c r="D226" s="486"/>
      <c r="E226" s="486"/>
      <c r="F226" s="486"/>
      <c r="G226" s="486"/>
      <c r="H226" s="32"/>
      <c r="I226" s="32"/>
      <c r="J226" s="32"/>
      <c r="K226" s="32"/>
      <c r="L226" s="32"/>
      <c r="M226" s="32"/>
      <c r="N226" s="32"/>
      <c r="O226" s="32"/>
      <c r="P226" s="32"/>
      <c r="Q226" s="32"/>
      <c r="R226" s="32"/>
      <c r="S226" s="32"/>
      <c r="T226" s="32"/>
      <c r="U226" s="32"/>
      <c r="V226" s="32"/>
      <c r="W226" s="32"/>
      <c r="X226" s="32"/>
      <c r="Y226" s="32"/>
      <c r="Z226" s="32"/>
    </row>
    <row r="227" spans="1:26" ht="13.5" customHeight="1">
      <c r="A227" s="505"/>
      <c r="B227" s="486"/>
      <c r="C227" s="486"/>
      <c r="D227" s="486"/>
      <c r="E227" s="486"/>
      <c r="F227" s="486"/>
      <c r="G227" s="486"/>
      <c r="H227" s="32"/>
      <c r="I227" s="32"/>
      <c r="J227" s="32"/>
      <c r="K227" s="32"/>
      <c r="L227" s="32"/>
      <c r="M227" s="32"/>
      <c r="N227" s="32"/>
      <c r="O227" s="32"/>
      <c r="P227" s="32"/>
      <c r="Q227" s="32"/>
      <c r="R227" s="32"/>
      <c r="S227" s="32"/>
      <c r="T227" s="32"/>
      <c r="U227" s="32"/>
      <c r="V227" s="32"/>
      <c r="W227" s="32"/>
      <c r="X227" s="32"/>
      <c r="Y227" s="32"/>
      <c r="Z227" s="32"/>
    </row>
    <row r="228" spans="1:26" ht="13.5" customHeight="1">
      <c r="A228" s="505"/>
      <c r="B228" s="486"/>
      <c r="C228" s="486"/>
      <c r="D228" s="486"/>
      <c r="E228" s="486"/>
      <c r="F228" s="486"/>
      <c r="G228" s="486"/>
      <c r="H228" s="32"/>
      <c r="I228" s="32"/>
      <c r="J228" s="32"/>
      <c r="K228" s="32"/>
      <c r="L228" s="32"/>
      <c r="M228" s="32"/>
      <c r="N228" s="32"/>
      <c r="O228" s="32"/>
      <c r="P228" s="32"/>
      <c r="Q228" s="32"/>
      <c r="R228" s="32"/>
      <c r="S228" s="32"/>
      <c r="T228" s="32"/>
      <c r="U228" s="32"/>
      <c r="V228" s="32"/>
      <c r="W228" s="32"/>
      <c r="X228" s="32"/>
      <c r="Y228" s="32"/>
      <c r="Z228" s="32"/>
    </row>
    <row r="229" spans="1:26" ht="13.5" customHeight="1">
      <c r="A229" s="505"/>
      <c r="B229" s="486"/>
      <c r="C229" s="486"/>
      <c r="D229" s="486"/>
      <c r="E229" s="486"/>
      <c r="F229" s="486"/>
      <c r="G229" s="486"/>
      <c r="H229" s="32"/>
      <c r="I229" s="32"/>
      <c r="J229" s="32"/>
      <c r="K229" s="32"/>
      <c r="L229" s="32"/>
      <c r="M229" s="32"/>
      <c r="N229" s="32"/>
      <c r="O229" s="32"/>
      <c r="P229" s="32"/>
      <c r="Q229" s="32"/>
      <c r="R229" s="32"/>
      <c r="S229" s="32"/>
      <c r="T229" s="32"/>
      <c r="U229" s="32"/>
      <c r="V229" s="32"/>
      <c r="W229" s="32"/>
      <c r="X229" s="32"/>
      <c r="Y229" s="32"/>
      <c r="Z229" s="32"/>
    </row>
    <row r="230" spans="1:26" ht="13.5" customHeight="1">
      <c r="A230" s="505"/>
      <c r="B230" s="486"/>
      <c r="C230" s="486"/>
      <c r="D230" s="486"/>
      <c r="E230" s="486"/>
      <c r="F230" s="486"/>
      <c r="G230" s="486"/>
      <c r="H230" s="32"/>
      <c r="I230" s="32"/>
      <c r="J230" s="32"/>
      <c r="K230" s="32"/>
      <c r="L230" s="32"/>
      <c r="M230" s="32"/>
      <c r="N230" s="32"/>
      <c r="O230" s="32"/>
      <c r="P230" s="32"/>
      <c r="Q230" s="32"/>
      <c r="R230" s="32"/>
      <c r="S230" s="32"/>
      <c r="T230" s="32"/>
      <c r="U230" s="32"/>
      <c r="V230" s="32"/>
      <c r="W230" s="32"/>
      <c r="X230" s="32"/>
      <c r="Y230" s="32"/>
      <c r="Z230" s="32"/>
    </row>
    <row r="231" spans="1:26" ht="13.5" customHeight="1">
      <c r="A231" s="505"/>
      <c r="B231" s="486"/>
      <c r="C231" s="486"/>
      <c r="D231" s="486"/>
      <c r="E231" s="486"/>
      <c r="F231" s="486"/>
      <c r="G231" s="486"/>
      <c r="H231" s="32"/>
      <c r="I231" s="32"/>
      <c r="J231" s="32"/>
      <c r="K231" s="32"/>
      <c r="L231" s="32"/>
      <c r="M231" s="32"/>
      <c r="N231" s="32"/>
      <c r="O231" s="32"/>
      <c r="P231" s="32"/>
      <c r="Q231" s="32"/>
      <c r="R231" s="32"/>
      <c r="S231" s="32"/>
      <c r="T231" s="32"/>
      <c r="U231" s="32"/>
      <c r="V231" s="32"/>
      <c r="W231" s="32"/>
      <c r="X231" s="32"/>
      <c r="Y231" s="32"/>
      <c r="Z231" s="32"/>
    </row>
    <row r="232" spans="1:26" ht="13.5" customHeight="1">
      <c r="A232" s="505"/>
      <c r="B232" s="486"/>
      <c r="C232" s="486"/>
      <c r="D232" s="486"/>
      <c r="E232" s="486"/>
      <c r="F232" s="486"/>
      <c r="G232" s="486"/>
      <c r="H232" s="32"/>
      <c r="I232" s="32"/>
      <c r="J232" s="32"/>
      <c r="K232" s="32"/>
      <c r="L232" s="32"/>
      <c r="M232" s="32"/>
      <c r="N232" s="32"/>
      <c r="O232" s="32"/>
      <c r="P232" s="32"/>
      <c r="Q232" s="32"/>
      <c r="R232" s="32"/>
      <c r="S232" s="32"/>
      <c r="T232" s="32"/>
      <c r="U232" s="32"/>
      <c r="V232" s="32"/>
      <c r="W232" s="32"/>
      <c r="X232" s="32"/>
      <c r="Y232" s="32"/>
      <c r="Z232" s="32"/>
    </row>
    <row r="233" spans="1:26" ht="13.5" customHeight="1">
      <c r="A233" s="505"/>
      <c r="B233" s="486"/>
      <c r="C233" s="486"/>
      <c r="D233" s="486"/>
      <c r="E233" s="486"/>
      <c r="F233" s="486"/>
      <c r="G233" s="486"/>
      <c r="H233" s="32"/>
      <c r="I233" s="32"/>
      <c r="J233" s="32"/>
      <c r="K233" s="32"/>
      <c r="L233" s="32"/>
      <c r="M233" s="32"/>
      <c r="N233" s="32"/>
      <c r="O233" s="32"/>
      <c r="P233" s="32"/>
      <c r="Q233" s="32"/>
      <c r="R233" s="32"/>
      <c r="S233" s="32"/>
      <c r="T233" s="32"/>
      <c r="U233" s="32"/>
      <c r="V233" s="32"/>
      <c r="W233" s="32"/>
      <c r="X233" s="32"/>
      <c r="Y233" s="32"/>
      <c r="Z233" s="32"/>
    </row>
    <row r="234" spans="1:26" ht="13.5" customHeight="1">
      <c r="A234" s="505"/>
      <c r="B234" s="486"/>
      <c r="C234" s="486"/>
      <c r="D234" s="486"/>
      <c r="E234" s="486"/>
      <c r="F234" s="486"/>
      <c r="G234" s="486"/>
      <c r="H234" s="32"/>
      <c r="I234" s="32"/>
      <c r="J234" s="32"/>
      <c r="K234" s="32"/>
      <c r="L234" s="32"/>
      <c r="M234" s="32"/>
      <c r="N234" s="32"/>
      <c r="O234" s="32"/>
      <c r="P234" s="32"/>
      <c r="Q234" s="32"/>
      <c r="R234" s="32"/>
      <c r="S234" s="32"/>
      <c r="T234" s="32"/>
      <c r="U234" s="32"/>
      <c r="V234" s="32"/>
      <c r="W234" s="32"/>
      <c r="X234" s="32"/>
      <c r="Y234" s="32"/>
      <c r="Z234" s="32"/>
    </row>
    <row r="235" spans="1:26" ht="13.5" customHeight="1">
      <c r="A235" s="505"/>
      <c r="B235" s="486"/>
      <c r="C235" s="486"/>
      <c r="D235" s="486"/>
      <c r="E235" s="486"/>
      <c r="F235" s="486"/>
      <c r="G235" s="486"/>
      <c r="H235" s="32"/>
      <c r="I235" s="32"/>
      <c r="J235" s="32"/>
      <c r="K235" s="32"/>
      <c r="L235" s="32"/>
      <c r="M235" s="32"/>
      <c r="N235" s="32"/>
      <c r="O235" s="32"/>
      <c r="P235" s="32"/>
      <c r="Q235" s="32"/>
      <c r="R235" s="32"/>
      <c r="S235" s="32"/>
      <c r="T235" s="32"/>
      <c r="U235" s="32"/>
      <c r="V235" s="32"/>
      <c r="W235" s="32"/>
      <c r="X235" s="32"/>
      <c r="Y235" s="32"/>
      <c r="Z235" s="32"/>
    </row>
    <row r="236" spans="1:26" ht="13.5" customHeight="1">
      <c r="A236" s="505"/>
      <c r="B236" s="486"/>
      <c r="C236" s="486"/>
      <c r="D236" s="486"/>
      <c r="E236" s="486"/>
      <c r="F236" s="486"/>
      <c r="G236" s="486"/>
      <c r="H236" s="32"/>
      <c r="I236" s="32"/>
      <c r="J236" s="32"/>
      <c r="K236" s="32"/>
      <c r="L236" s="32"/>
      <c r="M236" s="32"/>
      <c r="N236" s="32"/>
      <c r="O236" s="32"/>
      <c r="P236" s="32"/>
      <c r="Q236" s="32"/>
      <c r="R236" s="32"/>
      <c r="S236" s="32"/>
      <c r="T236" s="32"/>
      <c r="U236" s="32"/>
      <c r="V236" s="32"/>
      <c r="W236" s="32"/>
      <c r="X236" s="32"/>
      <c r="Y236" s="32"/>
      <c r="Z236" s="32"/>
    </row>
    <row r="237" spans="1:26" ht="13.5" customHeight="1">
      <c r="A237" s="505"/>
      <c r="B237" s="486"/>
      <c r="C237" s="486"/>
      <c r="D237" s="486"/>
      <c r="E237" s="486"/>
      <c r="F237" s="486"/>
      <c r="G237" s="486"/>
      <c r="H237" s="32"/>
      <c r="I237" s="32"/>
      <c r="J237" s="32"/>
      <c r="K237" s="32"/>
      <c r="L237" s="32"/>
      <c r="M237" s="32"/>
      <c r="N237" s="32"/>
      <c r="O237" s="32"/>
      <c r="P237" s="32"/>
      <c r="Q237" s="32"/>
      <c r="R237" s="32"/>
      <c r="S237" s="32"/>
      <c r="T237" s="32"/>
      <c r="U237" s="32"/>
      <c r="V237" s="32"/>
      <c r="W237" s="32"/>
      <c r="X237" s="32"/>
      <c r="Y237" s="32"/>
      <c r="Z237" s="32"/>
    </row>
    <row r="238" spans="1:26" ht="13.5" customHeight="1">
      <c r="A238" s="505"/>
      <c r="B238" s="486"/>
      <c r="C238" s="486"/>
      <c r="D238" s="486"/>
      <c r="E238" s="486"/>
      <c r="F238" s="486"/>
      <c r="G238" s="486"/>
      <c r="H238" s="32"/>
      <c r="I238" s="32"/>
      <c r="J238" s="32"/>
      <c r="K238" s="32"/>
      <c r="L238" s="32"/>
      <c r="M238" s="32"/>
      <c r="N238" s="32"/>
      <c r="O238" s="32"/>
      <c r="P238" s="32"/>
      <c r="Q238" s="32"/>
      <c r="R238" s="32"/>
      <c r="S238" s="32"/>
      <c r="T238" s="32"/>
      <c r="U238" s="32"/>
      <c r="V238" s="32"/>
      <c r="W238" s="32"/>
      <c r="X238" s="32"/>
      <c r="Y238" s="32"/>
      <c r="Z238" s="32"/>
    </row>
    <row r="239" spans="1:26" ht="13.5" customHeight="1">
      <c r="A239" s="505"/>
      <c r="B239" s="486"/>
      <c r="C239" s="486"/>
      <c r="D239" s="486"/>
      <c r="E239" s="486"/>
      <c r="F239" s="486"/>
      <c r="G239" s="486"/>
      <c r="H239" s="32"/>
      <c r="I239" s="32"/>
      <c r="J239" s="32"/>
      <c r="K239" s="32"/>
      <c r="L239" s="32"/>
      <c r="M239" s="32"/>
      <c r="N239" s="32"/>
      <c r="O239" s="32"/>
      <c r="P239" s="32"/>
      <c r="Q239" s="32"/>
      <c r="R239" s="32"/>
      <c r="S239" s="32"/>
      <c r="T239" s="32"/>
      <c r="U239" s="32"/>
      <c r="V239" s="32"/>
      <c r="W239" s="32"/>
      <c r="X239" s="32"/>
      <c r="Y239" s="32"/>
      <c r="Z239" s="32"/>
    </row>
    <row r="240" spans="1:26" ht="13.5" customHeight="1">
      <c r="A240" s="505"/>
      <c r="B240" s="486"/>
      <c r="C240" s="486"/>
      <c r="D240" s="486"/>
      <c r="E240" s="486"/>
      <c r="F240" s="486"/>
      <c r="G240" s="486"/>
      <c r="H240" s="32"/>
      <c r="I240" s="32"/>
      <c r="J240" s="32"/>
      <c r="K240" s="32"/>
      <c r="L240" s="32"/>
      <c r="M240" s="32"/>
      <c r="N240" s="32"/>
      <c r="O240" s="32"/>
      <c r="P240" s="32"/>
      <c r="Q240" s="32"/>
      <c r="R240" s="32"/>
      <c r="S240" s="32"/>
      <c r="T240" s="32"/>
      <c r="U240" s="32"/>
      <c r="V240" s="32"/>
      <c r="W240" s="32"/>
      <c r="X240" s="32"/>
      <c r="Y240" s="32"/>
      <c r="Z240" s="32"/>
    </row>
    <row r="241" spans="1:26" ht="13.5" customHeight="1">
      <c r="A241" s="505"/>
      <c r="B241" s="486"/>
      <c r="C241" s="486"/>
      <c r="D241" s="486"/>
      <c r="E241" s="486"/>
      <c r="F241" s="486"/>
      <c r="G241" s="486"/>
      <c r="H241" s="32"/>
      <c r="I241" s="32"/>
      <c r="J241" s="32"/>
      <c r="K241" s="32"/>
      <c r="L241" s="32"/>
      <c r="M241" s="32"/>
      <c r="N241" s="32"/>
      <c r="O241" s="32"/>
      <c r="P241" s="32"/>
      <c r="Q241" s="32"/>
      <c r="R241" s="32"/>
      <c r="S241" s="32"/>
      <c r="T241" s="32"/>
      <c r="U241" s="32"/>
      <c r="V241" s="32"/>
      <c r="W241" s="32"/>
      <c r="X241" s="32"/>
      <c r="Y241" s="32"/>
      <c r="Z241" s="32"/>
    </row>
    <row r="242" spans="1:26" ht="13.5" customHeight="1">
      <c r="A242" s="505"/>
      <c r="B242" s="486"/>
      <c r="C242" s="486"/>
      <c r="D242" s="486"/>
      <c r="E242" s="486"/>
      <c r="F242" s="486"/>
      <c r="G242" s="486"/>
      <c r="H242" s="32"/>
      <c r="I242" s="32"/>
      <c r="J242" s="32"/>
      <c r="K242" s="32"/>
      <c r="L242" s="32"/>
      <c r="M242" s="32"/>
      <c r="N242" s="32"/>
      <c r="O242" s="32"/>
      <c r="P242" s="32"/>
      <c r="Q242" s="32"/>
      <c r="R242" s="32"/>
      <c r="S242" s="32"/>
      <c r="T242" s="32"/>
      <c r="U242" s="32"/>
      <c r="V242" s="32"/>
      <c r="W242" s="32"/>
      <c r="X242" s="32"/>
      <c r="Y242" s="32"/>
      <c r="Z242" s="32"/>
    </row>
    <row r="243" spans="1:26" ht="13.5" customHeight="1">
      <c r="A243" s="505"/>
      <c r="B243" s="486"/>
      <c r="C243" s="486"/>
      <c r="D243" s="486"/>
      <c r="E243" s="486"/>
      <c r="F243" s="486"/>
      <c r="G243" s="486"/>
      <c r="H243" s="32"/>
      <c r="I243" s="32"/>
      <c r="J243" s="32"/>
      <c r="K243" s="32"/>
      <c r="L243" s="32"/>
      <c r="M243" s="32"/>
      <c r="N243" s="32"/>
      <c r="O243" s="32"/>
      <c r="P243" s="32"/>
      <c r="Q243" s="32"/>
      <c r="R243" s="32"/>
      <c r="S243" s="32"/>
      <c r="T243" s="32"/>
      <c r="U243" s="32"/>
      <c r="V243" s="32"/>
      <c r="W243" s="32"/>
      <c r="X243" s="32"/>
      <c r="Y243" s="32"/>
      <c r="Z243" s="32"/>
    </row>
    <row r="244" spans="1:26" ht="13.5" customHeight="1">
      <c r="A244" s="505"/>
      <c r="B244" s="486"/>
      <c r="C244" s="486"/>
      <c r="D244" s="486"/>
      <c r="E244" s="486"/>
      <c r="F244" s="486"/>
      <c r="G244" s="486"/>
      <c r="H244" s="32"/>
      <c r="I244" s="32"/>
      <c r="J244" s="32"/>
      <c r="K244" s="32"/>
      <c r="L244" s="32"/>
      <c r="M244" s="32"/>
      <c r="N244" s="32"/>
      <c r="O244" s="32"/>
      <c r="P244" s="32"/>
      <c r="Q244" s="32"/>
      <c r="R244" s="32"/>
      <c r="S244" s="32"/>
      <c r="T244" s="32"/>
      <c r="U244" s="32"/>
      <c r="V244" s="32"/>
      <c r="W244" s="32"/>
      <c r="X244" s="32"/>
      <c r="Y244" s="32"/>
      <c r="Z244" s="32"/>
    </row>
    <row r="245" spans="1:26" ht="13.5" customHeight="1">
      <c r="A245" s="505"/>
      <c r="B245" s="486"/>
      <c r="C245" s="486"/>
      <c r="D245" s="486"/>
      <c r="E245" s="486"/>
      <c r="F245" s="486"/>
      <c r="G245" s="486"/>
      <c r="H245" s="32"/>
      <c r="I245" s="32"/>
      <c r="J245" s="32"/>
      <c r="K245" s="32"/>
      <c r="L245" s="32"/>
      <c r="M245" s="32"/>
      <c r="N245" s="32"/>
      <c r="O245" s="32"/>
      <c r="P245" s="32"/>
      <c r="Q245" s="32"/>
      <c r="R245" s="32"/>
      <c r="S245" s="32"/>
      <c r="T245" s="32"/>
      <c r="U245" s="32"/>
      <c r="V245" s="32"/>
      <c r="W245" s="32"/>
      <c r="X245" s="32"/>
      <c r="Y245" s="32"/>
      <c r="Z245" s="32"/>
    </row>
    <row r="246" spans="1:26" ht="13.5" customHeight="1">
      <c r="A246" s="505"/>
      <c r="B246" s="486"/>
      <c r="C246" s="486"/>
      <c r="D246" s="486"/>
      <c r="E246" s="486"/>
      <c r="F246" s="486"/>
      <c r="G246" s="486"/>
      <c r="H246" s="32"/>
      <c r="I246" s="32"/>
      <c r="J246" s="32"/>
      <c r="K246" s="32"/>
      <c r="L246" s="32"/>
      <c r="M246" s="32"/>
      <c r="N246" s="32"/>
      <c r="O246" s="32"/>
      <c r="P246" s="32"/>
      <c r="Q246" s="32"/>
      <c r="R246" s="32"/>
      <c r="S246" s="32"/>
      <c r="T246" s="32"/>
      <c r="U246" s="32"/>
      <c r="V246" s="32"/>
      <c r="W246" s="32"/>
      <c r="X246" s="32"/>
      <c r="Y246" s="32"/>
      <c r="Z246" s="32"/>
    </row>
    <row r="247" spans="1:26" ht="13.5" customHeight="1">
      <c r="A247" s="505"/>
      <c r="B247" s="486"/>
      <c r="C247" s="486"/>
      <c r="D247" s="486"/>
      <c r="E247" s="486"/>
      <c r="F247" s="486"/>
      <c r="G247" s="486"/>
      <c r="H247" s="32"/>
      <c r="I247" s="32"/>
      <c r="J247" s="32"/>
      <c r="K247" s="32"/>
      <c r="L247" s="32"/>
      <c r="M247" s="32"/>
      <c r="N247" s="32"/>
      <c r="O247" s="32"/>
      <c r="P247" s="32"/>
      <c r="Q247" s="32"/>
      <c r="R247" s="32"/>
      <c r="S247" s="32"/>
      <c r="T247" s="32"/>
      <c r="U247" s="32"/>
      <c r="V247" s="32"/>
      <c r="W247" s="32"/>
      <c r="X247" s="32"/>
      <c r="Y247" s="32"/>
      <c r="Z247" s="32"/>
    </row>
    <row r="248" spans="1:26" ht="13.5" customHeight="1">
      <c r="A248" s="505"/>
      <c r="B248" s="486"/>
      <c r="C248" s="486"/>
      <c r="D248" s="486"/>
      <c r="E248" s="486"/>
      <c r="F248" s="486"/>
      <c r="G248" s="486"/>
      <c r="H248" s="32"/>
      <c r="I248" s="32"/>
      <c r="J248" s="32"/>
      <c r="K248" s="32"/>
      <c r="L248" s="32"/>
      <c r="M248" s="32"/>
      <c r="N248" s="32"/>
      <c r="O248" s="32"/>
      <c r="P248" s="32"/>
      <c r="Q248" s="32"/>
      <c r="R248" s="32"/>
      <c r="S248" s="32"/>
      <c r="T248" s="32"/>
      <c r="U248" s="32"/>
      <c r="V248" s="32"/>
      <c r="W248" s="32"/>
      <c r="X248" s="32"/>
      <c r="Y248" s="32"/>
      <c r="Z248" s="32"/>
    </row>
    <row r="249" spans="1:26" ht="13.5" customHeight="1">
      <c r="A249" s="505"/>
      <c r="B249" s="486"/>
      <c r="C249" s="486"/>
      <c r="D249" s="486"/>
      <c r="E249" s="486"/>
      <c r="F249" s="486"/>
      <c r="G249" s="486"/>
      <c r="H249" s="32"/>
      <c r="I249" s="32"/>
      <c r="J249" s="32"/>
      <c r="K249" s="32"/>
      <c r="L249" s="32"/>
      <c r="M249" s="32"/>
      <c r="N249" s="32"/>
      <c r="O249" s="32"/>
      <c r="P249" s="32"/>
      <c r="Q249" s="32"/>
      <c r="R249" s="32"/>
      <c r="S249" s="32"/>
      <c r="T249" s="32"/>
      <c r="U249" s="32"/>
      <c r="V249" s="32"/>
      <c r="W249" s="32"/>
      <c r="X249" s="32"/>
      <c r="Y249" s="32"/>
      <c r="Z249" s="32"/>
    </row>
    <row r="250" spans="1:26" ht="13.5" customHeight="1">
      <c r="A250" s="505"/>
      <c r="B250" s="486"/>
      <c r="C250" s="486"/>
      <c r="D250" s="486"/>
      <c r="E250" s="486"/>
      <c r="F250" s="486"/>
      <c r="G250" s="486"/>
      <c r="H250" s="32"/>
      <c r="I250" s="32"/>
      <c r="J250" s="32"/>
      <c r="K250" s="32"/>
      <c r="L250" s="32"/>
      <c r="M250" s="32"/>
      <c r="N250" s="32"/>
      <c r="O250" s="32"/>
      <c r="P250" s="32"/>
      <c r="Q250" s="32"/>
      <c r="R250" s="32"/>
      <c r="S250" s="32"/>
      <c r="T250" s="32"/>
      <c r="U250" s="32"/>
      <c r="V250" s="32"/>
      <c r="W250" s="32"/>
      <c r="X250" s="32"/>
      <c r="Y250" s="32"/>
      <c r="Z250" s="32"/>
    </row>
    <row r="251" spans="1:26" ht="13.5" customHeight="1">
      <c r="A251" s="505"/>
      <c r="B251" s="486"/>
      <c r="C251" s="486"/>
      <c r="D251" s="486"/>
      <c r="E251" s="486"/>
      <c r="F251" s="486"/>
      <c r="G251" s="486"/>
      <c r="H251" s="32"/>
      <c r="I251" s="32"/>
      <c r="J251" s="32"/>
      <c r="K251" s="32"/>
      <c r="L251" s="32"/>
      <c r="M251" s="32"/>
      <c r="N251" s="32"/>
      <c r="O251" s="32"/>
      <c r="P251" s="32"/>
      <c r="Q251" s="32"/>
      <c r="R251" s="32"/>
      <c r="S251" s="32"/>
      <c r="T251" s="32"/>
      <c r="U251" s="32"/>
      <c r="V251" s="32"/>
      <c r="W251" s="32"/>
      <c r="X251" s="32"/>
      <c r="Y251" s="32"/>
      <c r="Z251" s="32"/>
    </row>
    <row r="252" spans="1:26" ht="13.5" customHeight="1">
      <c r="A252" s="505"/>
      <c r="B252" s="486"/>
      <c r="C252" s="486"/>
      <c r="D252" s="486"/>
      <c r="E252" s="486"/>
      <c r="F252" s="486"/>
      <c r="G252" s="486"/>
      <c r="H252" s="32"/>
      <c r="I252" s="32"/>
      <c r="J252" s="32"/>
      <c r="K252" s="32"/>
      <c r="L252" s="32"/>
      <c r="M252" s="32"/>
      <c r="N252" s="32"/>
      <c r="O252" s="32"/>
      <c r="P252" s="32"/>
      <c r="Q252" s="32"/>
      <c r="R252" s="32"/>
      <c r="S252" s="32"/>
      <c r="T252" s="32"/>
      <c r="U252" s="32"/>
      <c r="V252" s="32"/>
      <c r="W252" s="32"/>
      <c r="X252" s="32"/>
      <c r="Y252" s="32"/>
      <c r="Z252" s="32"/>
    </row>
    <row r="253" spans="1:26" ht="13.5" customHeight="1">
      <c r="A253" s="505"/>
      <c r="B253" s="486"/>
      <c r="C253" s="486"/>
      <c r="D253" s="486"/>
      <c r="E253" s="486"/>
      <c r="F253" s="486"/>
      <c r="G253" s="486"/>
      <c r="H253" s="32"/>
      <c r="I253" s="32"/>
      <c r="J253" s="32"/>
      <c r="K253" s="32"/>
      <c r="L253" s="32"/>
      <c r="M253" s="32"/>
      <c r="N253" s="32"/>
      <c r="O253" s="32"/>
      <c r="P253" s="32"/>
      <c r="Q253" s="32"/>
      <c r="R253" s="32"/>
      <c r="S253" s="32"/>
      <c r="T253" s="32"/>
      <c r="U253" s="32"/>
      <c r="V253" s="32"/>
      <c r="W253" s="32"/>
      <c r="X253" s="32"/>
      <c r="Y253" s="32"/>
      <c r="Z253" s="32"/>
    </row>
    <row r="254" spans="1:26" ht="13.5" customHeight="1">
      <c r="A254" s="505"/>
      <c r="B254" s="486"/>
      <c r="C254" s="486"/>
      <c r="D254" s="486"/>
      <c r="E254" s="486"/>
      <c r="F254" s="486"/>
      <c r="G254" s="486"/>
      <c r="H254" s="32"/>
      <c r="I254" s="32"/>
      <c r="J254" s="32"/>
      <c r="K254" s="32"/>
      <c r="L254" s="32"/>
      <c r="M254" s="32"/>
      <c r="N254" s="32"/>
      <c r="O254" s="32"/>
      <c r="P254" s="32"/>
      <c r="Q254" s="32"/>
      <c r="R254" s="32"/>
      <c r="S254" s="32"/>
      <c r="T254" s="32"/>
      <c r="U254" s="32"/>
      <c r="V254" s="32"/>
      <c r="W254" s="32"/>
      <c r="X254" s="32"/>
      <c r="Y254" s="32"/>
      <c r="Z254" s="32"/>
    </row>
    <row r="255" spans="1:26" ht="13.5" customHeight="1">
      <c r="A255" s="505"/>
      <c r="B255" s="486"/>
      <c r="C255" s="486"/>
      <c r="D255" s="486"/>
      <c r="E255" s="486"/>
      <c r="F255" s="486"/>
      <c r="G255" s="486"/>
      <c r="H255" s="32"/>
      <c r="I255" s="32"/>
      <c r="J255" s="32"/>
      <c r="K255" s="32"/>
      <c r="L255" s="32"/>
      <c r="M255" s="32"/>
      <c r="N255" s="32"/>
      <c r="O255" s="32"/>
      <c r="P255" s="32"/>
      <c r="Q255" s="32"/>
      <c r="R255" s="32"/>
      <c r="S255" s="32"/>
      <c r="T255" s="32"/>
      <c r="U255" s="32"/>
      <c r="V255" s="32"/>
      <c r="W255" s="32"/>
      <c r="X255" s="32"/>
      <c r="Y255" s="32"/>
      <c r="Z255" s="32"/>
    </row>
    <row r="256" spans="1:26" ht="13.5" customHeight="1">
      <c r="A256" s="505"/>
      <c r="B256" s="486"/>
      <c r="C256" s="486"/>
      <c r="D256" s="486"/>
      <c r="E256" s="486"/>
      <c r="F256" s="486"/>
      <c r="G256" s="486"/>
      <c r="H256" s="32"/>
      <c r="I256" s="32"/>
      <c r="J256" s="32"/>
      <c r="K256" s="32"/>
      <c r="L256" s="32"/>
      <c r="M256" s="32"/>
      <c r="N256" s="32"/>
      <c r="O256" s="32"/>
      <c r="P256" s="32"/>
      <c r="Q256" s="32"/>
      <c r="R256" s="32"/>
      <c r="S256" s="32"/>
      <c r="T256" s="32"/>
      <c r="U256" s="32"/>
      <c r="V256" s="32"/>
      <c r="W256" s="32"/>
      <c r="X256" s="32"/>
      <c r="Y256" s="32"/>
      <c r="Z256" s="32"/>
    </row>
    <row r="257" spans="1:26" ht="13.5" customHeight="1">
      <c r="A257" s="505"/>
      <c r="B257" s="486"/>
      <c r="C257" s="486"/>
      <c r="D257" s="486"/>
      <c r="E257" s="486"/>
      <c r="F257" s="486"/>
      <c r="G257" s="486"/>
      <c r="H257" s="32"/>
      <c r="I257" s="32"/>
      <c r="J257" s="32"/>
      <c r="K257" s="32"/>
      <c r="L257" s="32"/>
      <c r="M257" s="32"/>
      <c r="N257" s="32"/>
      <c r="O257" s="32"/>
      <c r="P257" s="32"/>
      <c r="Q257" s="32"/>
      <c r="R257" s="32"/>
      <c r="S257" s="32"/>
      <c r="T257" s="32"/>
      <c r="U257" s="32"/>
      <c r="V257" s="32"/>
      <c r="W257" s="32"/>
      <c r="X257" s="32"/>
      <c r="Y257" s="32"/>
      <c r="Z257" s="32"/>
    </row>
    <row r="258" spans="1:26" ht="13.5" customHeight="1">
      <c r="A258" s="505"/>
      <c r="B258" s="486"/>
      <c r="C258" s="486"/>
      <c r="D258" s="486"/>
      <c r="E258" s="486"/>
      <c r="F258" s="486"/>
      <c r="G258" s="486"/>
      <c r="H258" s="32"/>
      <c r="I258" s="32"/>
      <c r="J258" s="32"/>
      <c r="K258" s="32"/>
      <c r="L258" s="32"/>
      <c r="M258" s="32"/>
      <c r="N258" s="32"/>
      <c r="O258" s="32"/>
      <c r="P258" s="32"/>
      <c r="Q258" s="32"/>
      <c r="R258" s="32"/>
      <c r="S258" s="32"/>
      <c r="T258" s="32"/>
      <c r="U258" s="32"/>
      <c r="V258" s="32"/>
      <c r="W258" s="32"/>
      <c r="X258" s="32"/>
      <c r="Y258" s="32"/>
      <c r="Z258" s="32"/>
    </row>
    <row r="259" spans="1:26" ht="13.5" customHeight="1">
      <c r="A259" s="505"/>
      <c r="B259" s="486"/>
      <c r="C259" s="486"/>
      <c r="D259" s="486"/>
      <c r="E259" s="486"/>
      <c r="F259" s="486"/>
      <c r="G259" s="486"/>
      <c r="H259" s="32"/>
      <c r="I259" s="32"/>
      <c r="J259" s="32"/>
      <c r="K259" s="32"/>
      <c r="L259" s="32"/>
      <c r="M259" s="32"/>
      <c r="N259" s="32"/>
      <c r="O259" s="32"/>
      <c r="P259" s="32"/>
      <c r="Q259" s="32"/>
      <c r="R259" s="32"/>
      <c r="S259" s="32"/>
      <c r="T259" s="32"/>
      <c r="U259" s="32"/>
      <c r="V259" s="32"/>
      <c r="W259" s="32"/>
      <c r="X259" s="32"/>
      <c r="Y259" s="32"/>
      <c r="Z259" s="32"/>
    </row>
    <row r="260" spans="1:26" ht="13.5" customHeight="1">
      <c r="A260" s="505"/>
      <c r="B260" s="486"/>
      <c r="C260" s="486"/>
      <c r="D260" s="486"/>
      <c r="E260" s="486"/>
      <c r="F260" s="486"/>
      <c r="G260" s="486"/>
      <c r="H260" s="32"/>
      <c r="I260" s="32"/>
      <c r="J260" s="32"/>
      <c r="K260" s="32"/>
      <c r="L260" s="32"/>
      <c r="M260" s="32"/>
      <c r="N260" s="32"/>
      <c r="O260" s="32"/>
      <c r="P260" s="32"/>
      <c r="Q260" s="32"/>
      <c r="R260" s="32"/>
      <c r="S260" s="32"/>
      <c r="T260" s="32"/>
      <c r="U260" s="32"/>
      <c r="V260" s="32"/>
      <c r="W260" s="32"/>
      <c r="X260" s="32"/>
      <c r="Y260" s="32"/>
      <c r="Z260" s="32"/>
    </row>
    <row r="261" spans="1:26" ht="13.5" customHeight="1">
      <c r="A261" s="505"/>
      <c r="B261" s="486"/>
      <c r="C261" s="486"/>
      <c r="D261" s="486"/>
      <c r="E261" s="486"/>
      <c r="F261" s="486"/>
      <c r="G261" s="486"/>
      <c r="H261" s="32"/>
      <c r="I261" s="32"/>
      <c r="J261" s="32"/>
      <c r="K261" s="32"/>
      <c r="L261" s="32"/>
      <c r="M261" s="32"/>
      <c r="N261" s="32"/>
      <c r="O261" s="32"/>
      <c r="P261" s="32"/>
      <c r="Q261" s="32"/>
      <c r="R261" s="32"/>
      <c r="S261" s="32"/>
      <c r="T261" s="32"/>
      <c r="U261" s="32"/>
      <c r="V261" s="32"/>
      <c r="W261" s="32"/>
      <c r="X261" s="32"/>
      <c r="Y261" s="32"/>
      <c r="Z261" s="32"/>
    </row>
    <row r="262" spans="1:26" ht="13.5" customHeight="1">
      <c r="A262" s="505"/>
      <c r="B262" s="486"/>
      <c r="C262" s="486"/>
      <c r="D262" s="486"/>
      <c r="E262" s="486"/>
      <c r="F262" s="486"/>
      <c r="G262" s="486"/>
      <c r="H262" s="32"/>
      <c r="I262" s="32"/>
      <c r="J262" s="32"/>
      <c r="K262" s="32"/>
      <c r="L262" s="32"/>
      <c r="M262" s="32"/>
      <c r="N262" s="32"/>
      <c r="O262" s="32"/>
      <c r="P262" s="32"/>
      <c r="Q262" s="32"/>
      <c r="R262" s="32"/>
      <c r="S262" s="32"/>
      <c r="T262" s="32"/>
      <c r="U262" s="32"/>
      <c r="V262" s="32"/>
      <c r="W262" s="32"/>
      <c r="X262" s="32"/>
      <c r="Y262" s="32"/>
      <c r="Z262" s="32"/>
    </row>
    <row r="263" spans="1:26" ht="13.5" customHeight="1">
      <c r="A263" s="505"/>
      <c r="B263" s="486"/>
      <c r="C263" s="486"/>
      <c r="D263" s="486"/>
      <c r="E263" s="486"/>
      <c r="F263" s="486"/>
      <c r="G263" s="486"/>
      <c r="H263" s="32"/>
      <c r="I263" s="32"/>
      <c r="J263" s="32"/>
      <c r="K263" s="32"/>
      <c r="L263" s="32"/>
      <c r="M263" s="32"/>
      <c r="N263" s="32"/>
      <c r="O263" s="32"/>
      <c r="P263" s="32"/>
      <c r="Q263" s="32"/>
      <c r="R263" s="32"/>
      <c r="S263" s="32"/>
      <c r="T263" s="32"/>
      <c r="U263" s="32"/>
      <c r="V263" s="32"/>
      <c r="W263" s="32"/>
      <c r="X263" s="32"/>
      <c r="Y263" s="32"/>
      <c r="Z263" s="32"/>
    </row>
    <row r="264" spans="1:26" ht="13.5" customHeight="1">
      <c r="A264" s="505"/>
      <c r="B264" s="486"/>
      <c r="C264" s="486"/>
      <c r="D264" s="486"/>
      <c r="E264" s="486"/>
      <c r="F264" s="486"/>
      <c r="G264" s="486"/>
      <c r="H264" s="32"/>
      <c r="I264" s="32"/>
      <c r="J264" s="32"/>
      <c r="K264" s="32"/>
      <c r="L264" s="32"/>
      <c r="M264" s="32"/>
      <c r="N264" s="32"/>
      <c r="O264" s="32"/>
      <c r="P264" s="32"/>
      <c r="Q264" s="32"/>
      <c r="R264" s="32"/>
      <c r="S264" s="32"/>
      <c r="T264" s="32"/>
      <c r="U264" s="32"/>
      <c r="V264" s="32"/>
      <c r="W264" s="32"/>
      <c r="X264" s="32"/>
      <c r="Y264" s="32"/>
      <c r="Z264" s="32"/>
    </row>
    <row r="265" spans="1:26" ht="13.5" customHeight="1">
      <c r="A265" s="505"/>
      <c r="B265" s="486"/>
      <c r="C265" s="486"/>
      <c r="D265" s="486"/>
      <c r="E265" s="486"/>
      <c r="F265" s="486"/>
      <c r="G265" s="486"/>
      <c r="H265" s="32"/>
      <c r="I265" s="32"/>
      <c r="J265" s="32"/>
      <c r="K265" s="32"/>
      <c r="L265" s="32"/>
      <c r="M265" s="32"/>
      <c r="N265" s="32"/>
      <c r="O265" s="32"/>
      <c r="P265" s="32"/>
      <c r="Q265" s="32"/>
      <c r="R265" s="32"/>
      <c r="S265" s="32"/>
      <c r="T265" s="32"/>
      <c r="U265" s="32"/>
      <c r="V265" s="32"/>
      <c r="W265" s="32"/>
      <c r="X265" s="32"/>
      <c r="Y265" s="32"/>
      <c r="Z265" s="32"/>
    </row>
    <row r="266" spans="1:26" ht="13.5" customHeight="1">
      <c r="A266" s="505"/>
      <c r="B266" s="486"/>
      <c r="C266" s="486"/>
      <c r="D266" s="486"/>
      <c r="E266" s="486"/>
      <c r="F266" s="486"/>
      <c r="G266" s="486"/>
      <c r="H266" s="32"/>
      <c r="I266" s="32"/>
      <c r="J266" s="32"/>
      <c r="K266" s="32"/>
      <c r="L266" s="32"/>
      <c r="M266" s="32"/>
      <c r="N266" s="32"/>
      <c r="O266" s="32"/>
      <c r="P266" s="32"/>
      <c r="Q266" s="32"/>
      <c r="R266" s="32"/>
      <c r="S266" s="32"/>
      <c r="T266" s="32"/>
      <c r="U266" s="32"/>
      <c r="V266" s="32"/>
      <c r="W266" s="32"/>
      <c r="X266" s="32"/>
      <c r="Y266" s="32"/>
      <c r="Z266" s="32"/>
    </row>
    <row r="267" spans="1:26" ht="13.5" customHeight="1">
      <c r="A267" s="505"/>
      <c r="B267" s="486"/>
      <c r="C267" s="486"/>
      <c r="D267" s="486"/>
      <c r="E267" s="486"/>
      <c r="F267" s="486"/>
      <c r="G267" s="486"/>
      <c r="H267" s="32"/>
      <c r="I267" s="32"/>
      <c r="J267" s="32"/>
      <c r="K267" s="32"/>
      <c r="L267" s="32"/>
      <c r="M267" s="32"/>
      <c r="N267" s="32"/>
      <c r="O267" s="32"/>
      <c r="P267" s="32"/>
      <c r="Q267" s="32"/>
      <c r="R267" s="32"/>
      <c r="S267" s="32"/>
      <c r="T267" s="32"/>
      <c r="U267" s="32"/>
      <c r="V267" s="32"/>
      <c r="W267" s="32"/>
      <c r="X267" s="32"/>
      <c r="Y267" s="32"/>
      <c r="Z267" s="32"/>
    </row>
    <row r="268" spans="1:26" ht="13.5" customHeight="1">
      <c r="A268" s="505"/>
      <c r="B268" s="486"/>
      <c r="C268" s="486"/>
      <c r="D268" s="486"/>
      <c r="E268" s="486"/>
      <c r="F268" s="486"/>
      <c r="G268" s="486"/>
      <c r="H268" s="32"/>
      <c r="I268" s="32"/>
      <c r="J268" s="32"/>
      <c r="K268" s="32"/>
      <c r="L268" s="32"/>
      <c r="M268" s="32"/>
      <c r="N268" s="32"/>
      <c r="O268" s="32"/>
      <c r="P268" s="32"/>
      <c r="Q268" s="32"/>
      <c r="R268" s="32"/>
      <c r="S268" s="32"/>
      <c r="T268" s="32"/>
      <c r="U268" s="32"/>
      <c r="V268" s="32"/>
      <c r="W268" s="32"/>
      <c r="X268" s="32"/>
      <c r="Y268" s="32"/>
      <c r="Z268" s="32"/>
    </row>
    <row r="269" spans="1:26" ht="13.5" customHeight="1">
      <c r="A269" s="505"/>
      <c r="B269" s="486"/>
      <c r="C269" s="486"/>
      <c r="D269" s="486"/>
      <c r="E269" s="486"/>
      <c r="F269" s="486"/>
      <c r="G269" s="486"/>
      <c r="H269" s="32"/>
      <c r="I269" s="32"/>
      <c r="J269" s="32"/>
      <c r="K269" s="32"/>
      <c r="L269" s="32"/>
      <c r="M269" s="32"/>
      <c r="N269" s="32"/>
      <c r="O269" s="32"/>
      <c r="P269" s="32"/>
      <c r="Q269" s="32"/>
      <c r="R269" s="32"/>
      <c r="S269" s="32"/>
      <c r="T269" s="32"/>
      <c r="U269" s="32"/>
      <c r="V269" s="32"/>
      <c r="W269" s="32"/>
      <c r="X269" s="32"/>
      <c r="Y269" s="32"/>
      <c r="Z269" s="32"/>
    </row>
    <row r="270" spans="1:26" ht="13.5" customHeight="1">
      <c r="A270" s="505"/>
      <c r="B270" s="486"/>
      <c r="C270" s="486"/>
      <c r="D270" s="486"/>
      <c r="E270" s="486"/>
      <c r="F270" s="486"/>
      <c r="G270" s="486"/>
      <c r="H270" s="32"/>
      <c r="I270" s="32"/>
      <c r="J270" s="32"/>
      <c r="K270" s="32"/>
      <c r="L270" s="32"/>
      <c r="M270" s="32"/>
      <c r="N270" s="32"/>
      <c r="O270" s="32"/>
      <c r="P270" s="32"/>
      <c r="Q270" s="32"/>
      <c r="R270" s="32"/>
      <c r="S270" s="32"/>
      <c r="T270" s="32"/>
      <c r="U270" s="32"/>
      <c r="V270" s="32"/>
      <c r="W270" s="32"/>
      <c r="X270" s="32"/>
      <c r="Y270" s="32"/>
      <c r="Z270" s="32"/>
    </row>
    <row r="271" spans="1:26" ht="13.5" customHeight="1">
      <c r="A271" s="505"/>
      <c r="B271" s="486"/>
      <c r="C271" s="486"/>
      <c r="D271" s="486"/>
      <c r="E271" s="486"/>
      <c r="F271" s="486"/>
      <c r="G271" s="486"/>
      <c r="H271" s="32"/>
      <c r="I271" s="32"/>
      <c r="J271" s="32"/>
      <c r="K271" s="32"/>
      <c r="L271" s="32"/>
      <c r="M271" s="32"/>
      <c r="N271" s="32"/>
      <c r="O271" s="32"/>
      <c r="P271" s="32"/>
      <c r="Q271" s="32"/>
      <c r="R271" s="32"/>
      <c r="S271" s="32"/>
      <c r="T271" s="32"/>
      <c r="U271" s="32"/>
      <c r="V271" s="32"/>
      <c r="W271" s="32"/>
      <c r="X271" s="32"/>
      <c r="Y271" s="32"/>
      <c r="Z271" s="32"/>
    </row>
    <row r="272" spans="1:26" ht="13.5" customHeight="1">
      <c r="A272" s="505"/>
      <c r="B272" s="486"/>
      <c r="C272" s="486"/>
      <c r="D272" s="486"/>
      <c r="E272" s="486"/>
      <c r="F272" s="486"/>
      <c r="G272" s="486"/>
      <c r="H272" s="32"/>
      <c r="I272" s="32"/>
      <c r="J272" s="32"/>
      <c r="K272" s="32"/>
      <c r="L272" s="32"/>
      <c r="M272" s="32"/>
      <c r="N272" s="32"/>
      <c r="O272" s="32"/>
      <c r="P272" s="32"/>
      <c r="Q272" s="32"/>
      <c r="R272" s="32"/>
      <c r="S272" s="32"/>
      <c r="T272" s="32"/>
      <c r="U272" s="32"/>
      <c r="V272" s="32"/>
      <c r="W272" s="32"/>
      <c r="X272" s="32"/>
      <c r="Y272" s="32"/>
      <c r="Z272" s="32"/>
    </row>
    <row r="273" spans="1:26" ht="13.5" customHeight="1">
      <c r="A273" s="505"/>
      <c r="B273" s="486"/>
      <c r="C273" s="486"/>
      <c r="D273" s="486"/>
      <c r="E273" s="486"/>
      <c r="F273" s="486"/>
      <c r="G273" s="486"/>
      <c r="H273" s="32"/>
      <c r="I273" s="32"/>
      <c r="J273" s="32"/>
      <c r="K273" s="32"/>
      <c r="L273" s="32"/>
      <c r="M273" s="32"/>
      <c r="N273" s="32"/>
      <c r="O273" s="32"/>
      <c r="P273" s="32"/>
      <c r="Q273" s="32"/>
      <c r="R273" s="32"/>
      <c r="S273" s="32"/>
      <c r="T273" s="32"/>
      <c r="U273" s="32"/>
      <c r="V273" s="32"/>
      <c r="W273" s="32"/>
      <c r="X273" s="32"/>
      <c r="Y273" s="32"/>
      <c r="Z273" s="32"/>
    </row>
    <row r="274" spans="1:26" ht="13.5" customHeight="1">
      <c r="A274" s="505"/>
      <c r="B274" s="486"/>
      <c r="C274" s="486"/>
      <c r="D274" s="486"/>
      <c r="E274" s="486"/>
      <c r="F274" s="486"/>
      <c r="G274" s="486"/>
      <c r="H274" s="32"/>
      <c r="I274" s="32"/>
      <c r="J274" s="32"/>
      <c r="K274" s="32"/>
      <c r="L274" s="32"/>
      <c r="M274" s="32"/>
      <c r="N274" s="32"/>
      <c r="O274" s="32"/>
      <c r="P274" s="32"/>
      <c r="Q274" s="32"/>
      <c r="R274" s="32"/>
      <c r="S274" s="32"/>
      <c r="T274" s="32"/>
      <c r="U274" s="32"/>
      <c r="V274" s="32"/>
      <c r="W274" s="32"/>
      <c r="X274" s="32"/>
      <c r="Y274" s="32"/>
      <c r="Z274" s="32"/>
    </row>
    <row r="275" spans="1:26" ht="13.5" customHeight="1">
      <c r="A275" s="505"/>
      <c r="B275" s="486"/>
      <c r="C275" s="486"/>
      <c r="D275" s="486"/>
      <c r="E275" s="486"/>
      <c r="F275" s="486"/>
      <c r="G275" s="486"/>
      <c r="H275" s="32"/>
      <c r="I275" s="32"/>
      <c r="J275" s="32"/>
      <c r="K275" s="32"/>
      <c r="L275" s="32"/>
      <c r="M275" s="32"/>
      <c r="N275" s="32"/>
      <c r="O275" s="32"/>
      <c r="P275" s="32"/>
      <c r="Q275" s="32"/>
      <c r="R275" s="32"/>
      <c r="S275" s="32"/>
      <c r="T275" s="32"/>
      <c r="U275" s="32"/>
      <c r="V275" s="32"/>
      <c r="W275" s="32"/>
      <c r="X275" s="32"/>
      <c r="Y275" s="32"/>
      <c r="Z275" s="32"/>
    </row>
    <row r="276" spans="1:26" ht="13.5" customHeight="1">
      <c r="A276" s="505"/>
      <c r="B276" s="486"/>
      <c r="C276" s="486"/>
      <c r="D276" s="486"/>
      <c r="E276" s="486"/>
      <c r="F276" s="486"/>
      <c r="G276" s="486"/>
      <c r="H276" s="32"/>
      <c r="I276" s="32"/>
      <c r="J276" s="32"/>
      <c r="K276" s="32"/>
      <c r="L276" s="32"/>
      <c r="M276" s="32"/>
      <c r="N276" s="32"/>
      <c r="O276" s="32"/>
      <c r="P276" s="32"/>
      <c r="Q276" s="32"/>
      <c r="R276" s="32"/>
      <c r="S276" s="32"/>
      <c r="T276" s="32"/>
      <c r="U276" s="32"/>
      <c r="V276" s="32"/>
      <c r="W276" s="32"/>
      <c r="X276" s="32"/>
      <c r="Y276" s="32"/>
      <c r="Z276" s="32"/>
    </row>
    <row r="277" spans="1:26" ht="13.5" customHeight="1">
      <c r="A277" s="505"/>
      <c r="B277" s="486"/>
      <c r="C277" s="486"/>
      <c r="D277" s="486"/>
      <c r="E277" s="486"/>
      <c r="F277" s="486"/>
      <c r="G277" s="486"/>
      <c r="H277" s="32"/>
      <c r="I277" s="32"/>
      <c r="J277" s="32"/>
      <c r="K277" s="32"/>
      <c r="L277" s="32"/>
      <c r="M277" s="32"/>
      <c r="N277" s="32"/>
      <c r="O277" s="32"/>
      <c r="P277" s="32"/>
      <c r="Q277" s="32"/>
      <c r="R277" s="32"/>
      <c r="S277" s="32"/>
      <c r="T277" s="32"/>
      <c r="U277" s="32"/>
      <c r="V277" s="32"/>
      <c r="W277" s="32"/>
      <c r="X277" s="32"/>
      <c r="Y277" s="32"/>
      <c r="Z277" s="32"/>
    </row>
    <row r="278" spans="1:26" ht="13.5" customHeight="1">
      <c r="A278" s="505"/>
      <c r="B278" s="486"/>
      <c r="C278" s="486"/>
      <c r="D278" s="486"/>
      <c r="E278" s="486"/>
      <c r="F278" s="486"/>
      <c r="G278" s="486"/>
      <c r="H278" s="32"/>
      <c r="I278" s="32"/>
      <c r="J278" s="32"/>
      <c r="K278" s="32"/>
      <c r="L278" s="32"/>
      <c r="M278" s="32"/>
      <c r="N278" s="32"/>
      <c r="O278" s="32"/>
      <c r="P278" s="32"/>
      <c r="Q278" s="32"/>
      <c r="R278" s="32"/>
      <c r="S278" s="32"/>
      <c r="T278" s="32"/>
      <c r="U278" s="32"/>
      <c r="V278" s="32"/>
      <c r="W278" s="32"/>
      <c r="X278" s="32"/>
      <c r="Y278" s="32"/>
      <c r="Z278" s="32"/>
    </row>
    <row r="279" spans="1:26" ht="13.5" customHeight="1">
      <c r="A279" s="505"/>
      <c r="B279" s="486"/>
      <c r="C279" s="486"/>
      <c r="D279" s="486"/>
      <c r="E279" s="486"/>
      <c r="F279" s="486"/>
      <c r="G279" s="486"/>
      <c r="H279" s="32"/>
      <c r="I279" s="32"/>
      <c r="J279" s="32"/>
      <c r="K279" s="32"/>
      <c r="L279" s="32"/>
      <c r="M279" s="32"/>
      <c r="N279" s="32"/>
      <c r="O279" s="32"/>
      <c r="P279" s="32"/>
      <c r="Q279" s="32"/>
      <c r="R279" s="32"/>
      <c r="S279" s="32"/>
      <c r="T279" s="32"/>
      <c r="U279" s="32"/>
      <c r="V279" s="32"/>
      <c r="W279" s="32"/>
      <c r="X279" s="32"/>
      <c r="Y279" s="32"/>
      <c r="Z279" s="32"/>
    </row>
    <row r="280" spans="1:26" ht="13.5" customHeight="1">
      <c r="A280" s="505"/>
      <c r="B280" s="486"/>
      <c r="C280" s="486"/>
      <c r="D280" s="486"/>
      <c r="E280" s="486"/>
      <c r="F280" s="486"/>
      <c r="G280" s="486"/>
      <c r="H280" s="32"/>
      <c r="I280" s="32"/>
      <c r="J280" s="32"/>
      <c r="K280" s="32"/>
      <c r="L280" s="32"/>
      <c r="M280" s="32"/>
      <c r="N280" s="32"/>
      <c r="O280" s="32"/>
      <c r="P280" s="32"/>
      <c r="Q280" s="32"/>
      <c r="R280" s="32"/>
      <c r="S280" s="32"/>
      <c r="T280" s="32"/>
      <c r="U280" s="32"/>
      <c r="V280" s="32"/>
      <c r="W280" s="32"/>
      <c r="X280" s="32"/>
      <c r="Y280" s="32"/>
      <c r="Z280" s="32"/>
    </row>
    <row r="281" spans="1:26" ht="13.5" customHeight="1">
      <c r="A281" s="505"/>
      <c r="B281" s="486"/>
      <c r="C281" s="486"/>
      <c r="D281" s="486"/>
      <c r="E281" s="486"/>
      <c r="F281" s="486"/>
      <c r="G281" s="486"/>
      <c r="H281" s="32"/>
      <c r="I281" s="32"/>
      <c r="J281" s="32"/>
      <c r="K281" s="32"/>
      <c r="L281" s="32"/>
      <c r="M281" s="32"/>
      <c r="N281" s="32"/>
      <c r="O281" s="32"/>
      <c r="P281" s="32"/>
      <c r="Q281" s="32"/>
      <c r="R281" s="32"/>
      <c r="S281" s="32"/>
      <c r="T281" s="32"/>
      <c r="U281" s="32"/>
      <c r="V281" s="32"/>
      <c r="W281" s="32"/>
      <c r="X281" s="32"/>
      <c r="Y281" s="32"/>
      <c r="Z281" s="32"/>
    </row>
    <row r="282" spans="1:26" ht="13.5" customHeight="1">
      <c r="A282" s="505"/>
      <c r="B282" s="486"/>
      <c r="C282" s="486"/>
      <c r="D282" s="486"/>
      <c r="E282" s="486"/>
      <c r="F282" s="486"/>
      <c r="G282" s="486"/>
      <c r="H282" s="32"/>
      <c r="I282" s="32"/>
      <c r="J282" s="32"/>
      <c r="K282" s="32"/>
      <c r="L282" s="32"/>
      <c r="M282" s="32"/>
      <c r="N282" s="32"/>
      <c r="O282" s="32"/>
      <c r="P282" s="32"/>
      <c r="Q282" s="32"/>
      <c r="R282" s="32"/>
      <c r="S282" s="32"/>
      <c r="T282" s="32"/>
      <c r="U282" s="32"/>
      <c r="V282" s="32"/>
      <c r="W282" s="32"/>
      <c r="X282" s="32"/>
      <c r="Y282" s="32"/>
      <c r="Z282" s="32"/>
    </row>
    <row r="283" spans="1:26" ht="13.5" customHeight="1">
      <c r="A283" s="505"/>
      <c r="B283" s="486"/>
      <c r="C283" s="486"/>
      <c r="D283" s="486"/>
      <c r="E283" s="486"/>
      <c r="F283" s="486"/>
      <c r="G283" s="486"/>
      <c r="H283" s="32"/>
      <c r="I283" s="32"/>
      <c r="J283" s="32"/>
      <c r="K283" s="32"/>
      <c r="L283" s="32"/>
      <c r="M283" s="32"/>
      <c r="N283" s="32"/>
      <c r="O283" s="32"/>
      <c r="P283" s="32"/>
      <c r="Q283" s="32"/>
      <c r="R283" s="32"/>
      <c r="S283" s="32"/>
      <c r="T283" s="32"/>
      <c r="U283" s="32"/>
      <c r="V283" s="32"/>
      <c r="W283" s="32"/>
      <c r="X283" s="32"/>
      <c r="Y283" s="32"/>
      <c r="Z283" s="32"/>
    </row>
    <row r="284" spans="1:26" ht="13.5" customHeight="1">
      <c r="A284" s="505"/>
      <c r="B284" s="486"/>
      <c r="C284" s="486"/>
      <c r="D284" s="486"/>
      <c r="E284" s="486"/>
      <c r="F284" s="486"/>
      <c r="G284" s="486"/>
      <c r="H284" s="32"/>
      <c r="I284" s="32"/>
      <c r="J284" s="32"/>
      <c r="K284" s="32"/>
      <c r="L284" s="32"/>
      <c r="M284" s="32"/>
      <c r="N284" s="32"/>
      <c r="O284" s="32"/>
      <c r="P284" s="32"/>
      <c r="Q284" s="32"/>
      <c r="R284" s="32"/>
      <c r="S284" s="32"/>
      <c r="T284" s="32"/>
      <c r="U284" s="32"/>
      <c r="V284" s="32"/>
      <c r="W284" s="32"/>
      <c r="X284" s="32"/>
      <c r="Y284" s="32"/>
      <c r="Z284" s="32"/>
    </row>
    <row r="285" spans="1:26" ht="13.5" customHeight="1">
      <c r="A285" s="505"/>
      <c r="B285" s="486"/>
      <c r="C285" s="486"/>
      <c r="D285" s="486"/>
      <c r="E285" s="486"/>
      <c r="F285" s="486"/>
      <c r="G285" s="486"/>
      <c r="H285" s="32"/>
      <c r="I285" s="32"/>
      <c r="J285" s="32"/>
      <c r="K285" s="32"/>
      <c r="L285" s="32"/>
      <c r="M285" s="32"/>
      <c r="N285" s="32"/>
      <c r="O285" s="32"/>
      <c r="P285" s="32"/>
      <c r="Q285" s="32"/>
      <c r="R285" s="32"/>
      <c r="S285" s="32"/>
      <c r="T285" s="32"/>
      <c r="U285" s="32"/>
      <c r="V285" s="32"/>
      <c r="W285" s="32"/>
      <c r="X285" s="32"/>
      <c r="Y285" s="32"/>
      <c r="Z285" s="32"/>
    </row>
    <row r="286" spans="1:26" ht="13.5" customHeight="1">
      <c r="A286" s="505"/>
      <c r="B286" s="486"/>
      <c r="C286" s="486"/>
      <c r="D286" s="486"/>
      <c r="E286" s="486"/>
      <c r="F286" s="486"/>
      <c r="G286" s="486"/>
      <c r="H286" s="32"/>
      <c r="I286" s="32"/>
      <c r="J286" s="32"/>
      <c r="K286" s="32"/>
      <c r="L286" s="32"/>
      <c r="M286" s="32"/>
      <c r="N286" s="32"/>
      <c r="O286" s="32"/>
      <c r="P286" s="32"/>
      <c r="Q286" s="32"/>
      <c r="R286" s="32"/>
      <c r="S286" s="32"/>
      <c r="T286" s="32"/>
      <c r="U286" s="32"/>
      <c r="V286" s="32"/>
      <c r="W286" s="32"/>
      <c r="X286" s="32"/>
      <c r="Y286" s="32"/>
      <c r="Z286" s="32"/>
    </row>
    <row r="287" spans="1:26" ht="13.5" customHeight="1">
      <c r="A287" s="505"/>
      <c r="B287" s="486"/>
      <c r="C287" s="486"/>
      <c r="D287" s="486"/>
      <c r="E287" s="486"/>
      <c r="F287" s="486"/>
      <c r="G287" s="486"/>
      <c r="H287" s="32"/>
      <c r="I287" s="32"/>
      <c r="J287" s="32"/>
      <c r="K287" s="32"/>
      <c r="L287" s="32"/>
      <c r="M287" s="32"/>
      <c r="N287" s="32"/>
      <c r="O287" s="32"/>
      <c r="P287" s="32"/>
      <c r="Q287" s="32"/>
      <c r="R287" s="32"/>
      <c r="S287" s="32"/>
      <c r="T287" s="32"/>
      <c r="U287" s="32"/>
      <c r="V287" s="32"/>
      <c r="W287" s="32"/>
      <c r="X287" s="32"/>
      <c r="Y287" s="32"/>
      <c r="Z287" s="32"/>
    </row>
    <row r="288" spans="1:26" ht="13.5" customHeight="1">
      <c r="A288" s="505"/>
      <c r="B288" s="486"/>
      <c r="C288" s="486"/>
      <c r="D288" s="486"/>
      <c r="E288" s="486"/>
      <c r="F288" s="486"/>
      <c r="G288" s="486"/>
      <c r="H288" s="32"/>
      <c r="I288" s="32"/>
      <c r="J288" s="32"/>
      <c r="K288" s="32"/>
      <c r="L288" s="32"/>
      <c r="M288" s="32"/>
      <c r="N288" s="32"/>
      <c r="O288" s="32"/>
      <c r="P288" s="32"/>
      <c r="Q288" s="32"/>
      <c r="R288" s="32"/>
      <c r="S288" s="32"/>
      <c r="T288" s="32"/>
      <c r="U288" s="32"/>
      <c r="V288" s="32"/>
      <c r="W288" s="32"/>
      <c r="X288" s="32"/>
      <c r="Y288" s="32"/>
      <c r="Z288" s="32"/>
    </row>
    <row r="289" spans="1:26" ht="13.5" customHeight="1">
      <c r="A289" s="505"/>
      <c r="B289" s="486"/>
      <c r="C289" s="486"/>
      <c r="D289" s="486"/>
      <c r="E289" s="486"/>
      <c r="F289" s="486"/>
      <c r="G289" s="486"/>
      <c r="H289" s="32"/>
      <c r="I289" s="32"/>
      <c r="J289" s="32"/>
      <c r="K289" s="32"/>
      <c r="L289" s="32"/>
      <c r="M289" s="32"/>
      <c r="N289" s="32"/>
      <c r="O289" s="32"/>
      <c r="P289" s="32"/>
      <c r="Q289" s="32"/>
      <c r="R289" s="32"/>
      <c r="S289" s="32"/>
      <c r="T289" s="32"/>
      <c r="U289" s="32"/>
      <c r="V289" s="32"/>
      <c r="W289" s="32"/>
      <c r="X289" s="32"/>
      <c r="Y289" s="32"/>
      <c r="Z289" s="32"/>
    </row>
    <row r="290" spans="1:26" ht="13.5" customHeight="1">
      <c r="A290" s="505"/>
      <c r="B290" s="486"/>
      <c r="C290" s="486"/>
      <c r="D290" s="486"/>
      <c r="E290" s="486"/>
      <c r="F290" s="486"/>
      <c r="G290" s="486"/>
      <c r="H290" s="32"/>
      <c r="I290" s="32"/>
      <c r="J290" s="32"/>
      <c r="K290" s="32"/>
      <c r="L290" s="32"/>
      <c r="M290" s="32"/>
      <c r="N290" s="32"/>
      <c r="O290" s="32"/>
      <c r="P290" s="32"/>
      <c r="Q290" s="32"/>
      <c r="R290" s="32"/>
      <c r="S290" s="32"/>
      <c r="T290" s="32"/>
      <c r="U290" s="32"/>
      <c r="V290" s="32"/>
      <c r="W290" s="32"/>
      <c r="X290" s="32"/>
      <c r="Y290" s="32"/>
      <c r="Z290" s="32"/>
    </row>
    <row r="291" spans="1:26" ht="13.5" customHeight="1">
      <c r="A291" s="505"/>
      <c r="B291" s="486"/>
      <c r="C291" s="486"/>
      <c r="D291" s="486"/>
      <c r="E291" s="486"/>
      <c r="F291" s="486"/>
      <c r="G291" s="486"/>
      <c r="H291" s="32"/>
      <c r="I291" s="32"/>
      <c r="J291" s="32"/>
      <c r="K291" s="32"/>
      <c r="L291" s="32"/>
      <c r="M291" s="32"/>
      <c r="N291" s="32"/>
      <c r="O291" s="32"/>
      <c r="P291" s="32"/>
      <c r="Q291" s="32"/>
      <c r="R291" s="32"/>
      <c r="S291" s="32"/>
      <c r="T291" s="32"/>
      <c r="U291" s="32"/>
      <c r="V291" s="32"/>
      <c r="W291" s="32"/>
      <c r="X291" s="32"/>
      <c r="Y291" s="32"/>
      <c r="Z291" s="32"/>
    </row>
    <row r="292" spans="1:26" ht="13.5" customHeight="1">
      <c r="A292" s="505"/>
      <c r="B292" s="486"/>
      <c r="C292" s="486"/>
      <c r="D292" s="486"/>
      <c r="E292" s="486"/>
      <c r="F292" s="486"/>
      <c r="G292" s="486"/>
      <c r="H292" s="32"/>
      <c r="I292" s="32"/>
      <c r="J292" s="32"/>
      <c r="K292" s="32"/>
      <c r="L292" s="32"/>
      <c r="M292" s="32"/>
      <c r="N292" s="32"/>
      <c r="O292" s="32"/>
      <c r="P292" s="32"/>
      <c r="Q292" s="32"/>
      <c r="R292" s="32"/>
      <c r="S292" s="32"/>
      <c r="T292" s="32"/>
      <c r="U292" s="32"/>
      <c r="V292" s="32"/>
      <c r="W292" s="32"/>
      <c r="X292" s="32"/>
      <c r="Y292" s="32"/>
      <c r="Z292" s="32"/>
    </row>
    <row r="293" spans="1:26" ht="13.5" customHeight="1">
      <c r="A293" s="505"/>
      <c r="B293" s="486"/>
      <c r="C293" s="486"/>
      <c r="D293" s="486"/>
      <c r="E293" s="486"/>
      <c r="F293" s="486"/>
      <c r="G293" s="486"/>
      <c r="H293" s="32"/>
      <c r="I293" s="32"/>
      <c r="J293" s="32"/>
      <c r="K293" s="32"/>
      <c r="L293" s="32"/>
      <c r="M293" s="32"/>
      <c r="N293" s="32"/>
      <c r="O293" s="32"/>
      <c r="P293" s="32"/>
      <c r="Q293" s="32"/>
      <c r="R293" s="32"/>
      <c r="S293" s="32"/>
      <c r="T293" s="32"/>
      <c r="U293" s="32"/>
      <c r="V293" s="32"/>
      <c r="W293" s="32"/>
      <c r="X293" s="32"/>
      <c r="Y293" s="32"/>
      <c r="Z293" s="32"/>
    </row>
    <row r="294" spans="1:26" ht="13.5" customHeight="1">
      <c r="A294" s="505"/>
      <c r="B294" s="486"/>
      <c r="C294" s="486"/>
      <c r="D294" s="486"/>
      <c r="E294" s="486"/>
      <c r="F294" s="486"/>
      <c r="G294" s="486"/>
      <c r="H294" s="32"/>
      <c r="I294" s="32"/>
      <c r="J294" s="32"/>
      <c r="K294" s="32"/>
      <c r="L294" s="32"/>
      <c r="M294" s="32"/>
      <c r="N294" s="32"/>
      <c r="O294" s="32"/>
      <c r="P294" s="32"/>
      <c r="Q294" s="32"/>
      <c r="R294" s="32"/>
      <c r="S294" s="32"/>
      <c r="T294" s="32"/>
      <c r="U294" s="32"/>
      <c r="V294" s="32"/>
      <c r="W294" s="32"/>
      <c r="X294" s="32"/>
      <c r="Y294" s="32"/>
      <c r="Z294" s="32"/>
    </row>
    <row r="295" spans="1:26" ht="13.5" customHeight="1">
      <c r="A295" s="505"/>
      <c r="B295" s="486"/>
      <c r="C295" s="486"/>
      <c r="D295" s="486"/>
      <c r="E295" s="486"/>
      <c r="F295" s="486"/>
      <c r="G295" s="486"/>
      <c r="H295" s="32"/>
      <c r="I295" s="32"/>
      <c r="J295" s="32"/>
      <c r="K295" s="32"/>
      <c r="L295" s="32"/>
      <c r="M295" s="32"/>
      <c r="N295" s="32"/>
      <c r="O295" s="32"/>
      <c r="P295" s="32"/>
      <c r="Q295" s="32"/>
      <c r="R295" s="32"/>
      <c r="S295" s="32"/>
      <c r="T295" s="32"/>
      <c r="U295" s="32"/>
      <c r="V295" s="32"/>
      <c r="W295" s="32"/>
      <c r="X295" s="32"/>
      <c r="Y295" s="32"/>
      <c r="Z295" s="32"/>
    </row>
    <row r="296" spans="1:26" ht="13.5" customHeight="1">
      <c r="A296" s="505"/>
      <c r="B296" s="486"/>
      <c r="C296" s="486"/>
      <c r="D296" s="486"/>
      <c r="E296" s="486"/>
      <c r="F296" s="486"/>
      <c r="G296" s="486"/>
      <c r="H296" s="32"/>
      <c r="I296" s="32"/>
      <c r="J296" s="32"/>
      <c r="K296" s="32"/>
      <c r="L296" s="32"/>
      <c r="M296" s="32"/>
      <c r="N296" s="32"/>
      <c r="O296" s="32"/>
      <c r="P296" s="32"/>
      <c r="Q296" s="32"/>
      <c r="R296" s="32"/>
      <c r="S296" s="32"/>
      <c r="T296" s="32"/>
      <c r="U296" s="32"/>
      <c r="V296" s="32"/>
      <c r="W296" s="32"/>
      <c r="X296" s="32"/>
      <c r="Y296" s="32"/>
      <c r="Z296" s="32"/>
    </row>
    <row r="297" spans="1:26" ht="13.5" customHeight="1">
      <c r="A297" s="505"/>
      <c r="B297" s="486"/>
      <c r="C297" s="486"/>
      <c r="D297" s="486"/>
      <c r="E297" s="486"/>
      <c r="F297" s="486"/>
      <c r="G297" s="486"/>
      <c r="H297" s="32"/>
      <c r="I297" s="32"/>
      <c r="J297" s="32"/>
      <c r="K297" s="32"/>
      <c r="L297" s="32"/>
      <c r="M297" s="32"/>
      <c r="N297" s="32"/>
      <c r="O297" s="32"/>
      <c r="P297" s="32"/>
      <c r="Q297" s="32"/>
      <c r="R297" s="32"/>
      <c r="S297" s="32"/>
      <c r="T297" s="32"/>
      <c r="U297" s="32"/>
      <c r="V297" s="32"/>
      <c r="W297" s="32"/>
      <c r="X297" s="32"/>
      <c r="Y297" s="32"/>
      <c r="Z297" s="32"/>
    </row>
    <row r="298" spans="1:26" ht="13.5" customHeight="1">
      <c r="A298" s="505"/>
      <c r="B298" s="486"/>
      <c r="C298" s="486"/>
      <c r="D298" s="486"/>
      <c r="E298" s="486"/>
      <c r="F298" s="486"/>
      <c r="G298" s="486"/>
      <c r="H298" s="32"/>
      <c r="I298" s="32"/>
      <c r="J298" s="32"/>
      <c r="K298" s="32"/>
      <c r="L298" s="32"/>
      <c r="M298" s="32"/>
      <c r="N298" s="32"/>
      <c r="O298" s="32"/>
      <c r="P298" s="32"/>
      <c r="Q298" s="32"/>
      <c r="R298" s="32"/>
      <c r="S298" s="32"/>
      <c r="T298" s="32"/>
      <c r="U298" s="32"/>
      <c r="V298" s="32"/>
      <c r="W298" s="32"/>
      <c r="X298" s="32"/>
      <c r="Y298" s="32"/>
      <c r="Z298" s="32"/>
    </row>
    <row r="299" spans="1:26" ht="13.5" customHeight="1">
      <c r="A299" s="505"/>
      <c r="B299" s="486"/>
      <c r="C299" s="486"/>
      <c r="D299" s="486"/>
      <c r="E299" s="486"/>
      <c r="F299" s="486"/>
      <c r="G299" s="486"/>
      <c r="H299" s="32"/>
      <c r="I299" s="32"/>
      <c r="J299" s="32"/>
      <c r="K299" s="32"/>
      <c r="L299" s="32"/>
      <c r="M299" s="32"/>
      <c r="N299" s="32"/>
      <c r="O299" s="32"/>
      <c r="P299" s="32"/>
      <c r="Q299" s="32"/>
      <c r="R299" s="32"/>
      <c r="S299" s="32"/>
      <c r="T299" s="32"/>
      <c r="U299" s="32"/>
      <c r="V299" s="32"/>
      <c r="W299" s="32"/>
      <c r="X299" s="32"/>
      <c r="Y299" s="32"/>
      <c r="Z299" s="32"/>
    </row>
    <row r="300" spans="1:26" ht="13.5" customHeight="1">
      <c r="A300" s="505"/>
      <c r="B300" s="486"/>
      <c r="C300" s="486"/>
      <c r="D300" s="486"/>
      <c r="E300" s="486"/>
      <c r="F300" s="486"/>
      <c r="G300" s="486"/>
      <c r="H300" s="32"/>
      <c r="I300" s="32"/>
      <c r="J300" s="32"/>
      <c r="K300" s="32"/>
      <c r="L300" s="32"/>
      <c r="M300" s="32"/>
      <c r="N300" s="32"/>
      <c r="O300" s="32"/>
      <c r="P300" s="32"/>
      <c r="Q300" s="32"/>
      <c r="R300" s="32"/>
      <c r="S300" s="32"/>
      <c r="T300" s="32"/>
      <c r="U300" s="32"/>
      <c r="V300" s="32"/>
      <c r="W300" s="32"/>
      <c r="X300" s="32"/>
      <c r="Y300" s="32"/>
      <c r="Z300" s="32"/>
    </row>
    <row r="301" spans="1:26" ht="13.5" customHeight="1">
      <c r="A301" s="505"/>
      <c r="B301" s="486"/>
      <c r="C301" s="486"/>
      <c r="D301" s="486"/>
      <c r="E301" s="486"/>
      <c r="F301" s="486"/>
      <c r="G301" s="486"/>
      <c r="H301" s="32"/>
      <c r="I301" s="32"/>
      <c r="J301" s="32"/>
      <c r="K301" s="32"/>
      <c r="L301" s="32"/>
      <c r="M301" s="32"/>
      <c r="N301" s="32"/>
      <c r="O301" s="32"/>
      <c r="P301" s="32"/>
      <c r="Q301" s="32"/>
      <c r="R301" s="32"/>
      <c r="S301" s="32"/>
      <c r="T301" s="32"/>
      <c r="U301" s="32"/>
      <c r="V301" s="32"/>
      <c r="W301" s="32"/>
      <c r="X301" s="32"/>
      <c r="Y301" s="32"/>
      <c r="Z301" s="32"/>
    </row>
    <row r="302" spans="1:26" ht="13.5" customHeight="1">
      <c r="A302" s="505"/>
      <c r="B302" s="486"/>
      <c r="C302" s="486"/>
      <c r="D302" s="486"/>
      <c r="E302" s="486"/>
      <c r="F302" s="486"/>
      <c r="G302" s="486"/>
      <c r="H302" s="32"/>
      <c r="I302" s="32"/>
      <c r="J302" s="32"/>
      <c r="K302" s="32"/>
      <c r="L302" s="32"/>
      <c r="M302" s="32"/>
      <c r="N302" s="32"/>
      <c r="O302" s="32"/>
      <c r="P302" s="32"/>
      <c r="Q302" s="32"/>
      <c r="R302" s="32"/>
      <c r="S302" s="32"/>
      <c r="T302" s="32"/>
      <c r="U302" s="32"/>
      <c r="V302" s="32"/>
      <c r="W302" s="32"/>
      <c r="X302" s="32"/>
      <c r="Y302" s="32"/>
      <c r="Z302" s="32"/>
    </row>
    <row r="303" spans="1:26" ht="13.5" customHeight="1">
      <c r="A303" s="505"/>
      <c r="B303" s="486"/>
      <c r="C303" s="486"/>
      <c r="D303" s="486"/>
      <c r="E303" s="486"/>
      <c r="F303" s="486"/>
      <c r="G303" s="486"/>
      <c r="H303" s="32"/>
      <c r="I303" s="32"/>
      <c r="J303" s="32"/>
      <c r="K303" s="32"/>
      <c r="L303" s="32"/>
      <c r="M303" s="32"/>
      <c r="N303" s="32"/>
      <c r="O303" s="32"/>
      <c r="P303" s="32"/>
      <c r="Q303" s="32"/>
      <c r="R303" s="32"/>
      <c r="S303" s="32"/>
      <c r="T303" s="32"/>
      <c r="U303" s="32"/>
      <c r="V303" s="32"/>
      <c r="W303" s="32"/>
      <c r="X303" s="32"/>
      <c r="Y303" s="32"/>
      <c r="Z303" s="32"/>
    </row>
    <row r="304" spans="1:26" ht="13.5" customHeight="1">
      <c r="A304" s="505"/>
      <c r="B304" s="486"/>
      <c r="C304" s="486"/>
      <c r="D304" s="486"/>
      <c r="E304" s="486"/>
      <c r="F304" s="486"/>
      <c r="G304" s="486"/>
      <c r="H304" s="32"/>
      <c r="I304" s="32"/>
      <c r="J304" s="32"/>
      <c r="K304" s="32"/>
      <c r="L304" s="32"/>
      <c r="M304" s="32"/>
      <c r="N304" s="32"/>
      <c r="O304" s="32"/>
      <c r="P304" s="32"/>
      <c r="Q304" s="32"/>
      <c r="R304" s="32"/>
      <c r="S304" s="32"/>
      <c r="T304" s="32"/>
      <c r="U304" s="32"/>
      <c r="V304" s="32"/>
      <c r="W304" s="32"/>
      <c r="X304" s="32"/>
      <c r="Y304" s="32"/>
      <c r="Z304" s="32"/>
    </row>
    <row r="305" spans="1:26" ht="13.5" customHeight="1">
      <c r="A305" s="505"/>
      <c r="B305" s="486"/>
      <c r="C305" s="486"/>
      <c r="D305" s="486"/>
      <c r="E305" s="486"/>
      <c r="F305" s="486"/>
      <c r="G305" s="486"/>
      <c r="H305" s="32"/>
      <c r="I305" s="32"/>
      <c r="J305" s="32"/>
      <c r="K305" s="32"/>
      <c r="L305" s="32"/>
      <c r="M305" s="32"/>
      <c r="N305" s="32"/>
      <c r="O305" s="32"/>
      <c r="P305" s="32"/>
      <c r="Q305" s="32"/>
      <c r="R305" s="32"/>
      <c r="S305" s="32"/>
      <c r="T305" s="32"/>
      <c r="U305" s="32"/>
      <c r="V305" s="32"/>
      <c r="W305" s="32"/>
      <c r="X305" s="32"/>
      <c r="Y305" s="32"/>
      <c r="Z305" s="32"/>
    </row>
    <row r="306" spans="1:26" ht="13.5" customHeight="1">
      <c r="A306" s="505"/>
      <c r="B306" s="486"/>
      <c r="C306" s="486"/>
      <c r="D306" s="486"/>
      <c r="E306" s="486"/>
      <c r="F306" s="486"/>
      <c r="G306" s="486"/>
      <c r="H306" s="32"/>
      <c r="I306" s="32"/>
      <c r="J306" s="32"/>
      <c r="K306" s="32"/>
      <c r="L306" s="32"/>
      <c r="M306" s="32"/>
      <c r="N306" s="32"/>
      <c r="O306" s="32"/>
      <c r="P306" s="32"/>
      <c r="Q306" s="32"/>
      <c r="R306" s="32"/>
      <c r="S306" s="32"/>
      <c r="T306" s="32"/>
      <c r="U306" s="32"/>
      <c r="V306" s="32"/>
      <c r="W306" s="32"/>
      <c r="X306" s="32"/>
      <c r="Y306" s="32"/>
      <c r="Z306" s="32"/>
    </row>
    <row r="307" spans="1:26" ht="13.5" customHeight="1">
      <c r="A307" s="505"/>
      <c r="B307" s="486"/>
      <c r="C307" s="486"/>
      <c r="D307" s="486"/>
      <c r="E307" s="486"/>
      <c r="F307" s="486"/>
      <c r="G307" s="486"/>
      <c r="H307" s="32"/>
      <c r="I307" s="32"/>
      <c r="J307" s="32"/>
      <c r="K307" s="32"/>
      <c r="L307" s="32"/>
      <c r="M307" s="32"/>
      <c r="N307" s="32"/>
      <c r="O307" s="32"/>
      <c r="P307" s="32"/>
      <c r="Q307" s="32"/>
      <c r="R307" s="32"/>
      <c r="S307" s="32"/>
      <c r="T307" s="32"/>
      <c r="U307" s="32"/>
      <c r="V307" s="32"/>
      <c r="W307" s="32"/>
      <c r="X307" s="32"/>
      <c r="Y307" s="32"/>
      <c r="Z307" s="32"/>
    </row>
    <row r="308" spans="1:26" ht="13.5" customHeight="1">
      <c r="A308" s="505"/>
      <c r="B308" s="486"/>
      <c r="C308" s="486"/>
      <c r="D308" s="486"/>
      <c r="E308" s="486"/>
      <c r="F308" s="486"/>
      <c r="G308" s="486"/>
      <c r="H308" s="32"/>
      <c r="I308" s="32"/>
      <c r="J308" s="32"/>
      <c r="K308" s="32"/>
      <c r="L308" s="32"/>
      <c r="M308" s="32"/>
      <c r="N308" s="32"/>
      <c r="O308" s="32"/>
      <c r="P308" s="32"/>
      <c r="Q308" s="32"/>
      <c r="R308" s="32"/>
      <c r="S308" s="32"/>
      <c r="T308" s="32"/>
      <c r="U308" s="32"/>
      <c r="V308" s="32"/>
      <c r="W308" s="32"/>
      <c r="X308" s="32"/>
      <c r="Y308" s="32"/>
      <c r="Z308" s="32"/>
    </row>
    <row r="309" spans="1:26" ht="13.5" customHeight="1">
      <c r="A309" s="505"/>
      <c r="B309" s="486"/>
      <c r="C309" s="486"/>
      <c r="D309" s="486"/>
      <c r="E309" s="486"/>
      <c r="F309" s="486"/>
      <c r="G309" s="486"/>
      <c r="H309" s="32"/>
      <c r="I309" s="32"/>
      <c r="J309" s="32"/>
      <c r="K309" s="32"/>
      <c r="L309" s="32"/>
      <c r="M309" s="32"/>
      <c r="N309" s="32"/>
      <c r="O309" s="32"/>
      <c r="P309" s="32"/>
      <c r="Q309" s="32"/>
      <c r="R309" s="32"/>
      <c r="S309" s="32"/>
      <c r="T309" s="32"/>
      <c r="U309" s="32"/>
      <c r="V309" s="32"/>
      <c r="W309" s="32"/>
      <c r="X309" s="32"/>
      <c r="Y309" s="32"/>
      <c r="Z309" s="32"/>
    </row>
    <row r="310" spans="1:26" ht="13.5" customHeight="1">
      <c r="A310" s="505"/>
      <c r="B310" s="486"/>
      <c r="C310" s="486"/>
      <c r="D310" s="486"/>
      <c r="E310" s="486"/>
      <c r="F310" s="486"/>
      <c r="G310" s="486"/>
      <c r="H310" s="32"/>
      <c r="I310" s="32"/>
      <c r="J310" s="32"/>
      <c r="K310" s="32"/>
      <c r="L310" s="32"/>
      <c r="M310" s="32"/>
      <c r="N310" s="32"/>
      <c r="O310" s="32"/>
      <c r="P310" s="32"/>
      <c r="Q310" s="32"/>
      <c r="R310" s="32"/>
      <c r="S310" s="32"/>
      <c r="T310" s="32"/>
      <c r="U310" s="32"/>
      <c r="V310" s="32"/>
      <c r="W310" s="32"/>
      <c r="X310" s="32"/>
      <c r="Y310" s="32"/>
      <c r="Z310" s="32"/>
    </row>
    <row r="311" spans="1:26" ht="13.5" customHeight="1">
      <c r="A311" s="505"/>
      <c r="B311" s="486"/>
      <c r="C311" s="486"/>
      <c r="D311" s="486"/>
      <c r="E311" s="486"/>
      <c r="F311" s="486"/>
      <c r="G311" s="486"/>
      <c r="H311" s="32"/>
      <c r="I311" s="32"/>
      <c r="J311" s="32"/>
      <c r="K311" s="32"/>
      <c r="L311" s="32"/>
      <c r="M311" s="32"/>
      <c r="N311" s="32"/>
      <c r="O311" s="32"/>
      <c r="P311" s="32"/>
      <c r="Q311" s="32"/>
      <c r="R311" s="32"/>
      <c r="S311" s="32"/>
      <c r="T311" s="32"/>
      <c r="U311" s="32"/>
      <c r="V311" s="32"/>
      <c r="W311" s="32"/>
      <c r="X311" s="32"/>
      <c r="Y311" s="32"/>
      <c r="Z311" s="32"/>
    </row>
    <row r="312" spans="1:26" ht="13.5" customHeight="1">
      <c r="A312" s="505"/>
      <c r="B312" s="486"/>
      <c r="C312" s="486"/>
      <c r="D312" s="486"/>
      <c r="E312" s="486"/>
      <c r="F312" s="486"/>
      <c r="G312" s="486"/>
      <c r="H312" s="32"/>
      <c r="I312" s="32"/>
      <c r="J312" s="32"/>
      <c r="K312" s="32"/>
      <c r="L312" s="32"/>
      <c r="M312" s="32"/>
      <c r="N312" s="32"/>
      <c r="O312" s="32"/>
      <c r="P312" s="32"/>
      <c r="Q312" s="32"/>
      <c r="R312" s="32"/>
      <c r="S312" s="32"/>
      <c r="T312" s="32"/>
      <c r="U312" s="32"/>
      <c r="V312" s="32"/>
      <c r="W312" s="32"/>
      <c r="X312" s="32"/>
      <c r="Y312" s="32"/>
      <c r="Z312" s="32"/>
    </row>
    <row r="313" spans="1:26" ht="13.5" customHeight="1">
      <c r="A313" s="505"/>
      <c r="B313" s="486"/>
      <c r="C313" s="486"/>
      <c r="D313" s="486"/>
      <c r="E313" s="486"/>
      <c r="F313" s="486"/>
      <c r="G313" s="486"/>
      <c r="H313" s="32"/>
      <c r="I313" s="32"/>
      <c r="J313" s="32"/>
      <c r="K313" s="32"/>
      <c r="L313" s="32"/>
      <c r="M313" s="32"/>
      <c r="N313" s="32"/>
      <c r="O313" s="32"/>
      <c r="P313" s="32"/>
      <c r="Q313" s="32"/>
      <c r="R313" s="32"/>
      <c r="S313" s="32"/>
      <c r="T313" s="32"/>
      <c r="U313" s="32"/>
      <c r="V313" s="32"/>
      <c r="W313" s="32"/>
      <c r="X313" s="32"/>
      <c r="Y313" s="32"/>
      <c r="Z313" s="32"/>
    </row>
    <row r="314" spans="1:26" ht="13.5" customHeight="1">
      <c r="A314" s="505"/>
      <c r="B314" s="486"/>
      <c r="C314" s="486"/>
      <c r="D314" s="486"/>
      <c r="E314" s="486"/>
      <c r="F314" s="486"/>
      <c r="G314" s="486"/>
      <c r="H314" s="32"/>
      <c r="I314" s="32"/>
      <c r="J314" s="32"/>
      <c r="K314" s="32"/>
      <c r="L314" s="32"/>
      <c r="M314" s="32"/>
      <c r="N314" s="32"/>
      <c r="O314" s="32"/>
      <c r="P314" s="32"/>
      <c r="Q314" s="32"/>
      <c r="R314" s="32"/>
      <c r="S314" s="32"/>
      <c r="T314" s="32"/>
      <c r="U314" s="32"/>
      <c r="V314" s="32"/>
      <c r="W314" s="32"/>
      <c r="X314" s="32"/>
      <c r="Y314" s="32"/>
      <c r="Z314" s="32"/>
    </row>
    <row r="315" spans="1:26" ht="13.5" customHeight="1">
      <c r="A315" s="505"/>
      <c r="B315" s="486"/>
      <c r="C315" s="486"/>
      <c r="D315" s="486"/>
      <c r="E315" s="486"/>
      <c r="F315" s="486"/>
      <c r="G315" s="486"/>
      <c r="H315" s="32"/>
      <c r="I315" s="32"/>
      <c r="J315" s="32"/>
      <c r="K315" s="32"/>
      <c r="L315" s="32"/>
      <c r="M315" s="32"/>
      <c r="N315" s="32"/>
      <c r="O315" s="32"/>
      <c r="P315" s="32"/>
      <c r="Q315" s="32"/>
      <c r="R315" s="32"/>
      <c r="S315" s="32"/>
      <c r="T315" s="32"/>
      <c r="U315" s="32"/>
      <c r="V315" s="32"/>
      <c r="W315" s="32"/>
      <c r="X315" s="32"/>
      <c r="Y315" s="32"/>
      <c r="Z315" s="32"/>
    </row>
    <row r="316" spans="1:26" ht="13.5" customHeight="1">
      <c r="A316" s="505"/>
      <c r="B316" s="486"/>
      <c r="C316" s="486"/>
      <c r="D316" s="486"/>
      <c r="E316" s="486"/>
      <c r="F316" s="486"/>
      <c r="G316" s="486"/>
      <c r="H316" s="32"/>
      <c r="I316" s="32"/>
      <c r="J316" s="32"/>
      <c r="K316" s="32"/>
      <c r="L316" s="32"/>
      <c r="M316" s="32"/>
      <c r="N316" s="32"/>
      <c r="O316" s="32"/>
      <c r="P316" s="32"/>
      <c r="Q316" s="32"/>
      <c r="R316" s="32"/>
      <c r="S316" s="32"/>
      <c r="T316" s="32"/>
      <c r="U316" s="32"/>
      <c r="V316" s="32"/>
      <c r="W316" s="32"/>
      <c r="X316" s="32"/>
      <c r="Y316" s="32"/>
      <c r="Z316" s="32"/>
    </row>
    <row r="317" spans="1:26" ht="13.5" customHeight="1">
      <c r="A317" s="505"/>
      <c r="B317" s="486"/>
      <c r="C317" s="486"/>
      <c r="D317" s="486"/>
      <c r="E317" s="486"/>
      <c r="F317" s="486"/>
      <c r="G317" s="486"/>
      <c r="H317" s="32"/>
      <c r="I317" s="32"/>
      <c r="J317" s="32"/>
      <c r="K317" s="32"/>
      <c r="L317" s="32"/>
      <c r="M317" s="32"/>
      <c r="N317" s="32"/>
      <c r="O317" s="32"/>
      <c r="P317" s="32"/>
      <c r="Q317" s="32"/>
      <c r="R317" s="32"/>
      <c r="S317" s="32"/>
      <c r="T317" s="32"/>
      <c r="U317" s="32"/>
      <c r="V317" s="32"/>
      <c r="W317" s="32"/>
      <c r="X317" s="32"/>
      <c r="Y317" s="32"/>
      <c r="Z317" s="32"/>
    </row>
    <row r="318" spans="1:26" ht="13.5" customHeight="1">
      <c r="A318" s="505"/>
      <c r="B318" s="486"/>
      <c r="C318" s="486"/>
      <c r="D318" s="486"/>
      <c r="E318" s="486"/>
      <c r="F318" s="486"/>
      <c r="G318" s="486"/>
      <c r="H318" s="32"/>
      <c r="I318" s="32"/>
      <c r="J318" s="32"/>
      <c r="K318" s="32"/>
      <c r="L318" s="32"/>
      <c r="M318" s="32"/>
      <c r="N318" s="32"/>
      <c r="O318" s="32"/>
      <c r="P318" s="32"/>
      <c r="Q318" s="32"/>
      <c r="R318" s="32"/>
      <c r="S318" s="32"/>
      <c r="T318" s="32"/>
      <c r="U318" s="32"/>
      <c r="V318" s="32"/>
      <c r="W318" s="32"/>
      <c r="X318" s="32"/>
      <c r="Y318" s="32"/>
      <c r="Z318" s="32"/>
    </row>
    <row r="319" spans="1:26" ht="13.5" customHeight="1">
      <c r="A319" s="505"/>
      <c r="B319" s="486"/>
      <c r="C319" s="486"/>
      <c r="D319" s="486"/>
      <c r="E319" s="486"/>
      <c r="F319" s="486"/>
      <c r="G319" s="486"/>
      <c r="H319" s="32"/>
      <c r="I319" s="32"/>
      <c r="J319" s="32"/>
      <c r="K319" s="32"/>
      <c r="L319" s="32"/>
      <c r="M319" s="32"/>
      <c r="N319" s="32"/>
      <c r="O319" s="32"/>
      <c r="P319" s="32"/>
      <c r="Q319" s="32"/>
      <c r="R319" s="32"/>
      <c r="S319" s="32"/>
      <c r="T319" s="32"/>
      <c r="U319" s="32"/>
      <c r="V319" s="32"/>
      <c r="W319" s="32"/>
      <c r="X319" s="32"/>
      <c r="Y319" s="32"/>
      <c r="Z319" s="32"/>
    </row>
    <row r="320" spans="1:26" ht="13.5" customHeight="1">
      <c r="A320" s="505"/>
      <c r="B320" s="486"/>
      <c r="C320" s="486"/>
      <c r="D320" s="486"/>
      <c r="E320" s="486"/>
      <c r="F320" s="486"/>
      <c r="G320" s="486"/>
      <c r="H320" s="32"/>
      <c r="I320" s="32"/>
      <c r="J320" s="32"/>
      <c r="K320" s="32"/>
      <c r="L320" s="32"/>
      <c r="M320" s="32"/>
      <c r="N320" s="32"/>
      <c r="O320" s="32"/>
      <c r="P320" s="32"/>
      <c r="Q320" s="32"/>
      <c r="R320" s="32"/>
      <c r="S320" s="32"/>
      <c r="T320" s="32"/>
      <c r="U320" s="32"/>
      <c r="V320" s="32"/>
      <c r="W320" s="32"/>
      <c r="X320" s="32"/>
      <c r="Y320" s="32"/>
      <c r="Z320" s="32"/>
    </row>
    <row r="321" spans="1:26" ht="13.5" customHeight="1">
      <c r="A321" s="505"/>
      <c r="B321" s="486"/>
      <c r="C321" s="486"/>
      <c r="D321" s="486"/>
      <c r="E321" s="486"/>
      <c r="F321" s="486"/>
      <c r="G321" s="486"/>
      <c r="H321" s="32"/>
      <c r="I321" s="32"/>
      <c r="J321" s="32"/>
      <c r="K321" s="32"/>
      <c r="L321" s="32"/>
      <c r="M321" s="32"/>
      <c r="N321" s="32"/>
      <c r="O321" s="32"/>
      <c r="P321" s="32"/>
      <c r="Q321" s="32"/>
      <c r="R321" s="32"/>
      <c r="S321" s="32"/>
      <c r="T321" s="32"/>
      <c r="U321" s="32"/>
      <c r="V321" s="32"/>
      <c r="W321" s="32"/>
      <c r="X321" s="32"/>
      <c r="Y321" s="32"/>
      <c r="Z321" s="32"/>
    </row>
    <row r="322" spans="1:26" ht="13.5" customHeight="1">
      <c r="A322" s="505"/>
      <c r="B322" s="486"/>
      <c r="C322" s="486"/>
      <c r="D322" s="486"/>
      <c r="E322" s="486"/>
      <c r="F322" s="486"/>
      <c r="G322" s="486"/>
      <c r="H322" s="32"/>
      <c r="I322" s="32"/>
      <c r="J322" s="32"/>
      <c r="K322" s="32"/>
      <c r="L322" s="32"/>
      <c r="M322" s="32"/>
      <c r="N322" s="32"/>
      <c r="O322" s="32"/>
      <c r="P322" s="32"/>
      <c r="Q322" s="32"/>
      <c r="R322" s="32"/>
      <c r="S322" s="32"/>
      <c r="T322" s="32"/>
      <c r="U322" s="32"/>
      <c r="V322" s="32"/>
      <c r="W322" s="32"/>
      <c r="X322" s="32"/>
      <c r="Y322" s="32"/>
      <c r="Z322" s="32"/>
    </row>
    <row r="323" spans="1:26" ht="13.5" customHeight="1">
      <c r="A323" s="505"/>
      <c r="B323" s="486"/>
      <c r="C323" s="486"/>
      <c r="D323" s="486"/>
      <c r="E323" s="486"/>
      <c r="F323" s="486"/>
      <c r="G323" s="486"/>
      <c r="H323" s="32"/>
      <c r="I323" s="32"/>
      <c r="J323" s="32"/>
      <c r="K323" s="32"/>
      <c r="L323" s="32"/>
      <c r="M323" s="32"/>
      <c r="N323" s="32"/>
      <c r="O323" s="32"/>
      <c r="P323" s="32"/>
      <c r="Q323" s="32"/>
      <c r="R323" s="32"/>
      <c r="S323" s="32"/>
      <c r="T323" s="32"/>
      <c r="U323" s="32"/>
      <c r="V323" s="32"/>
      <c r="W323" s="32"/>
      <c r="X323" s="32"/>
      <c r="Y323" s="32"/>
      <c r="Z323" s="32"/>
    </row>
    <row r="324" spans="1:26" ht="13.5" customHeight="1">
      <c r="A324" s="505"/>
      <c r="B324" s="486"/>
      <c r="C324" s="486"/>
      <c r="D324" s="486"/>
      <c r="E324" s="486"/>
      <c r="F324" s="486"/>
      <c r="G324" s="486"/>
      <c r="H324" s="32"/>
      <c r="I324" s="32"/>
      <c r="J324" s="32"/>
      <c r="K324" s="32"/>
      <c r="L324" s="32"/>
      <c r="M324" s="32"/>
      <c r="N324" s="32"/>
      <c r="O324" s="32"/>
      <c r="P324" s="32"/>
      <c r="Q324" s="32"/>
      <c r="R324" s="32"/>
      <c r="S324" s="32"/>
      <c r="T324" s="32"/>
      <c r="U324" s="32"/>
      <c r="V324" s="32"/>
      <c r="W324" s="32"/>
      <c r="X324" s="32"/>
      <c r="Y324" s="32"/>
      <c r="Z324" s="32"/>
    </row>
    <row r="325" spans="1:26" ht="13.5" customHeight="1">
      <c r="A325" s="505"/>
      <c r="B325" s="486"/>
      <c r="C325" s="486"/>
      <c r="D325" s="486"/>
      <c r="E325" s="486"/>
      <c r="F325" s="486"/>
      <c r="G325" s="486"/>
      <c r="H325" s="32"/>
      <c r="I325" s="32"/>
      <c r="J325" s="32"/>
      <c r="K325" s="32"/>
      <c r="L325" s="32"/>
      <c r="M325" s="32"/>
      <c r="N325" s="32"/>
      <c r="O325" s="32"/>
      <c r="P325" s="32"/>
      <c r="Q325" s="32"/>
      <c r="R325" s="32"/>
      <c r="S325" s="32"/>
      <c r="T325" s="32"/>
      <c r="U325" s="32"/>
      <c r="V325" s="32"/>
      <c r="W325" s="32"/>
      <c r="X325" s="32"/>
      <c r="Y325" s="32"/>
      <c r="Z325" s="32"/>
    </row>
    <row r="326" spans="1:26" ht="13.5" customHeight="1">
      <c r="A326" s="505"/>
      <c r="B326" s="486"/>
      <c r="C326" s="486"/>
      <c r="D326" s="486"/>
      <c r="E326" s="486"/>
      <c r="F326" s="486"/>
      <c r="G326" s="486"/>
      <c r="H326" s="32"/>
      <c r="I326" s="32"/>
      <c r="J326" s="32"/>
      <c r="K326" s="32"/>
      <c r="L326" s="32"/>
      <c r="M326" s="32"/>
      <c r="N326" s="32"/>
      <c r="O326" s="32"/>
      <c r="P326" s="32"/>
      <c r="Q326" s="32"/>
      <c r="R326" s="32"/>
      <c r="S326" s="32"/>
      <c r="T326" s="32"/>
      <c r="U326" s="32"/>
      <c r="V326" s="32"/>
      <c r="W326" s="32"/>
      <c r="X326" s="32"/>
      <c r="Y326" s="32"/>
      <c r="Z326" s="32"/>
    </row>
    <row r="327" spans="1:26" ht="13.5" customHeight="1">
      <c r="A327" s="505"/>
      <c r="B327" s="486"/>
      <c r="C327" s="486"/>
      <c r="D327" s="486"/>
      <c r="E327" s="486"/>
      <c r="F327" s="486"/>
      <c r="G327" s="486"/>
      <c r="H327" s="32"/>
      <c r="I327" s="32"/>
      <c r="J327" s="32"/>
      <c r="K327" s="32"/>
      <c r="L327" s="32"/>
      <c r="M327" s="32"/>
      <c r="N327" s="32"/>
      <c r="O327" s="32"/>
      <c r="P327" s="32"/>
      <c r="Q327" s="32"/>
      <c r="R327" s="32"/>
      <c r="S327" s="32"/>
      <c r="T327" s="32"/>
      <c r="U327" s="32"/>
      <c r="V327" s="32"/>
      <c r="W327" s="32"/>
      <c r="X327" s="32"/>
      <c r="Y327" s="32"/>
      <c r="Z327" s="32"/>
    </row>
    <row r="328" spans="1:26" ht="13.5" customHeight="1">
      <c r="A328" s="505"/>
      <c r="B328" s="486"/>
      <c r="C328" s="486"/>
      <c r="D328" s="486"/>
      <c r="E328" s="486"/>
      <c r="F328" s="486"/>
      <c r="G328" s="486"/>
      <c r="H328" s="32"/>
      <c r="I328" s="32"/>
      <c r="J328" s="32"/>
      <c r="K328" s="32"/>
      <c r="L328" s="32"/>
      <c r="M328" s="32"/>
      <c r="N328" s="32"/>
      <c r="O328" s="32"/>
      <c r="P328" s="32"/>
      <c r="Q328" s="32"/>
      <c r="R328" s="32"/>
      <c r="S328" s="32"/>
      <c r="T328" s="32"/>
      <c r="U328" s="32"/>
      <c r="V328" s="32"/>
      <c r="W328" s="32"/>
      <c r="X328" s="32"/>
      <c r="Y328" s="32"/>
      <c r="Z328" s="32"/>
    </row>
    <row r="329" spans="1:26" ht="13.5" customHeight="1">
      <c r="A329" s="505"/>
      <c r="B329" s="486"/>
      <c r="C329" s="486"/>
      <c r="D329" s="486"/>
      <c r="E329" s="486"/>
      <c r="F329" s="486"/>
      <c r="G329" s="486"/>
      <c r="H329" s="32"/>
      <c r="I329" s="32"/>
      <c r="J329" s="32"/>
      <c r="K329" s="32"/>
      <c r="L329" s="32"/>
      <c r="M329" s="32"/>
      <c r="N329" s="32"/>
      <c r="O329" s="32"/>
      <c r="P329" s="32"/>
      <c r="Q329" s="32"/>
      <c r="R329" s="32"/>
      <c r="S329" s="32"/>
      <c r="T329" s="32"/>
      <c r="U329" s="32"/>
      <c r="V329" s="32"/>
      <c r="W329" s="32"/>
      <c r="X329" s="32"/>
      <c r="Y329" s="32"/>
      <c r="Z329" s="32"/>
    </row>
    <row r="330" spans="1:26" ht="13.5" customHeight="1">
      <c r="A330" s="505"/>
      <c r="B330" s="486"/>
      <c r="C330" s="486"/>
      <c r="D330" s="486"/>
      <c r="E330" s="486"/>
      <c r="F330" s="486"/>
      <c r="G330" s="486"/>
      <c r="H330" s="32"/>
      <c r="I330" s="32"/>
      <c r="J330" s="32"/>
      <c r="K330" s="32"/>
      <c r="L330" s="32"/>
      <c r="M330" s="32"/>
      <c r="N330" s="32"/>
      <c r="O330" s="32"/>
      <c r="P330" s="32"/>
      <c r="Q330" s="32"/>
      <c r="R330" s="32"/>
      <c r="S330" s="32"/>
      <c r="T330" s="32"/>
      <c r="U330" s="32"/>
      <c r="V330" s="32"/>
      <c r="W330" s="32"/>
      <c r="X330" s="32"/>
      <c r="Y330" s="32"/>
      <c r="Z330" s="32"/>
    </row>
    <row r="331" spans="1:26" ht="13.5" customHeight="1">
      <c r="A331" s="505"/>
      <c r="B331" s="486"/>
      <c r="C331" s="486"/>
      <c r="D331" s="486"/>
      <c r="E331" s="486"/>
      <c r="F331" s="486"/>
      <c r="G331" s="486"/>
      <c r="H331" s="32"/>
      <c r="I331" s="32"/>
      <c r="J331" s="32"/>
      <c r="K331" s="32"/>
      <c r="L331" s="32"/>
      <c r="M331" s="32"/>
      <c r="N331" s="32"/>
      <c r="O331" s="32"/>
      <c r="P331" s="32"/>
      <c r="Q331" s="32"/>
      <c r="R331" s="32"/>
      <c r="S331" s="32"/>
      <c r="T331" s="32"/>
      <c r="U331" s="32"/>
      <c r="V331" s="32"/>
      <c r="W331" s="32"/>
      <c r="X331" s="32"/>
      <c r="Y331" s="32"/>
      <c r="Z331" s="32"/>
    </row>
    <row r="332" spans="1:26" ht="13.5" customHeight="1">
      <c r="A332" s="505"/>
      <c r="B332" s="486"/>
      <c r="C332" s="486"/>
      <c r="D332" s="486"/>
      <c r="E332" s="486"/>
      <c r="F332" s="486"/>
      <c r="G332" s="486"/>
      <c r="H332" s="32"/>
      <c r="I332" s="32"/>
      <c r="J332" s="32"/>
      <c r="K332" s="32"/>
      <c r="L332" s="32"/>
      <c r="M332" s="32"/>
      <c r="N332" s="32"/>
      <c r="O332" s="32"/>
      <c r="P332" s="32"/>
      <c r="Q332" s="32"/>
      <c r="R332" s="32"/>
      <c r="S332" s="32"/>
      <c r="T332" s="32"/>
      <c r="U332" s="32"/>
      <c r="V332" s="32"/>
      <c r="W332" s="32"/>
      <c r="X332" s="32"/>
      <c r="Y332" s="32"/>
      <c r="Z332" s="32"/>
    </row>
    <row r="333" spans="1:26" ht="13.5" customHeight="1">
      <c r="A333" s="505"/>
      <c r="B333" s="486"/>
      <c r="C333" s="486"/>
      <c r="D333" s="486"/>
      <c r="E333" s="486"/>
      <c r="F333" s="486"/>
      <c r="G333" s="486"/>
      <c r="H333" s="32"/>
      <c r="I333" s="32"/>
      <c r="J333" s="32"/>
      <c r="K333" s="32"/>
      <c r="L333" s="32"/>
      <c r="M333" s="32"/>
      <c r="N333" s="32"/>
      <c r="O333" s="32"/>
      <c r="P333" s="32"/>
      <c r="Q333" s="32"/>
      <c r="R333" s="32"/>
      <c r="S333" s="32"/>
      <c r="T333" s="32"/>
      <c r="U333" s="32"/>
      <c r="V333" s="32"/>
      <c r="W333" s="32"/>
      <c r="X333" s="32"/>
      <c r="Y333" s="32"/>
      <c r="Z333" s="32"/>
    </row>
    <row r="334" spans="1:26" ht="13.5" customHeight="1">
      <c r="A334" s="505"/>
      <c r="B334" s="486"/>
      <c r="C334" s="486"/>
      <c r="D334" s="486"/>
      <c r="E334" s="486"/>
      <c r="F334" s="486"/>
      <c r="G334" s="486"/>
      <c r="H334" s="32"/>
      <c r="I334" s="32"/>
      <c r="J334" s="32"/>
      <c r="K334" s="32"/>
      <c r="L334" s="32"/>
      <c r="M334" s="32"/>
      <c r="N334" s="32"/>
      <c r="O334" s="32"/>
      <c r="P334" s="32"/>
      <c r="Q334" s="32"/>
      <c r="R334" s="32"/>
      <c r="S334" s="32"/>
      <c r="T334" s="32"/>
      <c r="U334" s="32"/>
      <c r="V334" s="32"/>
      <c r="W334" s="32"/>
      <c r="X334" s="32"/>
      <c r="Y334" s="32"/>
      <c r="Z334" s="32"/>
    </row>
    <row r="335" spans="1:26" ht="13.5" customHeight="1">
      <c r="A335" s="505"/>
      <c r="B335" s="486"/>
      <c r="C335" s="486"/>
      <c r="D335" s="486"/>
      <c r="E335" s="486"/>
      <c r="F335" s="486"/>
      <c r="G335" s="486"/>
      <c r="H335" s="32"/>
      <c r="I335" s="32"/>
      <c r="J335" s="32"/>
      <c r="K335" s="32"/>
      <c r="L335" s="32"/>
      <c r="M335" s="32"/>
      <c r="N335" s="32"/>
      <c r="O335" s="32"/>
      <c r="P335" s="32"/>
      <c r="Q335" s="32"/>
      <c r="R335" s="32"/>
      <c r="S335" s="32"/>
      <c r="T335" s="32"/>
      <c r="U335" s="32"/>
      <c r="V335" s="32"/>
      <c r="W335" s="32"/>
      <c r="X335" s="32"/>
      <c r="Y335" s="32"/>
      <c r="Z335" s="32"/>
    </row>
    <row r="336" spans="1:26" ht="13.5" customHeight="1">
      <c r="A336" s="505"/>
      <c r="B336" s="486"/>
      <c r="C336" s="486"/>
      <c r="D336" s="486"/>
      <c r="E336" s="486"/>
      <c r="F336" s="486"/>
      <c r="G336" s="486"/>
      <c r="H336" s="32"/>
      <c r="I336" s="32"/>
      <c r="J336" s="32"/>
      <c r="K336" s="32"/>
      <c r="L336" s="32"/>
      <c r="M336" s="32"/>
      <c r="N336" s="32"/>
      <c r="O336" s="32"/>
      <c r="P336" s="32"/>
      <c r="Q336" s="32"/>
      <c r="R336" s="32"/>
      <c r="S336" s="32"/>
      <c r="T336" s="32"/>
      <c r="U336" s="32"/>
      <c r="V336" s="32"/>
      <c r="W336" s="32"/>
      <c r="X336" s="32"/>
      <c r="Y336" s="32"/>
      <c r="Z336" s="32"/>
    </row>
    <row r="337" spans="1:26" ht="13.5" customHeight="1">
      <c r="A337" s="505"/>
      <c r="B337" s="486"/>
      <c r="C337" s="486"/>
      <c r="D337" s="486"/>
      <c r="E337" s="486"/>
      <c r="F337" s="486"/>
      <c r="G337" s="486"/>
      <c r="H337" s="32"/>
      <c r="I337" s="32"/>
      <c r="J337" s="32"/>
      <c r="K337" s="32"/>
      <c r="L337" s="32"/>
      <c r="M337" s="32"/>
      <c r="N337" s="32"/>
      <c r="O337" s="32"/>
      <c r="P337" s="32"/>
      <c r="Q337" s="32"/>
      <c r="R337" s="32"/>
      <c r="S337" s="32"/>
      <c r="T337" s="32"/>
      <c r="U337" s="32"/>
      <c r="V337" s="32"/>
      <c r="W337" s="32"/>
      <c r="X337" s="32"/>
      <c r="Y337" s="32"/>
      <c r="Z337" s="32"/>
    </row>
    <row r="338" spans="1:26" ht="13.5" customHeight="1">
      <c r="A338" s="505"/>
      <c r="B338" s="486"/>
      <c r="C338" s="486"/>
      <c r="D338" s="486"/>
      <c r="E338" s="486"/>
      <c r="F338" s="486"/>
      <c r="G338" s="486"/>
      <c r="H338" s="32"/>
      <c r="I338" s="32"/>
      <c r="J338" s="32"/>
      <c r="K338" s="32"/>
      <c r="L338" s="32"/>
      <c r="M338" s="32"/>
      <c r="N338" s="32"/>
      <c r="O338" s="32"/>
      <c r="P338" s="32"/>
      <c r="Q338" s="32"/>
      <c r="R338" s="32"/>
      <c r="S338" s="32"/>
      <c r="T338" s="32"/>
      <c r="U338" s="32"/>
      <c r="V338" s="32"/>
      <c r="W338" s="32"/>
      <c r="X338" s="32"/>
      <c r="Y338" s="32"/>
      <c r="Z338" s="32"/>
    </row>
    <row r="339" spans="1:26" ht="13.5" customHeight="1">
      <c r="A339" s="505"/>
      <c r="B339" s="486"/>
      <c r="C339" s="486"/>
      <c r="D339" s="486"/>
      <c r="E339" s="486"/>
      <c r="F339" s="486"/>
      <c r="G339" s="486"/>
      <c r="H339" s="32"/>
      <c r="I339" s="32"/>
      <c r="J339" s="32"/>
      <c r="K339" s="32"/>
      <c r="L339" s="32"/>
      <c r="M339" s="32"/>
      <c r="N339" s="32"/>
      <c r="O339" s="32"/>
      <c r="P339" s="32"/>
      <c r="Q339" s="32"/>
      <c r="R339" s="32"/>
      <c r="S339" s="32"/>
      <c r="T339" s="32"/>
      <c r="U339" s="32"/>
      <c r="V339" s="32"/>
      <c r="W339" s="32"/>
      <c r="X339" s="32"/>
      <c r="Y339" s="32"/>
      <c r="Z339" s="32"/>
    </row>
    <row r="340" spans="1:26" ht="13.5" customHeight="1">
      <c r="A340" s="505"/>
      <c r="B340" s="486"/>
      <c r="C340" s="486"/>
      <c r="D340" s="486"/>
      <c r="E340" s="486"/>
      <c r="F340" s="486"/>
      <c r="G340" s="486"/>
      <c r="H340" s="32"/>
      <c r="I340" s="32"/>
      <c r="J340" s="32"/>
      <c r="K340" s="32"/>
      <c r="L340" s="32"/>
      <c r="M340" s="32"/>
      <c r="N340" s="32"/>
      <c r="O340" s="32"/>
      <c r="P340" s="32"/>
      <c r="Q340" s="32"/>
      <c r="R340" s="32"/>
      <c r="S340" s="32"/>
      <c r="T340" s="32"/>
      <c r="U340" s="32"/>
      <c r="V340" s="32"/>
      <c r="W340" s="32"/>
      <c r="X340" s="32"/>
      <c r="Y340" s="32"/>
      <c r="Z340" s="32"/>
    </row>
    <row r="341" spans="1:26" ht="13.5" customHeight="1">
      <c r="A341" s="505"/>
      <c r="B341" s="486"/>
      <c r="C341" s="486"/>
      <c r="D341" s="486"/>
      <c r="E341" s="486"/>
      <c r="F341" s="486"/>
      <c r="G341" s="486"/>
      <c r="H341" s="32"/>
      <c r="I341" s="32"/>
      <c r="J341" s="32"/>
      <c r="K341" s="32"/>
      <c r="L341" s="32"/>
      <c r="M341" s="32"/>
      <c r="N341" s="32"/>
      <c r="O341" s="32"/>
      <c r="P341" s="32"/>
      <c r="Q341" s="32"/>
      <c r="R341" s="32"/>
      <c r="S341" s="32"/>
      <c r="T341" s="32"/>
      <c r="U341" s="32"/>
      <c r="V341" s="32"/>
      <c r="W341" s="32"/>
      <c r="X341" s="32"/>
      <c r="Y341" s="32"/>
      <c r="Z341" s="32"/>
    </row>
    <row r="342" spans="1:26" ht="13.5" customHeight="1">
      <c r="A342" s="505"/>
      <c r="B342" s="486"/>
      <c r="C342" s="486"/>
      <c r="D342" s="486"/>
      <c r="E342" s="486"/>
      <c r="F342" s="486"/>
      <c r="G342" s="486"/>
      <c r="H342" s="32"/>
      <c r="I342" s="32"/>
      <c r="J342" s="32"/>
      <c r="K342" s="32"/>
      <c r="L342" s="32"/>
      <c r="M342" s="32"/>
      <c r="N342" s="32"/>
      <c r="O342" s="32"/>
      <c r="P342" s="32"/>
      <c r="Q342" s="32"/>
      <c r="R342" s="32"/>
      <c r="S342" s="32"/>
      <c r="T342" s="32"/>
      <c r="U342" s="32"/>
      <c r="V342" s="32"/>
      <c r="W342" s="32"/>
      <c r="X342" s="32"/>
      <c r="Y342" s="32"/>
      <c r="Z342" s="32"/>
    </row>
    <row r="343" spans="1:26" ht="13.5" customHeight="1">
      <c r="A343" s="505"/>
      <c r="B343" s="486"/>
      <c r="C343" s="486"/>
      <c r="D343" s="486"/>
      <c r="E343" s="486"/>
      <c r="F343" s="486"/>
      <c r="G343" s="486"/>
      <c r="H343" s="32"/>
      <c r="I343" s="32"/>
      <c r="J343" s="32"/>
      <c r="K343" s="32"/>
      <c r="L343" s="32"/>
      <c r="M343" s="32"/>
      <c r="N343" s="32"/>
      <c r="O343" s="32"/>
      <c r="P343" s="32"/>
      <c r="Q343" s="32"/>
      <c r="R343" s="32"/>
      <c r="S343" s="32"/>
      <c r="T343" s="32"/>
      <c r="U343" s="32"/>
      <c r="V343" s="32"/>
      <c r="W343" s="32"/>
      <c r="X343" s="32"/>
      <c r="Y343" s="32"/>
      <c r="Z343" s="32"/>
    </row>
    <row r="344" spans="1:26" ht="13.5" customHeight="1">
      <c r="A344" s="505"/>
      <c r="B344" s="486"/>
      <c r="C344" s="486"/>
      <c r="D344" s="486"/>
      <c r="E344" s="486"/>
      <c r="F344" s="486"/>
      <c r="G344" s="486"/>
      <c r="H344" s="32"/>
      <c r="I344" s="32"/>
      <c r="J344" s="32"/>
      <c r="K344" s="32"/>
      <c r="L344" s="32"/>
      <c r="M344" s="32"/>
      <c r="N344" s="32"/>
      <c r="O344" s="32"/>
      <c r="P344" s="32"/>
      <c r="Q344" s="32"/>
      <c r="R344" s="32"/>
      <c r="S344" s="32"/>
      <c r="T344" s="32"/>
      <c r="U344" s="32"/>
      <c r="V344" s="32"/>
      <c r="W344" s="32"/>
      <c r="X344" s="32"/>
      <c r="Y344" s="32"/>
      <c r="Z344" s="32"/>
    </row>
    <row r="345" spans="1:26" ht="13.5" customHeight="1">
      <c r="A345" s="505"/>
      <c r="B345" s="486"/>
      <c r="C345" s="486"/>
      <c r="D345" s="486"/>
      <c r="E345" s="486"/>
      <c r="F345" s="486"/>
      <c r="G345" s="486"/>
      <c r="H345" s="32"/>
      <c r="I345" s="32"/>
      <c r="J345" s="32"/>
      <c r="K345" s="32"/>
      <c r="L345" s="32"/>
      <c r="M345" s="32"/>
      <c r="N345" s="32"/>
      <c r="O345" s="32"/>
      <c r="P345" s="32"/>
      <c r="Q345" s="32"/>
      <c r="R345" s="32"/>
      <c r="S345" s="32"/>
      <c r="T345" s="32"/>
      <c r="U345" s="32"/>
      <c r="V345" s="32"/>
      <c r="W345" s="32"/>
      <c r="X345" s="32"/>
      <c r="Y345" s="32"/>
      <c r="Z345" s="32"/>
    </row>
    <row r="346" spans="1:26" ht="13.5" customHeight="1">
      <c r="A346" s="505"/>
      <c r="B346" s="486"/>
      <c r="C346" s="486"/>
      <c r="D346" s="486"/>
      <c r="E346" s="486"/>
      <c r="F346" s="486"/>
      <c r="G346" s="486"/>
      <c r="H346" s="32"/>
      <c r="I346" s="32"/>
      <c r="J346" s="32"/>
      <c r="K346" s="32"/>
      <c r="L346" s="32"/>
      <c r="M346" s="32"/>
      <c r="N346" s="32"/>
      <c r="O346" s="32"/>
      <c r="P346" s="32"/>
      <c r="Q346" s="32"/>
      <c r="R346" s="32"/>
      <c r="S346" s="32"/>
      <c r="T346" s="32"/>
      <c r="U346" s="32"/>
      <c r="V346" s="32"/>
      <c r="W346" s="32"/>
      <c r="X346" s="32"/>
      <c r="Y346" s="32"/>
      <c r="Z346" s="32"/>
    </row>
    <row r="347" spans="1:26" ht="13.5" customHeight="1">
      <c r="A347" s="505"/>
      <c r="B347" s="486"/>
      <c r="C347" s="486"/>
      <c r="D347" s="486"/>
      <c r="E347" s="486"/>
      <c r="F347" s="486"/>
      <c r="G347" s="486"/>
      <c r="H347" s="32"/>
      <c r="I347" s="32"/>
      <c r="J347" s="32"/>
      <c r="K347" s="32"/>
      <c r="L347" s="32"/>
      <c r="M347" s="32"/>
      <c r="N347" s="32"/>
      <c r="O347" s="32"/>
      <c r="P347" s="32"/>
      <c r="Q347" s="32"/>
      <c r="R347" s="32"/>
      <c r="S347" s="32"/>
      <c r="T347" s="32"/>
      <c r="U347" s="32"/>
      <c r="V347" s="32"/>
      <c r="W347" s="32"/>
      <c r="X347" s="32"/>
      <c r="Y347" s="32"/>
      <c r="Z347" s="32"/>
    </row>
    <row r="348" spans="1:26" ht="13.5" customHeight="1">
      <c r="A348" s="505"/>
      <c r="B348" s="486"/>
      <c r="C348" s="486"/>
      <c r="D348" s="486"/>
      <c r="E348" s="486"/>
      <c r="F348" s="486"/>
      <c r="G348" s="486"/>
      <c r="H348" s="32"/>
      <c r="I348" s="32"/>
      <c r="J348" s="32"/>
      <c r="K348" s="32"/>
      <c r="L348" s="32"/>
      <c r="M348" s="32"/>
      <c r="N348" s="32"/>
      <c r="O348" s="32"/>
      <c r="P348" s="32"/>
      <c r="Q348" s="32"/>
      <c r="R348" s="32"/>
      <c r="S348" s="32"/>
      <c r="T348" s="32"/>
      <c r="U348" s="32"/>
      <c r="V348" s="32"/>
      <c r="W348" s="32"/>
      <c r="X348" s="32"/>
      <c r="Y348" s="32"/>
      <c r="Z348" s="32"/>
    </row>
    <row r="349" spans="1:26" ht="13.5" customHeight="1">
      <c r="A349" s="505"/>
      <c r="B349" s="486"/>
      <c r="C349" s="486"/>
      <c r="D349" s="486"/>
      <c r="E349" s="486"/>
      <c r="F349" s="486"/>
      <c r="G349" s="486"/>
      <c r="H349" s="32"/>
      <c r="I349" s="32"/>
      <c r="J349" s="32"/>
      <c r="K349" s="32"/>
      <c r="L349" s="32"/>
      <c r="M349" s="32"/>
      <c r="N349" s="32"/>
      <c r="O349" s="32"/>
      <c r="P349" s="32"/>
      <c r="Q349" s="32"/>
      <c r="R349" s="32"/>
      <c r="S349" s="32"/>
      <c r="T349" s="32"/>
      <c r="U349" s="32"/>
      <c r="V349" s="32"/>
      <c r="W349" s="32"/>
      <c r="X349" s="32"/>
      <c r="Y349" s="32"/>
      <c r="Z349" s="32"/>
    </row>
    <row r="350" spans="1:26" ht="13.5" customHeight="1">
      <c r="A350" s="505"/>
      <c r="B350" s="486"/>
      <c r="C350" s="486"/>
      <c r="D350" s="486"/>
      <c r="E350" s="486"/>
      <c r="F350" s="486"/>
      <c r="G350" s="486"/>
      <c r="H350" s="32"/>
      <c r="I350" s="32"/>
      <c r="J350" s="32"/>
      <c r="K350" s="32"/>
      <c r="L350" s="32"/>
      <c r="M350" s="32"/>
      <c r="N350" s="32"/>
      <c r="O350" s="32"/>
      <c r="P350" s="32"/>
      <c r="Q350" s="32"/>
      <c r="R350" s="32"/>
      <c r="S350" s="32"/>
      <c r="T350" s="32"/>
      <c r="U350" s="32"/>
      <c r="V350" s="32"/>
      <c r="W350" s="32"/>
      <c r="X350" s="32"/>
      <c r="Y350" s="32"/>
      <c r="Z350" s="32"/>
    </row>
    <row r="351" spans="1:26" ht="13.5" customHeight="1">
      <c r="A351" s="505"/>
      <c r="B351" s="486"/>
      <c r="C351" s="486"/>
      <c r="D351" s="486"/>
      <c r="E351" s="486"/>
      <c r="F351" s="486"/>
      <c r="G351" s="486"/>
      <c r="H351" s="32"/>
      <c r="I351" s="32"/>
      <c r="J351" s="32"/>
      <c r="K351" s="32"/>
      <c r="L351" s="32"/>
      <c r="M351" s="32"/>
      <c r="N351" s="32"/>
      <c r="O351" s="32"/>
      <c r="P351" s="32"/>
      <c r="Q351" s="32"/>
      <c r="R351" s="32"/>
      <c r="S351" s="32"/>
      <c r="T351" s="32"/>
      <c r="U351" s="32"/>
      <c r="V351" s="32"/>
      <c r="W351" s="32"/>
      <c r="X351" s="32"/>
      <c r="Y351" s="32"/>
      <c r="Z351" s="32"/>
    </row>
    <row r="352" spans="1:26" ht="13.5" customHeight="1">
      <c r="A352" s="505"/>
      <c r="B352" s="486"/>
      <c r="C352" s="486"/>
      <c r="D352" s="486"/>
      <c r="E352" s="486"/>
      <c r="F352" s="486"/>
      <c r="G352" s="486"/>
      <c r="H352" s="32"/>
      <c r="I352" s="32"/>
      <c r="J352" s="32"/>
      <c r="K352" s="32"/>
      <c r="L352" s="32"/>
      <c r="M352" s="32"/>
      <c r="N352" s="32"/>
      <c r="O352" s="32"/>
      <c r="P352" s="32"/>
      <c r="Q352" s="32"/>
      <c r="R352" s="32"/>
      <c r="S352" s="32"/>
      <c r="T352" s="32"/>
      <c r="U352" s="32"/>
      <c r="V352" s="32"/>
      <c r="W352" s="32"/>
      <c r="X352" s="32"/>
      <c r="Y352" s="32"/>
      <c r="Z352" s="32"/>
    </row>
    <row r="353" spans="1:26" ht="13.5" customHeight="1">
      <c r="A353" s="505"/>
      <c r="B353" s="486"/>
      <c r="C353" s="486"/>
      <c r="D353" s="486"/>
      <c r="E353" s="486"/>
      <c r="F353" s="486"/>
      <c r="G353" s="486"/>
      <c r="H353" s="32"/>
      <c r="I353" s="32"/>
      <c r="J353" s="32"/>
      <c r="K353" s="32"/>
      <c r="L353" s="32"/>
      <c r="M353" s="32"/>
      <c r="N353" s="32"/>
      <c r="O353" s="32"/>
      <c r="P353" s="32"/>
      <c r="Q353" s="32"/>
      <c r="R353" s="32"/>
      <c r="S353" s="32"/>
      <c r="T353" s="32"/>
      <c r="U353" s="32"/>
      <c r="V353" s="32"/>
      <c r="W353" s="32"/>
      <c r="X353" s="32"/>
      <c r="Y353" s="32"/>
      <c r="Z353" s="32"/>
    </row>
    <row r="354" spans="1:26" ht="13.5" customHeight="1">
      <c r="A354" s="505"/>
      <c r="B354" s="486"/>
      <c r="C354" s="486"/>
      <c r="D354" s="486"/>
      <c r="E354" s="486"/>
      <c r="F354" s="486"/>
      <c r="G354" s="486"/>
      <c r="H354" s="32"/>
      <c r="I354" s="32"/>
      <c r="J354" s="32"/>
      <c r="K354" s="32"/>
      <c r="L354" s="32"/>
      <c r="M354" s="32"/>
      <c r="N354" s="32"/>
      <c r="O354" s="32"/>
      <c r="P354" s="32"/>
      <c r="Q354" s="32"/>
      <c r="R354" s="32"/>
      <c r="S354" s="32"/>
      <c r="T354" s="32"/>
      <c r="U354" s="32"/>
      <c r="V354" s="32"/>
      <c r="W354" s="32"/>
      <c r="X354" s="32"/>
      <c r="Y354" s="32"/>
      <c r="Z354" s="32"/>
    </row>
    <row r="355" spans="1:26" ht="13.5" customHeight="1">
      <c r="A355" s="505"/>
      <c r="B355" s="486"/>
      <c r="C355" s="486"/>
      <c r="D355" s="486"/>
      <c r="E355" s="486"/>
      <c r="F355" s="486"/>
      <c r="G355" s="486"/>
      <c r="H355" s="32"/>
      <c r="I355" s="32"/>
      <c r="J355" s="32"/>
      <c r="K355" s="32"/>
      <c r="L355" s="32"/>
      <c r="M355" s="32"/>
      <c r="N355" s="32"/>
      <c r="O355" s="32"/>
      <c r="P355" s="32"/>
      <c r="Q355" s="32"/>
      <c r="R355" s="32"/>
      <c r="S355" s="32"/>
      <c r="T355" s="32"/>
      <c r="U355" s="32"/>
      <c r="V355" s="32"/>
      <c r="W355" s="32"/>
      <c r="X355" s="32"/>
      <c r="Y355" s="32"/>
      <c r="Z355" s="32"/>
    </row>
    <row r="356" spans="1:26" ht="13.5" customHeight="1">
      <c r="A356" s="505"/>
      <c r="B356" s="486"/>
      <c r="C356" s="486"/>
      <c r="D356" s="486"/>
      <c r="E356" s="486"/>
      <c r="F356" s="486"/>
      <c r="G356" s="486"/>
      <c r="H356" s="32"/>
      <c r="I356" s="32"/>
      <c r="J356" s="32"/>
      <c r="K356" s="32"/>
      <c r="L356" s="32"/>
      <c r="M356" s="32"/>
      <c r="N356" s="32"/>
      <c r="O356" s="32"/>
      <c r="P356" s="32"/>
      <c r="Q356" s="32"/>
      <c r="R356" s="32"/>
      <c r="S356" s="32"/>
      <c r="T356" s="32"/>
      <c r="U356" s="32"/>
      <c r="V356" s="32"/>
      <c r="W356" s="32"/>
      <c r="X356" s="32"/>
      <c r="Y356" s="32"/>
      <c r="Z356" s="32"/>
    </row>
    <row r="357" spans="1:26" ht="13.5" customHeight="1">
      <c r="A357" s="505"/>
      <c r="B357" s="486"/>
      <c r="C357" s="486"/>
      <c r="D357" s="486"/>
      <c r="E357" s="486"/>
      <c r="F357" s="486"/>
      <c r="G357" s="486"/>
      <c r="H357" s="32"/>
      <c r="I357" s="32"/>
      <c r="J357" s="32"/>
      <c r="K357" s="32"/>
      <c r="L357" s="32"/>
      <c r="M357" s="32"/>
      <c r="N357" s="32"/>
      <c r="O357" s="32"/>
      <c r="P357" s="32"/>
      <c r="Q357" s="32"/>
      <c r="R357" s="32"/>
      <c r="S357" s="32"/>
      <c r="T357" s="32"/>
      <c r="U357" s="32"/>
      <c r="V357" s="32"/>
      <c r="W357" s="32"/>
      <c r="X357" s="32"/>
      <c r="Y357" s="32"/>
      <c r="Z357" s="32"/>
    </row>
    <row r="358" spans="1:26" ht="13.5" customHeight="1">
      <c r="A358" s="505"/>
      <c r="B358" s="486"/>
      <c r="C358" s="486"/>
      <c r="D358" s="486"/>
      <c r="E358" s="486"/>
      <c r="F358" s="486"/>
      <c r="G358" s="486"/>
      <c r="H358" s="32"/>
      <c r="I358" s="32"/>
      <c r="J358" s="32"/>
      <c r="K358" s="32"/>
      <c r="L358" s="32"/>
      <c r="M358" s="32"/>
      <c r="N358" s="32"/>
      <c r="O358" s="32"/>
      <c r="P358" s="32"/>
      <c r="Q358" s="32"/>
      <c r="R358" s="32"/>
      <c r="S358" s="32"/>
      <c r="T358" s="32"/>
      <c r="U358" s="32"/>
      <c r="V358" s="32"/>
      <c r="W358" s="32"/>
      <c r="X358" s="32"/>
      <c r="Y358" s="32"/>
      <c r="Z358" s="32"/>
    </row>
    <row r="359" spans="1:26" ht="13.5" customHeight="1">
      <c r="A359" s="505"/>
      <c r="B359" s="486"/>
      <c r="C359" s="486"/>
      <c r="D359" s="486"/>
      <c r="E359" s="486"/>
      <c r="F359" s="486"/>
      <c r="G359" s="486"/>
      <c r="H359" s="32"/>
      <c r="I359" s="32"/>
      <c r="J359" s="32"/>
      <c r="K359" s="32"/>
      <c r="L359" s="32"/>
      <c r="M359" s="32"/>
      <c r="N359" s="32"/>
      <c r="O359" s="32"/>
      <c r="P359" s="32"/>
      <c r="Q359" s="32"/>
      <c r="R359" s="32"/>
      <c r="S359" s="32"/>
      <c r="T359" s="32"/>
      <c r="U359" s="32"/>
      <c r="V359" s="32"/>
      <c r="W359" s="32"/>
      <c r="X359" s="32"/>
      <c r="Y359" s="32"/>
      <c r="Z359" s="32"/>
    </row>
    <row r="360" spans="1:26" ht="13.5" customHeight="1">
      <c r="A360" s="505"/>
      <c r="B360" s="486"/>
      <c r="C360" s="486"/>
      <c r="D360" s="486"/>
      <c r="E360" s="486"/>
      <c r="F360" s="486"/>
      <c r="G360" s="486"/>
      <c r="H360" s="32"/>
      <c r="I360" s="32"/>
      <c r="J360" s="32"/>
      <c r="K360" s="32"/>
      <c r="L360" s="32"/>
      <c r="M360" s="32"/>
      <c r="N360" s="32"/>
      <c r="O360" s="32"/>
      <c r="P360" s="32"/>
      <c r="Q360" s="32"/>
      <c r="R360" s="32"/>
      <c r="S360" s="32"/>
      <c r="T360" s="32"/>
      <c r="U360" s="32"/>
      <c r="V360" s="32"/>
      <c r="W360" s="32"/>
      <c r="X360" s="32"/>
      <c r="Y360" s="32"/>
      <c r="Z360" s="32"/>
    </row>
    <row r="361" spans="1:26" ht="13.5" customHeight="1">
      <c r="A361" s="505"/>
      <c r="B361" s="486"/>
      <c r="C361" s="486"/>
      <c r="D361" s="486"/>
      <c r="E361" s="486"/>
      <c r="F361" s="486"/>
      <c r="G361" s="486"/>
      <c r="H361" s="32"/>
      <c r="I361" s="32"/>
      <c r="J361" s="32"/>
      <c r="K361" s="32"/>
      <c r="L361" s="32"/>
      <c r="M361" s="32"/>
      <c r="N361" s="32"/>
      <c r="O361" s="32"/>
      <c r="P361" s="32"/>
      <c r="Q361" s="32"/>
      <c r="R361" s="32"/>
      <c r="S361" s="32"/>
      <c r="T361" s="32"/>
      <c r="U361" s="32"/>
      <c r="V361" s="32"/>
      <c r="W361" s="32"/>
      <c r="X361" s="32"/>
      <c r="Y361" s="32"/>
      <c r="Z361" s="32"/>
    </row>
    <row r="362" spans="1:26" ht="13.5" customHeight="1">
      <c r="A362" s="505"/>
      <c r="B362" s="486"/>
      <c r="C362" s="486"/>
      <c r="D362" s="486"/>
      <c r="E362" s="486"/>
      <c r="F362" s="486"/>
      <c r="G362" s="486"/>
      <c r="H362" s="32"/>
      <c r="I362" s="32"/>
      <c r="J362" s="32"/>
      <c r="K362" s="32"/>
      <c r="L362" s="32"/>
      <c r="M362" s="32"/>
      <c r="N362" s="32"/>
      <c r="O362" s="32"/>
      <c r="P362" s="32"/>
      <c r="Q362" s="32"/>
      <c r="R362" s="32"/>
      <c r="S362" s="32"/>
      <c r="T362" s="32"/>
      <c r="U362" s="32"/>
      <c r="V362" s="32"/>
      <c r="W362" s="32"/>
      <c r="X362" s="32"/>
      <c r="Y362" s="32"/>
      <c r="Z362" s="32"/>
    </row>
    <row r="363" spans="1:26" ht="13.5" customHeight="1">
      <c r="A363" s="505"/>
      <c r="B363" s="486"/>
      <c r="C363" s="486"/>
      <c r="D363" s="486"/>
      <c r="E363" s="486"/>
      <c r="F363" s="486"/>
      <c r="G363" s="486"/>
      <c r="H363" s="32"/>
      <c r="I363" s="32"/>
      <c r="J363" s="32"/>
      <c r="K363" s="32"/>
      <c r="L363" s="32"/>
      <c r="M363" s="32"/>
      <c r="N363" s="32"/>
      <c r="O363" s="32"/>
      <c r="P363" s="32"/>
      <c r="Q363" s="32"/>
      <c r="R363" s="32"/>
      <c r="S363" s="32"/>
      <c r="T363" s="32"/>
      <c r="U363" s="32"/>
      <c r="V363" s="32"/>
      <c r="W363" s="32"/>
      <c r="X363" s="32"/>
      <c r="Y363" s="32"/>
      <c r="Z363" s="32"/>
    </row>
    <row r="364" spans="1:26" ht="13.5" customHeight="1">
      <c r="A364" s="505"/>
      <c r="B364" s="486"/>
      <c r="C364" s="486"/>
      <c r="D364" s="486"/>
      <c r="E364" s="486"/>
      <c r="F364" s="486"/>
      <c r="G364" s="486"/>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505"/>
      <c r="B365" s="486"/>
      <c r="C365" s="486"/>
      <c r="D365" s="486"/>
      <c r="E365" s="486"/>
      <c r="F365" s="486"/>
      <c r="G365" s="486"/>
      <c r="H365" s="32"/>
      <c r="I365" s="32"/>
      <c r="J365" s="32"/>
      <c r="K365" s="32"/>
      <c r="L365" s="32"/>
      <c r="M365" s="32"/>
      <c r="N365" s="32"/>
      <c r="O365" s="32"/>
      <c r="P365" s="32"/>
      <c r="Q365" s="32"/>
      <c r="R365" s="32"/>
      <c r="S365" s="32"/>
      <c r="T365" s="32"/>
      <c r="U365" s="32"/>
      <c r="V365" s="32"/>
      <c r="W365" s="32"/>
      <c r="X365" s="32"/>
      <c r="Y365" s="32"/>
      <c r="Z365" s="32"/>
    </row>
    <row r="366" spans="1:26" ht="13.5" customHeight="1">
      <c r="A366" s="505"/>
      <c r="B366" s="486"/>
      <c r="C366" s="486"/>
      <c r="D366" s="486"/>
      <c r="E366" s="486"/>
      <c r="F366" s="486"/>
      <c r="G366" s="486"/>
      <c r="H366" s="32"/>
      <c r="I366" s="32"/>
      <c r="J366" s="32"/>
      <c r="K366" s="32"/>
      <c r="L366" s="32"/>
      <c r="M366" s="32"/>
      <c r="N366" s="32"/>
      <c r="O366" s="32"/>
      <c r="P366" s="32"/>
      <c r="Q366" s="32"/>
      <c r="R366" s="32"/>
      <c r="S366" s="32"/>
      <c r="T366" s="32"/>
      <c r="U366" s="32"/>
      <c r="V366" s="32"/>
      <c r="W366" s="32"/>
      <c r="X366" s="32"/>
      <c r="Y366" s="32"/>
      <c r="Z366" s="32"/>
    </row>
    <row r="367" spans="1:26" ht="13.5" customHeight="1">
      <c r="A367" s="505"/>
      <c r="B367" s="486"/>
      <c r="C367" s="486"/>
      <c r="D367" s="486"/>
      <c r="E367" s="486"/>
      <c r="F367" s="486"/>
      <c r="G367" s="486"/>
      <c r="H367" s="32"/>
      <c r="I367" s="32"/>
      <c r="J367" s="32"/>
      <c r="K367" s="32"/>
      <c r="L367" s="32"/>
      <c r="M367" s="32"/>
      <c r="N367" s="32"/>
      <c r="O367" s="32"/>
      <c r="P367" s="32"/>
      <c r="Q367" s="32"/>
      <c r="R367" s="32"/>
      <c r="S367" s="32"/>
      <c r="T367" s="32"/>
      <c r="U367" s="32"/>
      <c r="V367" s="32"/>
      <c r="W367" s="32"/>
      <c r="X367" s="32"/>
      <c r="Y367" s="32"/>
      <c r="Z367" s="32"/>
    </row>
    <row r="368" spans="1:26" ht="13.5" customHeight="1">
      <c r="A368" s="505"/>
      <c r="B368" s="486"/>
      <c r="C368" s="486"/>
      <c r="D368" s="486"/>
      <c r="E368" s="486"/>
      <c r="F368" s="486"/>
      <c r="G368" s="486"/>
      <c r="H368" s="32"/>
      <c r="I368" s="32"/>
      <c r="J368" s="32"/>
      <c r="K368" s="32"/>
      <c r="L368" s="32"/>
      <c r="M368" s="32"/>
      <c r="N368" s="32"/>
      <c r="O368" s="32"/>
      <c r="P368" s="32"/>
      <c r="Q368" s="32"/>
      <c r="R368" s="32"/>
      <c r="S368" s="32"/>
      <c r="T368" s="32"/>
      <c r="U368" s="32"/>
      <c r="V368" s="32"/>
      <c r="W368" s="32"/>
      <c r="X368" s="32"/>
      <c r="Y368" s="32"/>
      <c r="Z368" s="32"/>
    </row>
    <row r="369" spans="1:26" ht="13.5" customHeight="1">
      <c r="A369" s="505"/>
      <c r="B369" s="486"/>
      <c r="C369" s="486"/>
      <c r="D369" s="486"/>
      <c r="E369" s="486"/>
      <c r="F369" s="486"/>
      <c r="G369" s="486"/>
      <c r="H369" s="32"/>
      <c r="I369" s="32"/>
      <c r="J369" s="32"/>
      <c r="K369" s="32"/>
      <c r="L369" s="32"/>
      <c r="M369" s="32"/>
      <c r="N369" s="32"/>
      <c r="O369" s="32"/>
      <c r="P369" s="32"/>
      <c r="Q369" s="32"/>
      <c r="R369" s="32"/>
      <c r="S369" s="32"/>
      <c r="T369" s="32"/>
      <c r="U369" s="32"/>
      <c r="V369" s="32"/>
      <c r="W369" s="32"/>
      <c r="X369" s="32"/>
      <c r="Y369" s="32"/>
      <c r="Z369" s="32"/>
    </row>
    <row r="370" spans="1:26" ht="13.5" customHeight="1">
      <c r="A370" s="505"/>
      <c r="B370" s="486"/>
      <c r="C370" s="486"/>
      <c r="D370" s="486"/>
      <c r="E370" s="486"/>
      <c r="F370" s="486"/>
      <c r="G370" s="486"/>
      <c r="H370" s="32"/>
      <c r="I370" s="32"/>
      <c r="J370" s="32"/>
      <c r="K370" s="32"/>
      <c r="L370" s="32"/>
      <c r="M370" s="32"/>
      <c r="N370" s="32"/>
      <c r="O370" s="32"/>
      <c r="P370" s="32"/>
      <c r="Q370" s="32"/>
      <c r="R370" s="32"/>
      <c r="S370" s="32"/>
      <c r="T370" s="32"/>
      <c r="U370" s="32"/>
      <c r="V370" s="32"/>
      <c r="W370" s="32"/>
      <c r="X370" s="32"/>
      <c r="Y370" s="32"/>
      <c r="Z370" s="32"/>
    </row>
    <row r="371" spans="1:26" ht="13.5" customHeight="1">
      <c r="A371" s="505"/>
      <c r="B371" s="486"/>
      <c r="C371" s="486"/>
      <c r="D371" s="486"/>
      <c r="E371" s="486"/>
      <c r="F371" s="486"/>
      <c r="G371" s="486"/>
      <c r="H371" s="32"/>
      <c r="I371" s="32"/>
      <c r="J371" s="32"/>
      <c r="K371" s="32"/>
      <c r="L371" s="32"/>
      <c r="M371" s="32"/>
      <c r="N371" s="32"/>
      <c r="O371" s="32"/>
      <c r="P371" s="32"/>
      <c r="Q371" s="32"/>
      <c r="R371" s="32"/>
      <c r="S371" s="32"/>
      <c r="T371" s="32"/>
      <c r="U371" s="32"/>
      <c r="V371" s="32"/>
      <c r="W371" s="32"/>
      <c r="X371" s="32"/>
      <c r="Y371" s="32"/>
      <c r="Z371" s="32"/>
    </row>
    <row r="372" spans="1:26" ht="13.5" customHeight="1">
      <c r="A372" s="505"/>
      <c r="B372" s="486"/>
      <c r="C372" s="486"/>
      <c r="D372" s="486"/>
      <c r="E372" s="486"/>
      <c r="F372" s="486"/>
      <c r="G372" s="486"/>
      <c r="H372" s="32"/>
      <c r="I372" s="32"/>
      <c r="J372" s="32"/>
      <c r="K372" s="32"/>
      <c r="L372" s="32"/>
      <c r="M372" s="32"/>
      <c r="N372" s="32"/>
      <c r="O372" s="32"/>
      <c r="P372" s="32"/>
      <c r="Q372" s="32"/>
      <c r="R372" s="32"/>
      <c r="S372" s="32"/>
      <c r="T372" s="32"/>
      <c r="U372" s="32"/>
      <c r="V372" s="32"/>
      <c r="W372" s="32"/>
      <c r="X372" s="32"/>
      <c r="Y372" s="32"/>
      <c r="Z372" s="32"/>
    </row>
    <row r="373" spans="1:26" ht="13.5" customHeight="1">
      <c r="A373" s="505"/>
      <c r="B373" s="486"/>
      <c r="C373" s="486"/>
      <c r="D373" s="486"/>
      <c r="E373" s="486"/>
      <c r="F373" s="486"/>
      <c r="G373" s="486"/>
      <c r="H373" s="32"/>
      <c r="I373" s="32"/>
      <c r="J373" s="32"/>
      <c r="K373" s="32"/>
      <c r="L373" s="32"/>
      <c r="M373" s="32"/>
      <c r="N373" s="32"/>
      <c r="O373" s="32"/>
      <c r="P373" s="32"/>
      <c r="Q373" s="32"/>
      <c r="R373" s="32"/>
      <c r="S373" s="32"/>
      <c r="T373" s="32"/>
      <c r="U373" s="32"/>
      <c r="V373" s="32"/>
      <c r="W373" s="32"/>
      <c r="X373" s="32"/>
      <c r="Y373" s="32"/>
      <c r="Z373" s="32"/>
    </row>
    <row r="374" spans="1:26" ht="13.5" customHeight="1">
      <c r="A374" s="505"/>
      <c r="B374" s="486"/>
      <c r="C374" s="486"/>
      <c r="D374" s="486"/>
      <c r="E374" s="486"/>
      <c r="F374" s="486"/>
      <c r="G374" s="486"/>
      <c r="H374" s="32"/>
      <c r="I374" s="32"/>
      <c r="J374" s="32"/>
      <c r="K374" s="32"/>
      <c r="L374" s="32"/>
      <c r="M374" s="32"/>
      <c r="N374" s="32"/>
      <c r="O374" s="32"/>
      <c r="P374" s="32"/>
      <c r="Q374" s="32"/>
      <c r="R374" s="32"/>
      <c r="S374" s="32"/>
      <c r="T374" s="32"/>
      <c r="U374" s="32"/>
      <c r="V374" s="32"/>
      <c r="W374" s="32"/>
      <c r="X374" s="32"/>
      <c r="Y374" s="32"/>
      <c r="Z374" s="32"/>
    </row>
    <row r="375" spans="1:26" ht="13.5" customHeight="1">
      <c r="A375" s="505"/>
      <c r="B375" s="486"/>
      <c r="C375" s="486"/>
      <c r="D375" s="486"/>
      <c r="E375" s="486"/>
      <c r="F375" s="486"/>
      <c r="G375" s="486"/>
      <c r="H375" s="32"/>
      <c r="I375" s="32"/>
      <c r="J375" s="32"/>
      <c r="K375" s="32"/>
      <c r="L375" s="32"/>
      <c r="M375" s="32"/>
      <c r="N375" s="32"/>
      <c r="O375" s="32"/>
      <c r="P375" s="32"/>
      <c r="Q375" s="32"/>
      <c r="R375" s="32"/>
      <c r="S375" s="32"/>
      <c r="T375" s="32"/>
      <c r="U375" s="32"/>
      <c r="V375" s="32"/>
      <c r="W375" s="32"/>
      <c r="X375" s="32"/>
      <c r="Y375" s="32"/>
      <c r="Z375" s="32"/>
    </row>
    <row r="376" spans="1:26" ht="13.5" customHeight="1">
      <c r="A376" s="505"/>
      <c r="B376" s="486"/>
      <c r="C376" s="486"/>
      <c r="D376" s="486"/>
      <c r="E376" s="486"/>
      <c r="F376" s="486"/>
      <c r="G376" s="486"/>
      <c r="H376" s="32"/>
      <c r="I376" s="32"/>
      <c r="J376" s="32"/>
      <c r="K376" s="32"/>
      <c r="L376" s="32"/>
      <c r="M376" s="32"/>
      <c r="N376" s="32"/>
      <c r="O376" s="32"/>
      <c r="P376" s="32"/>
      <c r="Q376" s="32"/>
      <c r="R376" s="32"/>
      <c r="S376" s="32"/>
      <c r="T376" s="32"/>
      <c r="U376" s="32"/>
      <c r="V376" s="32"/>
      <c r="W376" s="32"/>
      <c r="X376" s="32"/>
      <c r="Y376" s="32"/>
      <c r="Z376" s="32"/>
    </row>
    <row r="377" spans="1:26" ht="13.5" customHeight="1">
      <c r="A377" s="505"/>
      <c r="B377" s="486"/>
      <c r="C377" s="486"/>
      <c r="D377" s="486"/>
      <c r="E377" s="486"/>
      <c r="F377" s="486"/>
      <c r="G377" s="486"/>
      <c r="H377" s="32"/>
      <c r="I377" s="32"/>
      <c r="J377" s="32"/>
      <c r="K377" s="32"/>
      <c r="L377" s="32"/>
      <c r="M377" s="32"/>
      <c r="N377" s="32"/>
      <c r="O377" s="32"/>
      <c r="P377" s="32"/>
      <c r="Q377" s="32"/>
      <c r="R377" s="32"/>
      <c r="S377" s="32"/>
      <c r="T377" s="32"/>
      <c r="U377" s="32"/>
      <c r="V377" s="32"/>
      <c r="W377" s="32"/>
      <c r="X377" s="32"/>
      <c r="Y377" s="32"/>
      <c r="Z377" s="32"/>
    </row>
    <row r="378" spans="1:26" ht="13.5" customHeight="1">
      <c r="A378" s="505"/>
      <c r="B378" s="486"/>
      <c r="C378" s="486"/>
      <c r="D378" s="486"/>
      <c r="E378" s="486"/>
      <c r="F378" s="486"/>
      <c r="G378" s="486"/>
      <c r="H378" s="32"/>
      <c r="I378" s="32"/>
      <c r="J378" s="32"/>
      <c r="K378" s="32"/>
      <c r="L378" s="32"/>
      <c r="M378" s="32"/>
      <c r="N378" s="32"/>
      <c r="O378" s="32"/>
      <c r="P378" s="32"/>
      <c r="Q378" s="32"/>
      <c r="R378" s="32"/>
      <c r="S378" s="32"/>
      <c r="T378" s="32"/>
      <c r="U378" s="32"/>
      <c r="V378" s="32"/>
      <c r="W378" s="32"/>
      <c r="X378" s="32"/>
      <c r="Y378" s="32"/>
      <c r="Z378" s="32"/>
    </row>
    <row r="379" spans="1:26" ht="13.5" customHeight="1">
      <c r="A379" s="505"/>
      <c r="B379" s="486"/>
      <c r="C379" s="486"/>
      <c r="D379" s="486"/>
      <c r="E379" s="486"/>
      <c r="F379" s="486"/>
      <c r="G379" s="486"/>
      <c r="H379" s="32"/>
      <c r="I379" s="32"/>
      <c r="J379" s="32"/>
      <c r="K379" s="32"/>
      <c r="L379" s="32"/>
      <c r="M379" s="32"/>
      <c r="N379" s="32"/>
      <c r="O379" s="32"/>
      <c r="P379" s="32"/>
      <c r="Q379" s="32"/>
      <c r="R379" s="32"/>
      <c r="S379" s="32"/>
      <c r="T379" s="32"/>
      <c r="U379" s="32"/>
      <c r="V379" s="32"/>
      <c r="W379" s="32"/>
      <c r="X379" s="32"/>
      <c r="Y379" s="32"/>
      <c r="Z379" s="32"/>
    </row>
    <row r="380" spans="1:26" ht="13.5" customHeight="1">
      <c r="A380" s="505"/>
      <c r="B380" s="486"/>
      <c r="C380" s="486"/>
      <c r="D380" s="486"/>
      <c r="E380" s="486"/>
      <c r="F380" s="486"/>
      <c r="G380" s="486"/>
      <c r="H380" s="32"/>
      <c r="I380" s="32"/>
      <c r="J380" s="32"/>
      <c r="K380" s="32"/>
      <c r="L380" s="32"/>
      <c r="M380" s="32"/>
      <c r="N380" s="32"/>
      <c r="O380" s="32"/>
      <c r="P380" s="32"/>
      <c r="Q380" s="32"/>
      <c r="R380" s="32"/>
      <c r="S380" s="32"/>
      <c r="T380" s="32"/>
      <c r="U380" s="32"/>
      <c r="V380" s="32"/>
      <c r="W380" s="32"/>
      <c r="X380" s="32"/>
      <c r="Y380" s="32"/>
      <c r="Z380" s="32"/>
    </row>
    <row r="381" spans="1:26" ht="13.5" customHeight="1">
      <c r="A381" s="505"/>
      <c r="B381" s="486"/>
      <c r="C381" s="486"/>
      <c r="D381" s="486"/>
      <c r="E381" s="486"/>
      <c r="F381" s="486"/>
      <c r="G381" s="486"/>
      <c r="H381" s="32"/>
      <c r="I381" s="32"/>
      <c r="J381" s="32"/>
      <c r="K381" s="32"/>
      <c r="L381" s="32"/>
      <c r="M381" s="32"/>
      <c r="N381" s="32"/>
      <c r="O381" s="32"/>
      <c r="P381" s="32"/>
      <c r="Q381" s="32"/>
      <c r="R381" s="32"/>
      <c r="S381" s="32"/>
      <c r="T381" s="32"/>
      <c r="U381" s="32"/>
      <c r="V381" s="32"/>
      <c r="W381" s="32"/>
      <c r="X381" s="32"/>
      <c r="Y381" s="32"/>
      <c r="Z381" s="32"/>
    </row>
    <row r="382" spans="1:26" ht="13.5" customHeight="1">
      <c r="A382" s="505"/>
      <c r="B382" s="486"/>
      <c r="C382" s="486"/>
      <c r="D382" s="486"/>
      <c r="E382" s="486"/>
      <c r="F382" s="486"/>
      <c r="G382" s="486"/>
      <c r="H382" s="32"/>
      <c r="I382" s="32"/>
      <c r="J382" s="32"/>
      <c r="K382" s="32"/>
      <c r="L382" s="32"/>
      <c r="M382" s="32"/>
      <c r="N382" s="32"/>
      <c r="O382" s="32"/>
      <c r="P382" s="32"/>
      <c r="Q382" s="32"/>
      <c r="R382" s="32"/>
      <c r="S382" s="32"/>
      <c r="T382" s="32"/>
      <c r="U382" s="32"/>
      <c r="V382" s="32"/>
      <c r="W382" s="32"/>
      <c r="X382" s="32"/>
      <c r="Y382" s="32"/>
      <c r="Z382" s="32"/>
    </row>
    <row r="383" spans="1:26" ht="13.5" customHeight="1">
      <c r="A383" s="505"/>
      <c r="B383" s="486"/>
      <c r="C383" s="486"/>
      <c r="D383" s="486"/>
      <c r="E383" s="486"/>
      <c r="F383" s="486"/>
      <c r="G383" s="486"/>
      <c r="H383" s="32"/>
      <c r="I383" s="32"/>
      <c r="J383" s="32"/>
      <c r="K383" s="32"/>
      <c r="L383" s="32"/>
      <c r="M383" s="32"/>
      <c r="N383" s="32"/>
      <c r="O383" s="32"/>
      <c r="P383" s="32"/>
      <c r="Q383" s="32"/>
      <c r="R383" s="32"/>
      <c r="S383" s="32"/>
      <c r="T383" s="32"/>
      <c r="U383" s="32"/>
      <c r="V383" s="32"/>
      <c r="W383" s="32"/>
      <c r="X383" s="32"/>
      <c r="Y383" s="32"/>
      <c r="Z383" s="32"/>
    </row>
    <row r="384" spans="1:26" ht="13.5" customHeight="1">
      <c r="A384" s="505"/>
      <c r="B384" s="486"/>
      <c r="C384" s="486"/>
      <c r="D384" s="486"/>
      <c r="E384" s="486"/>
      <c r="F384" s="486"/>
      <c r="G384" s="486"/>
      <c r="H384" s="32"/>
      <c r="I384" s="32"/>
      <c r="J384" s="32"/>
      <c r="K384" s="32"/>
      <c r="L384" s="32"/>
      <c r="M384" s="32"/>
      <c r="N384" s="32"/>
      <c r="O384" s="32"/>
      <c r="P384" s="32"/>
      <c r="Q384" s="32"/>
      <c r="R384" s="32"/>
      <c r="S384" s="32"/>
      <c r="T384" s="32"/>
      <c r="U384" s="32"/>
      <c r="V384" s="32"/>
      <c r="W384" s="32"/>
      <c r="X384" s="32"/>
      <c r="Y384" s="32"/>
      <c r="Z384" s="32"/>
    </row>
    <row r="385" spans="1:26" ht="13.5" customHeight="1">
      <c r="A385" s="505"/>
      <c r="B385" s="486"/>
      <c r="C385" s="486"/>
      <c r="D385" s="486"/>
      <c r="E385" s="486"/>
      <c r="F385" s="486"/>
      <c r="G385" s="486"/>
      <c r="H385" s="32"/>
      <c r="I385" s="32"/>
      <c r="J385" s="32"/>
      <c r="K385" s="32"/>
      <c r="L385" s="32"/>
      <c r="M385" s="32"/>
      <c r="N385" s="32"/>
      <c r="O385" s="32"/>
      <c r="P385" s="32"/>
      <c r="Q385" s="32"/>
      <c r="R385" s="32"/>
      <c r="S385" s="32"/>
      <c r="T385" s="32"/>
      <c r="U385" s="32"/>
      <c r="V385" s="32"/>
      <c r="W385" s="32"/>
      <c r="X385" s="32"/>
      <c r="Y385" s="32"/>
      <c r="Z385" s="32"/>
    </row>
    <row r="386" spans="1:26" ht="13.5" customHeight="1">
      <c r="A386" s="505"/>
      <c r="B386" s="486"/>
      <c r="C386" s="486"/>
      <c r="D386" s="486"/>
      <c r="E386" s="486"/>
      <c r="F386" s="486"/>
      <c r="G386" s="486"/>
      <c r="H386" s="32"/>
      <c r="I386" s="32"/>
      <c r="J386" s="32"/>
      <c r="K386" s="32"/>
      <c r="L386" s="32"/>
      <c r="M386" s="32"/>
      <c r="N386" s="32"/>
      <c r="O386" s="32"/>
      <c r="P386" s="32"/>
      <c r="Q386" s="32"/>
      <c r="R386" s="32"/>
      <c r="S386" s="32"/>
      <c r="T386" s="32"/>
      <c r="U386" s="32"/>
      <c r="V386" s="32"/>
      <c r="W386" s="32"/>
      <c r="X386" s="32"/>
      <c r="Y386" s="32"/>
      <c r="Z386" s="32"/>
    </row>
    <row r="387" spans="1:26" ht="13.5" customHeight="1">
      <c r="A387" s="505"/>
      <c r="B387" s="486"/>
      <c r="C387" s="486"/>
      <c r="D387" s="486"/>
      <c r="E387" s="486"/>
      <c r="F387" s="486"/>
      <c r="G387" s="486"/>
      <c r="H387" s="32"/>
      <c r="I387" s="32"/>
      <c r="J387" s="32"/>
      <c r="K387" s="32"/>
      <c r="L387" s="32"/>
      <c r="M387" s="32"/>
      <c r="N387" s="32"/>
      <c r="O387" s="32"/>
      <c r="P387" s="32"/>
      <c r="Q387" s="32"/>
      <c r="R387" s="32"/>
      <c r="S387" s="32"/>
      <c r="T387" s="32"/>
      <c r="U387" s="32"/>
      <c r="V387" s="32"/>
      <c r="W387" s="32"/>
      <c r="X387" s="32"/>
      <c r="Y387" s="32"/>
      <c r="Z387" s="32"/>
    </row>
    <row r="388" spans="1:26" ht="13.5" customHeight="1">
      <c r="A388" s="505"/>
      <c r="B388" s="486"/>
      <c r="C388" s="486"/>
      <c r="D388" s="486"/>
      <c r="E388" s="486"/>
      <c r="F388" s="486"/>
      <c r="G388" s="486"/>
      <c r="H388" s="32"/>
      <c r="I388" s="32"/>
      <c r="J388" s="32"/>
      <c r="K388" s="32"/>
      <c r="L388" s="32"/>
      <c r="M388" s="32"/>
      <c r="N388" s="32"/>
      <c r="O388" s="32"/>
      <c r="P388" s="32"/>
      <c r="Q388" s="32"/>
      <c r="R388" s="32"/>
      <c r="S388" s="32"/>
      <c r="T388" s="32"/>
      <c r="U388" s="32"/>
      <c r="V388" s="32"/>
      <c r="W388" s="32"/>
      <c r="X388" s="32"/>
      <c r="Y388" s="32"/>
      <c r="Z388" s="32"/>
    </row>
    <row r="389" spans="1:26" ht="13.5" customHeight="1">
      <c r="A389" s="505"/>
      <c r="B389" s="486"/>
      <c r="C389" s="486"/>
      <c r="D389" s="486"/>
      <c r="E389" s="486"/>
      <c r="F389" s="486"/>
      <c r="G389" s="486"/>
      <c r="H389" s="32"/>
      <c r="I389" s="32"/>
      <c r="J389" s="32"/>
      <c r="K389" s="32"/>
      <c r="L389" s="32"/>
      <c r="M389" s="32"/>
      <c r="N389" s="32"/>
      <c r="O389" s="32"/>
      <c r="P389" s="32"/>
      <c r="Q389" s="32"/>
      <c r="R389" s="32"/>
      <c r="S389" s="32"/>
      <c r="T389" s="32"/>
      <c r="U389" s="32"/>
      <c r="V389" s="32"/>
      <c r="W389" s="32"/>
      <c r="X389" s="32"/>
      <c r="Y389" s="32"/>
      <c r="Z389" s="32"/>
    </row>
    <row r="390" spans="1:26" ht="13.5" customHeight="1">
      <c r="A390" s="505"/>
      <c r="B390" s="486"/>
      <c r="C390" s="486"/>
      <c r="D390" s="486"/>
      <c r="E390" s="486"/>
      <c r="F390" s="486"/>
      <c r="G390" s="486"/>
      <c r="H390" s="32"/>
      <c r="I390" s="32"/>
      <c r="J390" s="32"/>
      <c r="K390" s="32"/>
      <c r="L390" s="32"/>
      <c r="M390" s="32"/>
      <c r="N390" s="32"/>
      <c r="O390" s="32"/>
      <c r="P390" s="32"/>
      <c r="Q390" s="32"/>
      <c r="R390" s="32"/>
      <c r="S390" s="32"/>
      <c r="T390" s="32"/>
      <c r="U390" s="32"/>
      <c r="V390" s="32"/>
      <c r="W390" s="32"/>
      <c r="X390" s="32"/>
      <c r="Y390" s="32"/>
      <c r="Z390" s="32"/>
    </row>
    <row r="391" spans="1:26" ht="13.5" customHeight="1">
      <c r="A391" s="505"/>
      <c r="B391" s="486"/>
      <c r="C391" s="486"/>
      <c r="D391" s="486"/>
      <c r="E391" s="486"/>
      <c r="F391" s="486"/>
      <c r="G391" s="486"/>
      <c r="H391" s="32"/>
      <c r="I391" s="32"/>
      <c r="J391" s="32"/>
      <c r="K391" s="32"/>
      <c r="L391" s="32"/>
      <c r="M391" s="32"/>
      <c r="N391" s="32"/>
      <c r="O391" s="32"/>
      <c r="P391" s="32"/>
      <c r="Q391" s="32"/>
      <c r="R391" s="32"/>
      <c r="S391" s="32"/>
      <c r="T391" s="32"/>
      <c r="U391" s="32"/>
      <c r="V391" s="32"/>
      <c r="W391" s="32"/>
      <c r="X391" s="32"/>
      <c r="Y391" s="32"/>
      <c r="Z391" s="32"/>
    </row>
    <row r="392" spans="1:26" ht="13.5" customHeight="1">
      <c r="A392" s="505"/>
      <c r="B392" s="486"/>
      <c r="C392" s="486"/>
      <c r="D392" s="486"/>
      <c r="E392" s="486"/>
      <c r="F392" s="486"/>
      <c r="G392" s="486"/>
      <c r="H392" s="32"/>
      <c r="I392" s="32"/>
      <c r="J392" s="32"/>
      <c r="K392" s="32"/>
      <c r="L392" s="32"/>
      <c r="M392" s="32"/>
      <c r="N392" s="32"/>
      <c r="O392" s="32"/>
      <c r="P392" s="32"/>
      <c r="Q392" s="32"/>
      <c r="R392" s="32"/>
      <c r="S392" s="32"/>
      <c r="T392" s="32"/>
      <c r="U392" s="32"/>
      <c r="V392" s="32"/>
      <c r="W392" s="32"/>
      <c r="X392" s="32"/>
      <c r="Y392" s="32"/>
      <c r="Z392" s="32"/>
    </row>
    <row r="393" spans="1:26" ht="13.5" customHeight="1">
      <c r="A393" s="505"/>
      <c r="B393" s="486"/>
      <c r="C393" s="486"/>
      <c r="D393" s="486"/>
      <c r="E393" s="486"/>
      <c r="F393" s="486"/>
      <c r="G393" s="486"/>
      <c r="H393" s="32"/>
      <c r="I393" s="32"/>
      <c r="J393" s="32"/>
      <c r="K393" s="32"/>
      <c r="L393" s="32"/>
      <c r="M393" s="32"/>
      <c r="N393" s="32"/>
      <c r="O393" s="32"/>
      <c r="P393" s="32"/>
      <c r="Q393" s="32"/>
      <c r="R393" s="32"/>
      <c r="S393" s="32"/>
      <c r="T393" s="32"/>
      <c r="U393" s="32"/>
      <c r="V393" s="32"/>
      <c r="W393" s="32"/>
      <c r="X393" s="32"/>
      <c r="Y393" s="32"/>
      <c r="Z393" s="32"/>
    </row>
    <row r="394" spans="1:26" ht="13.5" customHeight="1">
      <c r="A394" s="505"/>
      <c r="B394" s="486"/>
      <c r="C394" s="486"/>
      <c r="D394" s="486"/>
      <c r="E394" s="486"/>
      <c r="F394" s="486"/>
      <c r="G394" s="486"/>
      <c r="H394" s="32"/>
      <c r="I394" s="32"/>
      <c r="J394" s="32"/>
      <c r="K394" s="32"/>
      <c r="L394" s="32"/>
      <c r="M394" s="32"/>
      <c r="N394" s="32"/>
      <c r="O394" s="32"/>
      <c r="P394" s="32"/>
      <c r="Q394" s="32"/>
      <c r="R394" s="32"/>
      <c r="S394" s="32"/>
      <c r="T394" s="32"/>
      <c r="U394" s="32"/>
      <c r="V394" s="32"/>
      <c r="W394" s="32"/>
      <c r="X394" s="32"/>
      <c r="Y394" s="32"/>
      <c r="Z394" s="32"/>
    </row>
    <row r="395" spans="1:26" ht="13.5" customHeight="1">
      <c r="A395" s="505"/>
      <c r="B395" s="486"/>
      <c r="C395" s="486"/>
      <c r="D395" s="486"/>
      <c r="E395" s="486"/>
      <c r="F395" s="486"/>
      <c r="G395" s="486"/>
      <c r="H395" s="32"/>
      <c r="I395" s="32"/>
      <c r="J395" s="32"/>
      <c r="K395" s="32"/>
      <c r="L395" s="32"/>
      <c r="M395" s="32"/>
      <c r="N395" s="32"/>
      <c r="O395" s="32"/>
      <c r="P395" s="32"/>
      <c r="Q395" s="32"/>
      <c r="R395" s="32"/>
      <c r="S395" s="32"/>
      <c r="T395" s="32"/>
      <c r="U395" s="32"/>
      <c r="V395" s="32"/>
      <c r="W395" s="32"/>
      <c r="X395" s="32"/>
      <c r="Y395" s="32"/>
      <c r="Z395" s="32"/>
    </row>
    <row r="396" spans="1:26" ht="13.5" customHeight="1">
      <c r="A396" s="505"/>
      <c r="B396" s="486"/>
      <c r="C396" s="486"/>
      <c r="D396" s="486"/>
      <c r="E396" s="486"/>
      <c r="F396" s="486"/>
      <c r="G396" s="486"/>
      <c r="H396" s="32"/>
      <c r="I396" s="32"/>
      <c r="J396" s="32"/>
      <c r="K396" s="32"/>
      <c r="L396" s="32"/>
      <c r="M396" s="32"/>
      <c r="N396" s="32"/>
      <c r="O396" s="32"/>
      <c r="P396" s="32"/>
      <c r="Q396" s="32"/>
      <c r="R396" s="32"/>
      <c r="S396" s="32"/>
      <c r="T396" s="32"/>
      <c r="U396" s="32"/>
      <c r="V396" s="32"/>
      <c r="W396" s="32"/>
      <c r="X396" s="32"/>
      <c r="Y396" s="32"/>
      <c r="Z396" s="32"/>
    </row>
    <row r="397" spans="1:26" ht="13.5" customHeight="1">
      <c r="A397" s="505"/>
      <c r="B397" s="486"/>
      <c r="C397" s="486"/>
      <c r="D397" s="486"/>
      <c r="E397" s="486"/>
      <c r="F397" s="486"/>
      <c r="G397" s="486"/>
      <c r="H397" s="32"/>
      <c r="I397" s="32"/>
      <c r="J397" s="32"/>
      <c r="K397" s="32"/>
      <c r="L397" s="32"/>
      <c r="M397" s="32"/>
      <c r="N397" s="32"/>
      <c r="O397" s="32"/>
      <c r="P397" s="32"/>
      <c r="Q397" s="32"/>
      <c r="R397" s="32"/>
      <c r="S397" s="32"/>
      <c r="T397" s="32"/>
      <c r="U397" s="32"/>
      <c r="V397" s="32"/>
      <c r="W397" s="32"/>
      <c r="X397" s="32"/>
      <c r="Y397" s="32"/>
      <c r="Z397" s="32"/>
    </row>
    <row r="398" spans="1:26" ht="13.5" customHeight="1">
      <c r="A398" s="505"/>
      <c r="B398" s="486"/>
      <c r="C398" s="486"/>
      <c r="D398" s="486"/>
      <c r="E398" s="486"/>
      <c r="F398" s="486"/>
      <c r="G398" s="486"/>
      <c r="H398" s="32"/>
      <c r="I398" s="32"/>
      <c r="J398" s="32"/>
      <c r="K398" s="32"/>
      <c r="L398" s="32"/>
      <c r="M398" s="32"/>
      <c r="N398" s="32"/>
      <c r="O398" s="32"/>
      <c r="P398" s="32"/>
      <c r="Q398" s="32"/>
      <c r="R398" s="32"/>
      <c r="S398" s="32"/>
      <c r="T398" s="32"/>
      <c r="U398" s="32"/>
      <c r="V398" s="32"/>
      <c r="W398" s="32"/>
      <c r="X398" s="32"/>
      <c r="Y398" s="32"/>
      <c r="Z398" s="32"/>
    </row>
    <row r="399" spans="1:26" ht="13.5" customHeight="1">
      <c r="A399" s="505"/>
      <c r="B399" s="486"/>
      <c r="C399" s="486"/>
      <c r="D399" s="486"/>
      <c r="E399" s="486"/>
      <c r="F399" s="486"/>
      <c r="G399" s="486"/>
      <c r="H399" s="32"/>
      <c r="I399" s="32"/>
      <c r="J399" s="32"/>
      <c r="K399" s="32"/>
      <c r="L399" s="32"/>
      <c r="M399" s="32"/>
      <c r="N399" s="32"/>
      <c r="O399" s="32"/>
      <c r="P399" s="32"/>
      <c r="Q399" s="32"/>
      <c r="R399" s="32"/>
      <c r="S399" s="32"/>
      <c r="T399" s="32"/>
      <c r="U399" s="32"/>
      <c r="V399" s="32"/>
      <c r="W399" s="32"/>
      <c r="X399" s="32"/>
      <c r="Y399" s="32"/>
      <c r="Z399" s="32"/>
    </row>
    <row r="400" spans="1:26" ht="13.5" customHeight="1">
      <c r="A400" s="505"/>
      <c r="B400" s="486"/>
      <c r="C400" s="486"/>
      <c r="D400" s="486"/>
      <c r="E400" s="486"/>
      <c r="F400" s="486"/>
      <c r="G400" s="486"/>
      <c r="H400" s="32"/>
      <c r="I400" s="32"/>
      <c r="J400" s="32"/>
      <c r="K400" s="32"/>
      <c r="L400" s="32"/>
      <c r="M400" s="32"/>
      <c r="N400" s="32"/>
      <c r="O400" s="32"/>
      <c r="P400" s="32"/>
      <c r="Q400" s="32"/>
      <c r="R400" s="32"/>
      <c r="S400" s="32"/>
      <c r="T400" s="32"/>
      <c r="U400" s="32"/>
      <c r="V400" s="32"/>
      <c r="W400" s="32"/>
      <c r="X400" s="32"/>
      <c r="Y400" s="32"/>
      <c r="Z400" s="32"/>
    </row>
    <row r="401" spans="1:26" ht="13.5" customHeight="1">
      <c r="A401" s="505"/>
      <c r="B401" s="486"/>
      <c r="C401" s="486"/>
      <c r="D401" s="486"/>
      <c r="E401" s="486"/>
      <c r="F401" s="486"/>
      <c r="G401" s="486"/>
      <c r="H401" s="32"/>
      <c r="I401" s="32"/>
      <c r="J401" s="32"/>
      <c r="K401" s="32"/>
      <c r="L401" s="32"/>
      <c r="M401" s="32"/>
      <c r="N401" s="32"/>
      <c r="O401" s="32"/>
      <c r="P401" s="32"/>
      <c r="Q401" s="32"/>
      <c r="R401" s="32"/>
      <c r="S401" s="32"/>
      <c r="T401" s="32"/>
      <c r="U401" s="32"/>
      <c r="V401" s="32"/>
      <c r="W401" s="32"/>
      <c r="X401" s="32"/>
      <c r="Y401" s="32"/>
      <c r="Z401" s="32"/>
    </row>
    <row r="402" spans="1:26" ht="13.5" customHeight="1">
      <c r="A402" s="505"/>
      <c r="B402" s="486"/>
      <c r="C402" s="486"/>
      <c r="D402" s="486"/>
      <c r="E402" s="486"/>
      <c r="F402" s="486"/>
      <c r="G402" s="486"/>
      <c r="H402" s="32"/>
      <c r="I402" s="32"/>
      <c r="J402" s="32"/>
      <c r="K402" s="32"/>
      <c r="L402" s="32"/>
      <c r="M402" s="32"/>
      <c r="N402" s="32"/>
      <c r="O402" s="32"/>
      <c r="P402" s="32"/>
      <c r="Q402" s="32"/>
      <c r="R402" s="32"/>
      <c r="S402" s="32"/>
      <c r="T402" s="32"/>
      <c r="U402" s="32"/>
      <c r="V402" s="32"/>
      <c r="W402" s="32"/>
      <c r="X402" s="32"/>
      <c r="Y402" s="32"/>
      <c r="Z402" s="32"/>
    </row>
    <row r="403" spans="1:26" ht="13.5" customHeight="1">
      <c r="A403" s="505"/>
      <c r="B403" s="486"/>
      <c r="C403" s="486"/>
      <c r="D403" s="486"/>
      <c r="E403" s="486"/>
      <c r="F403" s="486"/>
      <c r="G403" s="486"/>
      <c r="H403" s="32"/>
      <c r="I403" s="32"/>
      <c r="J403" s="32"/>
      <c r="K403" s="32"/>
      <c r="L403" s="32"/>
      <c r="M403" s="32"/>
      <c r="N403" s="32"/>
      <c r="O403" s="32"/>
      <c r="P403" s="32"/>
      <c r="Q403" s="32"/>
      <c r="R403" s="32"/>
      <c r="S403" s="32"/>
      <c r="T403" s="32"/>
      <c r="U403" s="32"/>
      <c r="V403" s="32"/>
      <c r="W403" s="32"/>
      <c r="X403" s="32"/>
      <c r="Y403" s="32"/>
      <c r="Z403" s="32"/>
    </row>
    <row r="404" spans="1:26" ht="13.5" customHeight="1">
      <c r="A404" s="505"/>
      <c r="B404" s="486"/>
      <c r="C404" s="486"/>
      <c r="D404" s="486"/>
      <c r="E404" s="486"/>
      <c r="F404" s="486"/>
      <c r="G404" s="486"/>
      <c r="H404" s="32"/>
      <c r="I404" s="32"/>
      <c r="J404" s="32"/>
      <c r="K404" s="32"/>
      <c r="L404" s="32"/>
      <c r="M404" s="32"/>
      <c r="N404" s="32"/>
      <c r="O404" s="32"/>
      <c r="P404" s="32"/>
      <c r="Q404" s="32"/>
      <c r="R404" s="32"/>
      <c r="S404" s="32"/>
      <c r="T404" s="32"/>
      <c r="U404" s="32"/>
      <c r="V404" s="32"/>
      <c r="W404" s="32"/>
      <c r="X404" s="32"/>
      <c r="Y404" s="32"/>
      <c r="Z404" s="32"/>
    </row>
    <row r="405" spans="1:26" ht="13.5" customHeight="1">
      <c r="A405" s="505"/>
      <c r="B405" s="486"/>
      <c r="C405" s="486"/>
      <c r="D405" s="486"/>
      <c r="E405" s="486"/>
      <c r="F405" s="486"/>
      <c r="G405" s="486"/>
      <c r="H405" s="32"/>
      <c r="I405" s="32"/>
      <c r="J405" s="32"/>
      <c r="K405" s="32"/>
      <c r="L405" s="32"/>
      <c r="M405" s="32"/>
      <c r="N405" s="32"/>
      <c r="O405" s="32"/>
      <c r="P405" s="32"/>
      <c r="Q405" s="32"/>
      <c r="R405" s="32"/>
      <c r="S405" s="32"/>
      <c r="T405" s="32"/>
      <c r="U405" s="32"/>
      <c r="V405" s="32"/>
      <c r="W405" s="32"/>
      <c r="X405" s="32"/>
      <c r="Y405" s="32"/>
      <c r="Z405" s="32"/>
    </row>
    <row r="406" spans="1:26" ht="13.5" customHeight="1">
      <c r="A406" s="505"/>
      <c r="B406" s="486"/>
      <c r="C406" s="486"/>
      <c r="D406" s="486"/>
      <c r="E406" s="486"/>
      <c r="F406" s="486"/>
      <c r="G406" s="486"/>
      <c r="H406" s="32"/>
      <c r="I406" s="32"/>
      <c r="J406" s="32"/>
      <c r="K406" s="32"/>
      <c r="L406" s="32"/>
      <c r="M406" s="32"/>
      <c r="N406" s="32"/>
      <c r="O406" s="32"/>
      <c r="P406" s="32"/>
      <c r="Q406" s="32"/>
      <c r="R406" s="32"/>
      <c r="S406" s="32"/>
      <c r="T406" s="32"/>
      <c r="U406" s="32"/>
      <c r="V406" s="32"/>
      <c r="W406" s="32"/>
      <c r="X406" s="32"/>
      <c r="Y406" s="32"/>
      <c r="Z406" s="32"/>
    </row>
    <row r="407" spans="1:26" ht="13.5" customHeight="1">
      <c r="A407" s="505"/>
      <c r="B407" s="486"/>
      <c r="C407" s="486"/>
      <c r="D407" s="486"/>
      <c r="E407" s="486"/>
      <c r="F407" s="486"/>
      <c r="G407" s="486"/>
      <c r="H407" s="32"/>
      <c r="I407" s="32"/>
      <c r="J407" s="32"/>
      <c r="K407" s="32"/>
      <c r="L407" s="32"/>
      <c r="M407" s="32"/>
      <c r="N407" s="32"/>
      <c r="O407" s="32"/>
      <c r="P407" s="32"/>
      <c r="Q407" s="32"/>
      <c r="R407" s="32"/>
      <c r="S407" s="32"/>
      <c r="T407" s="32"/>
      <c r="U407" s="32"/>
      <c r="V407" s="32"/>
      <c r="W407" s="32"/>
      <c r="X407" s="32"/>
      <c r="Y407" s="32"/>
      <c r="Z407" s="32"/>
    </row>
    <row r="408" spans="1:26" ht="13.5" customHeight="1">
      <c r="A408" s="505"/>
      <c r="B408" s="486"/>
      <c r="C408" s="486"/>
      <c r="D408" s="486"/>
      <c r="E408" s="486"/>
      <c r="F408" s="486"/>
      <c r="G408" s="486"/>
      <c r="H408" s="32"/>
      <c r="I408" s="32"/>
      <c r="J408" s="32"/>
      <c r="K408" s="32"/>
      <c r="L408" s="32"/>
      <c r="M408" s="32"/>
      <c r="N408" s="32"/>
      <c r="O408" s="32"/>
      <c r="P408" s="32"/>
      <c r="Q408" s="32"/>
      <c r="R408" s="32"/>
      <c r="S408" s="32"/>
      <c r="T408" s="32"/>
      <c r="U408" s="32"/>
      <c r="V408" s="32"/>
      <c r="W408" s="32"/>
      <c r="X408" s="32"/>
      <c r="Y408" s="32"/>
      <c r="Z408" s="32"/>
    </row>
    <row r="409" spans="1:26" ht="13.5" customHeight="1">
      <c r="A409" s="505"/>
      <c r="B409" s="486"/>
      <c r="C409" s="486"/>
      <c r="D409" s="486"/>
      <c r="E409" s="486"/>
      <c r="F409" s="486"/>
      <c r="G409" s="486"/>
      <c r="H409" s="32"/>
      <c r="I409" s="32"/>
      <c r="J409" s="32"/>
      <c r="K409" s="32"/>
      <c r="L409" s="32"/>
      <c r="M409" s="32"/>
      <c r="N409" s="32"/>
      <c r="O409" s="32"/>
      <c r="P409" s="32"/>
      <c r="Q409" s="32"/>
      <c r="R409" s="32"/>
      <c r="S409" s="32"/>
      <c r="T409" s="32"/>
      <c r="U409" s="32"/>
      <c r="V409" s="32"/>
      <c r="W409" s="32"/>
      <c r="X409" s="32"/>
      <c r="Y409" s="32"/>
      <c r="Z409" s="32"/>
    </row>
    <row r="410" spans="1:26" ht="13.5" customHeight="1">
      <c r="A410" s="505"/>
      <c r="B410" s="486"/>
      <c r="C410" s="486"/>
      <c r="D410" s="486"/>
      <c r="E410" s="486"/>
      <c r="F410" s="486"/>
      <c r="G410" s="486"/>
      <c r="H410" s="32"/>
      <c r="I410" s="32"/>
      <c r="J410" s="32"/>
      <c r="K410" s="32"/>
      <c r="L410" s="32"/>
      <c r="M410" s="32"/>
      <c r="N410" s="32"/>
      <c r="O410" s="32"/>
      <c r="P410" s="32"/>
      <c r="Q410" s="32"/>
      <c r="R410" s="32"/>
      <c r="S410" s="32"/>
      <c r="T410" s="32"/>
      <c r="U410" s="32"/>
      <c r="V410" s="32"/>
      <c r="W410" s="32"/>
      <c r="X410" s="32"/>
      <c r="Y410" s="32"/>
      <c r="Z410" s="32"/>
    </row>
    <row r="411" spans="1:26" ht="13.5" customHeight="1">
      <c r="A411" s="505"/>
      <c r="B411" s="486"/>
      <c r="C411" s="486"/>
      <c r="D411" s="486"/>
      <c r="E411" s="486"/>
      <c r="F411" s="486"/>
      <c r="G411" s="486"/>
      <c r="H411" s="32"/>
      <c r="I411" s="32"/>
      <c r="J411" s="32"/>
      <c r="K411" s="32"/>
      <c r="L411" s="32"/>
      <c r="M411" s="32"/>
      <c r="N411" s="32"/>
      <c r="O411" s="32"/>
      <c r="P411" s="32"/>
      <c r="Q411" s="32"/>
      <c r="R411" s="32"/>
      <c r="S411" s="32"/>
      <c r="T411" s="32"/>
      <c r="U411" s="32"/>
      <c r="V411" s="32"/>
      <c r="W411" s="32"/>
      <c r="X411" s="32"/>
      <c r="Y411" s="32"/>
      <c r="Z411" s="32"/>
    </row>
    <row r="412" spans="1:26" ht="13.5" customHeight="1">
      <c r="A412" s="505"/>
      <c r="B412" s="486"/>
      <c r="C412" s="486"/>
      <c r="D412" s="486"/>
      <c r="E412" s="486"/>
      <c r="F412" s="486"/>
      <c r="G412" s="486"/>
      <c r="H412" s="32"/>
      <c r="I412" s="32"/>
      <c r="J412" s="32"/>
      <c r="K412" s="32"/>
      <c r="L412" s="32"/>
      <c r="M412" s="32"/>
      <c r="N412" s="32"/>
      <c r="O412" s="32"/>
      <c r="P412" s="32"/>
      <c r="Q412" s="32"/>
      <c r="R412" s="32"/>
      <c r="S412" s="32"/>
      <c r="T412" s="32"/>
      <c r="U412" s="32"/>
      <c r="V412" s="32"/>
      <c r="W412" s="32"/>
      <c r="X412" s="32"/>
      <c r="Y412" s="32"/>
      <c r="Z412" s="32"/>
    </row>
    <row r="413" spans="1:26" ht="13.5" customHeight="1">
      <c r="A413" s="505"/>
      <c r="B413" s="486"/>
      <c r="C413" s="486"/>
      <c r="D413" s="486"/>
      <c r="E413" s="486"/>
      <c r="F413" s="486"/>
      <c r="G413" s="486"/>
      <c r="H413" s="32"/>
      <c r="I413" s="32"/>
      <c r="J413" s="32"/>
      <c r="K413" s="32"/>
      <c r="L413" s="32"/>
      <c r="M413" s="32"/>
      <c r="N413" s="32"/>
      <c r="O413" s="32"/>
      <c r="P413" s="32"/>
      <c r="Q413" s="32"/>
      <c r="R413" s="32"/>
      <c r="S413" s="32"/>
      <c r="T413" s="32"/>
      <c r="U413" s="32"/>
      <c r="V413" s="32"/>
      <c r="W413" s="32"/>
      <c r="X413" s="32"/>
      <c r="Y413" s="32"/>
      <c r="Z413" s="32"/>
    </row>
    <row r="414" spans="1:26" ht="13.5" customHeight="1">
      <c r="A414" s="505"/>
      <c r="B414" s="486"/>
      <c r="C414" s="486"/>
      <c r="D414" s="486"/>
      <c r="E414" s="486"/>
      <c r="F414" s="486"/>
      <c r="G414" s="486"/>
      <c r="H414" s="32"/>
      <c r="I414" s="32"/>
      <c r="J414" s="32"/>
      <c r="K414" s="32"/>
      <c r="L414" s="32"/>
      <c r="M414" s="32"/>
      <c r="N414" s="32"/>
      <c r="O414" s="32"/>
      <c r="P414" s="32"/>
      <c r="Q414" s="32"/>
      <c r="R414" s="32"/>
      <c r="S414" s="32"/>
      <c r="T414" s="32"/>
      <c r="U414" s="32"/>
      <c r="V414" s="32"/>
      <c r="W414" s="32"/>
      <c r="X414" s="32"/>
      <c r="Y414" s="32"/>
      <c r="Z414" s="32"/>
    </row>
    <row r="415" spans="1:26" ht="13.5" customHeight="1">
      <c r="A415" s="505"/>
      <c r="B415" s="486"/>
      <c r="C415" s="486"/>
      <c r="D415" s="486"/>
      <c r="E415" s="486"/>
      <c r="F415" s="486"/>
      <c r="G415" s="486"/>
      <c r="H415" s="32"/>
      <c r="I415" s="32"/>
      <c r="J415" s="32"/>
      <c r="K415" s="32"/>
      <c r="L415" s="32"/>
      <c r="M415" s="32"/>
      <c r="N415" s="32"/>
      <c r="O415" s="32"/>
      <c r="P415" s="32"/>
      <c r="Q415" s="32"/>
      <c r="R415" s="32"/>
      <c r="S415" s="32"/>
      <c r="T415" s="32"/>
      <c r="U415" s="32"/>
      <c r="V415" s="32"/>
      <c r="W415" s="32"/>
      <c r="X415" s="32"/>
      <c r="Y415" s="32"/>
      <c r="Z415" s="32"/>
    </row>
    <row r="416" spans="1:26" ht="13.5" customHeight="1">
      <c r="A416" s="505"/>
      <c r="B416" s="486"/>
      <c r="C416" s="486"/>
      <c r="D416" s="486"/>
      <c r="E416" s="486"/>
      <c r="F416" s="486"/>
      <c r="G416" s="486"/>
      <c r="H416" s="32"/>
      <c r="I416" s="32"/>
      <c r="J416" s="32"/>
      <c r="K416" s="32"/>
      <c r="L416" s="32"/>
      <c r="M416" s="32"/>
      <c r="N416" s="32"/>
      <c r="O416" s="32"/>
      <c r="P416" s="32"/>
      <c r="Q416" s="32"/>
      <c r="R416" s="32"/>
      <c r="S416" s="32"/>
      <c r="T416" s="32"/>
      <c r="U416" s="32"/>
      <c r="V416" s="32"/>
      <c r="W416" s="32"/>
      <c r="X416" s="32"/>
      <c r="Y416" s="32"/>
      <c r="Z416" s="32"/>
    </row>
    <row r="417" spans="1:26" ht="13.5" customHeight="1">
      <c r="A417" s="505"/>
      <c r="B417" s="486"/>
      <c r="C417" s="486"/>
      <c r="D417" s="486"/>
      <c r="E417" s="486"/>
      <c r="F417" s="486"/>
      <c r="G417" s="486"/>
      <c r="H417" s="32"/>
      <c r="I417" s="32"/>
      <c r="J417" s="32"/>
      <c r="K417" s="32"/>
      <c r="L417" s="32"/>
      <c r="M417" s="32"/>
      <c r="N417" s="32"/>
      <c r="O417" s="32"/>
      <c r="P417" s="32"/>
      <c r="Q417" s="32"/>
      <c r="R417" s="32"/>
      <c r="S417" s="32"/>
      <c r="T417" s="32"/>
      <c r="U417" s="32"/>
      <c r="V417" s="32"/>
      <c r="W417" s="32"/>
      <c r="X417" s="32"/>
      <c r="Y417" s="32"/>
      <c r="Z417" s="32"/>
    </row>
    <row r="418" spans="1:26" ht="13.5" customHeight="1">
      <c r="A418" s="505"/>
      <c r="B418" s="486"/>
      <c r="C418" s="486"/>
      <c r="D418" s="486"/>
      <c r="E418" s="486"/>
      <c r="F418" s="486"/>
      <c r="G418" s="486"/>
      <c r="H418" s="32"/>
      <c r="I418" s="32"/>
      <c r="J418" s="32"/>
      <c r="K418" s="32"/>
      <c r="L418" s="32"/>
      <c r="M418" s="32"/>
      <c r="N418" s="32"/>
      <c r="O418" s="32"/>
      <c r="P418" s="32"/>
      <c r="Q418" s="32"/>
      <c r="R418" s="32"/>
      <c r="S418" s="32"/>
      <c r="T418" s="32"/>
      <c r="U418" s="32"/>
      <c r="V418" s="32"/>
      <c r="W418" s="32"/>
      <c r="X418" s="32"/>
      <c r="Y418" s="32"/>
      <c r="Z418" s="32"/>
    </row>
    <row r="419" spans="1:26" ht="13.5" customHeight="1">
      <c r="A419" s="505"/>
      <c r="B419" s="486"/>
      <c r="C419" s="486"/>
      <c r="D419" s="486"/>
      <c r="E419" s="486"/>
      <c r="F419" s="486"/>
      <c r="G419" s="486"/>
      <c r="H419" s="32"/>
      <c r="I419" s="32"/>
      <c r="J419" s="32"/>
      <c r="K419" s="32"/>
      <c r="L419" s="32"/>
      <c r="M419" s="32"/>
      <c r="N419" s="32"/>
      <c r="O419" s="32"/>
      <c r="P419" s="32"/>
      <c r="Q419" s="32"/>
      <c r="R419" s="32"/>
      <c r="S419" s="32"/>
      <c r="T419" s="32"/>
      <c r="U419" s="32"/>
      <c r="V419" s="32"/>
      <c r="W419" s="32"/>
      <c r="X419" s="32"/>
      <c r="Y419" s="32"/>
      <c r="Z419" s="32"/>
    </row>
    <row r="420" spans="1:26" ht="13.5" customHeight="1">
      <c r="A420" s="505"/>
      <c r="B420" s="486"/>
      <c r="C420" s="486"/>
      <c r="D420" s="486"/>
      <c r="E420" s="486"/>
      <c r="F420" s="486"/>
      <c r="G420" s="486"/>
      <c r="H420" s="32"/>
      <c r="I420" s="32"/>
      <c r="J420" s="32"/>
      <c r="K420" s="32"/>
      <c r="L420" s="32"/>
      <c r="M420" s="32"/>
      <c r="N420" s="32"/>
      <c r="O420" s="32"/>
      <c r="P420" s="32"/>
      <c r="Q420" s="32"/>
      <c r="R420" s="32"/>
      <c r="S420" s="32"/>
      <c r="T420" s="32"/>
      <c r="U420" s="32"/>
      <c r="V420" s="32"/>
      <c r="W420" s="32"/>
      <c r="X420" s="32"/>
      <c r="Y420" s="32"/>
      <c r="Z420" s="32"/>
    </row>
    <row r="421" spans="1:26" ht="13.5" customHeight="1">
      <c r="A421" s="505"/>
      <c r="B421" s="486"/>
      <c r="C421" s="486"/>
      <c r="D421" s="486"/>
      <c r="E421" s="486"/>
      <c r="F421" s="486"/>
      <c r="G421" s="486"/>
      <c r="H421" s="32"/>
      <c r="I421" s="32"/>
      <c r="J421" s="32"/>
      <c r="K421" s="32"/>
      <c r="L421" s="32"/>
      <c r="M421" s="32"/>
      <c r="N421" s="32"/>
      <c r="O421" s="32"/>
      <c r="P421" s="32"/>
      <c r="Q421" s="32"/>
      <c r="R421" s="32"/>
      <c r="S421" s="32"/>
      <c r="T421" s="32"/>
      <c r="U421" s="32"/>
      <c r="V421" s="32"/>
      <c r="W421" s="32"/>
      <c r="X421" s="32"/>
      <c r="Y421" s="32"/>
      <c r="Z421" s="32"/>
    </row>
    <row r="422" spans="1:26" ht="13.5" customHeight="1">
      <c r="A422" s="505"/>
      <c r="B422" s="486"/>
      <c r="C422" s="486"/>
      <c r="D422" s="486"/>
      <c r="E422" s="486"/>
      <c r="F422" s="486"/>
      <c r="G422" s="486"/>
      <c r="H422" s="32"/>
      <c r="I422" s="32"/>
      <c r="J422" s="32"/>
      <c r="K422" s="32"/>
      <c r="L422" s="32"/>
      <c r="M422" s="32"/>
      <c r="N422" s="32"/>
      <c r="O422" s="32"/>
      <c r="P422" s="32"/>
      <c r="Q422" s="32"/>
      <c r="R422" s="32"/>
      <c r="S422" s="32"/>
      <c r="T422" s="32"/>
      <c r="U422" s="32"/>
      <c r="V422" s="32"/>
      <c r="W422" s="32"/>
      <c r="X422" s="32"/>
      <c r="Y422" s="32"/>
      <c r="Z422" s="32"/>
    </row>
    <row r="423" spans="1:26" ht="13.5" customHeight="1">
      <c r="A423" s="505"/>
      <c r="B423" s="486"/>
      <c r="C423" s="486"/>
      <c r="D423" s="486"/>
      <c r="E423" s="486"/>
      <c r="F423" s="486"/>
      <c r="G423" s="486"/>
      <c r="H423" s="32"/>
      <c r="I423" s="32"/>
      <c r="J423" s="32"/>
      <c r="K423" s="32"/>
      <c r="L423" s="32"/>
      <c r="M423" s="32"/>
      <c r="N423" s="32"/>
      <c r="O423" s="32"/>
      <c r="P423" s="32"/>
      <c r="Q423" s="32"/>
      <c r="R423" s="32"/>
      <c r="S423" s="32"/>
      <c r="T423" s="32"/>
      <c r="U423" s="32"/>
      <c r="V423" s="32"/>
      <c r="W423" s="32"/>
      <c r="X423" s="32"/>
      <c r="Y423" s="32"/>
      <c r="Z423" s="32"/>
    </row>
    <row r="424" spans="1:26" ht="13.5" customHeight="1">
      <c r="A424" s="505"/>
      <c r="B424" s="486"/>
      <c r="C424" s="486"/>
      <c r="D424" s="486"/>
      <c r="E424" s="486"/>
      <c r="F424" s="486"/>
      <c r="G424" s="486"/>
      <c r="H424" s="32"/>
      <c r="I424" s="32"/>
      <c r="J424" s="32"/>
      <c r="K424" s="32"/>
      <c r="L424" s="32"/>
      <c r="M424" s="32"/>
      <c r="N424" s="32"/>
      <c r="O424" s="32"/>
      <c r="P424" s="32"/>
      <c r="Q424" s="32"/>
      <c r="R424" s="32"/>
      <c r="S424" s="32"/>
      <c r="T424" s="32"/>
      <c r="U424" s="32"/>
      <c r="V424" s="32"/>
      <c r="W424" s="32"/>
      <c r="X424" s="32"/>
      <c r="Y424" s="32"/>
      <c r="Z424" s="32"/>
    </row>
    <row r="425" spans="1:26" ht="13.5" customHeight="1">
      <c r="A425" s="505"/>
      <c r="B425" s="486"/>
      <c r="C425" s="486"/>
      <c r="D425" s="486"/>
      <c r="E425" s="486"/>
      <c r="F425" s="486"/>
      <c r="G425" s="486"/>
      <c r="H425" s="32"/>
      <c r="I425" s="32"/>
      <c r="J425" s="32"/>
      <c r="K425" s="32"/>
      <c r="L425" s="32"/>
      <c r="M425" s="32"/>
      <c r="N425" s="32"/>
      <c r="O425" s="32"/>
      <c r="P425" s="32"/>
      <c r="Q425" s="32"/>
      <c r="R425" s="32"/>
      <c r="S425" s="32"/>
      <c r="T425" s="32"/>
      <c r="U425" s="32"/>
      <c r="V425" s="32"/>
      <c r="W425" s="32"/>
      <c r="X425" s="32"/>
      <c r="Y425" s="32"/>
      <c r="Z425" s="32"/>
    </row>
    <row r="426" spans="1:26" ht="13.5" customHeight="1">
      <c r="A426" s="505"/>
      <c r="B426" s="486"/>
      <c r="C426" s="486"/>
      <c r="D426" s="486"/>
      <c r="E426" s="486"/>
      <c r="F426" s="486"/>
      <c r="G426" s="486"/>
      <c r="H426" s="32"/>
      <c r="I426" s="32"/>
      <c r="J426" s="32"/>
      <c r="K426" s="32"/>
      <c r="L426" s="32"/>
      <c r="M426" s="32"/>
      <c r="N426" s="32"/>
      <c r="O426" s="32"/>
      <c r="P426" s="32"/>
      <c r="Q426" s="32"/>
      <c r="R426" s="32"/>
      <c r="S426" s="32"/>
      <c r="T426" s="32"/>
      <c r="U426" s="32"/>
      <c r="V426" s="32"/>
      <c r="W426" s="32"/>
      <c r="X426" s="32"/>
      <c r="Y426" s="32"/>
      <c r="Z426" s="32"/>
    </row>
    <row r="427" spans="1:26" ht="13.5" customHeight="1">
      <c r="A427" s="505"/>
      <c r="B427" s="486"/>
      <c r="C427" s="486"/>
      <c r="D427" s="486"/>
      <c r="E427" s="486"/>
      <c r="F427" s="486"/>
      <c r="G427" s="486"/>
      <c r="H427" s="32"/>
      <c r="I427" s="32"/>
      <c r="J427" s="32"/>
      <c r="K427" s="32"/>
      <c r="L427" s="32"/>
      <c r="M427" s="32"/>
      <c r="N427" s="32"/>
      <c r="O427" s="32"/>
      <c r="P427" s="32"/>
      <c r="Q427" s="32"/>
      <c r="R427" s="32"/>
      <c r="S427" s="32"/>
      <c r="T427" s="32"/>
      <c r="U427" s="32"/>
      <c r="V427" s="32"/>
      <c r="W427" s="32"/>
      <c r="X427" s="32"/>
      <c r="Y427" s="32"/>
      <c r="Z427" s="32"/>
    </row>
    <row r="428" spans="1:26" ht="13.5" customHeight="1">
      <c r="A428" s="505"/>
      <c r="B428" s="486"/>
      <c r="C428" s="486"/>
      <c r="D428" s="486"/>
      <c r="E428" s="486"/>
      <c r="F428" s="486"/>
      <c r="G428" s="486"/>
      <c r="H428" s="32"/>
      <c r="I428" s="32"/>
      <c r="J428" s="32"/>
      <c r="K428" s="32"/>
      <c r="L428" s="32"/>
      <c r="M428" s="32"/>
      <c r="N428" s="32"/>
      <c r="O428" s="32"/>
      <c r="P428" s="32"/>
      <c r="Q428" s="32"/>
      <c r="R428" s="32"/>
      <c r="S428" s="32"/>
      <c r="T428" s="32"/>
      <c r="U428" s="32"/>
      <c r="V428" s="32"/>
      <c r="W428" s="32"/>
      <c r="X428" s="32"/>
      <c r="Y428" s="32"/>
      <c r="Z428" s="32"/>
    </row>
    <row r="429" spans="1:26" ht="13.5" customHeight="1">
      <c r="A429" s="505"/>
      <c r="B429" s="486"/>
      <c r="C429" s="486"/>
      <c r="D429" s="486"/>
      <c r="E429" s="486"/>
      <c r="F429" s="486"/>
      <c r="G429" s="486"/>
      <c r="H429" s="32"/>
      <c r="I429" s="32"/>
      <c r="J429" s="32"/>
      <c r="K429" s="32"/>
      <c r="L429" s="32"/>
      <c r="M429" s="32"/>
      <c r="N429" s="32"/>
      <c r="O429" s="32"/>
      <c r="P429" s="32"/>
      <c r="Q429" s="32"/>
      <c r="R429" s="32"/>
      <c r="S429" s="32"/>
      <c r="T429" s="32"/>
      <c r="U429" s="32"/>
      <c r="V429" s="32"/>
      <c r="W429" s="32"/>
      <c r="X429" s="32"/>
      <c r="Y429" s="32"/>
      <c r="Z429" s="32"/>
    </row>
    <row r="430" spans="1:26" ht="13.5" customHeight="1">
      <c r="A430" s="505"/>
      <c r="B430" s="486"/>
      <c r="C430" s="486"/>
      <c r="D430" s="486"/>
      <c r="E430" s="486"/>
      <c r="F430" s="486"/>
      <c r="G430" s="486"/>
      <c r="H430" s="32"/>
      <c r="I430" s="32"/>
      <c r="J430" s="32"/>
      <c r="K430" s="32"/>
      <c r="L430" s="32"/>
      <c r="M430" s="32"/>
      <c r="N430" s="32"/>
      <c r="O430" s="32"/>
      <c r="P430" s="32"/>
      <c r="Q430" s="32"/>
      <c r="R430" s="32"/>
      <c r="S430" s="32"/>
      <c r="T430" s="32"/>
      <c r="U430" s="32"/>
      <c r="V430" s="32"/>
      <c r="W430" s="32"/>
      <c r="X430" s="32"/>
      <c r="Y430" s="32"/>
      <c r="Z430" s="32"/>
    </row>
    <row r="431" spans="1:26" ht="13.5" customHeight="1">
      <c r="A431" s="505"/>
      <c r="B431" s="486"/>
      <c r="C431" s="486"/>
      <c r="D431" s="486"/>
      <c r="E431" s="486"/>
      <c r="F431" s="486"/>
      <c r="G431" s="486"/>
      <c r="H431" s="32"/>
      <c r="I431" s="32"/>
      <c r="J431" s="32"/>
      <c r="K431" s="32"/>
      <c r="L431" s="32"/>
      <c r="M431" s="32"/>
      <c r="N431" s="32"/>
      <c r="O431" s="32"/>
      <c r="P431" s="32"/>
      <c r="Q431" s="32"/>
      <c r="R431" s="32"/>
      <c r="S431" s="32"/>
      <c r="T431" s="32"/>
      <c r="U431" s="32"/>
      <c r="V431" s="32"/>
      <c r="W431" s="32"/>
      <c r="X431" s="32"/>
      <c r="Y431" s="32"/>
      <c r="Z431" s="32"/>
    </row>
    <row r="432" spans="1:26" ht="13.5" customHeight="1">
      <c r="A432" s="505"/>
      <c r="B432" s="486"/>
      <c r="C432" s="486"/>
      <c r="D432" s="486"/>
      <c r="E432" s="486"/>
      <c r="F432" s="486"/>
      <c r="G432" s="486"/>
      <c r="H432" s="32"/>
      <c r="I432" s="32"/>
      <c r="J432" s="32"/>
      <c r="K432" s="32"/>
      <c r="L432" s="32"/>
      <c r="M432" s="32"/>
      <c r="N432" s="32"/>
      <c r="O432" s="32"/>
      <c r="P432" s="32"/>
      <c r="Q432" s="32"/>
      <c r="R432" s="32"/>
      <c r="S432" s="32"/>
      <c r="T432" s="32"/>
      <c r="U432" s="32"/>
      <c r="V432" s="32"/>
      <c r="W432" s="32"/>
      <c r="X432" s="32"/>
      <c r="Y432" s="32"/>
      <c r="Z432" s="32"/>
    </row>
    <row r="433" spans="1:26" ht="13.5" customHeight="1">
      <c r="A433" s="505"/>
      <c r="B433" s="486"/>
      <c r="C433" s="486"/>
      <c r="D433" s="486"/>
      <c r="E433" s="486"/>
      <c r="F433" s="486"/>
      <c r="G433" s="486"/>
      <c r="H433" s="32"/>
      <c r="I433" s="32"/>
      <c r="J433" s="32"/>
      <c r="K433" s="32"/>
      <c r="L433" s="32"/>
      <c r="M433" s="32"/>
      <c r="N433" s="32"/>
      <c r="O433" s="32"/>
      <c r="P433" s="32"/>
      <c r="Q433" s="32"/>
      <c r="R433" s="32"/>
      <c r="S433" s="32"/>
      <c r="T433" s="32"/>
      <c r="U433" s="32"/>
      <c r="V433" s="32"/>
      <c r="W433" s="32"/>
      <c r="X433" s="32"/>
      <c r="Y433" s="32"/>
      <c r="Z433" s="32"/>
    </row>
    <row r="434" spans="1:26" ht="13.5" customHeight="1">
      <c r="A434" s="505"/>
      <c r="B434" s="486"/>
      <c r="C434" s="486"/>
      <c r="D434" s="486"/>
      <c r="E434" s="486"/>
      <c r="F434" s="486"/>
      <c r="G434" s="486"/>
      <c r="H434" s="32"/>
      <c r="I434" s="32"/>
      <c r="J434" s="32"/>
      <c r="K434" s="32"/>
      <c r="L434" s="32"/>
      <c r="M434" s="32"/>
      <c r="N434" s="32"/>
      <c r="O434" s="32"/>
      <c r="P434" s="32"/>
      <c r="Q434" s="32"/>
      <c r="R434" s="32"/>
      <c r="S434" s="32"/>
      <c r="T434" s="32"/>
      <c r="U434" s="32"/>
      <c r="V434" s="32"/>
      <c r="W434" s="32"/>
      <c r="X434" s="32"/>
      <c r="Y434" s="32"/>
      <c r="Z434" s="32"/>
    </row>
    <row r="435" spans="1:26" ht="13.5" customHeight="1">
      <c r="A435" s="505"/>
      <c r="B435" s="486"/>
      <c r="C435" s="486"/>
      <c r="D435" s="486"/>
      <c r="E435" s="486"/>
      <c r="F435" s="486"/>
      <c r="G435" s="486"/>
      <c r="H435" s="32"/>
      <c r="I435" s="32"/>
      <c r="J435" s="32"/>
      <c r="K435" s="32"/>
      <c r="L435" s="32"/>
      <c r="M435" s="32"/>
      <c r="N435" s="32"/>
      <c r="O435" s="32"/>
      <c r="P435" s="32"/>
      <c r="Q435" s="32"/>
      <c r="R435" s="32"/>
      <c r="S435" s="32"/>
      <c r="T435" s="32"/>
      <c r="U435" s="32"/>
      <c r="V435" s="32"/>
      <c r="W435" s="32"/>
      <c r="X435" s="32"/>
      <c r="Y435" s="32"/>
      <c r="Z435" s="32"/>
    </row>
    <row r="436" spans="1:26" ht="13.5" customHeight="1">
      <c r="A436" s="505"/>
      <c r="B436" s="486"/>
      <c r="C436" s="486"/>
      <c r="D436" s="486"/>
      <c r="E436" s="486"/>
      <c r="F436" s="486"/>
      <c r="G436" s="486"/>
      <c r="H436" s="32"/>
      <c r="I436" s="32"/>
      <c r="J436" s="32"/>
      <c r="K436" s="32"/>
      <c r="L436" s="32"/>
      <c r="M436" s="32"/>
      <c r="N436" s="32"/>
      <c r="O436" s="32"/>
      <c r="P436" s="32"/>
      <c r="Q436" s="32"/>
      <c r="R436" s="32"/>
      <c r="S436" s="32"/>
      <c r="T436" s="32"/>
      <c r="U436" s="32"/>
      <c r="V436" s="32"/>
      <c r="W436" s="32"/>
      <c r="X436" s="32"/>
      <c r="Y436" s="32"/>
      <c r="Z436" s="32"/>
    </row>
    <row r="437" spans="1:26" ht="13.5" customHeight="1">
      <c r="A437" s="505"/>
      <c r="B437" s="486"/>
      <c r="C437" s="486"/>
      <c r="D437" s="486"/>
      <c r="E437" s="486"/>
      <c r="F437" s="486"/>
      <c r="G437" s="486"/>
      <c r="H437" s="32"/>
      <c r="I437" s="32"/>
      <c r="J437" s="32"/>
      <c r="K437" s="32"/>
      <c r="L437" s="32"/>
      <c r="M437" s="32"/>
      <c r="N437" s="32"/>
      <c r="O437" s="32"/>
      <c r="P437" s="32"/>
      <c r="Q437" s="32"/>
      <c r="R437" s="32"/>
      <c r="S437" s="32"/>
      <c r="T437" s="32"/>
      <c r="U437" s="32"/>
      <c r="V437" s="32"/>
      <c r="W437" s="32"/>
      <c r="X437" s="32"/>
      <c r="Y437" s="32"/>
      <c r="Z437" s="32"/>
    </row>
    <row r="438" spans="1:26" ht="13.5" customHeight="1">
      <c r="A438" s="505"/>
      <c r="B438" s="486"/>
      <c r="C438" s="486"/>
      <c r="D438" s="486"/>
      <c r="E438" s="486"/>
      <c r="F438" s="486"/>
      <c r="G438" s="486"/>
      <c r="H438" s="32"/>
      <c r="I438" s="32"/>
      <c r="J438" s="32"/>
      <c r="K438" s="32"/>
      <c r="L438" s="32"/>
      <c r="M438" s="32"/>
      <c r="N438" s="32"/>
      <c r="O438" s="32"/>
      <c r="P438" s="32"/>
      <c r="Q438" s="32"/>
      <c r="R438" s="32"/>
      <c r="S438" s="32"/>
      <c r="T438" s="32"/>
      <c r="U438" s="32"/>
      <c r="V438" s="32"/>
      <c r="W438" s="32"/>
      <c r="X438" s="32"/>
      <c r="Y438" s="32"/>
      <c r="Z438" s="32"/>
    </row>
    <row r="439" spans="1:26" ht="13.5" customHeight="1">
      <c r="A439" s="505"/>
      <c r="B439" s="486"/>
      <c r="C439" s="486"/>
      <c r="D439" s="486"/>
      <c r="E439" s="486"/>
      <c r="F439" s="486"/>
      <c r="G439" s="486"/>
      <c r="H439" s="32"/>
      <c r="I439" s="32"/>
      <c r="J439" s="32"/>
      <c r="K439" s="32"/>
      <c r="L439" s="32"/>
      <c r="M439" s="32"/>
      <c r="N439" s="32"/>
      <c r="O439" s="32"/>
      <c r="P439" s="32"/>
      <c r="Q439" s="32"/>
      <c r="R439" s="32"/>
      <c r="S439" s="32"/>
      <c r="T439" s="32"/>
      <c r="U439" s="32"/>
      <c r="V439" s="32"/>
      <c r="W439" s="32"/>
      <c r="X439" s="32"/>
      <c r="Y439" s="32"/>
      <c r="Z439" s="32"/>
    </row>
    <row r="440" spans="1:26" ht="13.5" customHeight="1">
      <c r="A440" s="505"/>
      <c r="B440" s="486"/>
      <c r="C440" s="486"/>
      <c r="D440" s="486"/>
      <c r="E440" s="486"/>
      <c r="F440" s="486"/>
      <c r="G440" s="486"/>
      <c r="H440" s="32"/>
      <c r="I440" s="32"/>
      <c r="J440" s="32"/>
      <c r="K440" s="32"/>
      <c r="L440" s="32"/>
      <c r="M440" s="32"/>
      <c r="N440" s="32"/>
      <c r="O440" s="32"/>
      <c r="P440" s="32"/>
      <c r="Q440" s="32"/>
      <c r="R440" s="32"/>
      <c r="S440" s="32"/>
      <c r="T440" s="32"/>
      <c r="U440" s="32"/>
      <c r="V440" s="32"/>
      <c r="W440" s="32"/>
      <c r="X440" s="32"/>
      <c r="Y440" s="32"/>
      <c r="Z440" s="32"/>
    </row>
    <row r="441" spans="1:26" ht="13.5" customHeight="1">
      <c r="A441" s="505"/>
      <c r="B441" s="486"/>
      <c r="C441" s="486"/>
      <c r="D441" s="486"/>
      <c r="E441" s="486"/>
      <c r="F441" s="486"/>
      <c r="G441" s="486"/>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505"/>
      <c r="B442" s="486"/>
      <c r="C442" s="486"/>
      <c r="D442" s="486"/>
      <c r="E442" s="486"/>
      <c r="F442" s="486"/>
      <c r="G442" s="486"/>
      <c r="H442" s="32"/>
      <c r="I442" s="32"/>
      <c r="J442" s="32"/>
      <c r="K442" s="32"/>
      <c r="L442" s="32"/>
      <c r="M442" s="32"/>
      <c r="N442" s="32"/>
      <c r="O442" s="32"/>
      <c r="P442" s="32"/>
      <c r="Q442" s="32"/>
      <c r="R442" s="32"/>
      <c r="S442" s="32"/>
      <c r="T442" s="32"/>
      <c r="U442" s="32"/>
      <c r="V442" s="32"/>
      <c r="W442" s="32"/>
      <c r="X442" s="32"/>
      <c r="Y442" s="32"/>
      <c r="Z442" s="32"/>
    </row>
    <row r="443" spans="1:26" ht="13.5" customHeight="1">
      <c r="A443" s="505"/>
      <c r="B443" s="486"/>
      <c r="C443" s="486"/>
      <c r="D443" s="486"/>
      <c r="E443" s="486"/>
      <c r="F443" s="486"/>
      <c r="G443" s="486"/>
      <c r="H443" s="32"/>
      <c r="I443" s="32"/>
      <c r="J443" s="32"/>
      <c r="K443" s="32"/>
      <c r="L443" s="32"/>
      <c r="M443" s="32"/>
      <c r="N443" s="32"/>
      <c r="O443" s="32"/>
      <c r="P443" s="32"/>
      <c r="Q443" s="32"/>
      <c r="R443" s="32"/>
      <c r="S443" s="32"/>
      <c r="T443" s="32"/>
      <c r="U443" s="32"/>
      <c r="V443" s="32"/>
      <c r="W443" s="32"/>
      <c r="X443" s="32"/>
      <c r="Y443" s="32"/>
      <c r="Z443" s="32"/>
    </row>
    <row r="444" spans="1:26" ht="13.5" customHeight="1">
      <c r="A444" s="505"/>
      <c r="B444" s="486"/>
      <c r="C444" s="486"/>
      <c r="D444" s="486"/>
      <c r="E444" s="486"/>
      <c r="F444" s="486"/>
      <c r="G444" s="486"/>
      <c r="H444" s="32"/>
      <c r="I444" s="32"/>
      <c r="J444" s="32"/>
      <c r="K444" s="32"/>
      <c r="L444" s="32"/>
      <c r="M444" s="32"/>
      <c r="N444" s="32"/>
      <c r="O444" s="32"/>
      <c r="P444" s="32"/>
      <c r="Q444" s="32"/>
      <c r="R444" s="32"/>
      <c r="S444" s="32"/>
      <c r="T444" s="32"/>
      <c r="U444" s="32"/>
      <c r="V444" s="32"/>
      <c r="W444" s="32"/>
      <c r="X444" s="32"/>
      <c r="Y444" s="32"/>
      <c r="Z444" s="32"/>
    </row>
    <row r="445" spans="1:26" ht="13.5" customHeight="1">
      <c r="A445" s="505"/>
      <c r="B445" s="486"/>
      <c r="C445" s="486"/>
      <c r="D445" s="486"/>
      <c r="E445" s="486"/>
      <c r="F445" s="486"/>
      <c r="G445" s="486"/>
      <c r="H445" s="32"/>
      <c r="I445" s="32"/>
      <c r="J445" s="32"/>
      <c r="K445" s="32"/>
      <c r="L445" s="32"/>
      <c r="M445" s="32"/>
      <c r="N445" s="32"/>
      <c r="O445" s="32"/>
      <c r="P445" s="32"/>
      <c r="Q445" s="32"/>
      <c r="R445" s="32"/>
      <c r="S445" s="32"/>
      <c r="T445" s="32"/>
      <c r="U445" s="32"/>
      <c r="V445" s="32"/>
      <c r="W445" s="32"/>
      <c r="X445" s="32"/>
      <c r="Y445" s="32"/>
      <c r="Z445" s="32"/>
    </row>
    <row r="446" spans="1:26" ht="13.5" customHeight="1">
      <c r="A446" s="505"/>
      <c r="B446" s="486"/>
      <c r="C446" s="486"/>
      <c r="D446" s="486"/>
      <c r="E446" s="486"/>
      <c r="F446" s="486"/>
      <c r="G446" s="486"/>
      <c r="H446" s="32"/>
      <c r="I446" s="32"/>
      <c r="J446" s="32"/>
      <c r="K446" s="32"/>
      <c r="L446" s="32"/>
      <c r="M446" s="32"/>
      <c r="N446" s="32"/>
      <c r="O446" s="32"/>
      <c r="P446" s="32"/>
      <c r="Q446" s="32"/>
      <c r="R446" s="32"/>
      <c r="S446" s="32"/>
      <c r="T446" s="32"/>
      <c r="U446" s="32"/>
      <c r="V446" s="32"/>
      <c r="W446" s="32"/>
      <c r="X446" s="32"/>
      <c r="Y446" s="32"/>
      <c r="Z446" s="32"/>
    </row>
    <row r="447" spans="1:26" ht="13.5" customHeight="1">
      <c r="A447" s="505"/>
      <c r="B447" s="486"/>
      <c r="C447" s="486"/>
      <c r="D447" s="486"/>
      <c r="E447" s="486"/>
      <c r="F447" s="486"/>
      <c r="G447" s="486"/>
      <c r="H447" s="32"/>
      <c r="I447" s="32"/>
      <c r="J447" s="32"/>
      <c r="K447" s="32"/>
      <c r="L447" s="32"/>
      <c r="M447" s="32"/>
      <c r="N447" s="32"/>
      <c r="O447" s="32"/>
      <c r="P447" s="32"/>
      <c r="Q447" s="32"/>
      <c r="R447" s="32"/>
      <c r="S447" s="32"/>
      <c r="T447" s="32"/>
      <c r="U447" s="32"/>
      <c r="V447" s="32"/>
      <c r="W447" s="32"/>
      <c r="X447" s="32"/>
      <c r="Y447" s="32"/>
      <c r="Z447" s="32"/>
    </row>
    <row r="448" spans="1:26" ht="13.5" customHeight="1">
      <c r="A448" s="505"/>
      <c r="B448" s="486"/>
      <c r="C448" s="486"/>
      <c r="D448" s="486"/>
      <c r="E448" s="486"/>
      <c r="F448" s="486"/>
      <c r="G448" s="486"/>
      <c r="H448" s="32"/>
      <c r="I448" s="32"/>
      <c r="J448" s="32"/>
      <c r="K448" s="32"/>
      <c r="L448" s="32"/>
      <c r="M448" s="32"/>
      <c r="N448" s="32"/>
      <c r="O448" s="32"/>
      <c r="P448" s="32"/>
      <c r="Q448" s="32"/>
      <c r="R448" s="32"/>
      <c r="S448" s="32"/>
      <c r="T448" s="32"/>
      <c r="U448" s="32"/>
      <c r="V448" s="32"/>
      <c r="W448" s="32"/>
      <c r="X448" s="32"/>
      <c r="Y448" s="32"/>
      <c r="Z448" s="32"/>
    </row>
    <row r="449" spans="1:26" ht="13.5" customHeight="1">
      <c r="A449" s="505"/>
      <c r="B449" s="486"/>
      <c r="C449" s="486"/>
      <c r="D449" s="486"/>
      <c r="E449" s="486"/>
      <c r="F449" s="486"/>
      <c r="G449" s="486"/>
      <c r="H449" s="32"/>
      <c r="I449" s="32"/>
      <c r="J449" s="32"/>
      <c r="K449" s="32"/>
      <c r="L449" s="32"/>
      <c r="M449" s="32"/>
      <c r="N449" s="32"/>
      <c r="O449" s="32"/>
      <c r="P449" s="32"/>
      <c r="Q449" s="32"/>
      <c r="R449" s="32"/>
      <c r="S449" s="32"/>
      <c r="T449" s="32"/>
      <c r="U449" s="32"/>
      <c r="V449" s="32"/>
      <c r="W449" s="32"/>
      <c r="X449" s="32"/>
      <c r="Y449" s="32"/>
      <c r="Z449" s="32"/>
    </row>
    <row r="450" spans="1:26" ht="13.5" customHeight="1">
      <c r="A450" s="505"/>
      <c r="B450" s="486"/>
      <c r="C450" s="486"/>
      <c r="D450" s="486"/>
      <c r="E450" s="486"/>
      <c r="F450" s="486"/>
      <c r="G450" s="486"/>
      <c r="H450" s="32"/>
      <c r="I450" s="32"/>
      <c r="J450" s="32"/>
      <c r="K450" s="32"/>
      <c r="L450" s="32"/>
      <c r="M450" s="32"/>
      <c r="N450" s="32"/>
      <c r="O450" s="32"/>
      <c r="P450" s="32"/>
      <c r="Q450" s="32"/>
      <c r="R450" s="32"/>
      <c r="S450" s="32"/>
      <c r="T450" s="32"/>
      <c r="U450" s="32"/>
      <c r="V450" s="32"/>
      <c r="W450" s="32"/>
      <c r="X450" s="32"/>
      <c r="Y450" s="32"/>
      <c r="Z450" s="32"/>
    </row>
    <row r="451" spans="1:26" ht="13.5" customHeight="1">
      <c r="A451" s="505"/>
      <c r="B451" s="486"/>
      <c r="C451" s="486"/>
      <c r="D451" s="486"/>
      <c r="E451" s="486"/>
      <c r="F451" s="486"/>
      <c r="G451" s="486"/>
      <c r="H451" s="32"/>
      <c r="I451" s="32"/>
      <c r="J451" s="32"/>
      <c r="K451" s="32"/>
      <c r="L451" s="32"/>
      <c r="M451" s="32"/>
      <c r="N451" s="32"/>
      <c r="O451" s="32"/>
      <c r="P451" s="32"/>
      <c r="Q451" s="32"/>
      <c r="R451" s="32"/>
      <c r="S451" s="32"/>
      <c r="T451" s="32"/>
      <c r="U451" s="32"/>
      <c r="V451" s="32"/>
      <c r="W451" s="32"/>
      <c r="X451" s="32"/>
      <c r="Y451" s="32"/>
      <c r="Z451" s="32"/>
    </row>
    <row r="452" spans="1:26" ht="13.5" customHeight="1">
      <c r="A452" s="505"/>
      <c r="B452" s="486"/>
      <c r="C452" s="486"/>
      <c r="D452" s="486"/>
      <c r="E452" s="486"/>
      <c r="F452" s="486"/>
      <c r="G452" s="486"/>
      <c r="H452" s="32"/>
      <c r="I452" s="32"/>
      <c r="J452" s="32"/>
      <c r="K452" s="32"/>
      <c r="L452" s="32"/>
      <c r="M452" s="32"/>
      <c r="N452" s="32"/>
      <c r="O452" s="32"/>
      <c r="P452" s="32"/>
      <c r="Q452" s="32"/>
      <c r="R452" s="32"/>
      <c r="S452" s="32"/>
      <c r="T452" s="32"/>
      <c r="U452" s="32"/>
      <c r="V452" s="32"/>
      <c r="W452" s="32"/>
      <c r="X452" s="32"/>
      <c r="Y452" s="32"/>
      <c r="Z452" s="32"/>
    </row>
    <row r="453" spans="1:26" ht="13.5" customHeight="1">
      <c r="A453" s="505"/>
      <c r="B453" s="486"/>
      <c r="C453" s="486"/>
      <c r="D453" s="486"/>
      <c r="E453" s="486"/>
      <c r="F453" s="486"/>
      <c r="G453" s="486"/>
      <c r="H453" s="32"/>
      <c r="I453" s="32"/>
      <c r="J453" s="32"/>
      <c r="K453" s="32"/>
      <c r="L453" s="32"/>
      <c r="M453" s="32"/>
      <c r="N453" s="32"/>
      <c r="O453" s="32"/>
      <c r="P453" s="32"/>
      <c r="Q453" s="32"/>
      <c r="R453" s="32"/>
      <c r="S453" s="32"/>
      <c r="T453" s="32"/>
      <c r="U453" s="32"/>
      <c r="V453" s="32"/>
      <c r="W453" s="32"/>
      <c r="X453" s="32"/>
      <c r="Y453" s="32"/>
      <c r="Z453" s="32"/>
    </row>
    <row r="454" spans="1:26" ht="13.5" customHeight="1">
      <c r="A454" s="505"/>
      <c r="B454" s="486"/>
      <c r="C454" s="486"/>
      <c r="D454" s="486"/>
      <c r="E454" s="486"/>
      <c r="F454" s="486"/>
      <c r="G454" s="486"/>
      <c r="H454" s="32"/>
      <c r="I454" s="32"/>
      <c r="J454" s="32"/>
      <c r="K454" s="32"/>
      <c r="L454" s="32"/>
      <c r="M454" s="32"/>
      <c r="N454" s="32"/>
      <c r="O454" s="32"/>
      <c r="P454" s="32"/>
      <c r="Q454" s="32"/>
      <c r="R454" s="32"/>
      <c r="S454" s="32"/>
      <c r="T454" s="32"/>
      <c r="U454" s="32"/>
      <c r="V454" s="32"/>
      <c r="W454" s="32"/>
      <c r="X454" s="32"/>
      <c r="Y454" s="32"/>
      <c r="Z454" s="32"/>
    </row>
    <row r="455" spans="1:26" ht="13.5" customHeight="1">
      <c r="A455" s="505"/>
      <c r="B455" s="486"/>
      <c r="C455" s="486"/>
      <c r="D455" s="486"/>
      <c r="E455" s="486"/>
      <c r="F455" s="486"/>
      <c r="G455" s="486"/>
      <c r="H455" s="32"/>
      <c r="I455" s="32"/>
      <c r="J455" s="32"/>
      <c r="K455" s="32"/>
      <c r="L455" s="32"/>
      <c r="M455" s="32"/>
      <c r="N455" s="32"/>
      <c r="O455" s="32"/>
      <c r="P455" s="32"/>
      <c r="Q455" s="32"/>
      <c r="R455" s="32"/>
      <c r="S455" s="32"/>
      <c r="T455" s="32"/>
      <c r="U455" s="32"/>
      <c r="V455" s="32"/>
      <c r="W455" s="32"/>
      <c r="X455" s="32"/>
      <c r="Y455" s="32"/>
      <c r="Z455" s="32"/>
    </row>
    <row r="456" spans="1:26" ht="13.5" customHeight="1">
      <c r="A456" s="505"/>
      <c r="B456" s="486"/>
      <c r="C456" s="486"/>
      <c r="D456" s="486"/>
      <c r="E456" s="486"/>
      <c r="F456" s="486"/>
      <c r="G456" s="486"/>
      <c r="H456" s="32"/>
      <c r="I456" s="32"/>
      <c r="J456" s="32"/>
      <c r="K456" s="32"/>
      <c r="L456" s="32"/>
      <c r="M456" s="32"/>
      <c r="N456" s="32"/>
      <c r="O456" s="32"/>
      <c r="P456" s="32"/>
      <c r="Q456" s="32"/>
      <c r="R456" s="32"/>
      <c r="S456" s="32"/>
      <c r="T456" s="32"/>
      <c r="U456" s="32"/>
      <c r="V456" s="32"/>
      <c r="W456" s="32"/>
      <c r="X456" s="32"/>
      <c r="Y456" s="32"/>
      <c r="Z456" s="32"/>
    </row>
    <row r="457" spans="1:26" ht="13.5" customHeight="1">
      <c r="A457" s="505"/>
      <c r="B457" s="486"/>
      <c r="C457" s="486"/>
      <c r="D457" s="486"/>
      <c r="E457" s="486"/>
      <c r="F457" s="486"/>
      <c r="G457" s="486"/>
      <c r="H457" s="32"/>
      <c r="I457" s="32"/>
      <c r="J457" s="32"/>
      <c r="K457" s="32"/>
      <c r="L457" s="32"/>
      <c r="M457" s="32"/>
      <c r="N457" s="32"/>
      <c r="O457" s="32"/>
      <c r="P457" s="32"/>
      <c r="Q457" s="32"/>
      <c r="R457" s="32"/>
      <c r="S457" s="32"/>
      <c r="T457" s="32"/>
      <c r="U457" s="32"/>
      <c r="V457" s="32"/>
      <c r="W457" s="32"/>
      <c r="X457" s="32"/>
      <c r="Y457" s="32"/>
      <c r="Z457" s="32"/>
    </row>
    <row r="458" spans="1:26" ht="13.5" customHeight="1">
      <c r="A458" s="505"/>
      <c r="B458" s="486"/>
      <c r="C458" s="486"/>
      <c r="D458" s="486"/>
      <c r="E458" s="486"/>
      <c r="F458" s="486"/>
      <c r="G458" s="486"/>
      <c r="H458" s="32"/>
      <c r="I458" s="32"/>
      <c r="J458" s="32"/>
      <c r="K458" s="32"/>
      <c r="L458" s="32"/>
      <c r="M458" s="32"/>
      <c r="N458" s="32"/>
      <c r="O458" s="32"/>
      <c r="P458" s="32"/>
      <c r="Q458" s="32"/>
      <c r="R458" s="32"/>
      <c r="S458" s="32"/>
      <c r="T458" s="32"/>
      <c r="U458" s="32"/>
      <c r="V458" s="32"/>
      <c r="W458" s="32"/>
      <c r="X458" s="32"/>
      <c r="Y458" s="32"/>
      <c r="Z458" s="32"/>
    </row>
    <row r="459" spans="1:26" ht="13.5" customHeight="1">
      <c r="A459" s="505"/>
      <c r="B459" s="486"/>
      <c r="C459" s="486"/>
      <c r="D459" s="486"/>
      <c r="E459" s="486"/>
      <c r="F459" s="486"/>
      <c r="G459" s="486"/>
      <c r="H459" s="32"/>
      <c r="I459" s="32"/>
      <c r="J459" s="32"/>
      <c r="K459" s="32"/>
      <c r="L459" s="32"/>
      <c r="M459" s="32"/>
      <c r="N459" s="32"/>
      <c r="O459" s="32"/>
      <c r="P459" s="32"/>
      <c r="Q459" s="32"/>
      <c r="R459" s="32"/>
      <c r="S459" s="32"/>
      <c r="T459" s="32"/>
      <c r="U459" s="32"/>
      <c r="V459" s="32"/>
      <c r="W459" s="32"/>
      <c r="X459" s="32"/>
      <c r="Y459" s="32"/>
      <c r="Z459" s="32"/>
    </row>
    <row r="460" spans="1:26" ht="13.5" customHeight="1">
      <c r="A460" s="505"/>
      <c r="B460" s="486"/>
      <c r="C460" s="486"/>
      <c r="D460" s="486"/>
      <c r="E460" s="486"/>
      <c r="F460" s="486"/>
      <c r="G460" s="486"/>
      <c r="H460" s="32"/>
      <c r="I460" s="32"/>
      <c r="J460" s="32"/>
      <c r="K460" s="32"/>
      <c r="L460" s="32"/>
      <c r="M460" s="32"/>
      <c r="N460" s="32"/>
      <c r="O460" s="32"/>
      <c r="P460" s="32"/>
      <c r="Q460" s="32"/>
      <c r="R460" s="32"/>
      <c r="S460" s="32"/>
      <c r="T460" s="32"/>
      <c r="U460" s="32"/>
      <c r="V460" s="32"/>
      <c r="W460" s="32"/>
      <c r="X460" s="32"/>
      <c r="Y460" s="32"/>
      <c r="Z460" s="32"/>
    </row>
    <row r="461" spans="1:26" ht="13.5" customHeight="1">
      <c r="A461" s="505"/>
      <c r="B461" s="486"/>
      <c r="C461" s="486"/>
      <c r="D461" s="486"/>
      <c r="E461" s="486"/>
      <c r="F461" s="486"/>
      <c r="G461" s="486"/>
      <c r="H461" s="32"/>
      <c r="I461" s="32"/>
      <c r="J461" s="32"/>
      <c r="K461" s="32"/>
      <c r="L461" s="32"/>
      <c r="M461" s="32"/>
      <c r="N461" s="32"/>
      <c r="O461" s="32"/>
      <c r="P461" s="32"/>
      <c r="Q461" s="32"/>
      <c r="R461" s="32"/>
      <c r="S461" s="32"/>
      <c r="T461" s="32"/>
      <c r="U461" s="32"/>
      <c r="V461" s="32"/>
      <c r="W461" s="32"/>
      <c r="X461" s="32"/>
      <c r="Y461" s="32"/>
      <c r="Z461" s="32"/>
    </row>
    <row r="462" spans="1:26" ht="13.5" customHeight="1">
      <c r="A462" s="505"/>
      <c r="B462" s="486"/>
      <c r="C462" s="486"/>
      <c r="D462" s="486"/>
      <c r="E462" s="486"/>
      <c r="F462" s="486"/>
      <c r="G462" s="486"/>
      <c r="H462" s="32"/>
      <c r="I462" s="32"/>
      <c r="J462" s="32"/>
      <c r="K462" s="32"/>
      <c r="L462" s="32"/>
      <c r="M462" s="32"/>
      <c r="N462" s="32"/>
      <c r="O462" s="32"/>
      <c r="P462" s="32"/>
      <c r="Q462" s="32"/>
      <c r="R462" s="32"/>
      <c r="S462" s="32"/>
      <c r="T462" s="32"/>
      <c r="U462" s="32"/>
      <c r="V462" s="32"/>
      <c r="W462" s="32"/>
      <c r="X462" s="32"/>
      <c r="Y462" s="32"/>
      <c r="Z462" s="32"/>
    </row>
    <row r="463" spans="1:26" ht="13.5" customHeight="1">
      <c r="A463" s="505"/>
      <c r="B463" s="486"/>
      <c r="C463" s="486"/>
      <c r="D463" s="486"/>
      <c r="E463" s="486"/>
      <c r="F463" s="486"/>
      <c r="G463" s="486"/>
      <c r="H463" s="32"/>
      <c r="I463" s="32"/>
      <c r="J463" s="32"/>
      <c r="K463" s="32"/>
      <c r="L463" s="32"/>
      <c r="M463" s="32"/>
      <c r="N463" s="32"/>
      <c r="O463" s="32"/>
      <c r="P463" s="32"/>
      <c r="Q463" s="32"/>
      <c r="R463" s="32"/>
      <c r="S463" s="32"/>
      <c r="T463" s="32"/>
      <c r="U463" s="32"/>
      <c r="V463" s="32"/>
      <c r="W463" s="32"/>
      <c r="X463" s="32"/>
      <c r="Y463" s="32"/>
      <c r="Z463" s="32"/>
    </row>
    <row r="464" spans="1:26" ht="13.5" customHeight="1">
      <c r="A464" s="505"/>
      <c r="B464" s="486"/>
      <c r="C464" s="486"/>
      <c r="D464" s="486"/>
      <c r="E464" s="486"/>
      <c r="F464" s="486"/>
      <c r="G464" s="486"/>
      <c r="H464" s="32"/>
      <c r="I464" s="32"/>
      <c r="J464" s="32"/>
      <c r="K464" s="32"/>
      <c r="L464" s="32"/>
      <c r="M464" s="32"/>
      <c r="N464" s="32"/>
      <c r="O464" s="32"/>
      <c r="P464" s="32"/>
      <c r="Q464" s="32"/>
      <c r="R464" s="32"/>
      <c r="S464" s="32"/>
      <c r="T464" s="32"/>
      <c r="U464" s="32"/>
      <c r="V464" s="32"/>
      <c r="W464" s="32"/>
      <c r="X464" s="32"/>
      <c r="Y464" s="32"/>
      <c r="Z464" s="32"/>
    </row>
    <row r="465" spans="1:26" ht="13.5" customHeight="1">
      <c r="A465" s="505"/>
      <c r="B465" s="486"/>
      <c r="C465" s="486"/>
      <c r="D465" s="486"/>
      <c r="E465" s="486"/>
      <c r="F465" s="486"/>
      <c r="G465" s="486"/>
      <c r="H465" s="32"/>
      <c r="I465" s="32"/>
      <c r="J465" s="32"/>
      <c r="K465" s="32"/>
      <c r="L465" s="32"/>
      <c r="M465" s="32"/>
      <c r="N465" s="32"/>
      <c r="O465" s="32"/>
      <c r="P465" s="32"/>
      <c r="Q465" s="32"/>
      <c r="R465" s="32"/>
      <c r="S465" s="32"/>
      <c r="T465" s="32"/>
      <c r="U465" s="32"/>
      <c r="V465" s="32"/>
      <c r="W465" s="32"/>
      <c r="X465" s="32"/>
      <c r="Y465" s="32"/>
      <c r="Z465" s="32"/>
    </row>
    <row r="466" spans="1:26" ht="13.5" customHeight="1">
      <c r="A466" s="505"/>
      <c r="B466" s="486"/>
      <c r="C466" s="486"/>
      <c r="D466" s="486"/>
      <c r="E466" s="486"/>
      <c r="F466" s="486"/>
      <c r="G466" s="486"/>
      <c r="H466" s="32"/>
      <c r="I466" s="32"/>
      <c r="J466" s="32"/>
      <c r="K466" s="32"/>
      <c r="L466" s="32"/>
      <c r="M466" s="32"/>
      <c r="N466" s="32"/>
      <c r="O466" s="32"/>
      <c r="P466" s="32"/>
      <c r="Q466" s="32"/>
      <c r="R466" s="32"/>
      <c r="S466" s="32"/>
      <c r="T466" s="32"/>
      <c r="U466" s="32"/>
      <c r="V466" s="32"/>
      <c r="W466" s="32"/>
      <c r="X466" s="32"/>
      <c r="Y466" s="32"/>
      <c r="Z466" s="32"/>
    </row>
    <row r="467" spans="1:26" ht="13.5" customHeight="1">
      <c r="A467" s="505"/>
      <c r="B467" s="486"/>
      <c r="C467" s="486"/>
      <c r="D467" s="486"/>
      <c r="E467" s="486"/>
      <c r="F467" s="486"/>
      <c r="G467" s="486"/>
      <c r="H467" s="32"/>
      <c r="I467" s="32"/>
      <c r="J467" s="32"/>
      <c r="K467" s="32"/>
      <c r="L467" s="32"/>
      <c r="M467" s="32"/>
      <c r="N467" s="32"/>
      <c r="O467" s="32"/>
      <c r="P467" s="32"/>
      <c r="Q467" s="32"/>
      <c r="R467" s="32"/>
      <c r="S467" s="32"/>
      <c r="T467" s="32"/>
      <c r="U467" s="32"/>
      <c r="V467" s="32"/>
      <c r="W467" s="32"/>
      <c r="X467" s="32"/>
      <c r="Y467" s="32"/>
      <c r="Z467" s="32"/>
    </row>
    <row r="468" spans="1:26" ht="13.5" customHeight="1">
      <c r="A468" s="505"/>
      <c r="B468" s="486"/>
      <c r="C468" s="486"/>
      <c r="D468" s="486"/>
      <c r="E468" s="486"/>
      <c r="F468" s="486"/>
      <c r="G468" s="486"/>
      <c r="H468" s="32"/>
      <c r="I468" s="32"/>
      <c r="J468" s="32"/>
      <c r="K468" s="32"/>
      <c r="L468" s="32"/>
      <c r="M468" s="32"/>
      <c r="N468" s="32"/>
      <c r="O468" s="32"/>
      <c r="P468" s="32"/>
      <c r="Q468" s="32"/>
      <c r="R468" s="32"/>
      <c r="S468" s="32"/>
      <c r="T468" s="32"/>
      <c r="U468" s="32"/>
      <c r="V468" s="32"/>
      <c r="W468" s="32"/>
      <c r="X468" s="32"/>
      <c r="Y468" s="32"/>
      <c r="Z468" s="32"/>
    </row>
    <row r="469" spans="1:26" ht="13.5" customHeight="1">
      <c r="A469" s="505"/>
      <c r="B469" s="486"/>
      <c r="C469" s="486"/>
      <c r="D469" s="486"/>
      <c r="E469" s="486"/>
      <c r="F469" s="486"/>
      <c r="G469" s="486"/>
      <c r="H469" s="32"/>
      <c r="I469" s="32"/>
      <c r="J469" s="32"/>
      <c r="K469" s="32"/>
      <c r="L469" s="32"/>
      <c r="M469" s="32"/>
      <c r="N469" s="32"/>
      <c r="O469" s="32"/>
      <c r="P469" s="32"/>
      <c r="Q469" s="32"/>
      <c r="R469" s="32"/>
      <c r="S469" s="32"/>
      <c r="T469" s="32"/>
      <c r="U469" s="32"/>
      <c r="V469" s="32"/>
      <c r="W469" s="32"/>
      <c r="X469" s="32"/>
      <c r="Y469" s="32"/>
      <c r="Z469" s="32"/>
    </row>
    <row r="470" spans="1:26" ht="13.5" customHeight="1">
      <c r="A470" s="505"/>
      <c r="B470" s="486"/>
      <c r="C470" s="486"/>
      <c r="D470" s="486"/>
      <c r="E470" s="486"/>
      <c r="F470" s="486"/>
      <c r="G470" s="486"/>
      <c r="H470" s="32"/>
      <c r="I470" s="32"/>
      <c r="J470" s="32"/>
      <c r="K470" s="32"/>
      <c r="L470" s="32"/>
      <c r="M470" s="32"/>
      <c r="N470" s="32"/>
      <c r="O470" s="32"/>
      <c r="P470" s="32"/>
      <c r="Q470" s="32"/>
      <c r="R470" s="32"/>
      <c r="S470" s="32"/>
      <c r="T470" s="32"/>
      <c r="U470" s="32"/>
      <c r="V470" s="32"/>
      <c r="W470" s="32"/>
      <c r="X470" s="32"/>
      <c r="Y470" s="32"/>
      <c r="Z470" s="32"/>
    </row>
    <row r="471" spans="1:26" ht="13.5" customHeight="1">
      <c r="A471" s="505"/>
      <c r="B471" s="486"/>
      <c r="C471" s="486"/>
      <c r="D471" s="486"/>
      <c r="E471" s="486"/>
      <c r="F471" s="486"/>
      <c r="G471" s="486"/>
      <c r="H471" s="32"/>
      <c r="I471" s="32"/>
      <c r="J471" s="32"/>
      <c r="K471" s="32"/>
      <c r="L471" s="32"/>
      <c r="M471" s="32"/>
      <c r="N471" s="32"/>
      <c r="O471" s="32"/>
      <c r="P471" s="32"/>
      <c r="Q471" s="32"/>
      <c r="R471" s="32"/>
      <c r="S471" s="32"/>
      <c r="T471" s="32"/>
      <c r="U471" s="32"/>
      <c r="V471" s="32"/>
      <c r="W471" s="32"/>
      <c r="X471" s="32"/>
      <c r="Y471" s="32"/>
      <c r="Z471" s="32"/>
    </row>
    <row r="472" spans="1:26" ht="13.5" customHeight="1">
      <c r="A472" s="505"/>
      <c r="B472" s="486"/>
      <c r="C472" s="486"/>
      <c r="D472" s="486"/>
      <c r="E472" s="486"/>
      <c r="F472" s="486"/>
      <c r="G472" s="486"/>
      <c r="H472" s="32"/>
      <c r="I472" s="32"/>
      <c r="J472" s="32"/>
      <c r="K472" s="32"/>
      <c r="L472" s="32"/>
      <c r="M472" s="32"/>
      <c r="N472" s="32"/>
      <c r="O472" s="32"/>
      <c r="P472" s="32"/>
      <c r="Q472" s="32"/>
      <c r="R472" s="32"/>
      <c r="S472" s="32"/>
      <c r="T472" s="32"/>
      <c r="U472" s="32"/>
      <c r="V472" s="32"/>
      <c r="W472" s="32"/>
      <c r="X472" s="32"/>
      <c r="Y472" s="32"/>
      <c r="Z472" s="32"/>
    </row>
    <row r="473" spans="1:26" ht="13.5" customHeight="1">
      <c r="A473" s="505"/>
      <c r="B473" s="486"/>
      <c r="C473" s="486"/>
      <c r="D473" s="486"/>
      <c r="E473" s="486"/>
      <c r="F473" s="486"/>
      <c r="G473" s="486"/>
      <c r="H473" s="32"/>
      <c r="I473" s="32"/>
      <c r="J473" s="32"/>
      <c r="K473" s="32"/>
      <c r="L473" s="32"/>
      <c r="M473" s="32"/>
      <c r="N473" s="32"/>
      <c r="O473" s="32"/>
      <c r="P473" s="32"/>
      <c r="Q473" s="32"/>
      <c r="R473" s="32"/>
      <c r="S473" s="32"/>
      <c r="T473" s="32"/>
      <c r="U473" s="32"/>
      <c r="V473" s="32"/>
      <c r="W473" s="32"/>
      <c r="X473" s="32"/>
      <c r="Y473" s="32"/>
      <c r="Z473" s="32"/>
    </row>
    <row r="474" spans="1:26" ht="13.5" customHeight="1">
      <c r="A474" s="505"/>
      <c r="B474" s="486"/>
      <c r="C474" s="486"/>
      <c r="D474" s="486"/>
      <c r="E474" s="486"/>
      <c r="F474" s="486"/>
      <c r="G474" s="486"/>
      <c r="H474" s="32"/>
      <c r="I474" s="32"/>
      <c r="J474" s="32"/>
      <c r="K474" s="32"/>
      <c r="L474" s="32"/>
      <c r="M474" s="32"/>
      <c r="N474" s="32"/>
      <c r="O474" s="32"/>
      <c r="P474" s="32"/>
      <c r="Q474" s="32"/>
      <c r="R474" s="32"/>
      <c r="S474" s="32"/>
      <c r="T474" s="32"/>
      <c r="U474" s="32"/>
      <c r="V474" s="32"/>
      <c r="W474" s="32"/>
      <c r="X474" s="32"/>
      <c r="Y474" s="32"/>
      <c r="Z474" s="32"/>
    </row>
    <row r="475" spans="1:26" ht="13.5" customHeight="1">
      <c r="A475" s="505"/>
      <c r="B475" s="486"/>
      <c r="C475" s="486"/>
      <c r="D475" s="486"/>
      <c r="E475" s="486"/>
      <c r="F475" s="486"/>
      <c r="G475" s="486"/>
      <c r="H475" s="32"/>
      <c r="I475" s="32"/>
      <c r="J475" s="32"/>
      <c r="K475" s="32"/>
      <c r="L475" s="32"/>
      <c r="M475" s="32"/>
      <c r="N475" s="32"/>
      <c r="O475" s="32"/>
      <c r="P475" s="32"/>
      <c r="Q475" s="32"/>
      <c r="R475" s="32"/>
      <c r="S475" s="32"/>
      <c r="T475" s="32"/>
      <c r="U475" s="32"/>
      <c r="V475" s="32"/>
      <c r="W475" s="32"/>
      <c r="X475" s="32"/>
      <c r="Y475" s="32"/>
      <c r="Z475" s="32"/>
    </row>
    <row r="476" spans="1:26" ht="13.5" customHeight="1">
      <c r="A476" s="505"/>
      <c r="B476" s="486"/>
      <c r="C476" s="486"/>
      <c r="D476" s="486"/>
      <c r="E476" s="486"/>
      <c r="F476" s="486"/>
      <c r="G476" s="486"/>
      <c r="H476" s="32"/>
      <c r="I476" s="32"/>
      <c r="J476" s="32"/>
      <c r="K476" s="32"/>
      <c r="L476" s="32"/>
      <c r="M476" s="32"/>
      <c r="N476" s="32"/>
      <c r="O476" s="32"/>
      <c r="P476" s="32"/>
      <c r="Q476" s="32"/>
      <c r="R476" s="32"/>
      <c r="S476" s="32"/>
      <c r="T476" s="32"/>
      <c r="U476" s="32"/>
      <c r="V476" s="32"/>
      <c r="W476" s="32"/>
      <c r="X476" s="32"/>
      <c r="Y476" s="32"/>
      <c r="Z476" s="32"/>
    </row>
    <row r="477" spans="1:26" ht="13.5" customHeight="1">
      <c r="A477" s="505"/>
      <c r="B477" s="486"/>
      <c r="C477" s="486"/>
      <c r="D477" s="486"/>
      <c r="E477" s="486"/>
      <c r="F477" s="486"/>
      <c r="G477" s="486"/>
      <c r="H477" s="32"/>
      <c r="I477" s="32"/>
      <c r="J477" s="32"/>
      <c r="K477" s="32"/>
      <c r="L477" s="32"/>
      <c r="M477" s="32"/>
      <c r="N477" s="32"/>
      <c r="O477" s="32"/>
      <c r="P477" s="32"/>
      <c r="Q477" s="32"/>
      <c r="R477" s="32"/>
      <c r="S477" s="32"/>
      <c r="T477" s="32"/>
      <c r="U477" s="32"/>
      <c r="V477" s="32"/>
      <c r="W477" s="32"/>
      <c r="X477" s="32"/>
      <c r="Y477" s="32"/>
      <c r="Z477" s="32"/>
    </row>
    <row r="478" spans="1:26" ht="13.5" customHeight="1">
      <c r="A478" s="505"/>
      <c r="B478" s="486"/>
      <c r="C478" s="486"/>
      <c r="D478" s="486"/>
      <c r="E478" s="486"/>
      <c r="F478" s="486"/>
      <c r="G478" s="486"/>
      <c r="H478" s="32"/>
      <c r="I478" s="32"/>
      <c r="J478" s="32"/>
      <c r="K478" s="32"/>
      <c r="L478" s="32"/>
      <c r="M478" s="32"/>
      <c r="N478" s="32"/>
      <c r="O478" s="32"/>
      <c r="P478" s="32"/>
      <c r="Q478" s="32"/>
      <c r="R478" s="32"/>
      <c r="S478" s="32"/>
      <c r="T478" s="32"/>
      <c r="U478" s="32"/>
      <c r="V478" s="32"/>
      <c r="W478" s="32"/>
      <c r="X478" s="32"/>
      <c r="Y478" s="32"/>
      <c r="Z478" s="32"/>
    </row>
    <row r="479" spans="1:26" ht="13.5" customHeight="1">
      <c r="A479" s="505"/>
      <c r="B479" s="486"/>
      <c r="C479" s="486"/>
      <c r="D479" s="486"/>
      <c r="E479" s="486"/>
      <c r="F479" s="486"/>
      <c r="G479" s="486"/>
      <c r="H479" s="32"/>
      <c r="I479" s="32"/>
      <c r="J479" s="32"/>
      <c r="K479" s="32"/>
      <c r="L479" s="32"/>
      <c r="M479" s="32"/>
      <c r="N479" s="32"/>
      <c r="O479" s="32"/>
      <c r="P479" s="32"/>
      <c r="Q479" s="32"/>
      <c r="R479" s="32"/>
      <c r="S479" s="32"/>
      <c r="T479" s="32"/>
      <c r="U479" s="32"/>
      <c r="V479" s="32"/>
      <c r="W479" s="32"/>
      <c r="X479" s="32"/>
      <c r="Y479" s="32"/>
      <c r="Z479" s="32"/>
    </row>
    <row r="480" spans="1:26" ht="13.5" customHeight="1">
      <c r="A480" s="505"/>
      <c r="B480" s="486"/>
      <c r="C480" s="486"/>
      <c r="D480" s="486"/>
      <c r="E480" s="486"/>
      <c r="F480" s="486"/>
      <c r="G480" s="486"/>
      <c r="H480" s="32"/>
      <c r="I480" s="32"/>
      <c r="J480" s="32"/>
      <c r="K480" s="32"/>
      <c r="L480" s="32"/>
      <c r="M480" s="32"/>
      <c r="N480" s="32"/>
      <c r="O480" s="32"/>
      <c r="P480" s="32"/>
      <c r="Q480" s="32"/>
      <c r="R480" s="32"/>
      <c r="S480" s="32"/>
      <c r="T480" s="32"/>
      <c r="U480" s="32"/>
      <c r="V480" s="32"/>
      <c r="W480" s="32"/>
      <c r="X480" s="32"/>
      <c r="Y480" s="32"/>
      <c r="Z480" s="32"/>
    </row>
    <row r="481" spans="1:26" ht="13.5" customHeight="1">
      <c r="A481" s="505"/>
      <c r="B481" s="486"/>
      <c r="C481" s="486"/>
      <c r="D481" s="486"/>
      <c r="E481" s="486"/>
      <c r="F481" s="486"/>
      <c r="G481" s="486"/>
      <c r="H481" s="32"/>
      <c r="I481" s="32"/>
      <c r="J481" s="32"/>
      <c r="K481" s="32"/>
      <c r="L481" s="32"/>
      <c r="M481" s="32"/>
      <c r="N481" s="32"/>
      <c r="O481" s="32"/>
      <c r="P481" s="32"/>
      <c r="Q481" s="32"/>
      <c r="R481" s="32"/>
      <c r="S481" s="32"/>
      <c r="T481" s="32"/>
      <c r="U481" s="32"/>
      <c r="V481" s="32"/>
      <c r="W481" s="32"/>
      <c r="X481" s="32"/>
      <c r="Y481" s="32"/>
      <c r="Z481" s="32"/>
    </row>
    <row r="482" spans="1:26" ht="13.5" customHeight="1">
      <c r="A482" s="505"/>
      <c r="B482" s="486"/>
      <c r="C482" s="486"/>
      <c r="D482" s="486"/>
      <c r="E482" s="486"/>
      <c r="F482" s="486"/>
      <c r="G482" s="486"/>
      <c r="H482" s="32"/>
      <c r="I482" s="32"/>
      <c r="J482" s="32"/>
      <c r="K482" s="32"/>
      <c r="L482" s="32"/>
      <c r="M482" s="32"/>
      <c r="N482" s="32"/>
      <c r="O482" s="32"/>
      <c r="P482" s="32"/>
      <c r="Q482" s="32"/>
      <c r="R482" s="32"/>
      <c r="S482" s="32"/>
      <c r="T482" s="32"/>
      <c r="U482" s="32"/>
      <c r="V482" s="32"/>
      <c r="W482" s="32"/>
      <c r="X482" s="32"/>
      <c r="Y482" s="32"/>
      <c r="Z482" s="32"/>
    </row>
    <row r="483" spans="1:26" ht="13.5" customHeight="1">
      <c r="A483" s="505"/>
      <c r="B483" s="486"/>
      <c r="C483" s="486"/>
      <c r="D483" s="486"/>
      <c r="E483" s="486"/>
      <c r="F483" s="486"/>
      <c r="G483" s="486"/>
      <c r="H483" s="32"/>
      <c r="I483" s="32"/>
      <c r="J483" s="32"/>
      <c r="K483" s="32"/>
      <c r="L483" s="32"/>
      <c r="M483" s="32"/>
      <c r="N483" s="32"/>
      <c r="O483" s="32"/>
      <c r="P483" s="32"/>
      <c r="Q483" s="32"/>
      <c r="R483" s="32"/>
      <c r="S483" s="32"/>
      <c r="T483" s="32"/>
      <c r="U483" s="32"/>
      <c r="V483" s="32"/>
      <c r="W483" s="32"/>
      <c r="X483" s="32"/>
      <c r="Y483" s="32"/>
      <c r="Z483" s="32"/>
    </row>
    <row r="484" spans="1:26" ht="13.5" customHeight="1">
      <c r="A484" s="505"/>
      <c r="B484" s="486"/>
      <c r="C484" s="486"/>
      <c r="D484" s="486"/>
      <c r="E484" s="486"/>
      <c r="F484" s="486"/>
      <c r="G484" s="486"/>
      <c r="H484" s="32"/>
      <c r="I484" s="32"/>
      <c r="J484" s="32"/>
      <c r="K484" s="32"/>
      <c r="L484" s="32"/>
      <c r="M484" s="32"/>
      <c r="N484" s="32"/>
      <c r="O484" s="32"/>
      <c r="P484" s="32"/>
      <c r="Q484" s="32"/>
      <c r="R484" s="32"/>
      <c r="S484" s="32"/>
      <c r="T484" s="32"/>
      <c r="U484" s="32"/>
      <c r="V484" s="32"/>
      <c r="W484" s="32"/>
      <c r="X484" s="32"/>
      <c r="Y484" s="32"/>
      <c r="Z484" s="32"/>
    </row>
    <row r="485" spans="1:26" ht="13.5" customHeight="1">
      <c r="A485" s="505"/>
      <c r="B485" s="486"/>
      <c r="C485" s="486"/>
      <c r="D485" s="486"/>
      <c r="E485" s="486"/>
      <c r="F485" s="486"/>
      <c r="G485" s="486"/>
      <c r="H485" s="32"/>
      <c r="I485" s="32"/>
      <c r="J485" s="32"/>
      <c r="K485" s="32"/>
      <c r="L485" s="32"/>
      <c r="M485" s="32"/>
      <c r="N485" s="32"/>
      <c r="O485" s="32"/>
      <c r="P485" s="32"/>
      <c r="Q485" s="32"/>
      <c r="R485" s="32"/>
      <c r="S485" s="32"/>
      <c r="T485" s="32"/>
      <c r="U485" s="32"/>
      <c r="V485" s="32"/>
      <c r="W485" s="32"/>
      <c r="X485" s="32"/>
      <c r="Y485" s="32"/>
      <c r="Z485" s="32"/>
    </row>
    <row r="486" spans="1:26" ht="13.5" customHeight="1">
      <c r="A486" s="505"/>
      <c r="B486" s="486"/>
      <c r="C486" s="486"/>
      <c r="D486" s="486"/>
      <c r="E486" s="486"/>
      <c r="F486" s="486"/>
      <c r="G486" s="486"/>
      <c r="H486" s="32"/>
      <c r="I486" s="32"/>
      <c r="J486" s="32"/>
      <c r="K486" s="32"/>
      <c r="L486" s="32"/>
      <c r="M486" s="32"/>
      <c r="N486" s="32"/>
      <c r="O486" s="32"/>
      <c r="P486" s="32"/>
      <c r="Q486" s="32"/>
      <c r="R486" s="32"/>
      <c r="S486" s="32"/>
      <c r="T486" s="32"/>
      <c r="U486" s="32"/>
      <c r="V486" s="32"/>
      <c r="W486" s="32"/>
      <c r="X486" s="32"/>
      <c r="Y486" s="32"/>
      <c r="Z486" s="32"/>
    </row>
    <row r="487" spans="1:26" ht="13.5" customHeight="1">
      <c r="A487" s="505"/>
      <c r="B487" s="486"/>
      <c r="C487" s="486"/>
      <c r="D487" s="486"/>
      <c r="E487" s="486"/>
      <c r="F487" s="486"/>
      <c r="G487" s="486"/>
      <c r="H487" s="32"/>
      <c r="I487" s="32"/>
      <c r="J487" s="32"/>
      <c r="K487" s="32"/>
      <c r="L487" s="32"/>
      <c r="M487" s="32"/>
      <c r="N487" s="32"/>
      <c r="O487" s="32"/>
      <c r="P487" s="32"/>
      <c r="Q487" s="32"/>
      <c r="R487" s="32"/>
      <c r="S487" s="32"/>
      <c r="T487" s="32"/>
      <c r="U487" s="32"/>
      <c r="V487" s="32"/>
      <c r="W487" s="32"/>
      <c r="X487" s="32"/>
      <c r="Y487" s="32"/>
      <c r="Z487" s="32"/>
    </row>
    <row r="488" spans="1:26" ht="13.5" customHeight="1">
      <c r="A488" s="505"/>
      <c r="B488" s="486"/>
      <c r="C488" s="486"/>
      <c r="D488" s="486"/>
      <c r="E488" s="486"/>
      <c r="F488" s="486"/>
      <c r="G488" s="486"/>
      <c r="H488" s="32"/>
      <c r="I488" s="32"/>
      <c r="J488" s="32"/>
      <c r="K488" s="32"/>
      <c r="L488" s="32"/>
      <c r="M488" s="32"/>
      <c r="N488" s="32"/>
      <c r="O488" s="32"/>
      <c r="P488" s="32"/>
      <c r="Q488" s="32"/>
      <c r="R488" s="32"/>
      <c r="S488" s="32"/>
      <c r="T488" s="32"/>
      <c r="U488" s="32"/>
      <c r="V488" s="32"/>
      <c r="W488" s="32"/>
      <c r="X488" s="32"/>
      <c r="Y488" s="32"/>
      <c r="Z488" s="32"/>
    </row>
    <row r="489" spans="1:26" ht="13.5" customHeight="1">
      <c r="A489" s="505"/>
      <c r="B489" s="486"/>
      <c r="C489" s="486"/>
      <c r="D489" s="486"/>
      <c r="E489" s="486"/>
      <c r="F489" s="486"/>
      <c r="G489" s="486"/>
      <c r="H489" s="32"/>
      <c r="I489" s="32"/>
      <c r="J489" s="32"/>
      <c r="K489" s="32"/>
      <c r="L489" s="32"/>
      <c r="M489" s="32"/>
      <c r="N489" s="32"/>
      <c r="O489" s="32"/>
      <c r="P489" s="32"/>
      <c r="Q489" s="32"/>
      <c r="R489" s="32"/>
      <c r="S489" s="32"/>
      <c r="T489" s="32"/>
      <c r="U489" s="32"/>
      <c r="V489" s="32"/>
      <c r="W489" s="32"/>
      <c r="X489" s="32"/>
      <c r="Y489" s="32"/>
      <c r="Z489" s="32"/>
    </row>
    <row r="490" spans="1:26" ht="13.5" customHeight="1">
      <c r="A490" s="505"/>
      <c r="B490" s="486"/>
      <c r="C490" s="486"/>
      <c r="D490" s="486"/>
      <c r="E490" s="486"/>
      <c r="F490" s="486"/>
      <c r="G490" s="486"/>
      <c r="H490" s="32"/>
      <c r="I490" s="32"/>
      <c r="J490" s="32"/>
      <c r="K490" s="32"/>
      <c r="L490" s="32"/>
      <c r="M490" s="32"/>
      <c r="N490" s="32"/>
      <c r="O490" s="32"/>
      <c r="P490" s="32"/>
      <c r="Q490" s="32"/>
      <c r="R490" s="32"/>
      <c r="S490" s="32"/>
      <c r="T490" s="32"/>
      <c r="U490" s="32"/>
      <c r="V490" s="32"/>
      <c r="W490" s="32"/>
      <c r="X490" s="32"/>
      <c r="Y490" s="32"/>
      <c r="Z490" s="32"/>
    </row>
    <row r="491" spans="1:26" ht="13.5" customHeight="1">
      <c r="A491" s="505"/>
      <c r="B491" s="486"/>
      <c r="C491" s="486"/>
      <c r="D491" s="486"/>
      <c r="E491" s="486"/>
      <c r="F491" s="486"/>
      <c r="G491" s="486"/>
      <c r="H491" s="32"/>
      <c r="I491" s="32"/>
      <c r="J491" s="32"/>
      <c r="K491" s="32"/>
      <c r="L491" s="32"/>
      <c r="M491" s="32"/>
      <c r="N491" s="32"/>
      <c r="O491" s="32"/>
      <c r="P491" s="32"/>
      <c r="Q491" s="32"/>
      <c r="R491" s="32"/>
      <c r="S491" s="32"/>
      <c r="T491" s="32"/>
      <c r="U491" s="32"/>
      <c r="V491" s="32"/>
      <c r="W491" s="32"/>
      <c r="X491" s="32"/>
      <c r="Y491" s="32"/>
      <c r="Z491" s="32"/>
    </row>
    <row r="492" spans="1:26" ht="13.5" customHeight="1">
      <c r="A492" s="505"/>
      <c r="B492" s="486"/>
      <c r="C492" s="486"/>
      <c r="D492" s="486"/>
      <c r="E492" s="486"/>
      <c r="F492" s="486"/>
      <c r="G492" s="486"/>
      <c r="H492" s="32"/>
      <c r="I492" s="32"/>
      <c r="J492" s="32"/>
      <c r="K492" s="32"/>
      <c r="L492" s="32"/>
      <c r="M492" s="32"/>
      <c r="N492" s="32"/>
      <c r="O492" s="32"/>
      <c r="P492" s="32"/>
      <c r="Q492" s="32"/>
      <c r="R492" s="32"/>
      <c r="S492" s="32"/>
      <c r="T492" s="32"/>
      <c r="U492" s="32"/>
      <c r="V492" s="32"/>
      <c r="W492" s="32"/>
      <c r="X492" s="32"/>
      <c r="Y492" s="32"/>
      <c r="Z492" s="32"/>
    </row>
    <row r="493" spans="1:26" ht="13.5" customHeight="1">
      <c r="A493" s="505"/>
      <c r="B493" s="486"/>
      <c r="C493" s="486"/>
      <c r="D493" s="486"/>
      <c r="E493" s="486"/>
      <c r="F493" s="486"/>
      <c r="G493" s="486"/>
      <c r="H493" s="32"/>
      <c r="I493" s="32"/>
      <c r="J493" s="32"/>
      <c r="K493" s="32"/>
      <c r="L493" s="32"/>
      <c r="M493" s="32"/>
      <c r="N493" s="32"/>
      <c r="O493" s="32"/>
      <c r="P493" s="32"/>
      <c r="Q493" s="32"/>
      <c r="R493" s="32"/>
      <c r="S493" s="32"/>
      <c r="T493" s="32"/>
      <c r="U493" s="32"/>
      <c r="V493" s="32"/>
      <c r="W493" s="32"/>
      <c r="X493" s="32"/>
      <c r="Y493" s="32"/>
      <c r="Z493" s="32"/>
    </row>
    <row r="494" spans="1:26" ht="13.5" customHeight="1">
      <c r="A494" s="505"/>
      <c r="B494" s="486"/>
      <c r="C494" s="486"/>
      <c r="D494" s="486"/>
      <c r="E494" s="486"/>
      <c r="F494" s="486"/>
      <c r="G494" s="486"/>
      <c r="H494" s="32"/>
      <c r="I494" s="32"/>
      <c r="J494" s="32"/>
      <c r="K494" s="32"/>
      <c r="L494" s="32"/>
      <c r="M494" s="32"/>
      <c r="N494" s="32"/>
      <c r="O494" s="32"/>
      <c r="P494" s="32"/>
      <c r="Q494" s="32"/>
      <c r="R494" s="32"/>
      <c r="S494" s="32"/>
      <c r="T494" s="32"/>
      <c r="U494" s="32"/>
      <c r="V494" s="32"/>
      <c r="W494" s="32"/>
      <c r="X494" s="32"/>
      <c r="Y494" s="32"/>
      <c r="Z494" s="32"/>
    </row>
    <row r="495" spans="1:26" ht="13.5" customHeight="1">
      <c r="A495" s="505"/>
      <c r="B495" s="486"/>
      <c r="C495" s="486"/>
      <c r="D495" s="486"/>
      <c r="E495" s="486"/>
      <c r="F495" s="486"/>
      <c r="G495" s="486"/>
      <c r="H495" s="32"/>
      <c r="I495" s="32"/>
      <c r="J495" s="32"/>
      <c r="K495" s="32"/>
      <c r="L495" s="32"/>
      <c r="M495" s="32"/>
      <c r="N495" s="32"/>
      <c r="O495" s="32"/>
      <c r="P495" s="32"/>
      <c r="Q495" s="32"/>
      <c r="R495" s="32"/>
      <c r="S495" s="32"/>
      <c r="T495" s="32"/>
      <c r="U495" s="32"/>
      <c r="V495" s="32"/>
      <c r="W495" s="32"/>
      <c r="X495" s="32"/>
      <c r="Y495" s="32"/>
      <c r="Z495" s="32"/>
    </row>
    <row r="496" spans="1:26" ht="13.5" customHeight="1">
      <c r="A496" s="505"/>
      <c r="B496" s="486"/>
      <c r="C496" s="486"/>
      <c r="D496" s="486"/>
      <c r="E496" s="486"/>
      <c r="F496" s="486"/>
      <c r="G496" s="486"/>
      <c r="H496" s="32"/>
      <c r="I496" s="32"/>
      <c r="J496" s="32"/>
      <c r="K496" s="32"/>
      <c r="L496" s="32"/>
      <c r="M496" s="32"/>
      <c r="N496" s="32"/>
      <c r="O496" s="32"/>
      <c r="P496" s="32"/>
      <c r="Q496" s="32"/>
      <c r="R496" s="32"/>
      <c r="S496" s="32"/>
      <c r="T496" s="32"/>
      <c r="U496" s="32"/>
      <c r="V496" s="32"/>
      <c r="W496" s="32"/>
      <c r="X496" s="32"/>
      <c r="Y496" s="32"/>
      <c r="Z496" s="32"/>
    </row>
    <row r="497" spans="1:26" ht="13.5" customHeight="1">
      <c r="A497" s="505"/>
      <c r="B497" s="486"/>
      <c r="C497" s="486"/>
      <c r="D497" s="486"/>
      <c r="E497" s="486"/>
      <c r="F497" s="486"/>
      <c r="G497" s="486"/>
      <c r="H497" s="32"/>
      <c r="I497" s="32"/>
      <c r="J497" s="32"/>
      <c r="K497" s="32"/>
      <c r="L497" s="32"/>
      <c r="M497" s="32"/>
      <c r="N497" s="32"/>
      <c r="O497" s="32"/>
      <c r="P497" s="32"/>
      <c r="Q497" s="32"/>
      <c r="R497" s="32"/>
      <c r="S497" s="32"/>
      <c r="T497" s="32"/>
      <c r="U497" s="32"/>
      <c r="V497" s="32"/>
      <c r="W497" s="32"/>
      <c r="X497" s="32"/>
      <c r="Y497" s="32"/>
      <c r="Z497" s="32"/>
    </row>
    <row r="498" spans="1:26" ht="13.5" customHeight="1">
      <c r="A498" s="505"/>
      <c r="B498" s="486"/>
      <c r="C498" s="486"/>
      <c r="D498" s="486"/>
      <c r="E498" s="486"/>
      <c r="F498" s="486"/>
      <c r="G498" s="486"/>
      <c r="H498" s="32"/>
      <c r="I498" s="32"/>
      <c r="J498" s="32"/>
      <c r="K498" s="32"/>
      <c r="L498" s="32"/>
      <c r="M498" s="32"/>
      <c r="N498" s="32"/>
      <c r="O498" s="32"/>
      <c r="P498" s="32"/>
      <c r="Q498" s="32"/>
      <c r="R498" s="32"/>
      <c r="S498" s="32"/>
      <c r="T498" s="32"/>
      <c r="U498" s="32"/>
      <c r="V498" s="32"/>
      <c r="W498" s="32"/>
      <c r="X498" s="32"/>
      <c r="Y498" s="32"/>
      <c r="Z498" s="32"/>
    </row>
    <row r="499" spans="1:26" ht="13.5" customHeight="1">
      <c r="A499" s="505"/>
      <c r="B499" s="486"/>
      <c r="C499" s="486"/>
      <c r="D499" s="486"/>
      <c r="E499" s="486"/>
      <c r="F499" s="486"/>
      <c r="G499" s="486"/>
      <c r="H499" s="32"/>
      <c r="I499" s="32"/>
      <c r="J499" s="32"/>
      <c r="K499" s="32"/>
      <c r="L499" s="32"/>
      <c r="M499" s="32"/>
      <c r="N499" s="32"/>
      <c r="O499" s="32"/>
      <c r="P499" s="32"/>
      <c r="Q499" s="32"/>
      <c r="R499" s="32"/>
      <c r="S499" s="32"/>
      <c r="T499" s="32"/>
      <c r="U499" s="32"/>
      <c r="V499" s="32"/>
      <c r="W499" s="32"/>
      <c r="X499" s="32"/>
      <c r="Y499" s="32"/>
      <c r="Z499" s="32"/>
    </row>
    <row r="500" spans="1:26" ht="13.5" customHeight="1">
      <c r="A500" s="505"/>
      <c r="B500" s="486"/>
      <c r="C500" s="486"/>
      <c r="D500" s="486"/>
      <c r="E500" s="486"/>
      <c r="F500" s="486"/>
      <c r="G500" s="486"/>
      <c r="H500" s="32"/>
      <c r="I500" s="32"/>
      <c r="J500" s="32"/>
      <c r="K500" s="32"/>
      <c r="L500" s="32"/>
      <c r="M500" s="32"/>
      <c r="N500" s="32"/>
      <c r="O500" s="32"/>
      <c r="P500" s="32"/>
      <c r="Q500" s="32"/>
      <c r="R500" s="32"/>
      <c r="S500" s="32"/>
      <c r="T500" s="32"/>
      <c r="U500" s="32"/>
      <c r="V500" s="32"/>
      <c r="W500" s="32"/>
      <c r="X500" s="32"/>
      <c r="Y500" s="32"/>
      <c r="Z500" s="32"/>
    </row>
    <row r="501" spans="1:26" ht="13.5" customHeight="1">
      <c r="A501" s="505"/>
      <c r="B501" s="486"/>
      <c r="C501" s="486"/>
      <c r="D501" s="486"/>
      <c r="E501" s="486"/>
      <c r="F501" s="486"/>
      <c r="G501" s="486"/>
      <c r="H501" s="32"/>
      <c r="I501" s="32"/>
      <c r="J501" s="32"/>
      <c r="K501" s="32"/>
      <c r="L501" s="32"/>
      <c r="M501" s="32"/>
      <c r="N501" s="32"/>
      <c r="O501" s="32"/>
      <c r="P501" s="32"/>
      <c r="Q501" s="32"/>
      <c r="R501" s="32"/>
      <c r="S501" s="32"/>
      <c r="T501" s="32"/>
      <c r="U501" s="32"/>
      <c r="V501" s="32"/>
      <c r="W501" s="32"/>
      <c r="X501" s="32"/>
      <c r="Y501" s="32"/>
      <c r="Z501" s="32"/>
    </row>
    <row r="502" spans="1:26" ht="13.5" customHeight="1">
      <c r="A502" s="505"/>
      <c r="B502" s="486"/>
      <c r="C502" s="486"/>
      <c r="D502" s="486"/>
      <c r="E502" s="486"/>
      <c r="F502" s="486"/>
      <c r="G502" s="486"/>
      <c r="H502" s="32"/>
      <c r="I502" s="32"/>
      <c r="J502" s="32"/>
      <c r="K502" s="32"/>
      <c r="L502" s="32"/>
      <c r="M502" s="32"/>
      <c r="N502" s="32"/>
      <c r="O502" s="32"/>
      <c r="P502" s="32"/>
      <c r="Q502" s="32"/>
      <c r="R502" s="32"/>
      <c r="S502" s="32"/>
      <c r="T502" s="32"/>
      <c r="U502" s="32"/>
      <c r="V502" s="32"/>
      <c r="W502" s="32"/>
      <c r="X502" s="32"/>
      <c r="Y502" s="32"/>
      <c r="Z502" s="32"/>
    </row>
    <row r="503" spans="1:26" ht="13.5" customHeight="1">
      <c r="A503" s="505"/>
      <c r="B503" s="486"/>
      <c r="C503" s="486"/>
      <c r="D503" s="486"/>
      <c r="E503" s="486"/>
      <c r="F503" s="486"/>
      <c r="G503" s="486"/>
      <c r="H503" s="32"/>
      <c r="I503" s="32"/>
      <c r="J503" s="32"/>
      <c r="K503" s="32"/>
      <c r="L503" s="32"/>
      <c r="M503" s="32"/>
      <c r="N503" s="32"/>
      <c r="O503" s="32"/>
      <c r="P503" s="32"/>
      <c r="Q503" s="32"/>
      <c r="R503" s="32"/>
      <c r="S503" s="32"/>
      <c r="T503" s="32"/>
      <c r="U503" s="32"/>
      <c r="V503" s="32"/>
      <c r="W503" s="32"/>
      <c r="X503" s="32"/>
      <c r="Y503" s="32"/>
      <c r="Z503" s="32"/>
    </row>
    <row r="504" spans="1:26" ht="13.5" customHeight="1">
      <c r="A504" s="505"/>
      <c r="B504" s="486"/>
      <c r="C504" s="486"/>
      <c r="D504" s="486"/>
      <c r="E504" s="486"/>
      <c r="F504" s="486"/>
      <c r="G504" s="486"/>
      <c r="H504" s="32"/>
      <c r="I504" s="32"/>
      <c r="J504" s="32"/>
      <c r="K504" s="32"/>
      <c r="L504" s="32"/>
      <c r="M504" s="32"/>
      <c r="N504" s="32"/>
      <c r="O504" s="32"/>
      <c r="P504" s="32"/>
      <c r="Q504" s="32"/>
      <c r="R504" s="32"/>
      <c r="S504" s="32"/>
      <c r="T504" s="32"/>
      <c r="U504" s="32"/>
      <c r="V504" s="32"/>
      <c r="W504" s="32"/>
      <c r="X504" s="32"/>
      <c r="Y504" s="32"/>
      <c r="Z504" s="32"/>
    </row>
    <row r="505" spans="1:26" ht="13.5" customHeight="1">
      <c r="A505" s="505"/>
      <c r="B505" s="486"/>
      <c r="C505" s="486"/>
      <c r="D505" s="486"/>
      <c r="E505" s="486"/>
      <c r="F505" s="486"/>
      <c r="G505" s="486"/>
      <c r="H505" s="32"/>
      <c r="I505" s="32"/>
      <c r="J505" s="32"/>
      <c r="K505" s="32"/>
      <c r="L505" s="32"/>
      <c r="M505" s="32"/>
      <c r="N505" s="32"/>
      <c r="O505" s="32"/>
      <c r="P505" s="32"/>
      <c r="Q505" s="32"/>
      <c r="R505" s="32"/>
      <c r="S505" s="32"/>
      <c r="T505" s="32"/>
      <c r="U505" s="32"/>
      <c r="V505" s="32"/>
      <c r="W505" s="32"/>
      <c r="X505" s="32"/>
      <c r="Y505" s="32"/>
      <c r="Z505" s="32"/>
    </row>
    <row r="506" spans="1:26" ht="13.5" customHeight="1">
      <c r="A506" s="505"/>
      <c r="B506" s="486"/>
      <c r="C506" s="486"/>
      <c r="D506" s="486"/>
      <c r="E506" s="486"/>
      <c r="F506" s="486"/>
      <c r="G506" s="486"/>
      <c r="H506" s="32"/>
      <c r="I506" s="32"/>
      <c r="J506" s="32"/>
      <c r="K506" s="32"/>
      <c r="L506" s="32"/>
      <c r="M506" s="32"/>
      <c r="N506" s="32"/>
      <c r="O506" s="32"/>
      <c r="P506" s="32"/>
      <c r="Q506" s="32"/>
      <c r="R506" s="32"/>
      <c r="S506" s="32"/>
      <c r="T506" s="32"/>
      <c r="U506" s="32"/>
      <c r="V506" s="32"/>
      <c r="W506" s="32"/>
      <c r="X506" s="32"/>
      <c r="Y506" s="32"/>
      <c r="Z506" s="32"/>
    </row>
    <row r="507" spans="1:26" ht="13.5" customHeight="1">
      <c r="A507" s="505"/>
      <c r="B507" s="486"/>
      <c r="C507" s="486"/>
      <c r="D507" s="486"/>
      <c r="E507" s="486"/>
      <c r="F507" s="486"/>
      <c r="G507" s="486"/>
      <c r="H507" s="32"/>
      <c r="I507" s="32"/>
      <c r="J507" s="32"/>
      <c r="K507" s="32"/>
      <c r="L507" s="32"/>
      <c r="M507" s="32"/>
      <c r="N507" s="32"/>
      <c r="O507" s="32"/>
      <c r="P507" s="32"/>
      <c r="Q507" s="32"/>
      <c r="R507" s="32"/>
      <c r="S507" s="32"/>
      <c r="T507" s="32"/>
      <c r="U507" s="32"/>
      <c r="V507" s="32"/>
      <c r="W507" s="32"/>
      <c r="X507" s="32"/>
      <c r="Y507" s="32"/>
      <c r="Z507" s="32"/>
    </row>
    <row r="508" spans="1:26" ht="13.5" customHeight="1">
      <c r="A508" s="505"/>
      <c r="B508" s="486"/>
      <c r="C508" s="486"/>
      <c r="D508" s="486"/>
      <c r="E508" s="486"/>
      <c r="F508" s="486"/>
      <c r="G508" s="486"/>
      <c r="H508" s="32"/>
      <c r="I508" s="32"/>
      <c r="J508" s="32"/>
      <c r="K508" s="32"/>
      <c r="L508" s="32"/>
      <c r="M508" s="32"/>
      <c r="N508" s="32"/>
      <c r="O508" s="32"/>
      <c r="P508" s="32"/>
      <c r="Q508" s="32"/>
      <c r="R508" s="32"/>
      <c r="S508" s="32"/>
      <c r="T508" s="32"/>
      <c r="U508" s="32"/>
      <c r="V508" s="32"/>
      <c r="W508" s="32"/>
      <c r="X508" s="32"/>
      <c r="Y508" s="32"/>
      <c r="Z508" s="32"/>
    </row>
    <row r="509" spans="1:26" ht="13.5" customHeight="1">
      <c r="A509" s="505"/>
      <c r="B509" s="486"/>
      <c r="C509" s="486"/>
      <c r="D509" s="486"/>
      <c r="E509" s="486"/>
      <c r="F509" s="486"/>
      <c r="G509" s="486"/>
      <c r="H509" s="32"/>
      <c r="I509" s="32"/>
      <c r="J509" s="32"/>
      <c r="K509" s="32"/>
      <c r="L509" s="32"/>
      <c r="M509" s="32"/>
      <c r="N509" s="32"/>
      <c r="O509" s="32"/>
      <c r="P509" s="32"/>
      <c r="Q509" s="32"/>
      <c r="R509" s="32"/>
      <c r="S509" s="32"/>
      <c r="T509" s="32"/>
      <c r="U509" s="32"/>
      <c r="V509" s="32"/>
      <c r="W509" s="32"/>
      <c r="X509" s="32"/>
      <c r="Y509" s="32"/>
      <c r="Z509" s="32"/>
    </row>
    <row r="510" spans="1:26" ht="13.5" customHeight="1">
      <c r="A510" s="505"/>
      <c r="B510" s="486"/>
      <c r="C510" s="486"/>
      <c r="D510" s="486"/>
      <c r="E510" s="486"/>
      <c r="F510" s="486"/>
      <c r="G510" s="486"/>
      <c r="H510" s="32"/>
      <c r="I510" s="32"/>
      <c r="J510" s="32"/>
      <c r="K510" s="32"/>
      <c r="L510" s="32"/>
      <c r="M510" s="32"/>
      <c r="N510" s="32"/>
      <c r="O510" s="32"/>
      <c r="P510" s="32"/>
      <c r="Q510" s="32"/>
      <c r="R510" s="32"/>
      <c r="S510" s="32"/>
      <c r="T510" s="32"/>
      <c r="U510" s="32"/>
      <c r="V510" s="32"/>
      <c r="W510" s="32"/>
      <c r="X510" s="32"/>
      <c r="Y510" s="32"/>
      <c r="Z510" s="32"/>
    </row>
    <row r="511" spans="1:26" ht="13.5" customHeight="1">
      <c r="A511" s="505"/>
      <c r="B511" s="486"/>
      <c r="C511" s="486"/>
      <c r="D511" s="486"/>
      <c r="E511" s="486"/>
      <c r="F511" s="486"/>
      <c r="G511" s="486"/>
      <c r="H511" s="32"/>
      <c r="I511" s="32"/>
      <c r="J511" s="32"/>
      <c r="K511" s="32"/>
      <c r="L511" s="32"/>
      <c r="M511" s="32"/>
      <c r="N511" s="32"/>
      <c r="O511" s="32"/>
      <c r="P511" s="32"/>
      <c r="Q511" s="32"/>
      <c r="R511" s="32"/>
      <c r="S511" s="32"/>
      <c r="T511" s="32"/>
      <c r="U511" s="32"/>
      <c r="V511" s="32"/>
      <c r="W511" s="32"/>
      <c r="X511" s="32"/>
      <c r="Y511" s="32"/>
      <c r="Z511" s="32"/>
    </row>
    <row r="512" spans="1:26" ht="13.5" customHeight="1">
      <c r="A512" s="505"/>
      <c r="B512" s="486"/>
      <c r="C512" s="486"/>
      <c r="D512" s="486"/>
      <c r="E512" s="486"/>
      <c r="F512" s="486"/>
      <c r="G512" s="486"/>
      <c r="H512" s="32"/>
      <c r="I512" s="32"/>
      <c r="J512" s="32"/>
      <c r="K512" s="32"/>
      <c r="L512" s="32"/>
      <c r="M512" s="32"/>
      <c r="N512" s="32"/>
      <c r="O512" s="32"/>
      <c r="P512" s="32"/>
      <c r="Q512" s="32"/>
      <c r="R512" s="32"/>
      <c r="S512" s="32"/>
      <c r="T512" s="32"/>
      <c r="U512" s="32"/>
      <c r="V512" s="32"/>
      <c r="W512" s="32"/>
      <c r="X512" s="32"/>
      <c r="Y512" s="32"/>
      <c r="Z512" s="32"/>
    </row>
    <row r="513" spans="1:26" ht="13.5" customHeight="1">
      <c r="A513" s="505"/>
      <c r="B513" s="486"/>
      <c r="C513" s="486"/>
      <c r="D513" s="486"/>
      <c r="E513" s="486"/>
      <c r="F513" s="486"/>
      <c r="G513" s="486"/>
      <c r="H513" s="32"/>
      <c r="I513" s="32"/>
      <c r="J513" s="32"/>
      <c r="K513" s="32"/>
      <c r="L513" s="32"/>
      <c r="M513" s="32"/>
      <c r="N513" s="32"/>
      <c r="O513" s="32"/>
      <c r="P513" s="32"/>
      <c r="Q513" s="32"/>
      <c r="R513" s="32"/>
      <c r="S513" s="32"/>
      <c r="T513" s="32"/>
      <c r="U513" s="32"/>
      <c r="V513" s="32"/>
      <c r="W513" s="32"/>
      <c r="X513" s="32"/>
      <c r="Y513" s="32"/>
      <c r="Z513" s="32"/>
    </row>
    <row r="514" spans="1:26" ht="13.5" customHeight="1">
      <c r="A514" s="505"/>
      <c r="B514" s="486"/>
      <c r="C514" s="486"/>
      <c r="D514" s="486"/>
      <c r="E514" s="486"/>
      <c r="F514" s="486"/>
      <c r="G514" s="486"/>
      <c r="H514" s="32"/>
      <c r="I514" s="32"/>
      <c r="J514" s="32"/>
      <c r="K514" s="32"/>
      <c r="L514" s="32"/>
      <c r="M514" s="32"/>
      <c r="N514" s="32"/>
      <c r="O514" s="32"/>
      <c r="P514" s="32"/>
      <c r="Q514" s="32"/>
      <c r="R514" s="32"/>
      <c r="S514" s="32"/>
      <c r="T514" s="32"/>
      <c r="U514" s="32"/>
      <c r="V514" s="32"/>
      <c r="W514" s="32"/>
      <c r="X514" s="32"/>
      <c r="Y514" s="32"/>
      <c r="Z514" s="32"/>
    </row>
    <row r="515" spans="1:26" ht="13.5" customHeight="1">
      <c r="A515" s="505"/>
      <c r="B515" s="486"/>
      <c r="C515" s="486"/>
      <c r="D515" s="486"/>
      <c r="E515" s="486"/>
      <c r="F515" s="486"/>
      <c r="G515" s="486"/>
      <c r="H515" s="32"/>
      <c r="I515" s="32"/>
      <c r="J515" s="32"/>
      <c r="K515" s="32"/>
      <c r="L515" s="32"/>
      <c r="M515" s="32"/>
      <c r="N515" s="32"/>
      <c r="O515" s="32"/>
      <c r="P515" s="32"/>
      <c r="Q515" s="32"/>
      <c r="R515" s="32"/>
      <c r="S515" s="32"/>
      <c r="T515" s="32"/>
      <c r="U515" s="32"/>
      <c r="V515" s="32"/>
      <c r="W515" s="32"/>
      <c r="X515" s="32"/>
      <c r="Y515" s="32"/>
      <c r="Z515" s="32"/>
    </row>
    <row r="516" spans="1:26" ht="13.5" customHeight="1">
      <c r="A516" s="505"/>
      <c r="B516" s="486"/>
      <c r="C516" s="486"/>
      <c r="D516" s="486"/>
      <c r="E516" s="486"/>
      <c r="F516" s="486"/>
      <c r="G516" s="486"/>
      <c r="H516" s="32"/>
      <c r="I516" s="32"/>
      <c r="J516" s="32"/>
      <c r="K516" s="32"/>
      <c r="L516" s="32"/>
      <c r="M516" s="32"/>
      <c r="N516" s="32"/>
      <c r="O516" s="32"/>
      <c r="P516" s="32"/>
      <c r="Q516" s="32"/>
      <c r="R516" s="32"/>
      <c r="S516" s="32"/>
      <c r="T516" s="32"/>
      <c r="U516" s="32"/>
      <c r="V516" s="32"/>
      <c r="W516" s="32"/>
      <c r="X516" s="32"/>
      <c r="Y516" s="32"/>
      <c r="Z516" s="32"/>
    </row>
    <row r="517" spans="1:26" ht="13.5" customHeight="1">
      <c r="A517" s="505"/>
      <c r="B517" s="486"/>
      <c r="C517" s="486"/>
      <c r="D517" s="486"/>
      <c r="E517" s="486"/>
      <c r="F517" s="486"/>
      <c r="G517" s="486"/>
      <c r="H517" s="32"/>
      <c r="I517" s="32"/>
      <c r="J517" s="32"/>
      <c r="K517" s="32"/>
      <c r="L517" s="32"/>
      <c r="M517" s="32"/>
      <c r="N517" s="32"/>
      <c r="O517" s="32"/>
      <c r="P517" s="32"/>
      <c r="Q517" s="32"/>
      <c r="R517" s="32"/>
      <c r="S517" s="32"/>
      <c r="T517" s="32"/>
      <c r="U517" s="32"/>
      <c r="V517" s="32"/>
      <c r="W517" s="32"/>
      <c r="X517" s="32"/>
      <c r="Y517" s="32"/>
      <c r="Z517" s="32"/>
    </row>
    <row r="518" spans="1:26" ht="13.5" customHeight="1">
      <c r="A518" s="505"/>
      <c r="B518" s="486"/>
      <c r="C518" s="486"/>
      <c r="D518" s="486"/>
      <c r="E518" s="486"/>
      <c r="F518" s="486"/>
      <c r="G518" s="486"/>
      <c r="H518" s="32"/>
      <c r="I518" s="32"/>
      <c r="J518" s="32"/>
      <c r="K518" s="32"/>
      <c r="L518" s="32"/>
      <c r="M518" s="32"/>
      <c r="N518" s="32"/>
      <c r="O518" s="32"/>
      <c r="P518" s="32"/>
      <c r="Q518" s="32"/>
      <c r="R518" s="32"/>
      <c r="S518" s="32"/>
      <c r="T518" s="32"/>
      <c r="U518" s="32"/>
      <c r="V518" s="32"/>
      <c r="W518" s="32"/>
      <c r="X518" s="32"/>
      <c r="Y518" s="32"/>
      <c r="Z518" s="32"/>
    </row>
    <row r="519" spans="1:26" ht="13.5" customHeight="1">
      <c r="A519" s="505"/>
      <c r="B519" s="486"/>
      <c r="C519" s="486"/>
      <c r="D519" s="486"/>
      <c r="E519" s="486"/>
      <c r="F519" s="486"/>
      <c r="G519" s="486"/>
      <c r="H519" s="32"/>
      <c r="I519" s="32"/>
      <c r="J519" s="32"/>
      <c r="K519" s="32"/>
      <c r="L519" s="32"/>
      <c r="M519" s="32"/>
      <c r="N519" s="32"/>
      <c r="O519" s="32"/>
      <c r="P519" s="32"/>
      <c r="Q519" s="32"/>
      <c r="R519" s="32"/>
      <c r="S519" s="32"/>
      <c r="T519" s="32"/>
      <c r="U519" s="32"/>
      <c r="V519" s="32"/>
      <c r="W519" s="32"/>
      <c r="X519" s="32"/>
      <c r="Y519" s="32"/>
      <c r="Z519" s="32"/>
    </row>
    <row r="520" spans="1:26" ht="13.5" customHeight="1">
      <c r="A520" s="505"/>
      <c r="B520" s="486"/>
      <c r="C520" s="486"/>
      <c r="D520" s="486"/>
      <c r="E520" s="486"/>
      <c r="F520" s="486"/>
      <c r="G520" s="486"/>
      <c r="H520" s="32"/>
      <c r="I520" s="32"/>
      <c r="J520" s="32"/>
      <c r="K520" s="32"/>
      <c r="L520" s="32"/>
      <c r="M520" s="32"/>
      <c r="N520" s="32"/>
      <c r="O520" s="32"/>
      <c r="P520" s="32"/>
      <c r="Q520" s="32"/>
      <c r="R520" s="32"/>
      <c r="S520" s="32"/>
      <c r="T520" s="32"/>
      <c r="U520" s="32"/>
      <c r="V520" s="32"/>
      <c r="W520" s="32"/>
      <c r="X520" s="32"/>
      <c r="Y520" s="32"/>
      <c r="Z520" s="32"/>
    </row>
    <row r="521" spans="1:26" ht="13.5" customHeight="1">
      <c r="A521" s="505"/>
      <c r="B521" s="486"/>
      <c r="C521" s="486"/>
      <c r="D521" s="486"/>
      <c r="E521" s="486"/>
      <c r="F521" s="486"/>
      <c r="G521" s="486"/>
      <c r="H521" s="32"/>
      <c r="I521" s="32"/>
      <c r="J521" s="32"/>
      <c r="K521" s="32"/>
      <c r="L521" s="32"/>
      <c r="M521" s="32"/>
      <c r="N521" s="32"/>
      <c r="O521" s="32"/>
      <c r="P521" s="32"/>
      <c r="Q521" s="32"/>
      <c r="R521" s="32"/>
      <c r="S521" s="32"/>
      <c r="T521" s="32"/>
      <c r="U521" s="32"/>
      <c r="V521" s="32"/>
      <c r="W521" s="32"/>
      <c r="X521" s="32"/>
      <c r="Y521" s="32"/>
      <c r="Z521" s="32"/>
    </row>
    <row r="522" spans="1:26" ht="13.5" customHeight="1">
      <c r="A522" s="505"/>
      <c r="B522" s="486"/>
      <c r="C522" s="486"/>
      <c r="D522" s="486"/>
      <c r="E522" s="486"/>
      <c r="F522" s="486"/>
      <c r="G522" s="486"/>
      <c r="H522" s="32"/>
      <c r="I522" s="32"/>
      <c r="J522" s="32"/>
      <c r="K522" s="32"/>
      <c r="L522" s="32"/>
      <c r="M522" s="32"/>
      <c r="N522" s="32"/>
      <c r="O522" s="32"/>
      <c r="P522" s="32"/>
      <c r="Q522" s="32"/>
      <c r="R522" s="32"/>
      <c r="S522" s="32"/>
      <c r="T522" s="32"/>
      <c r="U522" s="32"/>
      <c r="V522" s="32"/>
      <c r="W522" s="32"/>
      <c r="X522" s="32"/>
      <c r="Y522" s="32"/>
      <c r="Z522" s="32"/>
    </row>
    <row r="523" spans="1:26" ht="13.5" customHeight="1">
      <c r="A523" s="505"/>
      <c r="B523" s="486"/>
      <c r="C523" s="486"/>
      <c r="D523" s="486"/>
      <c r="E523" s="486"/>
      <c r="F523" s="486"/>
      <c r="G523" s="486"/>
      <c r="H523" s="32"/>
      <c r="I523" s="32"/>
      <c r="J523" s="32"/>
      <c r="K523" s="32"/>
      <c r="L523" s="32"/>
      <c r="M523" s="32"/>
      <c r="N523" s="32"/>
      <c r="O523" s="32"/>
      <c r="P523" s="32"/>
      <c r="Q523" s="32"/>
      <c r="R523" s="32"/>
      <c r="S523" s="32"/>
      <c r="T523" s="32"/>
      <c r="U523" s="32"/>
      <c r="V523" s="32"/>
      <c r="W523" s="32"/>
      <c r="X523" s="32"/>
      <c r="Y523" s="32"/>
      <c r="Z523" s="32"/>
    </row>
    <row r="524" spans="1:26" ht="13.5" customHeight="1">
      <c r="A524" s="505"/>
      <c r="B524" s="486"/>
      <c r="C524" s="486"/>
      <c r="D524" s="486"/>
      <c r="E524" s="486"/>
      <c r="F524" s="486"/>
      <c r="G524" s="486"/>
      <c r="H524" s="32"/>
      <c r="I524" s="32"/>
      <c r="J524" s="32"/>
      <c r="K524" s="32"/>
      <c r="L524" s="32"/>
      <c r="M524" s="32"/>
      <c r="N524" s="32"/>
      <c r="O524" s="32"/>
      <c r="P524" s="32"/>
      <c r="Q524" s="32"/>
      <c r="R524" s="32"/>
      <c r="S524" s="32"/>
      <c r="T524" s="32"/>
      <c r="U524" s="32"/>
      <c r="V524" s="32"/>
      <c r="W524" s="32"/>
      <c r="X524" s="32"/>
      <c r="Y524" s="32"/>
      <c r="Z524" s="32"/>
    </row>
    <row r="525" spans="1:26" ht="13.5" customHeight="1">
      <c r="A525" s="505"/>
      <c r="B525" s="486"/>
      <c r="C525" s="486"/>
      <c r="D525" s="486"/>
      <c r="E525" s="486"/>
      <c r="F525" s="486"/>
      <c r="G525" s="486"/>
      <c r="H525" s="32"/>
      <c r="I525" s="32"/>
      <c r="J525" s="32"/>
      <c r="K525" s="32"/>
      <c r="L525" s="32"/>
      <c r="M525" s="32"/>
      <c r="N525" s="32"/>
      <c r="O525" s="32"/>
      <c r="P525" s="32"/>
      <c r="Q525" s="32"/>
      <c r="R525" s="32"/>
      <c r="S525" s="32"/>
      <c r="T525" s="32"/>
      <c r="U525" s="32"/>
      <c r="V525" s="32"/>
      <c r="W525" s="32"/>
      <c r="X525" s="32"/>
      <c r="Y525" s="32"/>
      <c r="Z525" s="32"/>
    </row>
    <row r="526" spans="1:26" ht="13.5" customHeight="1">
      <c r="A526" s="505"/>
      <c r="B526" s="486"/>
      <c r="C526" s="486"/>
      <c r="D526" s="486"/>
      <c r="E526" s="486"/>
      <c r="F526" s="486"/>
      <c r="G526" s="486"/>
      <c r="H526" s="32"/>
      <c r="I526" s="32"/>
      <c r="J526" s="32"/>
      <c r="K526" s="32"/>
      <c r="L526" s="32"/>
      <c r="M526" s="32"/>
      <c r="N526" s="32"/>
      <c r="O526" s="32"/>
      <c r="P526" s="32"/>
      <c r="Q526" s="32"/>
      <c r="R526" s="32"/>
      <c r="S526" s="32"/>
      <c r="T526" s="32"/>
      <c r="U526" s="32"/>
      <c r="V526" s="32"/>
      <c r="W526" s="32"/>
      <c r="X526" s="32"/>
      <c r="Y526" s="32"/>
      <c r="Z526" s="32"/>
    </row>
    <row r="527" spans="1:26" ht="13.5" customHeight="1">
      <c r="A527" s="505"/>
      <c r="B527" s="486"/>
      <c r="C527" s="486"/>
      <c r="D527" s="486"/>
      <c r="E527" s="486"/>
      <c r="F527" s="486"/>
      <c r="G527" s="486"/>
      <c r="H527" s="32"/>
      <c r="I527" s="32"/>
      <c r="J527" s="32"/>
      <c r="K527" s="32"/>
      <c r="L527" s="32"/>
      <c r="M527" s="32"/>
      <c r="N527" s="32"/>
      <c r="O527" s="32"/>
      <c r="P527" s="32"/>
      <c r="Q527" s="32"/>
      <c r="R527" s="32"/>
      <c r="S527" s="32"/>
      <c r="T527" s="32"/>
      <c r="U527" s="32"/>
      <c r="V527" s="32"/>
      <c r="W527" s="32"/>
      <c r="X527" s="32"/>
      <c r="Y527" s="32"/>
      <c r="Z527" s="32"/>
    </row>
    <row r="528" spans="1:26" ht="13.5" customHeight="1">
      <c r="A528" s="505"/>
      <c r="B528" s="486"/>
      <c r="C528" s="486"/>
      <c r="D528" s="486"/>
      <c r="E528" s="486"/>
      <c r="F528" s="486"/>
      <c r="G528" s="486"/>
      <c r="H528" s="32"/>
      <c r="I528" s="32"/>
      <c r="J528" s="32"/>
      <c r="K528" s="32"/>
      <c r="L528" s="32"/>
      <c r="M528" s="32"/>
      <c r="N528" s="32"/>
      <c r="O528" s="32"/>
      <c r="P528" s="32"/>
      <c r="Q528" s="32"/>
      <c r="R528" s="32"/>
      <c r="S528" s="32"/>
      <c r="T528" s="32"/>
      <c r="U528" s="32"/>
      <c r="V528" s="32"/>
      <c r="W528" s="32"/>
      <c r="X528" s="32"/>
      <c r="Y528" s="32"/>
      <c r="Z528" s="32"/>
    </row>
    <row r="529" spans="1:26" ht="13.5" customHeight="1">
      <c r="A529" s="505"/>
      <c r="B529" s="486"/>
      <c r="C529" s="486"/>
      <c r="D529" s="486"/>
      <c r="E529" s="486"/>
      <c r="F529" s="486"/>
      <c r="G529" s="486"/>
      <c r="H529" s="32"/>
      <c r="I529" s="32"/>
      <c r="J529" s="32"/>
      <c r="K529" s="32"/>
      <c r="L529" s="32"/>
      <c r="M529" s="32"/>
      <c r="N529" s="32"/>
      <c r="O529" s="32"/>
      <c r="P529" s="32"/>
      <c r="Q529" s="32"/>
      <c r="R529" s="32"/>
      <c r="S529" s="32"/>
      <c r="T529" s="32"/>
      <c r="U529" s="32"/>
      <c r="V529" s="32"/>
      <c r="W529" s="32"/>
      <c r="X529" s="32"/>
      <c r="Y529" s="32"/>
      <c r="Z529" s="32"/>
    </row>
    <row r="530" spans="1:26" ht="13.5" customHeight="1">
      <c r="A530" s="505"/>
      <c r="B530" s="486"/>
      <c r="C530" s="486"/>
      <c r="D530" s="486"/>
      <c r="E530" s="486"/>
      <c r="F530" s="486"/>
      <c r="G530" s="486"/>
      <c r="H530" s="32"/>
      <c r="I530" s="32"/>
      <c r="J530" s="32"/>
      <c r="K530" s="32"/>
      <c r="L530" s="32"/>
      <c r="M530" s="32"/>
      <c r="N530" s="32"/>
      <c r="O530" s="32"/>
      <c r="P530" s="32"/>
      <c r="Q530" s="32"/>
      <c r="R530" s="32"/>
      <c r="S530" s="32"/>
      <c r="T530" s="32"/>
      <c r="U530" s="32"/>
      <c r="V530" s="32"/>
      <c r="W530" s="32"/>
      <c r="X530" s="32"/>
      <c r="Y530" s="32"/>
      <c r="Z530" s="32"/>
    </row>
    <row r="531" spans="1:26" ht="13.5" customHeight="1">
      <c r="A531" s="505"/>
      <c r="B531" s="486"/>
      <c r="C531" s="486"/>
      <c r="D531" s="486"/>
      <c r="E531" s="486"/>
      <c r="F531" s="486"/>
      <c r="G531" s="486"/>
      <c r="H531" s="32"/>
      <c r="I531" s="32"/>
      <c r="J531" s="32"/>
      <c r="K531" s="32"/>
      <c r="L531" s="32"/>
      <c r="M531" s="32"/>
      <c r="N531" s="32"/>
      <c r="O531" s="32"/>
      <c r="P531" s="32"/>
      <c r="Q531" s="32"/>
      <c r="R531" s="32"/>
      <c r="S531" s="32"/>
      <c r="T531" s="32"/>
      <c r="U531" s="32"/>
      <c r="V531" s="32"/>
      <c r="W531" s="32"/>
      <c r="X531" s="32"/>
      <c r="Y531" s="32"/>
      <c r="Z531" s="32"/>
    </row>
    <row r="532" spans="1:26" ht="13.5" customHeight="1">
      <c r="A532" s="505"/>
      <c r="B532" s="486"/>
      <c r="C532" s="486"/>
      <c r="D532" s="486"/>
      <c r="E532" s="486"/>
      <c r="F532" s="486"/>
      <c r="G532" s="486"/>
      <c r="H532" s="32"/>
      <c r="I532" s="32"/>
      <c r="J532" s="32"/>
      <c r="K532" s="32"/>
      <c r="L532" s="32"/>
      <c r="M532" s="32"/>
      <c r="N532" s="32"/>
      <c r="O532" s="32"/>
      <c r="P532" s="32"/>
      <c r="Q532" s="32"/>
      <c r="R532" s="32"/>
      <c r="S532" s="32"/>
      <c r="T532" s="32"/>
      <c r="U532" s="32"/>
      <c r="V532" s="32"/>
      <c r="W532" s="32"/>
      <c r="X532" s="32"/>
      <c r="Y532" s="32"/>
      <c r="Z532" s="32"/>
    </row>
    <row r="533" spans="1:26" ht="13.5" customHeight="1">
      <c r="A533" s="505"/>
      <c r="B533" s="486"/>
      <c r="C533" s="486"/>
      <c r="D533" s="486"/>
      <c r="E533" s="486"/>
      <c r="F533" s="486"/>
      <c r="G533" s="486"/>
      <c r="H533" s="32"/>
      <c r="I533" s="32"/>
      <c r="J533" s="32"/>
      <c r="K533" s="32"/>
      <c r="L533" s="32"/>
      <c r="M533" s="32"/>
      <c r="N533" s="32"/>
      <c r="O533" s="32"/>
      <c r="P533" s="32"/>
      <c r="Q533" s="32"/>
      <c r="R533" s="32"/>
      <c r="S533" s="32"/>
      <c r="T533" s="32"/>
      <c r="U533" s="32"/>
      <c r="V533" s="32"/>
      <c r="W533" s="32"/>
      <c r="X533" s="32"/>
      <c r="Y533" s="32"/>
      <c r="Z533" s="32"/>
    </row>
    <row r="534" spans="1:26" ht="13.5" customHeight="1">
      <c r="A534" s="505"/>
      <c r="B534" s="486"/>
      <c r="C534" s="486"/>
      <c r="D534" s="486"/>
      <c r="E534" s="486"/>
      <c r="F534" s="486"/>
      <c r="G534" s="486"/>
      <c r="H534" s="32"/>
      <c r="I534" s="32"/>
      <c r="J534" s="32"/>
      <c r="K534" s="32"/>
      <c r="L534" s="32"/>
      <c r="M534" s="32"/>
      <c r="N534" s="32"/>
      <c r="O534" s="32"/>
      <c r="P534" s="32"/>
      <c r="Q534" s="32"/>
      <c r="R534" s="32"/>
      <c r="S534" s="32"/>
      <c r="T534" s="32"/>
      <c r="U534" s="32"/>
      <c r="V534" s="32"/>
      <c r="W534" s="32"/>
      <c r="X534" s="32"/>
      <c r="Y534" s="32"/>
      <c r="Z534" s="32"/>
    </row>
    <row r="535" spans="1:26" ht="13.5" customHeight="1">
      <c r="A535" s="505"/>
      <c r="B535" s="486"/>
      <c r="C535" s="486"/>
      <c r="D535" s="486"/>
      <c r="E535" s="486"/>
      <c r="F535" s="486"/>
      <c r="G535" s="486"/>
      <c r="H535" s="32"/>
      <c r="I535" s="32"/>
      <c r="J535" s="32"/>
      <c r="K535" s="32"/>
      <c r="L535" s="32"/>
      <c r="M535" s="32"/>
      <c r="N535" s="32"/>
      <c r="O535" s="32"/>
      <c r="P535" s="32"/>
      <c r="Q535" s="32"/>
      <c r="R535" s="32"/>
      <c r="S535" s="32"/>
      <c r="T535" s="32"/>
      <c r="U535" s="32"/>
      <c r="V535" s="32"/>
      <c r="W535" s="32"/>
      <c r="X535" s="32"/>
      <c r="Y535" s="32"/>
      <c r="Z535" s="32"/>
    </row>
    <row r="536" spans="1:26" ht="13.5" customHeight="1">
      <c r="A536" s="505"/>
      <c r="B536" s="486"/>
      <c r="C536" s="486"/>
      <c r="D536" s="486"/>
      <c r="E536" s="486"/>
      <c r="F536" s="486"/>
      <c r="G536" s="486"/>
      <c r="H536" s="32"/>
      <c r="I536" s="32"/>
      <c r="J536" s="32"/>
      <c r="K536" s="32"/>
      <c r="L536" s="32"/>
      <c r="M536" s="32"/>
      <c r="N536" s="32"/>
      <c r="O536" s="32"/>
      <c r="P536" s="32"/>
      <c r="Q536" s="32"/>
      <c r="R536" s="32"/>
      <c r="S536" s="32"/>
      <c r="T536" s="32"/>
      <c r="U536" s="32"/>
      <c r="V536" s="32"/>
      <c r="W536" s="32"/>
      <c r="X536" s="32"/>
      <c r="Y536" s="32"/>
      <c r="Z536" s="32"/>
    </row>
    <row r="537" spans="1:26" ht="13.5" customHeight="1">
      <c r="A537" s="505"/>
      <c r="B537" s="486"/>
      <c r="C537" s="486"/>
      <c r="D537" s="486"/>
      <c r="E537" s="486"/>
      <c r="F537" s="486"/>
      <c r="G537" s="486"/>
      <c r="H537" s="32"/>
      <c r="I537" s="32"/>
      <c r="J537" s="32"/>
      <c r="K537" s="32"/>
      <c r="L537" s="32"/>
      <c r="M537" s="32"/>
      <c r="N537" s="32"/>
      <c r="O537" s="32"/>
      <c r="P537" s="32"/>
      <c r="Q537" s="32"/>
      <c r="R537" s="32"/>
      <c r="S537" s="32"/>
      <c r="T537" s="32"/>
      <c r="U537" s="32"/>
      <c r="V537" s="32"/>
      <c r="W537" s="32"/>
      <c r="X537" s="32"/>
      <c r="Y537" s="32"/>
      <c r="Z537" s="32"/>
    </row>
    <row r="538" spans="1:26" ht="13.5" customHeight="1">
      <c r="A538" s="505"/>
      <c r="B538" s="486"/>
      <c r="C538" s="486"/>
      <c r="D538" s="486"/>
      <c r="E538" s="486"/>
      <c r="F538" s="486"/>
      <c r="G538" s="486"/>
      <c r="H538" s="32"/>
      <c r="I538" s="32"/>
      <c r="J538" s="32"/>
      <c r="K538" s="32"/>
      <c r="L538" s="32"/>
      <c r="M538" s="32"/>
      <c r="N538" s="32"/>
      <c r="O538" s="32"/>
      <c r="P538" s="32"/>
      <c r="Q538" s="32"/>
      <c r="R538" s="32"/>
      <c r="S538" s="32"/>
      <c r="T538" s="32"/>
      <c r="U538" s="32"/>
      <c r="V538" s="32"/>
      <c r="W538" s="32"/>
      <c r="X538" s="32"/>
      <c r="Y538" s="32"/>
      <c r="Z538" s="32"/>
    </row>
    <row r="539" spans="1:26" ht="13.5" customHeight="1">
      <c r="A539" s="505"/>
      <c r="B539" s="486"/>
      <c r="C539" s="486"/>
      <c r="D539" s="486"/>
      <c r="E539" s="486"/>
      <c r="F539" s="486"/>
      <c r="G539" s="486"/>
      <c r="H539" s="32"/>
      <c r="I539" s="32"/>
      <c r="J539" s="32"/>
      <c r="K539" s="32"/>
      <c r="L539" s="32"/>
      <c r="M539" s="32"/>
      <c r="N539" s="32"/>
      <c r="O539" s="32"/>
      <c r="P539" s="32"/>
      <c r="Q539" s="32"/>
      <c r="R539" s="32"/>
      <c r="S539" s="32"/>
      <c r="T539" s="32"/>
      <c r="U539" s="32"/>
      <c r="V539" s="32"/>
      <c r="W539" s="32"/>
      <c r="X539" s="32"/>
      <c r="Y539" s="32"/>
      <c r="Z539" s="32"/>
    </row>
    <row r="540" spans="1:26" ht="13.5" customHeight="1">
      <c r="A540" s="505"/>
      <c r="B540" s="486"/>
      <c r="C540" s="486"/>
      <c r="D540" s="486"/>
      <c r="E540" s="486"/>
      <c r="F540" s="486"/>
      <c r="G540" s="486"/>
      <c r="H540" s="32"/>
      <c r="I540" s="32"/>
      <c r="J540" s="32"/>
      <c r="K540" s="32"/>
      <c r="L540" s="32"/>
      <c r="M540" s="32"/>
      <c r="N540" s="32"/>
      <c r="O540" s="32"/>
      <c r="P540" s="32"/>
      <c r="Q540" s="32"/>
      <c r="R540" s="32"/>
      <c r="S540" s="32"/>
      <c r="T540" s="32"/>
      <c r="U540" s="32"/>
      <c r="V540" s="32"/>
      <c r="W540" s="32"/>
      <c r="X540" s="32"/>
      <c r="Y540" s="32"/>
      <c r="Z540" s="32"/>
    </row>
    <row r="541" spans="1:26" ht="13.5" customHeight="1">
      <c r="A541" s="505"/>
      <c r="B541" s="486"/>
      <c r="C541" s="486"/>
      <c r="D541" s="486"/>
      <c r="E541" s="486"/>
      <c r="F541" s="486"/>
      <c r="G541" s="486"/>
      <c r="H541" s="32"/>
      <c r="I541" s="32"/>
      <c r="J541" s="32"/>
      <c r="K541" s="32"/>
      <c r="L541" s="32"/>
      <c r="M541" s="32"/>
      <c r="N541" s="32"/>
      <c r="O541" s="32"/>
      <c r="P541" s="32"/>
      <c r="Q541" s="32"/>
      <c r="R541" s="32"/>
      <c r="S541" s="32"/>
      <c r="T541" s="32"/>
      <c r="U541" s="32"/>
      <c r="V541" s="32"/>
      <c r="W541" s="32"/>
      <c r="X541" s="32"/>
      <c r="Y541" s="32"/>
      <c r="Z541" s="32"/>
    </row>
    <row r="542" spans="1:26" ht="13.5" customHeight="1">
      <c r="A542" s="505"/>
      <c r="B542" s="486"/>
      <c r="C542" s="486"/>
      <c r="D542" s="486"/>
      <c r="E542" s="486"/>
      <c r="F542" s="486"/>
      <c r="G542" s="486"/>
      <c r="H542" s="32"/>
      <c r="I542" s="32"/>
      <c r="J542" s="32"/>
      <c r="K542" s="32"/>
      <c r="L542" s="32"/>
      <c r="M542" s="32"/>
      <c r="N542" s="32"/>
      <c r="O542" s="32"/>
      <c r="P542" s="32"/>
      <c r="Q542" s="32"/>
      <c r="R542" s="32"/>
      <c r="S542" s="32"/>
      <c r="T542" s="32"/>
      <c r="U542" s="32"/>
      <c r="V542" s="32"/>
      <c r="W542" s="32"/>
      <c r="X542" s="32"/>
      <c r="Y542" s="32"/>
      <c r="Z542" s="32"/>
    </row>
    <row r="543" spans="1:26" ht="13.5" customHeight="1">
      <c r="A543" s="505"/>
      <c r="B543" s="486"/>
      <c r="C543" s="486"/>
      <c r="D543" s="486"/>
      <c r="E543" s="486"/>
      <c r="F543" s="486"/>
      <c r="G543" s="486"/>
      <c r="H543" s="32"/>
      <c r="I543" s="32"/>
      <c r="J543" s="32"/>
      <c r="K543" s="32"/>
      <c r="L543" s="32"/>
      <c r="M543" s="32"/>
      <c r="N543" s="32"/>
      <c r="O543" s="32"/>
      <c r="P543" s="32"/>
      <c r="Q543" s="32"/>
      <c r="R543" s="32"/>
      <c r="S543" s="32"/>
      <c r="T543" s="32"/>
      <c r="U543" s="32"/>
      <c r="V543" s="32"/>
      <c r="W543" s="32"/>
      <c r="X543" s="32"/>
      <c r="Y543" s="32"/>
      <c r="Z543" s="32"/>
    </row>
    <row r="544" spans="1:26" ht="13.5" customHeight="1">
      <c r="A544" s="505"/>
      <c r="B544" s="486"/>
      <c r="C544" s="486"/>
      <c r="D544" s="486"/>
      <c r="E544" s="486"/>
      <c r="F544" s="486"/>
      <c r="G544" s="486"/>
      <c r="H544" s="32"/>
      <c r="I544" s="32"/>
      <c r="J544" s="32"/>
      <c r="K544" s="32"/>
      <c r="L544" s="32"/>
      <c r="M544" s="32"/>
      <c r="N544" s="32"/>
      <c r="O544" s="32"/>
      <c r="P544" s="32"/>
      <c r="Q544" s="32"/>
      <c r="R544" s="32"/>
      <c r="S544" s="32"/>
      <c r="T544" s="32"/>
      <c r="U544" s="32"/>
      <c r="V544" s="32"/>
      <c r="W544" s="32"/>
      <c r="X544" s="32"/>
      <c r="Y544" s="32"/>
      <c r="Z544" s="32"/>
    </row>
    <row r="545" spans="1:26" ht="13.5" customHeight="1">
      <c r="A545" s="505"/>
      <c r="B545" s="486"/>
      <c r="C545" s="486"/>
      <c r="D545" s="486"/>
      <c r="E545" s="486"/>
      <c r="F545" s="486"/>
      <c r="G545" s="486"/>
      <c r="H545" s="32"/>
      <c r="I545" s="32"/>
      <c r="J545" s="32"/>
      <c r="K545" s="32"/>
      <c r="L545" s="32"/>
      <c r="M545" s="32"/>
      <c r="N545" s="32"/>
      <c r="O545" s="32"/>
      <c r="P545" s="32"/>
      <c r="Q545" s="32"/>
      <c r="R545" s="32"/>
      <c r="S545" s="32"/>
      <c r="T545" s="32"/>
      <c r="U545" s="32"/>
      <c r="V545" s="32"/>
      <c r="W545" s="32"/>
      <c r="X545" s="32"/>
      <c r="Y545" s="32"/>
      <c r="Z545" s="32"/>
    </row>
    <row r="546" spans="1:26" ht="13.5" customHeight="1">
      <c r="A546" s="505"/>
      <c r="B546" s="486"/>
      <c r="C546" s="486"/>
      <c r="D546" s="486"/>
      <c r="E546" s="486"/>
      <c r="F546" s="486"/>
      <c r="G546" s="486"/>
      <c r="H546" s="32"/>
      <c r="I546" s="32"/>
      <c r="J546" s="32"/>
      <c r="K546" s="32"/>
      <c r="L546" s="32"/>
      <c r="M546" s="32"/>
      <c r="N546" s="32"/>
      <c r="O546" s="32"/>
      <c r="P546" s="32"/>
      <c r="Q546" s="32"/>
      <c r="R546" s="32"/>
      <c r="S546" s="32"/>
      <c r="T546" s="32"/>
      <c r="U546" s="32"/>
      <c r="V546" s="32"/>
      <c r="W546" s="32"/>
      <c r="X546" s="32"/>
      <c r="Y546" s="32"/>
      <c r="Z546" s="32"/>
    </row>
    <row r="547" spans="1:26" ht="13.5" customHeight="1">
      <c r="A547" s="505"/>
      <c r="B547" s="486"/>
      <c r="C547" s="486"/>
      <c r="D547" s="486"/>
      <c r="E547" s="486"/>
      <c r="F547" s="486"/>
      <c r="G547" s="486"/>
      <c r="H547" s="32"/>
      <c r="I547" s="32"/>
      <c r="J547" s="32"/>
      <c r="K547" s="32"/>
      <c r="L547" s="32"/>
      <c r="M547" s="32"/>
      <c r="N547" s="32"/>
      <c r="O547" s="32"/>
      <c r="P547" s="32"/>
      <c r="Q547" s="32"/>
      <c r="R547" s="32"/>
      <c r="S547" s="32"/>
      <c r="T547" s="32"/>
      <c r="U547" s="32"/>
      <c r="V547" s="32"/>
      <c r="W547" s="32"/>
      <c r="X547" s="32"/>
      <c r="Y547" s="32"/>
      <c r="Z547" s="32"/>
    </row>
    <row r="548" spans="1:26" ht="13.5" customHeight="1">
      <c r="A548" s="505"/>
      <c r="B548" s="486"/>
      <c r="C548" s="486"/>
      <c r="D548" s="486"/>
      <c r="E548" s="486"/>
      <c r="F548" s="486"/>
      <c r="G548" s="486"/>
      <c r="H548" s="32"/>
      <c r="I548" s="32"/>
      <c r="J548" s="32"/>
      <c r="K548" s="32"/>
      <c r="L548" s="32"/>
      <c r="M548" s="32"/>
      <c r="N548" s="32"/>
      <c r="O548" s="32"/>
      <c r="P548" s="32"/>
      <c r="Q548" s="32"/>
      <c r="R548" s="32"/>
      <c r="S548" s="32"/>
      <c r="T548" s="32"/>
      <c r="U548" s="32"/>
      <c r="V548" s="32"/>
      <c r="W548" s="32"/>
      <c r="X548" s="32"/>
      <c r="Y548" s="32"/>
      <c r="Z548" s="32"/>
    </row>
    <row r="549" spans="1:26" ht="13.5" customHeight="1">
      <c r="A549" s="505"/>
      <c r="B549" s="486"/>
      <c r="C549" s="486"/>
      <c r="D549" s="486"/>
      <c r="E549" s="486"/>
      <c r="F549" s="486"/>
      <c r="G549" s="486"/>
      <c r="H549" s="32"/>
      <c r="I549" s="32"/>
      <c r="J549" s="32"/>
      <c r="K549" s="32"/>
      <c r="L549" s="32"/>
      <c r="M549" s="32"/>
      <c r="N549" s="32"/>
      <c r="O549" s="32"/>
      <c r="P549" s="32"/>
      <c r="Q549" s="32"/>
      <c r="R549" s="32"/>
      <c r="S549" s="32"/>
      <c r="T549" s="32"/>
      <c r="U549" s="32"/>
      <c r="V549" s="32"/>
      <c r="W549" s="32"/>
      <c r="X549" s="32"/>
      <c r="Y549" s="32"/>
      <c r="Z549" s="32"/>
    </row>
    <row r="550" spans="1:26" ht="13.5" customHeight="1">
      <c r="A550" s="505"/>
      <c r="B550" s="486"/>
      <c r="C550" s="486"/>
      <c r="D550" s="486"/>
      <c r="E550" s="486"/>
      <c r="F550" s="486"/>
      <c r="G550" s="486"/>
      <c r="H550" s="32"/>
      <c r="I550" s="32"/>
      <c r="J550" s="32"/>
      <c r="K550" s="32"/>
      <c r="L550" s="32"/>
      <c r="M550" s="32"/>
      <c r="N550" s="32"/>
      <c r="O550" s="32"/>
      <c r="P550" s="32"/>
      <c r="Q550" s="32"/>
      <c r="R550" s="32"/>
      <c r="S550" s="32"/>
      <c r="T550" s="32"/>
      <c r="U550" s="32"/>
      <c r="V550" s="32"/>
      <c r="W550" s="32"/>
      <c r="X550" s="32"/>
      <c r="Y550" s="32"/>
      <c r="Z550" s="32"/>
    </row>
    <row r="551" spans="1:26" ht="13.5" customHeight="1">
      <c r="A551" s="505"/>
      <c r="B551" s="486"/>
      <c r="C551" s="486"/>
      <c r="D551" s="486"/>
      <c r="E551" s="486"/>
      <c r="F551" s="486"/>
      <c r="G551" s="486"/>
      <c r="H551" s="32"/>
      <c r="I551" s="32"/>
      <c r="J551" s="32"/>
      <c r="K551" s="32"/>
      <c r="L551" s="32"/>
      <c r="M551" s="32"/>
      <c r="N551" s="32"/>
      <c r="O551" s="32"/>
      <c r="P551" s="32"/>
      <c r="Q551" s="32"/>
      <c r="R551" s="32"/>
      <c r="S551" s="32"/>
      <c r="T551" s="32"/>
      <c r="U551" s="32"/>
      <c r="V551" s="32"/>
      <c r="W551" s="32"/>
      <c r="X551" s="32"/>
      <c r="Y551" s="32"/>
      <c r="Z551" s="32"/>
    </row>
    <row r="552" spans="1:26" ht="13.5" customHeight="1">
      <c r="A552" s="505"/>
      <c r="B552" s="486"/>
      <c r="C552" s="486"/>
      <c r="D552" s="486"/>
      <c r="E552" s="486"/>
      <c r="F552" s="486"/>
      <c r="G552" s="486"/>
      <c r="H552" s="32"/>
      <c r="I552" s="32"/>
      <c r="J552" s="32"/>
      <c r="K552" s="32"/>
      <c r="L552" s="32"/>
      <c r="M552" s="32"/>
      <c r="N552" s="32"/>
      <c r="O552" s="32"/>
      <c r="P552" s="32"/>
      <c r="Q552" s="32"/>
      <c r="R552" s="32"/>
      <c r="S552" s="32"/>
      <c r="T552" s="32"/>
      <c r="U552" s="32"/>
      <c r="V552" s="32"/>
      <c r="W552" s="32"/>
      <c r="X552" s="32"/>
      <c r="Y552" s="32"/>
      <c r="Z552" s="32"/>
    </row>
    <row r="553" spans="1:26" ht="13.5" customHeight="1">
      <c r="A553" s="505"/>
      <c r="B553" s="486"/>
      <c r="C553" s="486"/>
      <c r="D553" s="486"/>
      <c r="E553" s="486"/>
      <c r="F553" s="486"/>
      <c r="G553" s="486"/>
      <c r="H553" s="32"/>
      <c r="I553" s="32"/>
      <c r="J553" s="32"/>
      <c r="K553" s="32"/>
      <c r="L553" s="32"/>
      <c r="M553" s="32"/>
      <c r="N553" s="32"/>
      <c r="O553" s="32"/>
      <c r="P553" s="32"/>
      <c r="Q553" s="32"/>
      <c r="R553" s="32"/>
      <c r="S553" s="32"/>
      <c r="T553" s="32"/>
      <c r="U553" s="32"/>
      <c r="V553" s="32"/>
      <c r="W553" s="32"/>
      <c r="X553" s="32"/>
      <c r="Y553" s="32"/>
      <c r="Z553" s="32"/>
    </row>
    <row r="554" spans="1:26" ht="13.5" customHeight="1">
      <c r="A554" s="505"/>
      <c r="B554" s="486"/>
      <c r="C554" s="486"/>
      <c r="D554" s="486"/>
      <c r="E554" s="486"/>
      <c r="F554" s="486"/>
      <c r="G554" s="486"/>
      <c r="H554" s="32"/>
      <c r="I554" s="32"/>
      <c r="J554" s="32"/>
      <c r="K554" s="32"/>
      <c r="L554" s="32"/>
      <c r="M554" s="32"/>
      <c r="N554" s="32"/>
      <c r="O554" s="32"/>
      <c r="P554" s="32"/>
      <c r="Q554" s="32"/>
      <c r="R554" s="32"/>
      <c r="S554" s="32"/>
      <c r="T554" s="32"/>
      <c r="U554" s="32"/>
      <c r="V554" s="32"/>
      <c r="W554" s="32"/>
      <c r="X554" s="32"/>
      <c r="Y554" s="32"/>
      <c r="Z554" s="32"/>
    </row>
    <row r="555" spans="1:26" ht="13.5" customHeight="1">
      <c r="A555" s="505"/>
      <c r="B555" s="486"/>
      <c r="C555" s="486"/>
      <c r="D555" s="486"/>
      <c r="E555" s="486"/>
      <c r="F555" s="486"/>
      <c r="G555" s="486"/>
      <c r="H555" s="32"/>
      <c r="I555" s="32"/>
      <c r="J555" s="32"/>
      <c r="K555" s="32"/>
      <c r="L555" s="32"/>
      <c r="M555" s="32"/>
      <c r="N555" s="32"/>
      <c r="O555" s="32"/>
      <c r="P555" s="32"/>
      <c r="Q555" s="32"/>
      <c r="R555" s="32"/>
      <c r="S555" s="32"/>
      <c r="T555" s="32"/>
      <c r="U555" s="32"/>
      <c r="V555" s="32"/>
      <c r="W555" s="32"/>
      <c r="X555" s="32"/>
      <c r="Y555" s="32"/>
      <c r="Z555" s="32"/>
    </row>
    <row r="556" spans="1:26" ht="13.5" customHeight="1">
      <c r="A556" s="505"/>
      <c r="B556" s="486"/>
      <c r="C556" s="486"/>
      <c r="D556" s="486"/>
      <c r="E556" s="486"/>
      <c r="F556" s="486"/>
      <c r="G556" s="486"/>
      <c r="H556" s="32"/>
      <c r="I556" s="32"/>
      <c r="J556" s="32"/>
      <c r="K556" s="32"/>
      <c r="L556" s="32"/>
      <c r="M556" s="32"/>
      <c r="N556" s="32"/>
      <c r="O556" s="32"/>
      <c r="P556" s="32"/>
      <c r="Q556" s="32"/>
      <c r="R556" s="32"/>
      <c r="S556" s="32"/>
      <c r="T556" s="32"/>
      <c r="U556" s="32"/>
      <c r="V556" s="32"/>
      <c r="W556" s="32"/>
      <c r="X556" s="32"/>
      <c r="Y556" s="32"/>
      <c r="Z556" s="32"/>
    </row>
    <row r="557" spans="1:26" ht="13.5" customHeight="1">
      <c r="A557" s="505"/>
      <c r="B557" s="486"/>
      <c r="C557" s="486"/>
      <c r="D557" s="486"/>
      <c r="E557" s="486"/>
      <c r="F557" s="486"/>
      <c r="G557" s="486"/>
      <c r="H557" s="32"/>
      <c r="I557" s="32"/>
      <c r="J557" s="32"/>
      <c r="K557" s="32"/>
      <c r="L557" s="32"/>
      <c r="M557" s="32"/>
      <c r="N557" s="32"/>
      <c r="O557" s="32"/>
      <c r="P557" s="32"/>
      <c r="Q557" s="32"/>
      <c r="R557" s="32"/>
      <c r="S557" s="32"/>
      <c r="T557" s="32"/>
      <c r="U557" s="32"/>
      <c r="V557" s="32"/>
      <c r="W557" s="32"/>
      <c r="X557" s="32"/>
      <c r="Y557" s="32"/>
      <c r="Z557" s="32"/>
    </row>
    <row r="558" spans="1:26" ht="13.5" customHeight="1">
      <c r="A558" s="505"/>
      <c r="B558" s="486"/>
      <c r="C558" s="486"/>
      <c r="D558" s="486"/>
      <c r="E558" s="486"/>
      <c r="F558" s="486"/>
      <c r="G558" s="486"/>
      <c r="H558" s="32"/>
      <c r="I558" s="32"/>
      <c r="J558" s="32"/>
      <c r="K558" s="32"/>
      <c r="L558" s="32"/>
      <c r="M558" s="32"/>
      <c r="N558" s="32"/>
      <c r="O558" s="32"/>
      <c r="P558" s="32"/>
      <c r="Q558" s="32"/>
      <c r="R558" s="32"/>
      <c r="S558" s="32"/>
      <c r="T558" s="32"/>
      <c r="U558" s="32"/>
      <c r="V558" s="32"/>
      <c r="W558" s="32"/>
      <c r="X558" s="32"/>
      <c r="Y558" s="32"/>
      <c r="Z558" s="32"/>
    </row>
    <row r="559" spans="1:26" ht="13.5" customHeight="1">
      <c r="A559" s="505"/>
      <c r="B559" s="486"/>
      <c r="C559" s="486"/>
      <c r="D559" s="486"/>
      <c r="E559" s="486"/>
      <c r="F559" s="486"/>
      <c r="G559" s="486"/>
      <c r="H559" s="32"/>
      <c r="I559" s="32"/>
      <c r="J559" s="32"/>
      <c r="K559" s="32"/>
      <c r="L559" s="32"/>
      <c r="M559" s="32"/>
      <c r="N559" s="32"/>
      <c r="O559" s="32"/>
      <c r="P559" s="32"/>
      <c r="Q559" s="32"/>
      <c r="R559" s="32"/>
      <c r="S559" s="32"/>
      <c r="T559" s="32"/>
      <c r="U559" s="32"/>
      <c r="V559" s="32"/>
      <c r="W559" s="32"/>
      <c r="X559" s="32"/>
      <c r="Y559" s="32"/>
      <c r="Z559" s="32"/>
    </row>
    <row r="560" spans="1:26" ht="13.5" customHeight="1">
      <c r="A560" s="505"/>
      <c r="B560" s="486"/>
      <c r="C560" s="486"/>
      <c r="D560" s="486"/>
      <c r="E560" s="486"/>
      <c r="F560" s="486"/>
      <c r="G560" s="486"/>
      <c r="H560" s="32"/>
      <c r="I560" s="32"/>
      <c r="J560" s="32"/>
      <c r="K560" s="32"/>
      <c r="L560" s="32"/>
      <c r="M560" s="32"/>
      <c r="N560" s="32"/>
      <c r="O560" s="32"/>
      <c r="P560" s="32"/>
      <c r="Q560" s="32"/>
      <c r="R560" s="32"/>
      <c r="S560" s="32"/>
      <c r="T560" s="32"/>
      <c r="U560" s="32"/>
      <c r="V560" s="32"/>
      <c r="W560" s="32"/>
      <c r="X560" s="32"/>
      <c r="Y560" s="32"/>
      <c r="Z560" s="32"/>
    </row>
    <row r="561" spans="1:26" ht="13.5" customHeight="1">
      <c r="A561" s="505"/>
      <c r="B561" s="486"/>
      <c r="C561" s="486"/>
      <c r="D561" s="486"/>
      <c r="E561" s="486"/>
      <c r="F561" s="486"/>
      <c r="G561" s="486"/>
      <c r="H561" s="32"/>
      <c r="I561" s="32"/>
      <c r="J561" s="32"/>
      <c r="K561" s="32"/>
      <c r="L561" s="32"/>
      <c r="M561" s="32"/>
      <c r="N561" s="32"/>
      <c r="O561" s="32"/>
      <c r="P561" s="32"/>
      <c r="Q561" s="32"/>
      <c r="R561" s="32"/>
      <c r="S561" s="32"/>
      <c r="T561" s="32"/>
      <c r="U561" s="32"/>
      <c r="V561" s="32"/>
      <c r="W561" s="32"/>
      <c r="X561" s="32"/>
      <c r="Y561" s="32"/>
      <c r="Z561" s="32"/>
    </row>
    <row r="562" spans="1:26" ht="13.5" customHeight="1">
      <c r="A562" s="505"/>
      <c r="B562" s="486"/>
      <c r="C562" s="486"/>
      <c r="D562" s="486"/>
      <c r="E562" s="486"/>
      <c r="F562" s="486"/>
      <c r="G562" s="486"/>
      <c r="H562" s="32"/>
      <c r="I562" s="32"/>
      <c r="J562" s="32"/>
      <c r="K562" s="32"/>
      <c r="L562" s="32"/>
      <c r="M562" s="32"/>
      <c r="N562" s="32"/>
      <c r="O562" s="32"/>
      <c r="P562" s="32"/>
      <c r="Q562" s="32"/>
      <c r="R562" s="32"/>
      <c r="S562" s="32"/>
      <c r="T562" s="32"/>
      <c r="U562" s="32"/>
      <c r="V562" s="32"/>
      <c r="W562" s="32"/>
      <c r="X562" s="32"/>
      <c r="Y562" s="32"/>
      <c r="Z562" s="32"/>
    </row>
    <row r="563" spans="1:26" ht="13.5" customHeight="1">
      <c r="A563" s="505"/>
      <c r="B563" s="486"/>
      <c r="C563" s="486"/>
      <c r="D563" s="486"/>
      <c r="E563" s="486"/>
      <c r="F563" s="486"/>
      <c r="G563" s="486"/>
      <c r="H563" s="32"/>
      <c r="I563" s="32"/>
      <c r="J563" s="32"/>
      <c r="K563" s="32"/>
      <c r="L563" s="32"/>
      <c r="M563" s="32"/>
      <c r="N563" s="32"/>
      <c r="O563" s="32"/>
      <c r="P563" s="32"/>
      <c r="Q563" s="32"/>
      <c r="R563" s="32"/>
      <c r="S563" s="32"/>
      <c r="T563" s="32"/>
      <c r="U563" s="32"/>
      <c r="V563" s="32"/>
      <c r="W563" s="32"/>
      <c r="X563" s="32"/>
      <c r="Y563" s="32"/>
      <c r="Z563" s="32"/>
    </row>
    <row r="564" spans="1:26" ht="13.5" customHeight="1">
      <c r="A564" s="505"/>
      <c r="B564" s="486"/>
      <c r="C564" s="486"/>
      <c r="D564" s="486"/>
      <c r="E564" s="486"/>
      <c r="F564" s="486"/>
      <c r="G564" s="486"/>
      <c r="H564" s="32"/>
      <c r="I564" s="32"/>
      <c r="J564" s="32"/>
      <c r="K564" s="32"/>
      <c r="L564" s="32"/>
      <c r="M564" s="32"/>
      <c r="N564" s="32"/>
      <c r="O564" s="32"/>
      <c r="P564" s="32"/>
      <c r="Q564" s="32"/>
      <c r="R564" s="32"/>
      <c r="S564" s="32"/>
      <c r="T564" s="32"/>
      <c r="U564" s="32"/>
      <c r="V564" s="32"/>
      <c r="W564" s="32"/>
      <c r="X564" s="32"/>
      <c r="Y564" s="32"/>
      <c r="Z564" s="32"/>
    </row>
    <row r="565" spans="1:26" ht="13.5" customHeight="1">
      <c r="A565" s="505"/>
      <c r="B565" s="486"/>
      <c r="C565" s="486"/>
      <c r="D565" s="486"/>
      <c r="E565" s="486"/>
      <c r="F565" s="486"/>
      <c r="G565" s="486"/>
      <c r="H565" s="32"/>
      <c r="I565" s="32"/>
      <c r="J565" s="32"/>
      <c r="K565" s="32"/>
      <c r="L565" s="32"/>
      <c r="M565" s="32"/>
      <c r="N565" s="32"/>
      <c r="O565" s="32"/>
      <c r="P565" s="32"/>
      <c r="Q565" s="32"/>
      <c r="R565" s="32"/>
      <c r="S565" s="32"/>
      <c r="T565" s="32"/>
      <c r="U565" s="32"/>
      <c r="V565" s="32"/>
      <c r="W565" s="32"/>
      <c r="X565" s="32"/>
      <c r="Y565" s="32"/>
      <c r="Z565" s="32"/>
    </row>
    <row r="566" spans="1:26" ht="13.5" customHeight="1">
      <c r="A566" s="505"/>
      <c r="B566" s="486"/>
      <c r="C566" s="486"/>
      <c r="D566" s="486"/>
      <c r="E566" s="486"/>
      <c r="F566" s="486"/>
      <c r="G566" s="486"/>
      <c r="H566" s="32"/>
      <c r="I566" s="32"/>
      <c r="J566" s="32"/>
      <c r="K566" s="32"/>
      <c r="L566" s="32"/>
      <c r="M566" s="32"/>
      <c r="N566" s="32"/>
      <c r="O566" s="32"/>
      <c r="P566" s="32"/>
      <c r="Q566" s="32"/>
      <c r="R566" s="32"/>
      <c r="S566" s="32"/>
      <c r="T566" s="32"/>
      <c r="U566" s="32"/>
      <c r="V566" s="32"/>
      <c r="W566" s="32"/>
      <c r="X566" s="32"/>
      <c r="Y566" s="32"/>
      <c r="Z566" s="32"/>
    </row>
    <row r="567" spans="1:26" ht="13.5" customHeight="1">
      <c r="A567" s="505"/>
      <c r="B567" s="486"/>
      <c r="C567" s="486"/>
      <c r="D567" s="486"/>
      <c r="E567" s="486"/>
      <c r="F567" s="486"/>
      <c r="G567" s="486"/>
      <c r="H567" s="32"/>
      <c r="I567" s="32"/>
      <c r="J567" s="32"/>
      <c r="K567" s="32"/>
      <c r="L567" s="32"/>
      <c r="M567" s="32"/>
      <c r="N567" s="32"/>
      <c r="O567" s="32"/>
      <c r="P567" s="32"/>
      <c r="Q567" s="32"/>
      <c r="R567" s="32"/>
      <c r="S567" s="32"/>
      <c r="T567" s="32"/>
      <c r="U567" s="32"/>
      <c r="V567" s="32"/>
      <c r="W567" s="32"/>
      <c r="X567" s="32"/>
      <c r="Y567" s="32"/>
      <c r="Z567" s="32"/>
    </row>
    <row r="568" spans="1:26" ht="13.5" customHeight="1">
      <c r="A568" s="505"/>
      <c r="B568" s="486"/>
      <c r="C568" s="486"/>
      <c r="D568" s="486"/>
      <c r="E568" s="486"/>
      <c r="F568" s="486"/>
      <c r="G568" s="486"/>
      <c r="H568" s="32"/>
      <c r="I568" s="32"/>
      <c r="J568" s="32"/>
      <c r="K568" s="32"/>
      <c r="L568" s="32"/>
      <c r="M568" s="32"/>
      <c r="N568" s="32"/>
      <c r="O568" s="32"/>
      <c r="P568" s="32"/>
      <c r="Q568" s="32"/>
      <c r="R568" s="32"/>
      <c r="S568" s="32"/>
      <c r="T568" s="32"/>
      <c r="U568" s="32"/>
      <c r="V568" s="32"/>
      <c r="W568" s="32"/>
      <c r="X568" s="32"/>
      <c r="Y568" s="32"/>
      <c r="Z568" s="32"/>
    </row>
    <row r="569" spans="1:26" ht="13.5" customHeight="1">
      <c r="A569" s="505"/>
      <c r="B569" s="486"/>
      <c r="C569" s="486"/>
      <c r="D569" s="486"/>
      <c r="E569" s="486"/>
      <c r="F569" s="486"/>
      <c r="G569" s="486"/>
      <c r="H569" s="32"/>
      <c r="I569" s="32"/>
      <c r="J569" s="32"/>
      <c r="K569" s="32"/>
      <c r="L569" s="32"/>
      <c r="M569" s="32"/>
      <c r="N569" s="32"/>
      <c r="O569" s="32"/>
      <c r="P569" s="32"/>
      <c r="Q569" s="32"/>
      <c r="R569" s="32"/>
      <c r="S569" s="32"/>
      <c r="T569" s="32"/>
      <c r="U569" s="32"/>
      <c r="V569" s="32"/>
      <c r="W569" s="32"/>
      <c r="X569" s="32"/>
      <c r="Y569" s="32"/>
      <c r="Z569" s="32"/>
    </row>
    <row r="570" spans="1:26" ht="13.5" customHeight="1">
      <c r="A570" s="505"/>
      <c r="B570" s="486"/>
      <c r="C570" s="486"/>
      <c r="D570" s="486"/>
      <c r="E570" s="486"/>
      <c r="F570" s="486"/>
      <c r="G570" s="486"/>
      <c r="H570" s="32"/>
      <c r="I570" s="32"/>
      <c r="J570" s="32"/>
      <c r="K570" s="32"/>
      <c r="L570" s="32"/>
      <c r="M570" s="32"/>
      <c r="N570" s="32"/>
      <c r="O570" s="32"/>
      <c r="P570" s="32"/>
      <c r="Q570" s="32"/>
      <c r="R570" s="32"/>
      <c r="S570" s="32"/>
      <c r="T570" s="32"/>
      <c r="U570" s="32"/>
      <c r="V570" s="32"/>
      <c r="W570" s="32"/>
      <c r="X570" s="32"/>
      <c r="Y570" s="32"/>
      <c r="Z570" s="32"/>
    </row>
    <row r="571" spans="1:26" ht="13.5" customHeight="1">
      <c r="A571" s="505"/>
      <c r="B571" s="486"/>
      <c r="C571" s="486"/>
      <c r="D571" s="486"/>
      <c r="E571" s="486"/>
      <c r="F571" s="486"/>
      <c r="G571" s="486"/>
      <c r="H571" s="32"/>
      <c r="I571" s="32"/>
      <c r="J571" s="32"/>
      <c r="K571" s="32"/>
      <c r="L571" s="32"/>
      <c r="M571" s="32"/>
      <c r="N571" s="32"/>
      <c r="O571" s="32"/>
      <c r="P571" s="32"/>
      <c r="Q571" s="32"/>
      <c r="R571" s="32"/>
      <c r="S571" s="32"/>
      <c r="T571" s="32"/>
      <c r="U571" s="32"/>
      <c r="V571" s="32"/>
      <c r="W571" s="32"/>
      <c r="X571" s="32"/>
      <c r="Y571" s="32"/>
      <c r="Z571" s="32"/>
    </row>
    <row r="572" spans="1:26" ht="13.5" customHeight="1">
      <c r="A572" s="505"/>
      <c r="B572" s="486"/>
      <c r="C572" s="486"/>
      <c r="D572" s="486"/>
      <c r="E572" s="486"/>
      <c r="F572" s="486"/>
      <c r="G572" s="486"/>
      <c r="H572" s="32"/>
      <c r="I572" s="32"/>
      <c r="J572" s="32"/>
      <c r="K572" s="32"/>
      <c r="L572" s="32"/>
      <c r="M572" s="32"/>
      <c r="N572" s="32"/>
      <c r="O572" s="32"/>
      <c r="P572" s="32"/>
      <c r="Q572" s="32"/>
      <c r="R572" s="32"/>
      <c r="S572" s="32"/>
      <c r="T572" s="32"/>
      <c r="U572" s="32"/>
      <c r="V572" s="32"/>
      <c r="W572" s="32"/>
      <c r="X572" s="32"/>
      <c r="Y572" s="32"/>
      <c r="Z572" s="32"/>
    </row>
    <row r="573" spans="1:26" ht="13.5" customHeight="1">
      <c r="A573" s="505"/>
      <c r="B573" s="486"/>
      <c r="C573" s="486"/>
      <c r="D573" s="486"/>
      <c r="E573" s="486"/>
      <c r="F573" s="486"/>
      <c r="G573" s="486"/>
      <c r="H573" s="32"/>
      <c r="I573" s="32"/>
      <c r="J573" s="32"/>
      <c r="K573" s="32"/>
      <c r="L573" s="32"/>
      <c r="M573" s="32"/>
      <c r="N573" s="32"/>
      <c r="O573" s="32"/>
      <c r="P573" s="32"/>
      <c r="Q573" s="32"/>
      <c r="R573" s="32"/>
      <c r="S573" s="32"/>
      <c r="T573" s="32"/>
      <c r="U573" s="32"/>
      <c r="V573" s="32"/>
      <c r="W573" s="32"/>
      <c r="X573" s="32"/>
      <c r="Y573" s="32"/>
      <c r="Z573" s="32"/>
    </row>
    <row r="574" spans="1:26" ht="13.5" customHeight="1">
      <c r="A574" s="505"/>
      <c r="B574" s="486"/>
      <c r="C574" s="486"/>
      <c r="D574" s="486"/>
      <c r="E574" s="486"/>
      <c r="F574" s="486"/>
      <c r="G574" s="486"/>
      <c r="H574" s="32"/>
      <c r="I574" s="32"/>
      <c r="J574" s="32"/>
      <c r="K574" s="32"/>
      <c r="L574" s="32"/>
      <c r="M574" s="32"/>
      <c r="N574" s="32"/>
      <c r="O574" s="32"/>
      <c r="P574" s="32"/>
      <c r="Q574" s="32"/>
      <c r="R574" s="32"/>
      <c r="S574" s="32"/>
      <c r="T574" s="32"/>
      <c r="U574" s="32"/>
      <c r="V574" s="32"/>
      <c r="W574" s="32"/>
      <c r="X574" s="32"/>
      <c r="Y574" s="32"/>
      <c r="Z574" s="32"/>
    </row>
    <row r="575" spans="1:26" ht="13.5" customHeight="1">
      <c r="A575" s="505"/>
      <c r="B575" s="486"/>
      <c r="C575" s="486"/>
      <c r="D575" s="486"/>
      <c r="E575" s="486"/>
      <c r="F575" s="486"/>
      <c r="G575" s="486"/>
      <c r="H575" s="32"/>
      <c r="I575" s="32"/>
      <c r="J575" s="32"/>
      <c r="K575" s="32"/>
      <c r="L575" s="32"/>
      <c r="M575" s="32"/>
      <c r="N575" s="32"/>
      <c r="O575" s="32"/>
      <c r="P575" s="32"/>
      <c r="Q575" s="32"/>
      <c r="R575" s="32"/>
      <c r="S575" s="32"/>
      <c r="T575" s="32"/>
      <c r="U575" s="32"/>
      <c r="V575" s="32"/>
      <c r="W575" s="32"/>
      <c r="X575" s="32"/>
      <c r="Y575" s="32"/>
      <c r="Z575" s="32"/>
    </row>
    <row r="576" spans="1:26" ht="13.5" customHeight="1">
      <c r="A576" s="505"/>
      <c r="B576" s="486"/>
      <c r="C576" s="486"/>
      <c r="D576" s="486"/>
      <c r="E576" s="486"/>
      <c r="F576" s="486"/>
      <c r="G576" s="486"/>
      <c r="H576" s="32"/>
      <c r="I576" s="32"/>
      <c r="J576" s="32"/>
      <c r="K576" s="32"/>
      <c r="L576" s="32"/>
      <c r="M576" s="32"/>
      <c r="N576" s="32"/>
      <c r="O576" s="32"/>
      <c r="P576" s="32"/>
      <c r="Q576" s="32"/>
      <c r="R576" s="32"/>
      <c r="S576" s="32"/>
      <c r="T576" s="32"/>
      <c r="U576" s="32"/>
      <c r="V576" s="32"/>
      <c r="W576" s="32"/>
      <c r="X576" s="32"/>
      <c r="Y576" s="32"/>
      <c r="Z576" s="32"/>
    </row>
    <row r="577" spans="1:26" ht="13.5" customHeight="1">
      <c r="A577" s="505"/>
      <c r="B577" s="486"/>
      <c r="C577" s="486"/>
      <c r="D577" s="486"/>
      <c r="E577" s="486"/>
      <c r="F577" s="486"/>
      <c r="G577" s="486"/>
      <c r="H577" s="32"/>
      <c r="I577" s="32"/>
      <c r="J577" s="32"/>
      <c r="K577" s="32"/>
      <c r="L577" s="32"/>
      <c r="M577" s="32"/>
      <c r="N577" s="32"/>
      <c r="O577" s="32"/>
      <c r="P577" s="32"/>
      <c r="Q577" s="32"/>
      <c r="R577" s="32"/>
      <c r="S577" s="32"/>
      <c r="T577" s="32"/>
      <c r="U577" s="32"/>
      <c r="V577" s="32"/>
      <c r="W577" s="32"/>
      <c r="X577" s="32"/>
      <c r="Y577" s="32"/>
      <c r="Z577" s="32"/>
    </row>
    <row r="578" spans="1:26" ht="13.5" customHeight="1">
      <c r="A578" s="505"/>
      <c r="B578" s="486"/>
      <c r="C578" s="486"/>
      <c r="D578" s="486"/>
      <c r="E578" s="486"/>
      <c r="F578" s="486"/>
      <c r="G578" s="486"/>
      <c r="H578" s="32"/>
      <c r="I578" s="32"/>
      <c r="J578" s="32"/>
      <c r="K578" s="32"/>
      <c r="L578" s="32"/>
      <c r="M578" s="32"/>
      <c r="N578" s="32"/>
      <c r="O578" s="32"/>
      <c r="P578" s="32"/>
      <c r="Q578" s="32"/>
      <c r="R578" s="32"/>
      <c r="S578" s="32"/>
      <c r="T578" s="32"/>
      <c r="U578" s="32"/>
      <c r="V578" s="32"/>
      <c r="W578" s="32"/>
      <c r="X578" s="32"/>
      <c r="Y578" s="32"/>
      <c r="Z578" s="32"/>
    </row>
    <row r="579" spans="1:26" ht="13.5" customHeight="1">
      <c r="A579" s="505"/>
      <c r="B579" s="486"/>
      <c r="C579" s="486"/>
      <c r="D579" s="486"/>
      <c r="E579" s="486"/>
      <c r="F579" s="486"/>
      <c r="G579" s="486"/>
      <c r="H579" s="32"/>
      <c r="I579" s="32"/>
      <c r="J579" s="32"/>
      <c r="K579" s="32"/>
      <c r="L579" s="32"/>
      <c r="M579" s="32"/>
      <c r="N579" s="32"/>
      <c r="O579" s="32"/>
      <c r="P579" s="32"/>
      <c r="Q579" s="32"/>
      <c r="R579" s="32"/>
      <c r="S579" s="32"/>
      <c r="T579" s="32"/>
      <c r="U579" s="32"/>
      <c r="V579" s="32"/>
      <c r="W579" s="32"/>
      <c r="X579" s="32"/>
      <c r="Y579" s="32"/>
      <c r="Z579" s="32"/>
    </row>
    <row r="580" spans="1:26" ht="13.5" customHeight="1">
      <c r="A580" s="505"/>
      <c r="B580" s="486"/>
      <c r="C580" s="486"/>
      <c r="D580" s="486"/>
      <c r="E580" s="486"/>
      <c r="F580" s="486"/>
      <c r="G580" s="486"/>
      <c r="H580" s="32"/>
      <c r="I580" s="32"/>
      <c r="J580" s="32"/>
      <c r="K580" s="32"/>
      <c r="L580" s="32"/>
      <c r="M580" s="32"/>
      <c r="N580" s="32"/>
      <c r="O580" s="32"/>
      <c r="P580" s="32"/>
      <c r="Q580" s="32"/>
      <c r="R580" s="32"/>
      <c r="S580" s="32"/>
      <c r="T580" s="32"/>
      <c r="U580" s="32"/>
      <c r="V580" s="32"/>
      <c r="W580" s="32"/>
      <c r="X580" s="32"/>
      <c r="Y580" s="32"/>
      <c r="Z580" s="32"/>
    </row>
    <row r="581" spans="1:26" ht="13.5" customHeight="1">
      <c r="A581" s="505"/>
      <c r="B581" s="486"/>
      <c r="C581" s="486"/>
      <c r="D581" s="486"/>
      <c r="E581" s="486"/>
      <c r="F581" s="486"/>
      <c r="G581" s="486"/>
      <c r="H581" s="32"/>
      <c r="I581" s="32"/>
      <c r="J581" s="32"/>
      <c r="K581" s="32"/>
      <c r="L581" s="32"/>
      <c r="M581" s="32"/>
      <c r="N581" s="32"/>
      <c r="O581" s="32"/>
      <c r="P581" s="32"/>
      <c r="Q581" s="32"/>
      <c r="R581" s="32"/>
      <c r="S581" s="32"/>
      <c r="T581" s="32"/>
      <c r="U581" s="32"/>
      <c r="V581" s="32"/>
      <c r="W581" s="32"/>
      <c r="X581" s="32"/>
      <c r="Y581" s="32"/>
      <c r="Z581" s="32"/>
    </row>
    <row r="582" spans="1:26" ht="13.5" customHeight="1">
      <c r="A582" s="505"/>
      <c r="B582" s="486"/>
      <c r="C582" s="486"/>
      <c r="D582" s="486"/>
      <c r="E582" s="486"/>
      <c r="F582" s="486"/>
      <c r="G582" s="486"/>
      <c r="H582" s="32"/>
      <c r="I582" s="32"/>
      <c r="J582" s="32"/>
      <c r="K582" s="32"/>
      <c r="L582" s="32"/>
      <c r="M582" s="32"/>
      <c r="N582" s="32"/>
      <c r="O582" s="32"/>
      <c r="P582" s="32"/>
      <c r="Q582" s="32"/>
      <c r="R582" s="32"/>
      <c r="S582" s="32"/>
      <c r="T582" s="32"/>
      <c r="U582" s="32"/>
      <c r="V582" s="32"/>
      <c r="W582" s="32"/>
      <c r="X582" s="32"/>
      <c r="Y582" s="32"/>
      <c r="Z582" s="32"/>
    </row>
    <row r="583" spans="1:26" ht="13.5" customHeight="1">
      <c r="A583" s="505"/>
      <c r="B583" s="486"/>
      <c r="C583" s="486"/>
      <c r="D583" s="486"/>
      <c r="E583" s="486"/>
      <c r="F583" s="486"/>
      <c r="G583" s="486"/>
      <c r="H583" s="32"/>
      <c r="I583" s="32"/>
      <c r="J583" s="32"/>
      <c r="K583" s="32"/>
      <c r="L583" s="32"/>
      <c r="M583" s="32"/>
      <c r="N583" s="32"/>
      <c r="O583" s="32"/>
      <c r="P583" s="32"/>
      <c r="Q583" s="32"/>
      <c r="R583" s="32"/>
      <c r="S583" s="32"/>
      <c r="T583" s="32"/>
      <c r="U583" s="32"/>
      <c r="V583" s="32"/>
      <c r="W583" s="32"/>
      <c r="X583" s="32"/>
      <c r="Y583" s="32"/>
      <c r="Z583" s="32"/>
    </row>
    <row r="584" spans="1:26" ht="13.5" customHeight="1">
      <c r="A584" s="505"/>
      <c r="B584" s="486"/>
      <c r="C584" s="486"/>
      <c r="D584" s="486"/>
      <c r="E584" s="486"/>
      <c r="F584" s="486"/>
      <c r="G584" s="486"/>
      <c r="H584" s="32"/>
      <c r="I584" s="32"/>
      <c r="J584" s="32"/>
      <c r="K584" s="32"/>
      <c r="L584" s="32"/>
      <c r="M584" s="32"/>
      <c r="N584" s="32"/>
      <c r="O584" s="32"/>
      <c r="P584" s="32"/>
      <c r="Q584" s="32"/>
      <c r="R584" s="32"/>
      <c r="S584" s="32"/>
      <c r="T584" s="32"/>
      <c r="U584" s="32"/>
      <c r="V584" s="32"/>
      <c r="W584" s="32"/>
      <c r="X584" s="32"/>
      <c r="Y584" s="32"/>
      <c r="Z584" s="32"/>
    </row>
    <row r="585" spans="1:26" ht="13.5" customHeight="1">
      <c r="A585" s="505"/>
      <c r="B585" s="486"/>
      <c r="C585" s="486"/>
      <c r="D585" s="486"/>
      <c r="E585" s="486"/>
      <c r="F585" s="486"/>
      <c r="G585" s="486"/>
      <c r="H585" s="32"/>
      <c r="I585" s="32"/>
      <c r="J585" s="32"/>
      <c r="K585" s="32"/>
      <c r="L585" s="32"/>
      <c r="M585" s="32"/>
      <c r="N585" s="32"/>
      <c r="O585" s="32"/>
      <c r="P585" s="32"/>
      <c r="Q585" s="32"/>
      <c r="R585" s="32"/>
      <c r="S585" s="32"/>
      <c r="T585" s="32"/>
      <c r="U585" s="32"/>
      <c r="V585" s="32"/>
      <c r="W585" s="32"/>
      <c r="X585" s="32"/>
      <c r="Y585" s="32"/>
      <c r="Z585" s="32"/>
    </row>
    <row r="586" spans="1:26" ht="13.5" customHeight="1">
      <c r="A586" s="505"/>
      <c r="B586" s="486"/>
      <c r="C586" s="486"/>
      <c r="D586" s="486"/>
      <c r="E586" s="486"/>
      <c r="F586" s="486"/>
      <c r="G586" s="486"/>
      <c r="H586" s="32"/>
      <c r="I586" s="32"/>
      <c r="J586" s="32"/>
      <c r="K586" s="32"/>
      <c r="L586" s="32"/>
      <c r="M586" s="32"/>
      <c r="N586" s="32"/>
      <c r="O586" s="32"/>
      <c r="P586" s="32"/>
      <c r="Q586" s="32"/>
      <c r="R586" s="32"/>
      <c r="S586" s="32"/>
      <c r="T586" s="32"/>
      <c r="U586" s="32"/>
      <c r="V586" s="32"/>
      <c r="W586" s="32"/>
      <c r="X586" s="32"/>
      <c r="Y586" s="32"/>
      <c r="Z586" s="32"/>
    </row>
    <row r="587" spans="1:26" ht="13.5" customHeight="1">
      <c r="A587" s="505"/>
      <c r="B587" s="486"/>
      <c r="C587" s="486"/>
      <c r="D587" s="486"/>
      <c r="E587" s="486"/>
      <c r="F587" s="486"/>
      <c r="G587" s="486"/>
      <c r="H587" s="32"/>
      <c r="I587" s="32"/>
      <c r="J587" s="32"/>
      <c r="K587" s="32"/>
      <c r="L587" s="32"/>
      <c r="M587" s="32"/>
      <c r="N587" s="32"/>
      <c r="O587" s="32"/>
      <c r="P587" s="32"/>
      <c r="Q587" s="32"/>
      <c r="R587" s="32"/>
      <c r="S587" s="32"/>
      <c r="T587" s="32"/>
      <c r="U587" s="32"/>
      <c r="V587" s="32"/>
      <c r="W587" s="32"/>
      <c r="X587" s="32"/>
      <c r="Y587" s="32"/>
      <c r="Z587" s="32"/>
    </row>
    <row r="588" spans="1:26" ht="13.5" customHeight="1">
      <c r="A588" s="505"/>
      <c r="B588" s="486"/>
      <c r="C588" s="486"/>
      <c r="D588" s="486"/>
      <c r="E588" s="486"/>
      <c r="F588" s="486"/>
      <c r="G588" s="486"/>
      <c r="H588" s="32"/>
      <c r="I588" s="32"/>
      <c r="J588" s="32"/>
      <c r="K588" s="32"/>
      <c r="L588" s="32"/>
      <c r="M588" s="32"/>
      <c r="N588" s="32"/>
      <c r="O588" s="32"/>
      <c r="P588" s="32"/>
      <c r="Q588" s="32"/>
      <c r="R588" s="32"/>
      <c r="S588" s="32"/>
      <c r="T588" s="32"/>
      <c r="U588" s="32"/>
      <c r="V588" s="32"/>
      <c r="W588" s="32"/>
      <c r="X588" s="32"/>
      <c r="Y588" s="32"/>
      <c r="Z588" s="32"/>
    </row>
    <row r="589" spans="1:26" ht="13.5" customHeight="1">
      <c r="A589" s="505"/>
      <c r="B589" s="486"/>
      <c r="C589" s="486"/>
      <c r="D589" s="486"/>
      <c r="E589" s="486"/>
      <c r="F589" s="486"/>
      <c r="G589" s="486"/>
      <c r="H589" s="32"/>
      <c r="I589" s="32"/>
      <c r="J589" s="32"/>
      <c r="K589" s="32"/>
      <c r="L589" s="32"/>
      <c r="M589" s="32"/>
      <c r="N589" s="32"/>
      <c r="O589" s="32"/>
      <c r="P589" s="32"/>
      <c r="Q589" s="32"/>
      <c r="R589" s="32"/>
      <c r="S589" s="32"/>
      <c r="T589" s="32"/>
      <c r="U589" s="32"/>
      <c r="V589" s="32"/>
      <c r="W589" s="32"/>
      <c r="X589" s="32"/>
      <c r="Y589" s="32"/>
      <c r="Z589" s="32"/>
    </row>
    <row r="590" spans="1:26" ht="13.5" customHeight="1">
      <c r="A590" s="505"/>
      <c r="B590" s="486"/>
      <c r="C590" s="486"/>
      <c r="D590" s="486"/>
      <c r="E590" s="486"/>
      <c r="F590" s="486"/>
      <c r="G590" s="486"/>
      <c r="H590" s="32"/>
      <c r="I590" s="32"/>
      <c r="J590" s="32"/>
      <c r="K590" s="32"/>
      <c r="L590" s="32"/>
      <c r="M590" s="32"/>
      <c r="N590" s="32"/>
      <c r="O590" s="32"/>
      <c r="P590" s="32"/>
      <c r="Q590" s="32"/>
      <c r="R590" s="32"/>
      <c r="S590" s="32"/>
      <c r="T590" s="32"/>
      <c r="U590" s="32"/>
      <c r="V590" s="32"/>
      <c r="W590" s="32"/>
      <c r="X590" s="32"/>
      <c r="Y590" s="32"/>
      <c r="Z590" s="32"/>
    </row>
    <row r="591" spans="1:26" ht="13.5" customHeight="1">
      <c r="A591" s="505"/>
      <c r="B591" s="486"/>
      <c r="C591" s="486"/>
      <c r="D591" s="486"/>
      <c r="E591" s="486"/>
      <c r="F591" s="486"/>
      <c r="G591" s="486"/>
      <c r="H591" s="32"/>
      <c r="I591" s="32"/>
      <c r="J591" s="32"/>
      <c r="K591" s="32"/>
      <c r="L591" s="32"/>
      <c r="M591" s="32"/>
      <c r="N591" s="32"/>
      <c r="O591" s="32"/>
      <c r="P591" s="32"/>
      <c r="Q591" s="32"/>
      <c r="R591" s="32"/>
      <c r="S591" s="32"/>
      <c r="T591" s="32"/>
      <c r="U591" s="32"/>
      <c r="V591" s="32"/>
      <c r="W591" s="32"/>
      <c r="X591" s="32"/>
      <c r="Y591" s="32"/>
      <c r="Z591" s="32"/>
    </row>
    <row r="592" spans="1:26" ht="13.5" customHeight="1">
      <c r="A592" s="505"/>
      <c r="B592" s="486"/>
      <c r="C592" s="486"/>
      <c r="D592" s="486"/>
      <c r="E592" s="486"/>
      <c r="F592" s="486"/>
      <c r="G592" s="486"/>
      <c r="H592" s="32"/>
      <c r="I592" s="32"/>
      <c r="J592" s="32"/>
      <c r="K592" s="32"/>
      <c r="L592" s="32"/>
      <c r="M592" s="32"/>
      <c r="N592" s="32"/>
      <c r="O592" s="32"/>
      <c r="P592" s="32"/>
      <c r="Q592" s="32"/>
      <c r="R592" s="32"/>
      <c r="S592" s="32"/>
      <c r="T592" s="32"/>
      <c r="U592" s="32"/>
      <c r="V592" s="32"/>
      <c r="W592" s="32"/>
      <c r="X592" s="32"/>
      <c r="Y592" s="32"/>
      <c r="Z592" s="32"/>
    </row>
    <row r="593" spans="1:26" ht="13.5" customHeight="1">
      <c r="A593" s="505"/>
      <c r="B593" s="486"/>
      <c r="C593" s="486"/>
      <c r="D593" s="486"/>
      <c r="E593" s="486"/>
      <c r="F593" s="486"/>
      <c r="G593" s="486"/>
      <c r="H593" s="32"/>
      <c r="I593" s="32"/>
      <c r="J593" s="32"/>
      <c r="K593" s="32"/>
      <c r="L593" s="32"/>
      <c r="M593" s="32"/>
      <c r="N593" s="32"/>
      <c r="O593" s="32"/>
      <c r="P593" s="32"/>
      <c r="Q593" s="32"/>
      <c r="R593" s="32"/>
      <c r="S593" s="32"/>
      <c r="T593" s="32"/>
      <c r="U593" s="32"/>
      <c r="V593" s="32"/>
      <c r="W593" s="32"/>
      <c r="X593" s="32"/>
      <c r="Y593" s="32"/>
      <c r="Z593" s="32"/>
    </row>
    <row r="594" spans="1:26" ht="13.5" customHeight="1">
      <c r="A594" s="505"/>
      <c r="B594" s="486"/>
      <c r="C594" s="486"/>
      <c r="D594" s="486"/>
      <c r="E594" s="486"/>
      <c r="F594" s="486"/>
      <c r="G594" s="486"/>
      <c r="H594" s="32"/>
      <c r="I594" s="32"/>
      <c r="J594" s="32"/>
      <c r="K594" s="32"/>
      <c r="L594" s="32"/>
      <c r="M594" s="32"/>
      <c r="N594" s="32"/>
      <c r="O594" s="32"/>
      <c r="P594" s="32"/>
      <c r="Q594" s="32"/>
      <c r="R594" s="32"/>
      <c r="S594" s="32"/>
      <c r="T594" s="32"/>
      <c r="U594" s="32"/>
      <c r="V594" s="32"/>
      <c r="W594" s="32"/>
      <c r="X594" s="32"/>
      <c r="Y594" s="32"/>
      <c r="Z594" s="32"/>
    </row>
    <row r="595" spans="1:26" ht="13.5" customHeight="1">
      <c r="A595" s="505"/>
      <c r="B595" s="486"/>
      <c r="C595" s="486"/>
      <c r="D595" s="486"/>
      <c r="E595" s="486"/>
      <c r="F595" s="486"/>
      <c r="G595" s="486"/>
      <c r="H595" s="32"/>
      <c r="I595" s="32"/>
      <c r="J595" s="32"/>
      <c r="K595" s="32"/>
      <c r="L595" s="32"/>
      <c r="M595" s="32"/>
      <c r="N595" s="32"/>
      <c r="O595" s="32"/>
      <c r="P595" s="32"/>
      <c r="Q595" s="32"/>
      <c r="R595" s="32"/>
      <c r="S595" s="32"/>
      <c r="T595" s="32"/>
      <c r="U595" s="32"/>
      <c r="V595" s="32"/>
      <c r="W595" s="32"/>
      <c r="X595" s="32"/>
      <c r="Y595" s="32"/>
      <c r="Z595" s="32"/>
    </row>
    <row r="596" spans="1:26" ht="13.5" customHeight="1">
      <c r="A596" s="505"/>
      <c r="B596" s="486"/>
      <c r="C596" s="486"/>
      <c r="D596" s="486"/>
      <c r="E596" s="486"/>
      <c r="F596" s="486"/>
      <c r="G596" s="486"/>
      <c r="H596" s="32"/>
      <c r="I596" s="32"/>
      <c r="J596" s="32"/>
      <c r="K596" s="32"/>
      <c r="L596" s="32"/>
      <c r="M596" s="32"/>
      <c r="N596" s="32"/>
      <c r="O596" s="32"/>
      <c r="P596" s="32"/>
      <c r="Q596" s="32"/>
      <c r="R596" s="32"/>
      <c r="S596" s="32"/>
      <c r="T596" s="32"/>
      <c r="U596" s="32"/>
      <c r="V596" s="32"/>
      <c r="W596" s="32"/>
      <c r="X596" s="32"/>
      <c r="Y596" s="32"/>
      <c r="Z596" s="32"/>
    </row>
    <row r="597" spans="1:26" ht="13.5" customHeight="1">
      <c r="A597" s="505"/>
      <c r="B597" s="486"/>
      <c r="C597" s="486"/>
      <c r="D597" s="486"/>
      <c r="E597" s="486"/>
      <c r="F597" s="486"/>
      <c r="G597" s="486"/>
      <c r="H597" s="32"/>
      <c r="I597" s="32"/>
      <c r="J597" s="32"/>
      <c r="K597" s="32"/>
      <c r="L597" s="32"/>
      <c r="M597" s="32"/>
      <c r="N597" s="32"/>
      <c r="O597" s="32"/>
      <c r="P597" s="32"/>
      <c r="Q597" s="32"/>
      <c r="R597" s="32"/>
      <c r="S597" s="32"/>
      <c r="T597" s="32"/>
      <c r="U597" s="32"/>
      <c r="V597" s="32"/>
      <c r="W597" s="32"/>
      <c r="X597" s="32"/>
      <c r="Y597" s="32"/>
      <c r="Z597" s="32"/>
    </row>
    <row r="598" spans="1:26" ht="13.5" customHeight="1">
      <c r="A598" s="505"/>
      <c r="B598" s="486"/>
      <c r="C598" s="486"/>
      <c r="D598" s="486"/>
      <c r="E598" s="486"/>
      <c r="F598" s="486"/>
      <c r="G598" s="486"/>
      <c r="H598" s="32"/>
      <c r="I598" s="32"/>
      <c r="J598" s="32"/>
      <c r="K598" s="32"/>
      <c r="L598" s="32"/>
      <c r="M598" s="32"/>
      <c r="N598" s="32"/>
      <c r="O598" s="32"/>
      <c r="P598" s="32"/>
      <c r="Q598" s="32"/>
      <c r="R598" s="32"/>
      <c r="S598" s="32"/>
      <c r="T598" s="32"/>
      <c r="U598" s="32"/>
      <c r="V598" s="32"/>
      <c r="W598" s="32"/>
      <c r="X598" s="32"/>
      <c r="Y598" s="32"/>
      <c r="Z598" s="32"/>
    </row>
    <row r="599" spans="1:26" ht="13.5" customHeight="1">
      <c r="A599" s="505"/>
      <c r="B599" s="486"/>
      <c r="C599" s="486"/>
      <c r="D599" s="486"/>
      <c r="E599" s="486"/>
      <c r="F599" s="486"/>
      <c r="G599" s="486"/>
      <c r="H599" s="32"/>
      <c r="I599" s="32"/>
      <c r="J599" s="32"/>
      <c r="K599" s="32"/>
      <c r="L599" s="32"/>
      <c r="M599" s="32"/>
      <c r="N599" s="32"/>
      <c r="O599" s="32"/>
      <c r="P599" s="32"/>
      <c r="Q599" s="32"/>
      <c r="R599" s="32"/>
      <c r="S599" s="32"/>
      <c r="T599" s="32"/>
      <c r="U599" s="32"/>
      <c r="V599" s="32"/>
      <c r="W599" s="32"/>
      <c r="X599" s="32"/>
      <c r="Y599" s="32"/>
      <c r="Z599" s="32"/>
    </row>
    <row r="600" spans="1:26" ht="13.5" customHeight="1">
      <c r="A600" s="505"/>
      <c r="B600" s="486"/>
      <c r="C600" s="486"/>
      <c r="D600" s="486"/>
      <c r="E600" s="486"/>
      <c r="F600" s="486"/>
      <c r="G600" s="486"/>
      <c r="H600" s="32"/>
      <c r="I600" s="32"/>
      <c r="J600" s="32"/>
      <c r="K600" s="32"/>
      <c r="L600" s="32"/>
      <c r="M600" s="32"/>
      <c r="N600" s="32"/>
      <c r="O600" s="32"/>
      <c r="P600" s="32"/>
      <c r="Q600" s="32"/>
      <c r="R600" s="32"/>
      <c r="S600" s="32"/>
      <c r="T600" s="32"/>
      <c r="U600" s="32"/>
      <c r="V600" s="32"/>
      <c r="W600" s="32"/>
      <c r="X600" s="32"/>
      <c r="Y600" s="32"/>
      <c r="Z600" s="32"/>
    </row>
    <row r="601" spans="1:26" ht="13.5" customHeight="1">
      <c r="A601" s="505"/>
      <c r="B601" s="486"/>
      <c r="C601" s="486"/>
      <c r="D601" s="486"/>
      <c r="E601" s="486"/>
      <c r="F601" s="486"/>
      <c r="G601" s="486"/>
      <c r="H601" s="32"/>
      <c r="I601" s="32"/>
      <c r="J601" s="32"/>
      <c r="K601" s="32"/>
      <c r="L601" s="32"/>
      <c r="M601" s="32"/>
      <c r="N601" s="32"/>
      <c r="O601" s="32"/>
      <c r="P601" s="32"/>
      <c r="Q601" s="32"/>
      <c r="R601" s="32"/>
      <c r="S601" s="32"/>
      <c r="T601" s="32"/>
      <c r="U601" s="32"/>
      <c r="V601" s="32"/>
      <c r="W601" s="32"/>
      <c r="X601" s="32"/>
      <c r="Y601" s="32"/>
      <c r="Z601" s="32"/>
    </row>
    <row r="602" spans="1:26" ht="13.5" customHeight="1">
      <c r="A602" s="505"/>
      <c r="B602" s="486"/>
      <c r="C602" s="486"/>
      <c r="D602" s="486"/>
      <c r="E602" s="486"/>
      <c r="F602" s="486"/>
      <c r="G602" s="486"/>
      <c r="H602" s="32"/>
      <c r="I602" s="32"/>
      <c r="J602" s="32"/>
      <c r="K602" s="32"/>
      <c r="L602" s="32"/>
      <c r="M602" s="32"/>
      <c r="N602" s="32"/>
      <c r="O602" s="32"/>
      <c r="P602" s="32"/>
      <c r="Q602" s="32"/>
      <c r="R602" s="32"/>
      <c r="S602" s="32"/>
      <c r="T602" s="32"/>
      <c r="U602" s="32"/>
      <c r="V602" s="32"/>
      <c r="W602" s="32"/>
      <c r="X602" s="32"/>
      <c r="Y602" s="32"/>
      <c r="Z602" s="32"/>
    </row>
    <row r="603" spans="1:26" ht="13.5" customHeight="1">
      <c r="A603" s="505"/>
      <c r="B603" s="486"/>
      <c r="C603" s="486"/>
      <c r="D603" s="486"/>
      <c r="E603" s="486"/>
      <c r="F603" s="486"/>
      <c r="G603" s="486"/>
      <c r="H603" s="32"/>
      <c r="I603" s="32"/>
      <c r="J603" s="32"/>
      <c r="K603" s="32"/>
      <c r="L603" s="32"/>
      <c r="M603" s="32"/>
      <c r="N603" s="32"/>
      <c r="O603" s="32"/>
      <c r="P603" s="32"/>
      <c r="Q603" s="32"/>
      <c r="R603" s="32"/>
      <c r="S603" s="32"/>
      <c r="T603" s="32"/>
      <c r="U603" s="32"/>
      <c r="V603" s="32"/>
      <c r="W603" s="32"/>
      <c r="X603" s="32"/>
      <c r="Y603" s="32"/>
      <c r="Z603" s="32"/>
    </row>
    <row r="604" spans="1:26" ht="13.5" customHeight="1">
      <c r="A604" s="505"/>
      <c r="B604" s="486"/>
      <c r="C604" s="486"/>
      <c r="D604" s="486"/>
      <c r="E604" s="486"/>
      <c r="F604" s="486"/>
      <c r="G604" s="486"/>
      <c r="H604" s="32"/>
      <c r="I604" s="32"/>
      <c r="J604" s="32"/>
      <c r="K604" s="32"/>
      <c r="L604" s="32"/>
      <c r="M604" s="32"/>
      <c r="N604" s="32"/>
      <c r="O604" s="32"/>
      <c r="P604" s="32"/>
      <c r="Q604" s="32"/>
      <c r="R604" s="32"/>
      <c r="S604" s="32"/>
      <c r="T604" s="32"/>
      <c r="U604" s="32"/>
      <c r="V604" s="32"/>
      <c r="W604" s="32"/>
      <c r="X604" s="32"/>
      <c r="Y604" s="32"/>
      <c r="Z604" s="32"/>
    </row>
    <row r="605" spans="1:26" ht="13.5" customHeight="1">
      <c r="A605" s="505"/>
      <c r="B605" s="486"/>
      <c r="C605" s="486"/>
      <c r="D605" s="486"/>
      <c r="E605" s="486"/>
      <c r="F605" s="486"/>
      <c r="G605" s="486"/>
      <c r="H605" s="32"/>
      <c r="I605" s="32"/>
      <c r="J605" s="32"/>
      <c r="K605" s="32"/>
      <c r="L605" s="32"/>
      <c r="M605" s="32"/>
      <c r="N605" s="32"/>
      <c r="O605" s="32"/>
      <c r="P605" s="32"/>
      <c r="Q605" s="32"/>
      <c r="R605" s="32"/>
      <c r="S605" s="32"/>
      <c r="T605" s="32"/>
      <c r="U605" s="32"/>
      <c r="V605" s="32"/>
      <c r="W605" s="32"/>
      <c r="X605" s="32"/>
      <c r="Y605" s="32"/>
      <c r="Z605" s="32"/>
    </row>
    <row r="606" spans="1:26" ht="13.5" customHeight="1">
      <c r="A606" s="505"/>
      <c r="B606" s="486"/>
      <c r="C606" s="486"/>
      <c r="D606" s="486"/>
      <c r="E606" s="486"/>
      <c r="F606" s="486"/>
      <c r="G606" s="486"/>
      <c r="H606" s="32"/>
      <c r="I606" s="32"/>
      <c r="J606" s="32"/>
      <c r="K606" s="32"/>
      <c r="L606" s="32"/>
      <c r="M606" s="32"/>
      <c r="N606" s="32"/>
      <c r="O606" s="32"/>
      <c r="P606" s="32"/>
      <c r="Q606" s="32"/>
      <c r="R606" s="32"/>
      <c r="S606" s="32"/>
      <c r="T606" s="32"/>
      <c r="U606" s="32"/>
      <c r="V606" s="32"/>
      <c r="W606" s="32"/>
      <c r="X606" s="32"/>
      <c r="Y606" s="32"/>
      <c r="Z606" s="32"/>
    </row>
    <row r="607" spans="1:26" ht="13.5" customHeight="1">
      <c r="A607" s="505"/>
      <c r="B607" s="486"/>
      <c r="C607" s="486"/>
      <c r="D607" s="486"/>
      <c r="E607" s="486"/>
      <c r="F607" s="486"/>
      <c r="G607" s="486"/>
      <c r="H607" s="32"/>
      <c r="I607" s="32"/>
      <c r="J607" s="32"/>
      <c r="K607" s="32"/>
      <c r="L607" s="32"/>
      <c r="M607" s="32"/>
      <c r="N607" s="32"/>
      <c r="O607" s="32"/>
      <c r="P607" s="32"/>
      <c r="Q607" s="32"/>
      <c r="R607" s="32"/>
      <c r="S607" s="32"/>
      <c r="T607" s="32"/>
      <c r="U607" s="32"/>
      <c r="V607" s="32"/>
      <c r="W607" s="32"/>
      <c r="X607" s="32"/>
      <c r="Y607" s="32"/>
      <c r="Z607" s="32"/>
    </row>
    <row r="608" spans="1:26" ht="13.5" customHeight="1">
      <c r="A608" s="505"/>
      <c r="B608" s="486"/>
      <c r="C608" s="486"/>
      <c r="D608" s="486"/>
      <c r="E608" s="486"/>
      <c r="F608" s="486"/>
      <c r="G608" s="486"/>
      <c r="H608" s="32"/>
      <c r="I608" s="32"/>
      <c r="J608" s="32"/>
      <c r="K608" s="32"/>
      <c r="L608" s="32"/>
      <c r="M608" s="32"/>
      <c r="N608" s="32"/>
      <c r="O608" s="32"/>
      <c r="P608" s="32"/>
      <c r="Q608" s="32"/>
      <c r="R608" s="32"/>
      <c r="S608" s="32"/>
      <c r="T608" s="32"/>
      <c r="U608" s="32"/>
      <c r="V608" s="32"/>
      <c r="W608" s="32"/>
      <c r="X608" s="32"/>
      <c r="Y608" s="32"/>
      <c r="Z608" s="32"/>
    </row>
    <row r="609" spans="1:26" ht="13.5" customHeight="1">
      <c r="A609" s="505"/>
      <c r="B609" s="486"/>
      <c r="C609" s="486"/>
      <c r="D609" s="486"/>
      <c r="E609" s="486"/>
      <c r="F609" s="486"/>
      <c r="G609" s="486"/>
      <c r="H609" s="32"/>
      <c r="I609" s="32"/>
      <c r="J609" s="32"/>
      <c r="K609" s="32"/>
      <c r="L609" s="32"/>
      <c r="M609" s="32"/>
      <c r="N609" s="32"/>
      <c r="O609" s="32"/>
      <c r="P609" s="32"/>
      <c r="Q609" s="32"/>
      <c r="R609" s="32"/>
      <c r="S609" s="32"/>
      <c r="T609" s="32"/>
      <c r="U609" s="32"/>
      <c r="V609" s="32"/>
      <c r="W609" s="32"/>
      <c r="X609" s="32"/>
      <c r="Y609" s="32"/>
      <c r="Z609" s="32"/>
    </row>
    <row r="610" spans="1:26" ht="13.5" customHeight="1">
      <c r="A610" s="505"/>
      <c r="B610" s="486"/>
      <c r="C610" s="486"/>
      <c r="D610" s="486"/>
      <c r="E610" s="486"/>
      <c r="F610" s="486"/>
      <c r="G610" s="486"/>
      <c r="H610" s="32"/>
      <c r="I610" s="32"/>
      <c r="J610" s="32"/>
      <c r="K610" s="32"/>
      <c r="L610" s="32"/>
      <c r="M610" s="32"/>
      <c r="N610" s="32"/>
      <c r="O610" s="32"/>
      <c r="P610" s="32"/>
      <c r="Q610" s="32"/>
      <c r="R610" s="32"/>
      <c r="S610" s="32"/>
      <c r="T610" s="32"/>
      <c r="U610" s="32"/>
      <c r="V610" s="32"/>
      <c r="W610" s="32"/>
      <c r="X610" s="32"/>
      <c r="Y610" s="32"/>
      <c r="Z610" s="32"/>
    </row>
    <row r="611" spans="1:26" ht="13.5" customHeight="1">
      <c r="A611" s="505"/>
      <c r="B611" s="486"/>
      <c r="C611" s="486"/>
      <c r="D611" s="486"/>
      <c r="E611" s="486"/>
      <c r="F611" s="486"/>
      <c r="G611" s="486"/>
      <c r="H611" s="32"/>
      <c r="I611" s="32"/>
      <c r="J611" s="32"/>
      <c r="K611" s="32"/>
      <c r="L611" s="32"/>
      <c r="M611" s="32"/>
      <c r="N611" s="32"/>
      <c r="O611" s="32"/>
      <c r="P611" s="32"/>
      <c r="Q611" s="32"/>
      <c r="R611" s="32"/>
      <c r="S611" s="32"/>
      <c r="T611" s="32"/>
      <c r="U611" s="32"/>
      <c r="V611" s="32"/>
      <c r="W611" s="32"/>
      <c r="X611" s="32"/>
      <c r="Y611" s="32"/>
      <c r="Z611" s="32"/>
    </row>
    <row r="612" spans="1:26" ht="13.5" customHeight="1">
      <c r="A612" s="505"/>
      <c r="B612" s="486"/>
      <c r="C612" s="486"/>
      <c r="D612" s="486"/>
      <c r="E612" s="486"/>
      <c r="F612" s="486"/>
      <c r="G612" s="486"/>
      <c r="H612" s="32"/>
      <c r="I612" s="32"/>
      <c r="J612" s="32"/>
      <c r="K612" s="32"/>
      <c r="L612" s="32"/>
      <c r="M612" s="32"/>
      <c r="N612" s="32"/>
      <c r="O612" s="32"/>
      <c r="P612" s="32"/>
      <c r="Q612" s="32"/>
      <c r="R612" s="32"/>
      <c r="S612" s="32"/>
      <c r="T612" s="32"/>
      <c r="U612" s="32"/>
      <c r="V612" s="32"/>
      <c r="W612" s="32"/>
      <c r="X612" s="32"/>
      <c r="Y612" s="32"/>
      <c r="Z612" s="32"/>
    </row>
    <row r="613" spans="1:26" ht="13.5" customHeight="1">
      <c r="A613" s="505"/>
      <c r="B613" s="486"/>
      <c r="C613" s="486"/>
      <c r="D613" s="486"/>
      <c r="E613" s="486"/>
      <c r="F613" s="486"/>
      <c r="G613" s="486"/>
      <c r="H613" s="32"/>
      <c r="I613" s="32"/>
      <c r="J613" s="32"/>
      <c r="K613" s="32"/>
      <c r="L613" s="32"/>
      <c r="M613" s="32"/>
      <c r="N613" s="32"/>
      <c r="O613" s="32"/>
      <c r="P613" s="32"/>
      <c r="Q613" s="32"/>
      <c r="R613" s="32"/>
      <c r="S613" s="32"/>
      <c r="T613" s="32"/>
      <c r="U613" s="32"/>
      <c r="V613" s="32"/>
      <c r="W613" s="32"/>
      <c r="X613" s="32"/>
      <c r="Y613" s="32"/>
      <c r="Z613" s="32"/>
    </row>
    <row r="614" spans="1:26" ht="13.5" customHeight="1">
      <c r="A614" s="505"/>
      <c r="B614" s="486"/>
      <c r="C614" s="486"/>
      <c r="D614" s="486"/>
      <c r="E614" s="486"/>
      <c r="F614" s="486"/>
      <c r="G614" s="486"/>
      <c r="H614" s="32"/>
      <c r="I614" s="32"/>
      <c r="J614" s="32"/>
      <c r="K614" s="32"/>
      <c r="L614" s="32"/>
      <c r="M614" s="32"/>
      <c r="N614" s="32"/>
      <c r="O614" s="32"/>
      <c r="P614" s="32"/>
      <c r="Q614" s="32"/>
      <c r="R614" s="32"/>
      <c r="S614" s="32"/>
      <c r="T614" s="32"/>
      <c r="U614" s="32"/>
      <c r="V614" s="32"/>
      <c r="W614" s="32"/>
      <c r="X614" s="32"/>
      <c r="Y614" s="32"/>
      <c r="Z614" s="32"/>
    </row>
    <row r="615" spans="1:26" ht="13.5" customHeight="1">
      <c r="A615" s="505"/>
      <c r="B615" s="486"/>
      <c r="C615" s="486"/>
      <c r="D615" s="486"/>
      <c r="E615" s="486"/>
      <c r="F615" s="486"/>
      <c r="G615" s="486"/>
      <c r="H615" s="32"/>
      <c r="I615" s="32"/>
      <c r="J615" s="32"/>
      <c r="K615" s="32"/>
      <c r="L615" s="32"/>
      <c r="M615" s="32"/>
      <c r="N615" s="32"/>
      <c r="O615" s="32"/>
      <c r="P615" s="32"/>
      <c r="Q615" s="32"/>
      <c r="R615" s="32"/>
      <c r="S615" s="32"/>
      <c r="T615" s="32"/>
      <c r="U615" s="32"/>
      <c r="V615" s="32"/>
      <c r="W615" s="32"/>
      <c r="X615" s="32"/>
      <c r="Y615" s="32"/>
      <c r="Z615" s="32"/>
    </row>
    <row r="616" spans="1:26" ht="13.5" customHeight="1">
      <c r="A616" s="505"/>
      <c r="B616" s="486"/>
      <c r="C616" s="486"/>
      <c r="D616" s="486"/>
      <c r="E616" s="486"/>
      <c r="F616" s="486"/>
      <c r="G616" s="486"/>
      <c r="H616" s="32"/>
      <c r="I616" s="32"/>
      <c r="J616" s="32"/>
      <c r="K616" s="32"/>
      <c r="L616" s="32"/>
      <c r="M616" s="32"/>
      <c r="N616" s="32"/>
      <c r="O616" s="32"/>
      <c r="P616" s="32"/>
      <c r="Q616" s="32"/>
      <c r="R616" s="32"/>
      <c r="S616" s="32"/>
      <c r="T616" s="32"/>
      <c r="U616" s="32"/>
      <c r="V616" s="32"/>
      <c r="W616" s="32"/>
      <c r="X616" s="32"/>
      <c r="Y616" s="32"/>
      <c r="Z616" s="32"/>
    </row>
    <row r="617" spans="1:26" ht="13.5" customHeight="1">
      <c r="A617" s="505"/>
      <c r="B617" s="486"/>
      <c r="C617" s="486"/>
      <c r="D617" s="486"/>
      <c r="E617" s="486"/>
      <c r="F617" s="486"/>
      <c r="G617" s="486"/>
      <c r="H617" s="32"/>
      <c r="I617" s="32"/>
      <c r="J617" s="32"/>
      <c r="K617" s="32"/>
      <c r="L617" s="32"/>
      <c r="M617" s="32"/>
      <c r="N617" s="32"/>
      <c r="O617" s="32"/>
      <c r="P617" s="32"/>
      <c r="Q617" s="32"/>
      <c r="R617" s="32"/>
      <c r="S617" s="32"/>
      <c r="T617" s="32"/>
      <c r="U617" s="32"/>
      <c r="V617" s="32"/>
      <c r="W617" s="32"/>
      <c r="X617" s="32"/>
      <c r="Y617" s="32"/>
      <c r="Z617" s="32"/>
    </row>
    <row r="618" spans="1:26" ht="13.5" customHeight="1">
      <c r="A618" s="505"/>
      <c r="B618" s="486"/>
      <c r="C618" s="486"/>
      <c r="D618" s="486"/>
      <c r="E618" s="486"/>
      <c r="F618" s="486"/>
      <c r="G618" s="486"/>
      <c r="H618" s="32"/>
      <c r="I618" s="32"/>
      <c r="J618" s="32"/>
      <c r="K618" s="32"/>
      <c r="L618" s="32"/>
      <c r="M618" s="32"/>
      <c r="N618" s="32"/>
      <c r="O618" s="32"/>
      <c r="P618" s="32"/>
      <c r="Q618" s="32"/>
      <c r="R618" s="32"/>
      <c r="S618" s="32"/>
      <c r="T618" s="32"/>
      <c r="U618" s="32"/>
      <c r="V618" s="32"/>
      <c r="W618" s="32"/>
      <c r="X618" s="32"/>
      <c r="Y618" s="32"/>
      <c r="Z618" s="32"/>
    </row>
    <row r="619" spans="1:26" ht="13.5" customHeight="1">
      <c r="A619" s="505"/>
      <c r="B619" s="486"/>
      <c r="C619" s="486"/>
      <c r="D619" s="486"/>
      <c r="E619" s="486"/>
      <c r="F619" s="486"/>
      <c r="G619" s="486"/>
      <c r="H619" s="32"/>
      <c r="I619" s="32"/>
      <c r="J619" s="32"/>
      <c r="K619" s="32"/>
      <c r="L619" s="32"/>
      <c r="M619" s="32"/>
      <c r="N619" s="32"/>
      <c r="O619" s="32"/>
      <c r="P619" s="32"/>
      <c r="Q619" s="32"/>
      <c r="R619" s="32"/>
      <c r="S619" s="32"/>
      <c r="T619" s="32"/>
      <c r="U619" s="32"/>
      <c r="V619" s="32"/>
      <c r="W619" s="32"/>
      <c r="X619" s="32"/>
      <c r="Y619" s="32"/>
      <c r="Z619" s="32"/>
    </row>
    <row r="620" spans="1:26" ht="13.5" customHeight="1">
      <c r="A620" s="505"/>
      <c r="B620" s="486"/>
      <c r="C620" s="486"/>
      <c r="D620" s="486"/>
      <c r="E620" s="486"/>
      <c r="F620" s="486"/>
      <c r="G620" s="486"/>
      <c r="H620" s="32"/>
      <c r="I620" s="32"/>
      <c r="J620" s="32"/>
      <c r="K620" s="32"/>
      <c r="L620" s="32"/>
      <c r="M620" s="32"/>
      <c r="N620" s="32"/>
      <c r="O620" s="32"/>
      <c r="P620" s="32"/>
      <c r="Q620" s="32"/>
      <c r="R620" s="32"/>
      <c r="S620" s="32"/>
      <c r="T620" s="32"/>
      <c r="U620" s="32"/>
      <c r="V620" s="32"/>
      <c r="W620" s="32"/>
      <c r="X620" s="32"/>
      <c r="Y620" s="32"/>
      <c r="Z620" s="32"/>
    </row>
    <row r="621" spans="1:26" ht="13.5" customHeight="1">
      <c r="A621" s="505"/>
      <c r="B621" s="486"/>
      <c r="C621" s="486"/>
      <c r="D621" s="486"/>
      <c r="E621" s="486"/>
      <c r="F621" s="486"/>
      <c r="G621" s="486"/>
      <c r="H621" s="32"/>
      <c r="I621" s="32"/>
      <c r="J621" s="32"/>
      <c r="K621" s="32"/>
      <c r="L621" s="32"/>
      <c r="M621" s="32"/>
      <c r="N621" s="32"/>
      <c r="O621" s="32"/>
      <c r="P621" s="32"/>
      <c r="Q621" s="32"/>
      <c r="R621" s="32"/>
      <c r="S621" s="32"/>
      <c r="T621" s="32"/>
      <c r="U621" s="32"/>
      <c r="V621" s="32"/>
      <c r="W621" s="32"/>
      <c r="X621" s="32"/>
      <c r="Y621" s="32"/>
      <c r="Z621" s="32"/>
    </row>
    <row r="622" spans="1:26" ht="13.5" customHeight="1">
      <c r="A622" s="505"/>
      <c r="B622" s="486"/>
      <c r="C622" s="486"/>
      <c r="D622" s="486"/>
      <c r="E622" s="486"/>
      <c r="F622" s="486"/>
      <c r="G622" s="486"/>
      <c r="H622" s="32"/>
      <c r="I622" s="32"/>
      <c r="J622" s="32"/>
      <c r="K622" s="32"/>
      <c r="L622" s="32"/>
      <c r="M622" s="32"/>
      <c r="N622" s="32"/>
      <c r="O622" s="32"/>
      <c r="P622" s="32"/>
      <c r="Q622" s="32"/>
      <c r="R622" s="32"/>
      <c r="S622" s="32"/>
      <c r="T622" s="32"/>
      <c r="U622" s="32"/>
      <c r="V622" s="32"/>
      <c r="W622" s="32"/>
      <c r="X622" s="32"/>
      <c r="Y622" s="32"/>
      <c r="Z622" s="32"/>
    </row>
    <row r="623" spans="1:26" ht="13.5" customHeight="1">
      <c r="A623" s="505"/>
      <c r="B623" s="486"/>
      <c r="C623" s="486"/>
      <c r="D623" s="486"/>
      <c r="E623" s="486"/>
      <c r="F623" s="486"/>
      <c r="G623" s="486"/>
      <c r="H623" s="32"/>
      <c r="I623" s="32"/>
      <c r="J623" s="32"/>
      <c r="K623" s="32"/>
      <c r="L623" s="32"/>
      <c r="M623" s="32"/>
      <c r="N623" s="32"/>
      <c r="O623" s="32"/>
      <c r="P623" s="32"/>
      <c r="Q623" s="32"/>
      <c r="R623" s="32"/>
      <c r="S623" s="32"/>
      <c r="T623" s="32"/>
      <c r="U623" s="32"/>
      <c r="V623" s="32"/>
      <c r="W623" s="32"/>
      <c r="X623" s="32"/>
      <c r="Y623" s="32"/>
      <c r="Z623" s="32"/>
    </row>
    <row r="624" spans="1:26" ht="13.5" customHeight="1">
      <c r="A624" s="505"/>
      <c r="B624" s="486"/>
      <c r="C624" s="486"/>
      <c r="D624" s="486"/>
      <c r="E624" s="486"/>
      <c r="F624" s="486"/>
      <c r="G624" s="486"/>
      <c r="H624" s="32"/>
      <c r="I624" s="32"/>
      <c r="J624" s="32"/>
      <c r="K624" s="32"/>
      <c r="L624" s="32"/>
      <c r="M624" s="32"/>
      <c r="N624" s="32"/>
      <c r="O624" s="32"/>
      <c r="P624" s="32"/>
      <c r="Q624" s="32"/>
      <c r="R624" s="32"/>
      <c r="S624" s="32"/>
      <c r="T624" s="32"/>
      <c r="U624" s="32"/>
      <c r="V624" s="32"/>
      <c r="W624" s="32"/>
      <c r="X624" s="32"/>
      <c r="Y624" s="32"/>
      <c r="Z624" s="32"/>
    </row>
    <row r="625" spans="1:26" ht="13.5" customHeight="1">
      <c r="A625" s="505"/>
      <c r="B625" s="486"/>
      <c r="C625" s="486"/>
      <c r="D625" s="486"/>
      <c r="E625" s="486"/>
      <c r="F625" s="486"/>
      <c r="G625" s="486"/>
      <c r="H625" s="32"/>
      <c r="I625" s="32"/>
      <c r="J625" s="32"/>
      <c r="K625" s="32"/>
      <c r="L625" s="32"/>
      <c r="M625" s="32"/>
      <c r="N625" s="32"/>
      <c r="O625" s="32"/>
      <c r="P625" s="32"/>
      <c r="Q625" s="32"/>
      <c r="R625" s="32"/>
      <c r="S625" s="32"/>
      <c r="T625" s="32"/>
      <c r="U625" s="32"/>
      <c r="V625" s="32"/>
      <c r="W625" s="32"/>
      <c r="X625" s="32"/>
      <c r="Y625" s="32"/>
      <c r="Z625" s="32"/>
    </row>
    <row r="626" spans="1:26" ht="13.5" customHeight="1">
      <c r="A626" s="505"/>
      <c r="B626" s="486"/>
      <c r="C626" s="486"/>
      <c r="D626" s="486"/>
      <c r="E626" s="486"/>
      <c r="F626" s="486"/>
      <c r="G626" s="486"/>
      <c r="H626" s="32"/>
      <c r="I626" s="32"/>
      <c r="J626" s="32"/>
      <c r="K626" s="32"/>
      <c r="L626" s="32"/>
      <c r="M626" s="32"/>
      <c r="N626" s="32"/>
      <c r="O626" s="32"/>
      <c r="P626" s="32"/>
      <c r="Q626" s="32"/>
      <c r="R626" s="32"/>
      <c r="S626" s="32"/>
      <c r="T626" s="32"/>
      <c r="U626" s="32"/>
      <c r="V626" s="32"/>
      <c r="W626" s="32"/>
      <c r="X626" s="32"/>
      <c r="Y626" s="32"/>
      <c r="Z626" s="32"/>
    </row>
    <row r="627" spans="1:26" ht="13.5" customHeight="1">
      <c r="A627" s="505"/>
      <c r="B627" s="486"/>
      <c r="C627" s="486"/>
      <c r="D627" s="486"/>
      <c r="E627" s="486"/>
      <c r="F627" s="486"/>
      <c r="G627" s="486"/>
      <c r="H627" s="32"/>
      <c r="I627" s="32"/>
      <c r="J627" s="32"/>
      <c r="K627" s="32"/>
      <c r="L627" s="32"/>
      <c r="M627" s="32"/>
      <c r="N627" s="32"/>
      <c r="O627" s="32"/>
      <c r="P627" s="32"/>
      <c r="Q627" s="32"/>
      <c r="R627" s="32"/>
      <c r="S627" s="32"/>
      <c r="T627" s="32"/>
      <c r="U627" s="32"/>
      <c r="V627" s="32"/>
      <c r="W627" s="32"/>
      <c r="X627" s="32"/>
      <c r="Y627" s="32"/>
      <c r="Z627" s="32"/>
    </row>
    <row r="628" spans="1:26" ht="13.5" customHeight="1">
      <c r="A628" s="505"/>
      <c r="B628" s="486"/>
      <c r="C628" s="486"/>
      <c r="D628" s="486"/>
      <c r="E628" s="486"/>
      <c r="F628" s="486"/>
      <c r="G628" s="486"/>
      <c r="H628" s="32"/>
      <c r="I628" s="32"/>
      <c r="J628" s="32"/>
      <c r="K628" s="32"/>
      <c r="L628" s="32"/>
      <c r="M628" s="32"/>
      <c r="N628" s="32"/>
      <c r="O628" s="32"/>
      <c r="P628" s="32"/>
      <c r="Q628" s="32"/>
      <c r="R628" s="32"/>
      <c r="S628" s="32"/>
      <c r="T628" s="32"/>
      <c r="U628" s="32"/>
      <c r="V628" s="32"/>
      <c r="W628" s="32"/>
      <c r="X628" s="32"/>
      <c r="Y628" s="32"/>
      <c r="Z628" s="32"/>
    </row>
    <row r="629" spans="1:26" ht="13.5" customHeight="1">
      <c r="A629" s="505"/>
      <c r="B629" s="486"/>
      <c r="C629" s="486"/>
      <c r="D629" s="486"/>
      <c r="E629" s="486"/>
      <c r="F629" s="486"/>
      <c r="G629" s="486"/>
      <c r="H629" s="32"/>
      <c r="I629" s="32"/>
      <c r="J629" s="32"/>
      <c r="K629" s="32"/>
      <c r="L629" s="32"/>
      <c r="M629" s="32"/>
      <c r="N629" s="32"/>
      <c r="O629" s="32"/>
      <c r="P629" s="32"/>
      <c r="Q629" s="32"/>
      <c r="R629" s="32"/>
      <c r="S629" s="32"/>
      <c r="T629" s="32"/>
      <c r="U629" s="32"/>
      <c r="V629" s="32"/>
      <c r="W629" s="32"/>
      <c r="X629" s="32"/>
      <c r="Y629" s="32"/>
      <c r="Z629" s="32"/>
    </row>
    <row r="630" spans="1:26" ht="13.5" customHeight="1">
      <c r="A630" s="505"/>
      <c r="B630" s="486"/>
      <c r="C630" s="486"/>
      <c r="D630" s="486"/>
      <c r="E630" s="486"/>
      <c r="F630" s="486"/>
      <c r="G630" s="486"/>
      <c r="H630" s="32"/>
      <c r="I630" s="32"/>
      <c r="J630" s="32"/>
      <c r="K630" s="32"/>
      <c r="L630" s="32"/>
      <c r="M630" s="32"/>
      <c r="N630" s="32"/>
      <c r="O630" s="32"/>
      <c r="P630" s="32"/>
      <c r="Q630" s="32"/>
      <c r="R630" s="32"/>
      <c r="S630" s="32"/>
      <c r="T630" s="32"/>
      <c r="U630" s="32"/>
      <c r="V630" s="32"/>
      <c r="W630" s="32"/>
      <c r="X630" s="32"/>
      <c r="Y630" s="32"/>
      <c r="Z630" s="32"/>
    </row>
    <row r="631" spans="1:26" ht="13.5" customHeight="1">
      <c r="A631" s="505"/>
      <c r="B631" s="486"/>
      <c r="C631" s="486"/>
      <c r="D631" s="486"/>
      <c r="E631" s="486"/>
      <c r="F631" s="486"/>
      <c r="G631" s="486"/>
      <c r="H631" s="32"/>
      <c r="I631" s="32"/>
      <c r="J631" s="32"/>
      <c r="K631" s="32"/>
      <c r="L631" s="32"/>
      <c r="M631" s="32"/>
      <c r="N631" s="32"/>
      <c r="O631" s="32"/>
      <c r="P631" s="32"/>
      <c r="Q631" s="32"/>
      <c r="R631" s="32"/>
      <c r="S631" s="32"/>
      <c r="T631" s="32"/>
      <c r="U631" s="32"/>
      <c r="V631" s="32"/>
      <c r="W631" s="32"/>
      <c r="X631" s="32"/>
      <c r="Y631" s="32"/>
      <c r="Z631" s="32"/>
    </row>
    <row r="632" spans="1:26" ht="13.5" customHeight="1">
      <c r="A632" s="505"/>
      <c r="B632" s="486"/>
      <c r="C632" s="486"/>
      <c r="D632" s="486"/>
      <c r="E632" s="486"/>
      <c r="F632" s="486"/>
      <c r="G632" s="486"/>
      <c r="H632" s="32"/>
      <c r="I632" s="32"/>
      <c r="J632" s="32"/>
      <c r="K632" s="32"/>
      <c r="L632" s="32"/>
      <c r="M632" s="32"/>
      <c r="N632" s="32"/>
      <c r="O632" s="32"/>
      <c r="P632" s="32"/>
      <c r="Q632" s="32"/>
      <c r="R632" s="32"/>
      <c r="S632" s="32"/>
      <c r="T632" s="32"/>
      <c r="U632" s="32"/>
      <c r="V632" s="32"/>
      <c r="W632" s="32"/>
      <c r="X632" s="32"/>
      <c r="Y632" s="32"/>
      <c r="Z632" s="32"/>
    </row>
    <row r="633" spans="1:26" ht="13.5" customHeight="1">
      <c r="A633" s="505"/>
      <c r="B633" s="486"/>
      <c r="C633" s="486"/>
      <c r="D633" s="486"/>
      <c r="E633" s="486"/>
      <c r="F633" s="486"/>
      <c r="G633" s="486"/>
      <c r="H633" s="32"/>
      <c r="I633" s="32"/>
      <c r="J633" s="32"/>
      <c r="K633" s="32"/>
      <c r="L633" s="32"/>
      <c r="M633" s="32"/>
      <c r="N633" s="32"/>
      <c r="O633" s="32"/>
      <c r="P633" s="32"/>
      <c r="Q633" s="32"/>
      <c r="R633" s="32"/>
      <c r="S633" s="32"/>
      <c r="T633" s="32"/>
      <c r="U633" s="32"/>
      <c r="V633" s="32"/>
      <c r="W633" s="32"/>
      <c r="X633" s="32"/>
      <c r="Y633" s="32"/>
      <c r="Z633" s="32"/>
    </row>
    <row r="634" spans="1:26" ht="13.5" customHeight="1">
      <c r="A634" s="505"/>
      <c r="B634" s="486"/>
      <c r="C634" s="486"/>
      <c r="D634" s="486"/>
      <c r="E634" s="486"/>
      <c r="F634" s="486"/>
      <c r="G634" s="486"/>
      <c r="H634" s="32"/>
      <c r="I634" s="32"/>
      <c r="J634" s="32"/>
      <c r="K634" s="32"/>
      <c r="L634" s="32"/>
      <c r="M634" s="32"/>
      <c r="N634" s="32"/>
      <c r="O634" s="32"/>
      <c r="P634" s="32"/>
      <c r="Q634" s="32"/>
      <c r="R634" s="32"/>
      <c r="S634" s="32"/>
      <c r="T634" s="32"/>
      <c r="U634" s="32"/>
      <c r="V634" s="32"/>
      <c r="W634" s="32"/>
      <c r="X634" s="32"/>
      <c r="Y634" s="32"/>
      <c r="Z634" s="32"/>
    </row>
    <row r="635" spans="1:26" ht="13.5" customHeight="1">
      <c r="A635" s="505"/>
      <c r="B635" s="486"/>
      <c r="C635" s="486"/>
      <c r="D635" s="486"/>
      <c r="E635" s="486"/>
      <c r="F635" s="486"/>
      <c r="G635" s="486"/>
      <c r="H635" s="32"/>
      <c r="I635" s="32"/>
      <c r="J635" s="32"/>
      <c r="K635" s="32"/>
      <c r="L635" s="32"/>
      <c r="M635" s="32"/>
      <c r="N635" s="32"/>
      <c r="O635" s="32"/>
      <c r="P635" s="32"/>
      <c r="Q635" s="32"/>
      <c r="R635" s="32"/>
      <c r="S635" s="32"/>
      <c r="T635" s="32"/>
      <c r="U635" s="32"/>
      <c r="V635" s="32"/>
      <c r="W635" s="32"/>
      <c r="X635" s="32"/>
      <c r="Y635" s="32"/>
      <c r="Z635" s="32"/>
    </row>
    <row r="636" spans="1:26" ht="13.5" customHeight="1">
      <c r="A636" s="505"/>
      <c r="B636" s="486"/>
      <c r="C636" s="486"/>
      <c r="D636" s="486"/>
      <c r="E636" s="486"/>
      <c r="F636" s="486"/>
      <c r="G636" s="486"/>
      <c r="H636" s="32"/>
      <c r="I636" s="32"/>
      <c r="J636" s="32"/>
      <c r="K636" s="32"/>
      <c r="L636" s="32"/>
      <c r="M636" s="32"/>
      <c r="N636" s="32"/>
      <c r="O636" s="32"/>
      <c r="P636" s="32"/>
      <c r="Q636" s="32"/>
      <c r="R636" s="32"/>
      <c r="S636" s="32"/>
      <c r="T636" s="32"/>
      <c r="U636" s="32"/>
      <c r="V636" s="32"/>
      <c r="W636" s="32"/>
      <c r="X636" s="32"/>
      <c r="Y636" s="32"/>
      <c r="Z636" s="32"/>
    </row>
    <row r="637" spans="1:26" ht="13.5" customHeight="1">
      <c r="A637" s="505"/>
      <c r="B637" s="486"/>
      <c r="C637" s="486"/>
      <c r="D637" s="486"/>
      <c r="E637" s="486"/>
      <c r="F637" s="486"/>
      <c r="G637" s="486"/>
      <c r="H637" s="32"/>
      <c r="I637" s="32"/>
      <c r="J637" s="32"/>
      <c r="K637" s="32"/>
      <c r="L637" s="32"/>
      <c r="M637" s="32"/>
      <c r="N637" s="32"/>
      <c r="O637" s="32"/>
      <c r="P637" s="32"/>
      <c r="Q637" s="32"/>
      <c r="R637" s="32"/>
      <c r="S637" s="32"/>
      <c r="T637" s="32"/>
      <c r="U637" s="32"/>
      <c r="V637" s="32"/>
      <c r="W637" s="32"/>
      <c r="X637" s="32"/>
      <c r="Y637" s="32"/>
      <c r="Z637" s="32"/>
    </row>
    <row r="638" spans="1:26" ht="13.5" customHeight="1">
      <c r="A638" s="505"/>
      <c r="B638" s="486"/>
      <c r="C638" s="486"/>
      <c r="D638" s="486"/>
      <c r="E638" s="486"/>
      <c r="F638" s="486"/>
      <c r="G638" s="486"/>
      <c r="H638" s="32"/>
      <c r="I638" s="32"/>
      <c r="J638" s="32"/>
      <c r="K638" s="32"/>
      <c r="L638" s="32"/>
      <c r="M638" s="32"/>
      <c r="N638" s="32"/>
      <c r="O638" s="32"/>
      <c r="P638" s="32"/>
      <c r="Q638" s="32"/>
      <c r="R638" s="32"/>
      <c r="S638" s="32"/>
      <c r="T638" s="32"/>
      <c r="U638" s="32"/>
      <c r="V638" s="32"/>
      <c r="W638" s="32"/>
      <c r="X638" s="32"/>
      <c r="Y638" s="32"/>
      <c r="Z638" s="32"/>
    </row>
    <row r="639" spans="1:26" ht="13.5" customHeight="1">
      <c r="A639" s="505"/>
      <c r="B639" s="486"/>
      <c r="C639" s="486"/>
      <c r="D639" s="486"/>
      <c r="E639" s="486"/>
      <c r="F639" s="486"/>
      <c r="G639" s="486"/>
      <c r="H639" s="32"/>
      <c r="I639" s="32"/>
      <c r="J639" s="32"/>
      <c r="K639" s="32"/>
      <c r="L639" s="32"/>
      <c r="M639" s="32"/>
      <c r="N639" s="32"/>
      <c r="O639" s="32"/>
      <c r="P639" s="32"/>
      <c r="Q639" s="32"/>
      <c r="R639" s="32"/>
      <c r="S639" s="32"/>
      <c r="T639" s="32"/>
      <c r="U639" s="32"/>
      <c r="V639" s="32"/>
      <c r="W639" s="32"/>
      <c r="X639" s="32"/>
      <c r="Y639" s="32"/>
      <c r="Z639" s="32"/>
    </row>
    <row r="640" spans="1:26" ht="13.5" customHeight="1">
      <c r="A640" s="505"/>
      <c r="B640" s="486"/>
      <c r="C640" s="486"/>
      <c r="D640" s="486"/>
      <c r="E640" s="486"/>
      <c r="F640" s="486"/>
      <c r="G640" s="486"/>
      <c r="H640" s="32"/>
      <c r="I640" s="32"/>
      <c r="J640" s="32"/>
      <c r="K640" s="32"/>
      <c r="L640" s="32"/>
      <c r="M640" s="32"/>
      <c r="N640" s="32"/>
      <c r="O640" s="32"/>
      <c r="P640" s="32"/>
      <c r="Q640" s="32"/>
      <c r="R640" s="32"/>
      <c r="S640" s="32"/>
      <c r="T640" s="32"/>
      <c r="U640" s="32"/>
      <c r="V640" s="32"/>
      <c r="W640" s="32"/>
      <c r="X640" s="32"/>
      <c r="Y640" s="32"/>
      <c r="Z640" s="32"/>
    </row>
    <row r="641" spans="1:26" ht="13.5" customHeight="1">
      <c r="A641" s="505"/>
      <c r="B641" s="486"/>
      <c r="C641" s="486"/>
      <c r="D641" s="486"/>
      <c r="E641" s="486"/>
      <c r="F641" s="486"/>
      <c r="G641" s="486"/>
      <c r="H641" s="32"/>
      <c r="I641" s="32"/>
      <c r="J641" s="32"/>
      <c r="K641" s="32"/>
      <c r="L641" s="32"/>
      <c r="M641" s="32"/>
      <c r="N641" s="32"/>
      <c r="O641" s="32"/>
      <c r="P641" s="32"/>
      <c r="Q641" s="32"/>
      <c r="R641" s="32"/>
      <c r="S641" s="32"/>
      <c r="T641" s="32"/>
      <c r="U641" s="32"/>
      <c r="V641" s="32"/>
      <c r="W641" s="32"/>
      <c r="X641" s="32"/>
      <c r="Y641" s="32"/>
      <c r="Z641" s="32"/>
    </row>
    <row r="642" spans="1:26" ht="13.5" customHeight="1">
      <c r="A642" s="505"/>
      <c r="B642" s="486"/>
      <c r="C642" s="486"/>
      <c r="D642" s="486"/>
      <c r="E642" s="486"/>
      <c r="F642" s="486"/>
      <c r="G642" s="486"/>
      <c r="H642" s="32"/>
      <c r="I642" s="32"/>
      <c r="J642" s="32"/>
      <c r="K642" s="32"/>
      <c r="L642" s="32"/>
      <c r="M642" s="32"/>
      <c r="N642" s="32"/>
      <c r="O642" s="32"/>
      <c r="P642" s="32"/>
      <c r="Q642" s="32"/>
      <c r="R642" s="32"/>
      <c r="S642" s="32"/>
      <c r="T642" s="32"/>
      <c r="U642" s="32"/>
      <c r="V642" s="32"/>
      <c r="W642" s="32"/>
      <c r="X642" s="32"/>
      <c r="Y642" s="32"/>
      <c r="Z642" s="32"/>
    </row>
    <row r="643" spans="1:26" ht="13.5" customHeight="1">
      <c r="A643" s="505"/>
      <c r="B643" s="486"/>
      <c r="C643" s="486"/>
      <c r="D643" s="486"/>
      <c r="E643" s="486"/>
      <c r="F643" s="486"/>
      <c r="G643" s="486"/>
      <c r="H643" s="32"/>
      <c r="I643" s="32"/>
      <c r="J643" s="32"/>
      <c r="K643" s="32"/>
      <c r="L643" s="32"/>
      <c r="M643" s="32"/>
      <c r="N643" s="32"/>
      <c r="O643" s="32"/>
      <c r="P643" s="32"/>
      <c r="Q643" s="32"/>
      <c r="R643" s="32"/>
      <c r="S643" s="32"/>
      <c r="T643" s="32"/>
      <c r="U643" s="32"/>
      <c r="V643" s="32"/>
      <c r="W643" s="32"/>
      <c r="X643" s="32"/>
      <c r="Y643" s="32"/>
      <c r="Z643" s="32"/>
    </row>
    <row r="644" spans="1:26" ht="13.5" customHeight="1">
      <c r="A644" s="505"/>
      <c r="B644" s="486"/>
      <c r="C644" s="486"/>
      <c r="D644" s="486"/>
      <c r="E644" s="486"/>
      <c r="F644" s="486"/>
      <c r="G644" s="486"/>
      <c r="H644" s="32"/>
      <c r="I644" s="32"/>
      <c r="J644" s="32"/>
      <c r="K644" s="32"/>
      <c r="L644" s="32"/>
      <c r="M644" s="32"/>
      <c r="N644" s="32"/>
      <c r="O644" s="32"/>
      <c r="P644" s="32"/>
      <c r="Q644" s="32"/>
      <c r="R644" s="32"/>
      <c r="S644" s="32"/>
      <c r="T644" s="32"/>
      <c r="U644" s="32"/>
      <c r="V644" s="32"/>
      <c r="W644" s="32"/>
      <c r="X644" s="32"/>
      <c r="Y644" s="32"/>
      <c r="Z644" s="32"/>
    </row>
    <row r="645" spans="1:26" ht="13.5" customHeight="1">
      <c r="A645" s="505"/>
      <c r="B645" s="486"/>
      <c r="C645" s="486"/>
      <c r="D645" s="486"/>
      <c r="E645" s="486"/>
      <c r="F645" s="486"/>
      <c r="G645" s="486"/>
      <c r="H645" s="32"/>
      <c r="I645" s="32"/>
      <c r="J645" s="32"/>
      <c r="K645" s="32"/>
      <c r="L645" s="32"/>
      <c r="M645" s="32"/>
      <c r="N645" s="32"/>
      <c r="O645" s="32"/>
      <c r="P645" s="32"/>
      <c r="Q645" s="32"/>
      <c r="R645" s="32"/>
      <c r="S645" s="32"/>
      <c r="T645" s="32"/>
      <c r="U645" s="32"/>
      <c r="V645" s="32"/>
      <c r="W645" s="32"/>
      <c r="X645" s="32"/>
      <c r="Y645" s="32"/>
      <c r="Z645" s="32"/>
    </row>
    <row r="646" spans="1:26" ht="13.5" customHeight="1">
      <c r="A646" s="505"/>
      <c r="B646" s="486"/>
      <c r="C646" s="486"/>
      <c r="D646" s="486"/>
      <c r="E646" s="486"/>
      <c r="F646" s="486"/>
      <c r="G646" s="486"/>
      <c r="H646" s="32"/>
      <c r="I646" s="32"/>
      <c r="J646" s="32"/>
      <c r="K646" s="32"/>
      <c r="L646" s="32"/>
      <c r="M646" s="32"/>
      <c r="N646" s="32"/>
      <c r="O646" s="32"/>
      <c r="P646" s="32"/>
      <c r="Q646" s="32"/>
      <c r="R646" s="32"/>
      <c r="S646" s="32"/>
      <c r="T646" s="32"/>
      <c r="U646" s="32"/>
      <c r="V646" s="32"/>
      <c r="W646" s="32"/>
      <c r="X646" s="32"/>
      <c r="Y646" s="32"/>
      <c r="Z646" s="32"/>
    </row>
    <row r="647" spans="1:26" ht="13.5" customHeight="1">
      <c r="A647" s="505"/>
      <c r="B647" s="486"/>
      <c r="C647" s="486"/>
      <c r="D647" s="486"/>
      <c r="E647" s="486"/>
      <c r="F647" s="486"/>
      <c r="G647" s="486"/>
      <c r="H647" s="32"/>
      <c r="I647" s="32"/>
      <c r="J647" s="32"/>
      <c r="K647" s="32"/>
      <c r="L647" s="32"/>
      <c r="M647" s="32"/>
      <c r="N647" s="32"/>
      <c r="O647" s="32"/>
      <c r="P647" s="32"/>
      <c r="Q647" s="32"/>
      <c r="R647" s="32"/>
      <c r="S647" s="32"/>
      <c r="T647" s="32"/>
      <c r="U647" s="32"/>
      <c r="V647" s="32"/>
      <c r="W647" s="32"/>
      <c r="X647" s="32"/>
      <c r="Y647" s="32"/>
      <c r="Z647" s="32"/>
    </row>
    <row r="648" spans="1:26" ht="13.5" customHeight="1">
      <c r="A648" s="505"/>
      <c r="B648" s="486"/>
      <c r="C648" s="486"/>
      <c r="D648" s="486"/>
      <c r="E648" s="486"/>
      <c r="F648" s="486"/>
      <c r="G648" s="486"/>
      <c r="H648" s="32"/>
      <c r="I648" s="32"/>
      <c r="J648" s="32"/>
      <c r="K648" s="32"/>
      <c r="L648" s="32"/>
      <c r="M648" s="32"/>
      <c r="N648" s="32"/>
      <c r="O648" s="32"/>
      <c r="P648" s="32"/>
      <c r="Q648" s="32"/>
      <c r="R648" s="32"/>
      <c r="S648" s="32"/>
      <c r="T648" s="32"/>
      <c r="U648" s="32"/>
      <c r="V648" s="32"/>
      <c r="W648" s="32"/>
      <c r="X648" s="32"/>
      <c r="Y648" s="32"/>
      <c r="Z648" s="32"/>
    </row>
    <row r="649" spans="1:26" ht="13.5" customHeight="1">
      <c r="A649" s="505"/>
      <c r="B649" s="486"/>
      <c r="C649" s="486"/>
      <c r="D649" s="486"/>
      <c r="E649" s="486"/>
      <c r="F649" s="486"/>
      <c r="G649" s="486"/>
      <c r="H649" s="32"/>
      <c r="I649" s="32"/>
      <c r="J649" s="32"/>
      <c r="K649" s="32"/>
      <c r="L649" s="32"/>
      <c r="M649" s="32"/>
      <c r="N649" s="32"/>
      <c r="O649" s="32"/>
      <c r="P649" s="32"/>
      <c r="Q649" s="32"/>
      <c r="R649" s="32"/>
      <c r="S649" s="32"/>
      <c r="T649" s="32"/>
      <c r="U649" s="32"/>
      <c r="V649" s="32"/>
      <c r="W649" s="32"/>
      <c r="X649" s="32"/>
      <c r="Y649" s="32"/>
      <c r="Z649" s="32"/>
    </row>
    <row r="650" spans="1:26" ht="13.5" customHeight="1">
      <c r="A650" s="505"/>
      <c r="B650" s="486"/>
      <c r="C650" s="486"/>
      <c r="D650" s="486"/>
      <c r="E650" s="486"/>
      <c r="F650" s="486"/>
      <c r="G650" s="486"/>
      <c r="H650" s="32"/>
      <c r="I650" s="32"/>
      <c r="J650" s="32"/>
      <c r="K650" s="32"/>
      <c r="L650" s="32"/>
      <c r="M650" s="32"/>
      <c r="N650" s="32"/>
      <c r="O650" s="32"/>
      <c r="P650" s="32"/>
      <c r="Q650" s="32"/>
      <c r="R650" s="32"/>
      <c r="S650" s="32"/>
      <c r="T650" s="32"/>
      <c r="U650" s="32"/>
      <c r="V650" s="32"/>
      <c r="W650" s="32"/>
      <c r="X650" s="32"/>
      <c r="Y650" s="32"/>
      <c r="Z650" s="32"/>
    </row>
    <row r="651" spans="1:26" ht="13.5" customHeight="1">
      <c r="A651" s="505"/>
      <c r="B651" s="486"/>
      <c r="C651" s="486"/>
      <c r="D651" s="486"/>
      <c r="E651" s="486"/>
      <c r="F651" s="486"/>
      <c r="G651" s="486"/>
      <c r="H651" s="32"/>
      <c r="I651" s="32"/>
      <c r="J651" s="32"/>
      <c r="K651" s="32"/>
      <c r="L651" s="32"/>
      <c r="M651" s="32"/>
      <c r="N651" s="32"/>
      <c r="O651" s="32"/>
      <c r="P651" s="32"/>
      <c r="Q651" s="32"/>
      <c r="R651" s="32"/>
      <c r="S651" s="32"/>
      <c r="T651" s="32"/>
      <c r="U651" s="32"/>
      <c r="V651" s="32"/>
      <c r="W651" s="32"/>
      <c r="X651" s="32"/>
      <c r="Y651" s="32"/>
      <c r="Z651" s="32"/>
    </row>
    <row r="652" spans="1:26" ht="13.5" customHeight="1">
      <c r="A652" s="505"/>
      <c r="B652" s="486"/>
      <c r="C652" s="486"/>
      <c r="D652" s="486"/>
      <c r="E652" s="486"/>
      <c r="F652" s="486"/>
      <c r="G652" s="486"/>
      <c r="H652" s="32"/>
      <c r="I652" s="32"/>
      <c r="J652" s="32"/>
      <c r="K652" s="32"/>
      <c r="L652" s="32"/>
      <c r="M652" s="32"/>
      <c r="N652" s="32"/>
      <c r="O652" s="32"/>
      <c r="P652" s="32"/>
      <c r="Q652" s="32"/>
      <c r="R652" s="32"/>
      <c r="S652" s="32"/>
      <c r="T652" s="32"/>
      <c r="U652" s="32"/>
      <c r="V652" s="32"/>
      <c r="W652" s="32"/>
      <c r="X652" s="32"/>
      <c r="Y652" s="32"/>
      <c r="Z652" s="32"/>
    </row>
    <row r="653" spans="1:26" ht="13.5" customHeight="1">
      <c r="A653" s="505"/>
      <c r="B653" s="486"/>
      <c r="C653" s="486"/>
      <c r="D653" s="486"/>
      <c r="E653" s="486"/>
      <c r="F653" s="486"/>
      <c r="G653" s="486"/>
      <c r="H653" s="32"/>
      <c r="I653" s="32"/>
      <c r="J653" s="32"/>
      <c r="K653" s="32"/>
      <c r="L653" s="32"/>
      <c r="M653" s="32"/>
      <c r="N653" s="32"/>
      <c r="O653" s="32"/>
      <c r="P653" s="32"/>
      <c r="Q653" s="32"/>
      <c r="R653" s="32"/>
      <c r="S653" s="32"/>
      <c r="T653" s="32"/>
      <c r="U653" s="32"/>
      <c r="V653" s="32"/>
      <c r="W653" s="32"/>
      <c r="X653" s="32"/>
      <c r="Y653" s="32"/>
      <c r="Z653" s="32"/>
    </row>
    <row r="654" spans="1:26" ht="13.5" customHeight="1">
      <c r="A654" s="505"/>
      <c r="B654" s="486"/>
      <c r="C654" s="486"/>
      <c r="D654" s="486"/>
      <c r="E654" s="486"/>
      <c r="F654" s="486"/>
      <c r="G654" s="486"/>
      <c r="H654" s="32"/>
      <c r="I654" s="32"/>
      <c r="J654" s="32"/>
      <c r="K654" s="32"/>
      <c r="L654" s="32"/>
      <c r="M654" s="32"/>
      <c r="N654" s="32"/>
      <c r="O654" s="32"/>
      <c r="P654" s="32"/>
      <c r="Q654" s="32"/>
      <c r="R654" s="32"/>
      <c r="S654" s="32"/>
      <c r="T654" s="32"/>
      <c r="U654" s="32"/>
      <c r="V654" s="32"/>
      <c r="W654" s="32"/>
      <c r="X654" s="32"/>
      <c r="Y654" s="32"/>
      <c r="Z654" s="32"/>
    </row>
    <row r="655" spans="1:26" ht="13.5" customHeight="1">
      <c r="A655" s="505"/>
      <c r="B655" s="486"/>
      <c r="C655" s="486"/>
      <c r="D655" s="486"/>
      <c r="E655" s="486"/>
      <c r="F655" s="486"/>
      <c r="G655" s="486"/>
      <c r="H655" s="32"/>
      <c r="I655" s="32"/>
      <c r="J655" s="32"/>
      <c r="K655" s="32"/>
      <c r="L655" s="32"/>
      <c r="M655" s="32"/>
      <c r="N655" s="32"/>
      <c r="O655" s="32"/>
      <c r="P655" s="32"/>
      <c r="Q655" s="32"/>
      <c r="R655" s="32"/>
      <c r="S655" s="32"/>
      <c r="T655" s="32"/>
      <c r="U655" s="32"/>
      <c r="V655" s="32"/>
      <c r="W655" s="32"/>
      <c r="X655" s="32"/>
      <c r="Y655" s="32"/>
      <c r="Z655" s="32"/>
    </row>
    <row r="656" spans="1:26" ht="13.5" customHeight="1">
      <c r="A656" s="505"/>
      <c r="B656" s="486"/>
      <c r="C656" s="486"/>
      <c r="D656" s="486"/>
      <c r="E656" s="486"/>
      <c r="F656" s="486"/>
      <c r="G656" s="486"/>
      <c r="H656" s="32"/>
      <c r="I656" s="32"/>
      <c r="J656" s="32"/>
      <c r="K656" s="32"/>
      <c r="L656" s="32"/>
      <c r="M656" s="32"/>
      <c r="N656" s="32"/>
      <c r="O656" s="32"/>
      <c r="P656" s="32"/>
      <c r="Q656" s="32"/>
      <c r="R656" s="32"/>
      <c r="S656" s="32"/>
      <c r="T656" s="32"/>
      <c r="U656" s="32"/>
      <c r="V656" s="32"/>
      <c r="W656" s="32"/>
      <c r="X656" s="32"/>
      <c r="Y656" s="32"/>
      <c r="Z656" s="32"/>
    </row>
    <row r="657" spans="1:26" ht="13.5" customHeight="1">
      <c r="A657" s="505"/>
      <c r="B657" s="486"/>
      <c r="C657" s="486"/>
      <c r="D657" s="486"/>
      <c r="E657" s="486"/>
      <c r="F657" s="486"/>
      <c r="G657" s="486"/>
      <c r="H657" s="32"/>
      <c r="I657" s="32"/>
      <c r="J657" s="32"/>
      <c r="K657" s="32"/>
      <c r="L657" s="32"/>
      <c r="M657" s="32"/>
      <c r="N657" s="32"/>
      <c r="O657" s="32"/>
      <c r="P657" s="32"/>
      <c r="Q657" s="32"/>
      <c r="R657" s="32"/>
      <c r="S657" s="32"/>
      <c r="T657" s="32"/>
      <c r="U657" s="32"/>
      <c r="V657" s="32"/>
      <c r="W657" s="32"/>
      <c r="X657" s="32"/>
      <c r="Y657" s="32"/>
      <c r="Z657" s="32"/>
    </row>
    <row r="658" spans="1:26" ht="13.5" customHeight="1">
      <c r="A658" s="505"/>
      <c r="B658" s="486"/>
      <c r="C658" s="486"/>
      <c r="D658" s="486"/>
      <c r="E658" s="486"/>
      <c r="F658" s="486"/>
      <c r="G658" s="486"/>
      <c r="H658" s="32"/>
      <c r="I658" s="32"/>
      <c r="J658" s="32"/>
      <c r="K658" s="32"/>
      <c r="L658" s="32"/>
      <c r="M658" s="32"/>
      <c r="N658" s="32"/>
      <c r="O658" s="32"/>
      <c r="P658" s="32"/>
      <c r="Q658" s="32"/>
      <c r="R658" s="32"/>
      <c r="S658" s="32"/>
      <c r="T658" s="32"/>
      <c r="U658" s="32"/>
      <c r="V658" s="32"/>
      <c r="W658" s="32"/>
      <c r="X658" s="32"/>
      <c r="Y658" s="32"/>
      <c r="Z658" s="32"/>
    </row>
    <row r="659" spans="1:26" ht="13.5" customHeight="1">
      <c r="A659" s="505"/>
      <c r="B659" s="486"/>
      <c r="C659" s="486"/>
      <c r="D659" s="486"/>
      <c r="E659" s="486"/>
      <c r="F659" s="486"/>
      <c r="G659" s="486"/>
      <c r="H659" s="32"/>
      <c r="I659" s="32"/>
      <c r="J659" s="32"/>
      <c r="K659" s="32"/>
      <c r="L659" s="32"/>
      <c r="M659" s="32"/>
      <c r="N659" s="32"/>
      <c r="O659" s="32"/>
      <c r="P659" s="32"/>
      <c r="Q659" s="32"/>
      <c r="R659" s="32"/>
      <c r="S659" s="32"/>
      <c r="T659" s="32"/>
      <c r="U659" s="32"/>
      <c r="V659" s="32"/>
      <c r="W659" s="32"/>
      <c r="X659" s="32"/>
      <c r="Y659" s="32"/>
      <c r="Z659" s="32"/>
    </row>
    <row r="660" spans="1:26" ht="13.5" customHeight="1">
      <c r="A660" s="505"/>
      <c r="B660" s="486"/>
      <c r="C660" s="486"/>
      <c r="D660" s="486"/>
      <c r="E660" s="486"/>
      <c r="F660" s="486"/>
      <c r="G660" s="486"/>
      <c r="H660" s="32"/>
      <c r="I660" s="32"/>
      <c r="J660" s="32"/>
      <c r="K660" s="32"/>
      <c r="L660" s="32"/>
      <c r="M660" s="32"/>
      <c r="N660" s="32"/>
      <c r="O660" s="32"/>
      <c r="P660" s="32"/>
      <c r="Q660" s="32"/>
      <c r="R660" s="32"/>
      <c r="S660" s="32"/>
      <c r="T660" s="32"/>
      <c r="U660" s="32"/>
      <c r="V660" s="32"/>
      <c r="W660" s="32"/>
      <c r="X660" s="32"/>
      <c r="Y660" s="32"/>
      <c r="Z660" s="32"/>
    </row>
    <row r="661" spans="1:26" ht="13.5" customHeight="1">
      <c r="A661" s="505"/>
      <c r="B661" s="486"/>
      <c r="C661" s="486"/>
      <c r="D661" s="486"/>
      <c r="E661" s="486"/>
      <c r="F661" s="486"/>
      <c r="G661" s="486"/>
      <c r="H661" s="32"/>
      <c r="I661" s="32"/>
      <c r="J661" s="32"/>
      <c r="K661" s="32"/>
      <c r="L661" s="32"/>
      <c r="M661" s="32"/>
      <c r="N661" s="32"/>
      <c r="O661" s="32"/>
      <c r="P661" s="32"/>
      <c r="Q661" s="32"/>
      <c r="R661" s="32"/>
      <c r="S661" s="32"/>
      <c r="T661" s="32"/>
      <c r="U661" s="32"/>
      <c r="V661" s="32"/>
      <c r="W661" s="32"/>
      <c r="X661" s="32"/>
      <c r="Y661" s="32"/>
      <c r="Z661" s="32"/>
    </row>
    <row r="662" spans="1:26" ht="13.5" customHeight="1">
      <c r="A662" s="505"/>
      <c r="B662" s="486"/>
      <c r="C662" s="486"/>
      <c r="D662" s="486"/>
      <c r="E662" s="486"/>
      <c r="F662" s="486"/>
      <c r="G662" s="486"/>
      <c r="H662" s="32"/>
      <c r="I662" s="32"/>
      <c r="J662" s="32"/>
      <c r="K662" s="32"/>
      <c r="L662" s="32"/>
      <c r="M662" s="32"/>
      <c r="N662" s="32"/>
      <c r="O662" s="32"/>
      <c r="P662" s="32"/>
      <c r="Q662" s="32"/>
      <c r="R662" s="32"/>
      <c r="S662" s="32"/>
      <c r="T662" s="32"/>
      <c r="U662" s="32"/>
      <c r="V662" s="32"/>
      <c r="W662" s="32"/>
      <c r="X662" s="32"/>
      <c r="Y662" s="32"/>
      <c r="Z662" s="32"/>
    </row>
    <row r="663" spans="1:26" ht="13.5" customHeight="1">
      <c r="A663" s="505"/>
      <c r="B663" s="486"/>
      <c r="C663" s="486"/>
      <c r="D663" s="486"/>
      <c r="E663" s="486"/>
      <c r="F663" s="486"/>
      <c r="G663" s="486"/>
      <c r="H663" s="32"/>
      <c r="I663" s="32"/>
      <c r="J663" s="32"/>
      <c r="K663" s="32"/>
      <c r="L663" s="32"/>
      <c r="M663" s="32"/>
      <c r="N663" s="32"/>
      <c r="O663" s="32"/>
      <c r="P663" s="32"/>
      <c r="Q663" s="32"/>
      <c r="R663" s="32"/>
      <c r="S663" s="32"/>
      <c r="T663" s="32"/>
      <c r="U663" s="32"/>
      <c r="V663" s="32"/>
      <c r="W663" s="32"/>
      <c r="X663" s="32"/>
      <c r="Y663" s="32"/>
      <c r="Z663" s="32"/>
    </row>
    <row r="664" spans="1:26" ht="13.5" customHeight="1">
      <c r="A664" s="505"/>
      <c r="B664" s="486"/>
      <c r="C664" s="486"/>
      <c r="D664" s="486"/>
      <c r="E664" s="486"/>
      <c r="F664" s="486"/>
      <c r="G664" s="486"/>
      <c r="H664" s="32"/>
      <c r="I664" s="32"/>
      <c r="J664" s="32"/>
      <c r="K664" s="32"/>
      <c r="L664" s="32"/>
      <c r="M664" s="32"/>
      <c r="N664" s="32"/>
      <c r="O664" s="32"/>
      <c r="P664" s="32"/>
      <c r="Q664" s="32"/>
      <c r="R664" s="32"/>
      <c r="S664" s="32"/>
      <c r="T664" s="32"/>
      <c r="U664" s="32"/>
      <c r="V664" s="32"/>
      <c r="W664" s="32"/>
      <c r="X664" s="32"/>
      <c r="Y664" s="32"/>
      <c r="Z664" s="32"/>
    </row>
    <row r="665" spans="1:26" ht="13.5" customHeight="1">
      <c r="A665" s="505"/>
      <c r="B665" s="486"/>
      <c r="C665" s="486"/>
      <c r="D665" s="486"/>
      <c r="E665" s="486"/>
      <c r="F665" s="486"/>
      <c r="G665" s="486"/>
      <c r="H665" s="32"/>
      <c r="I665" s="32"/>
      <c r="J665" s="32"/>
      <c r="K665" s="32"/>
      <c r="L665" s="32"/>
      <c r="M665" s="32"/>
      <c r="N665" s="32"/>
      <c r="O665" s="32"/>
      <c r="P665" s="32"/>
      <c r="Q665" s="32"/>
      <c r="R665" s="32"/>
      <c r="S665" s="32"/>
      <c r="T665" s="32"/>
      <c r="U665" s="32"/>
      <c r="V665" s="32"/>
      <c r="W665" s="32"/>
      <c r="X665" s="32"/>
      <c r="Y665" s="32"/>
      <c r="Z665" s="32"/>
    </row>
    <row r="666" spans="1:26" ht="13.5" customHeight="1">
      <c r="A666" s="505"/>
      <c r="B666" s="486"/>
      <c r="C666" s="486"/>
      <c r="D666" s="486"/>
      <c r="E666" s="486"/>
      <c r="F666" s="486"/>
      <c r="G666" s="486"/>
      <c r="H666" s="32"/>
      <c r="I666" s="32"/>
      <c r="J666" s="32"/>
      <c r="K666" s="32"/>
      <c r="L666" s="32"/>
      <c r="M666" s="32"/>
      <c r="N666" s="32"/>
      <c r="O666" s="32"/>
      <c r="P666" s="32"/>
      <c r="Q666" s="32"/>
      <c r="R666" s="32"/>
      <c r="S666" s="32"/>
      <c r="T666" s="32"/>
      <c r="U666" s="32"/>
      <c r="V666" s="32"/>
      <c r="W666" s="32"/>
      <c r="X666" s="32"/>
      <c r="Y666" s="32"/>
      <c r="Z666" s="32"/>
    </row>
    <row r="667" spans="1:26" ht="13.5" customHeight="1">
      <c r="A667" s="505"/>
      <c r="B667" s="486"/>
      <c r="C667" s="486"/>
      <c r="D667" s="486"/>
      <c r="E667" s="486"/>
      <c r="F667" s="486"/>
      <c r="G667" s="486"/>
      <c r="H667" s="32"/>
      <c r="I667" s="32"/>
      <c r="J667" s="32"/>
      <c r="K667" s="32"/>
      <c r="L667" s="32"/>
      <c r="M667" s="32"/>
      <c r="N667" s="32"/>
      <c r="O667" s="32"/>
      <c r="P667" s="32"/>
      <c r="Q667" s="32"/>
      <c r="R667" s="32"/>
      <c r="S667" s="32"/>
      <c r="T667" s="32"/>
      <c r="U667" s="32"/>
      <c r="V667" s="32"/>
      <c r="W667" s="32"/>
      <c r="X667" s="32"/>
      <c r="Y667" s="32"/>
      <c r="Z667" s="32"/>
    </row>
    <row r="668" spans="1:26" ht="13.5" customHeight="1">
      <c r="A668" s="505"/>
      <c r="B668" s="486"/>
      <c r="C668" s="486"/>
      <c r="D668" s="486"/>
      <c r="E668" s="486"/>
      <c r="F668" s="486"/>
      <c r="G668" s="486"/>
      <c r="H668" s="32"/>
      <c r="I668" s="32"/>
      <c r="J668" s="32"/>
      <c r="K668" s="32"/>
      <c r="L668" s="32"/>
      <c r="M668" s="32"/>
      <c r="N668" s="32"/>
      <c r="O668" s="32"/>
      <c r="P668" s="32"/>
      <c r="Q668" s="32"/>
      <c r="R668" s="32"/>
      <c r="S668" s="32"/>
      <c r="T668" s="32"/>
      <c r="U668" s="32"/>
      <c r="V668" s="32"/>
      <c r="W668" s="32"/>
      <c r="X668" s="32"/>
      <c r="Y668" s="32"/>
      <c r="Z668" s="32"/>
    </row>
    <row r="669" spans="1:26" ht="13.5" customHeight="1">
      <c r="A669" s="505"/>
      <c r="B669" s="486"/>
      <c r="C669" s="486"/>
      <c r="D669" s="486"/>
      <c r="E669" s="486"/>
      <c r="F669" s="486"/>
      <c r="G669" s="486"/>
      <c r="H669" s="32"/>
      <c r="I669" s="32"/>
      <c r="J669" s="32"/>
      <c r="K669" s="32"/>
      <c r="L669" s="32"/>
      <c r="M669" s="32"/>
      <c r="N669" s="32"/>
      <c r="O669" s="32"/>
      <c r="P669" s="32"/>
      <c r="Q669" s="32"/>
      <c r="R669" s="32"/>
      <c r="S669" s="32"/>
      <c r="T669" s="32"/>
      <c r="U669" s="32"/>
      <c r="V669" s="32"/>
      <c r="W669" s="32"/>
      <c r="X669" s="32"/>
      <c r="Y669" s="32"/>
      <c r="Z669" s="32"/>
    </row>
    <row r="670" spans="1:26" ht="13.5" customHeight="1">
      <c r="A670" s="505"/>
      <c r="B670" s="486"/>
      <c r="C670" s="486"/>
      <c r="D670" s="486"/>
      <c r="E670" s="486"/>
      <c r="F670" s="486"/>
      <c r="G670" s="486"/>
      <c r="H670" s="32"/>
      <c r="I670" s="32"/>
      <c r="J670" s="32"/>
      <c r="K670" s="32"/>
      <c r="L670" s="32"/>
      <c r="M670" s="32"/>
      <c r="N670" s="32"/>
      <c r="O670" s="32"/>
      <c r="P670" s="32"/>
      <c r="Q670" s="32"/>
      <c r="R670" s="32"/>
      <c r="S670" s="32"/>
      <c r="T670" s="32"/>
      <c r="U670" s="32"/>
      <c r="V670" s="32"/>
      <c r="W670" s="32"/>
      <c r="X670" s="32"/>
      <c r="Y670" s="32"/>
      <c r="Z670" s="32"/>
    </row>
    <row r="671" spans="1:26" ht="13.5" customHeight="1">
      <c r="A671" s="505"/>
      <c r="B671" s="486"/>
      <c r="C671" s="486"/>
      <c r="D671" s="486"/>
      <c r="E671" s="486"/>
      <c r="F671" s="486"/>
      <c r="G671" s="486"/>
      <c r="H671" s="32"/>
      <c r="I671" s="32"/>
      <c r="J671" s="32"/>
      <c r="K671" s="32"/>
      <c r="L671" s="32"/>
      <c r="M671" s="32"/>
      <c r="N671" s="32"/>
      <c r="O671" s="32"/>
      <c r="P671" s="32"/>
      <c r="Q671" s="32"/>
      <c r="R671" s="32"/>
      <c r="S671" s="32"/>
      <c r="T671" s="32"/>
      <c r="U671" s="32"/>
      <c r="V671" s="32"/>
      <c r="W671" s="32"/>
      <c r="X671" s="32"/>
      <c r="Y671" s="32"/>
      <c r="Z671" s="32"/>
    </row>
    <row r="672" spans="1:26" ht="13.5" customHeight="1">
      <c r="A672" s="505"/>
      <c r="B672" s="486"/>
      <c r="C672" s="486"/>
      <c r="D672" s="486"/>
      <c r="E672" s="486"/>
      <c r="F672" s="486"/>
      <c r="G672" s="486"/>
      <c r="H672" s="32"/>
      <c r="I672" s="32"/>
      <c r="J672" s="32"/>
      <c r="K672" s="32"/>
      <c r="L672" s="32"/>
      <c r="M672" s="32"/>
      <c r="N672" s="32"/>
      <c r="O672" s="32"/>
      <c r="P672" s="32"/>
      <c r="Q672" s="32"/>
      <c r="R672" s="32"/>
      <c r="S672" s="32"/>
      <c r="T672" s="32"/>
      <c r="U672" s="32"/>
      <c r="V672" s="32"/>
      <c r="W672" s="32"/>
      <c r="X672" s="32"/>
      <c r="Y672" s="32"/>
      <c r="Z672" s="32"/>
    </row>
    <row r="673" spans="1:26" ht="13.5" customHeight="1">
      <c r="A673" s="505"/>
      <c r="B673" s="486"/>
      <c r="C673" s="486"/>
      <c r="D673" s="486"/>
      <c r="E673" s="486"/>
      <c r="F673" s="486"/>
      <c r="G673" s="486"/>
      <c r="H673" s="32"/>
      <c r="I673" s="32"/>
      <c r="J673" s="32"/>
      <c r="K673" s="32"/>
      <c r="L673" s="32"/>
      <c r="M673" s="32"/>
      <c r="N673" s="32"/>
      <c r="O673" s="32"/>
      <c r="P673" s="32"/>
      <c r="Q673" s="32"/>
      <c r="R673" s="32"/>
      <c r="S673" s="32"/>
      <c r="T673" s="32"/>
      <c r="U673" s="32"/>
      <c r="V673" s="32"/>
      <c r="W673" s="32"/>
      <c r="X673" s="32"/>
      <c r="Y673" s="32"/>
      <c r="Z673" s="32"/>
    </row>
    <row r="674" spans="1:26" ht="13.5" customHeight="1">
      <c r="A674" s="505"/>
      <c r="B674" s="486"/>
      <c r="C674" s="486"/>
      <c r="D674" s="486"/>
      <c r="E674" s="486"/>
      <c r="F674" s="486"/>
      <c r="G674" s="486"/>
      <c r="H674" s="32"/>
      <c r="I674" s="32"/>
      <c r="J674" s="32"/>
      <c r="K674" s="32"/>
      <c r="L674" s="32"/>
      <c r="M674" s="32"/>
      <c r="N674" s="32"/>
      <c r="O674" s="32"/>
      <c r="P674" s="32"/>
      <c r="Q674" s="32"/>
      <c r="R674" s="32"/>
      <c r="S674" s="32"/>
      <c r="T674" s="32"/>
      <c r="U674" s="32"/>
      <c r="V674" s="32"/>
      <c r="W674" s="32"/>
      <c r="X674" s="32"/>
      <c r="Y674" s="32"/>
      <c r="Z674" s="32"/>
    </row>
    <row r="675" spans="1:26" ht="13.5" customHeight="1">
      <c r="A675" s="505"/>
      <c r="B675" s="486"/>
      <c r="C675" s="486"/>
      <c r="D675" s="486"/>
      <c r="E675" s="486"/>
      <c r="F675" s="486"/>
      <c r="G675" s="486"/>
      <c r="H675" s="32"/>
      <c r="I675" s="32"/>
      <c r="J675" s="32"/>
      <c r="K675" s="32"/>
      <c r="L675" s="32"/>
      <c r="M675" s="32"/>
      <c r="N675" s="32"/>
      <c r="O675" s="32"/>
      <c r="P675" s="32"/>
      <c r="Q675" s="32"/>
      <c r="R675" s="32"/>
      <c r="S675" s="32"/>
      <c r="T675" s="32"/>
      <c r="U675" s="32"/>
      <c r="V675" s="32"/>
      <c r="W675" s="32"/>
      <c r="X675" s="32"/>
      <c r="Y675" s="32"/>
      <c r="Z675" s="32"/>
    </row>
    <row r="676" spans="1:26" ht="13.5" customHeight="1">
      <c r="A676" s="505"/>
      <c r="B676" s="486"/>
      <c r="C676" s="486"/>
      <c r="D676" s="486"/>
      <c r="E676" s="486"/>
      <c r="F676" s="486"/>
      <c r="G676" s="486"/>
      <c r="H676" s="32"/>
      <c r="I676" s="32"/>
      <c r="J676" s="32"/>
      <c r="K676" s="32"/>
      <c r="L676" s="32"/>
      <c r="M676" s="32"/>
      <c r="N676" s="32"/>
      <c r="O676" s="32"/>
      <c r="P676" s="32"/>
      <c r="Q676" s="32"/>
      <c r="R676" s="32"/>
      <c r="S676" s="32"/>
      <c r="T676" s="32"/>
      <c r="U676" s="32"/>
      <c r="V676" s="32"/>
      <c r="W676" s="32"/>
      <c r="X676" s="32"/>
      <c r="Y676" s="32"/>
      <c r="Z676" s="32"/>
    </row>
    <row r="677" spans="1:26" ht="13.5" customHeight="1">
      <c r="A677" s="505"/>
      <c r="B677" s="486"/>
      <c r="C677" s="486"/>
      <c r="D677" s="486"/>
      <c r="E677" s="486"/>
      <c r="F677" s="486"/>
      <c r="G677" s="486"/>
      <c r="H677" s="32"/>
      <c r="I677" s="32"/>
      <c r="J677" s="32"/>
      <c r="K677" s="32"/>
      <c r="L677" s="32"/>
      <c r="M677" s="32"/>
      <c r="N677" s="32"/>
      <c r="O677" s="32"/>
      <c r="P677" s="32"/>
      <c r="Q677" s="32"/>
      <c r="R677" s="32"/>
      <c r="S677" s="32"/>
      <c r="T677" s="32"/>
      <c r="U677" s="32"/>
      <c r="V677" s="32"/>
      <c r="W677" s="32"/>
      <c r="X677" s="32"/>
      <c r="Y677" s="32"/>
      <c r="Z677" s="32"/>
    </row>
    <row r="678" spans="1:26" ht="13.5" customHeight="1">
      <c r="A678" s="505"/>
      <c r="B678" s="486"/>
      <c r="C678" s="486"/>
      <c r="D678" s="486"/>
      <c r="E678" s="486"/>
      <c r="F678" s="486"/>
      <c r="G678" s="486"/>
      <c r="H678" s="32"/>
      <c r="I678" s="32"/>
      <c r="J678" s="32"/>
      <c r="K678" s="32"/>
      <c r="L678" s="32"/>
      <c r="M678" s="32"/>
      <c r="N678" s="32"/>
      <c r="O678" s="32"/>
      <c r="P678" s="32"/>
      <c r="Q678" s="32"/>
      <c r="R678" s="32"/>
      <c r="S678" s="32"/>
      <c r="T678" s="32"/>
      <c r="U678" s="32"/>
      <c r="V678" s="32"/>
      <c r="W678" s="32"/>
      <c r="X678" s="32"/>
      <c r="Y678" s="32"/>
      <c r="Z678" s="32"/>
    </row>
    <row r="679" spans="1:26" ht="13.5" customHeight="1">
      <c r="A679" s="505"/>
      <c r="B679" s="486"/>
      <c r="C679" s="486"/>
      <c r="D679" s="486"/>
      <c r="E679" s="486"/>
      <c r="F679" s="486"/>
      <c r="G679" s="486"/>
      <c r="H679" s="32"/>
      <c r="I679" s="32"/>
      <c r="J679" s="32"/>
      <c r="K679" s="32"/>
      <c r="L679" s="32"/>
      <c r="M679" s="32"/>
      <c r="N679" s="32"/>
      <c r="O679" s="32"/>
      <c r="P679" s="32"/>
      <c r="Q679" s="32"/>
      <c r="R679" s="32"/>
      <c r="S679" s="32"/>
      <c r="T679" s="32"/>
      <c r="U679" s="32"/>
      <c r="V679" s="32"/>
      <c r="W679" s="32"/>
      <c r="X679" s="32"/>
      <c r="Y679" s="32"/>
      <c r="Z679" s="32"/>
    </row>
    <row r="680" spans="1:26" ht="13.5" customHeight="1">
      <c r="A680" s="505"/>
      <c r="B680" s="486"/>
      <c r="C680" s="486"/>
      <c r="D680" s="486"/>
      <c r="E680" s="486"/>
      <c r="F680" s="486"/>
      <c r="G680" s="486"/>
      <c r="H680" s="32"/>
      <c r="I680" s="32"/>
      <c r="J680" s="32"/>
      <c r="K680" s="32"/>
      <c r="L680" s="32"/>
      <c r="M680" s="32"/>
      <c r="N680" s="32"/>
      <c r="O680" s="32"/>
      <c r="P680" s="32"/>
      <c r="Q680" s="32"/>
      <c r="R680" s="32"/>
      <c r="S680" s="32"/>
      <c r="T680" s="32"/>
      <c r="U680" s="32"/>
      <c r="V680" s="32"/>
      <c r="W680" s="32"/>
      <c r="X680" s="32"/>
      <c r="Y680" s="32"/>
      <c r="Z680" s="32"/>
    </row>
    <row r="681" spans="1:26" ht="13.5" customHeight="1">
      <c r="A681" s="505"/>
      <c r="B681" s="486"/>
      <c r="C681" s="486"/>
      <c r="D681" s="486"/>
      <c r="E681" s="486"/>
      <c r="F681" s="486"/>
      <c r="G681" s="486"/>
      <c r="H681" s="32"/>
      <c r="I681" s="32"/>
      <c r="J681" s="32"/>
      <c r="K681" s="32"/>
      <c r="L681" s="32"/>
      <c r="M681" s="32"/>
      <c r="N681" s="32"/>
      <c r="O681" s="32"/>
      <c r="P681" s="32"/>
      <c r="Q681" s="32"/>
      <c r="R681" s="32"/>
      <c r="S681" s="32"/>
      <c r="T681" s="32"/>
      <c r="U681" s="32"/>
      <c r="V681" s="32"/>
      <c r="W681" s="32"/>
      <c r="X681" s="32"/>
      <c r="Y681" s="32"/>
      <c r="Z681" s="32"/>
    </row>
    <row r="682" spans="1:26" ht="13.5" customHeight="1">
      <c r="A682" s="505"/>
      <c r="B682" s="486"/>
      <c r="C682" s="486"/>
      <c r="D682" s="486"/>
      <c r="E682" s="486"/>
      <c r="F682" s="486"/>
      <c r="G682" s="486"/>
      <c r="H682" s="32"/>
      <c r="I682" s="32"/>
      <c r="J682" s="32"/>
      <c r="K682" s="32"/>
      <c r="L682" s="32"/>
      <c r="M682" s="32"/>
      <c r="N682" s="32"/>
      <c r="O682" s="32"/>
      <c r="P682" s="32"/>
      <c r="Q682" s="32"/>
      <c r="R682" s="32"/>
      <c r="S682" s="32"/>
      <c r="T682" s="32"/>
      <c r="U682" s="32"/>
      <c r="V682" s="32"/>
      <c r="W682" s="32"/>
      <c r="X682" s="32"/>
      <c r="Y682" s="32"/>
      <c r="Z682" s="32"/>
    </row>
    <row r="683" spans="1:26" ht="13.5" customHeight="1">
      <c r="A683" s="505"/>
      <c r="B683" s="486"/>
      <c r="C683" s="486"/>
      <c r="D683" s="486"/>
      <c r="E683" s="486"/>
      <c r="F683" s="486"/>
      <c r="G683" s="486"/>
      <c r="H683" s="32"/>
      <c r="I683" s="32"/>
      <c r="J683" s="32"/>
      <c r="K683" s="32"/>
      <c r="L683" s="32"/>
      <c r="M683" s="32"/>
      <c r="N683" s="32"/>
      <c r="O683" s="32"/>
      <c r="P683" s="32"/>
      <c r="Q683" s="32"/>
      <c r="R683" s="32"/>
      <c r="S683" s="32"/>
      <c r="T683" s="32"/>
      <c r="U683" s="32"/>
      <c r="V683" s="32"/>
      <c r="W683" s="32"/>
      <c r="X683" s="32"/>
      <c r="Y683" s="32"/>
      <c r="Z683" s="32"/>
    </row>
    <row r="684" spans="1:26" ht="13.5" customHeight="1">
      <c r="A684" s="505"/>
      <c r="B684" s="486"/>
      <c r="C684" s="486"/>
      <c r="D684" s="486"/>
      <c r="E684" s="486"/>
      <c r="F684" s="486"/>
      <c r="G684" s="486"/>
      <c r="H684" s="32"/>
      <c r="I684" s="32"/>
      <c r="J684" s="32"/>
      <c r="K684" s="32"/>
      <c r="L684" s="32"/>
      <c r="M684" s="32"/>
      <c r="N684" s="32"/>
      <c r="O684" s="32"/>
      <c r="P684" s="32"/>
      <c r="Q684" s="32"/>
      <c r="R684" s="32"/>
      <c r="S684" s="32"/>
      <c r="T684" s="32"/>
      <c r="U684" s="32"/>
      <c r="V684" s="32"/>
      <c r="W684" s="32"/>
      <c r="X684" s="32"/>
      <c r="Y684" s="32"/>
      <c r="Z684" s="32"/>
    </row>
    <row r="685" spans="1:26" ht="13.5" customHeight="1">
      <c r="A685" s="505"/>
      <c r="B685" s="486"/>
      <c r="C685" s="486"/>
      <c r="D685" s="486"/>
      <c r="E685" s="486"/>
      <c r="F685" s="486"/>
      <c r="G685" s="486"/>
      <c r="H685" s="32"/>
      <c r="I685" s="32"/>
      <c r="J685" s="32"/>
      <c r="K685" s="32"/>
      <c r="L685" s="32"/>
      <c r="M685" s="32"/>
      <c r="N685" s="32"/>
      <c r="O685" s="32"/>
      <c r="P685" s="32"/>
      <c r="Q685" s="32"/>
      <c r="R685" s="32"/>
      <c r="S685" s="32"/>
      <c r="T685" s="32"/>
      <c r="U685" s="32"/>
      <c r="V685" s="32"/>
      <c r="W685" s="32"/>
      <c r="X685" s="32"/>
      <c r="Y685" s="32"/>
      <c r="Z685" s="32"/>
    </row>
    <row r="686" spans="1:26" ht="13.5" customHeight="1">
      <c r="A686" s="505"/>
      <c r="B686" s="486"/>
      <c r="C686" s="486"/>
      <c r="D686" s="486"/>
      <c r="E686" s="486"/>
      <c r="F686" s="486"/>
      <c r="G686" s="486"/>
      <c r="H686" s="32"/>
      <c r="I686" s="32"/>
      <c r="J686" s="32"/>
      <c r="K686" s="32"/>
      <c r="L686" s="32"/>
      <c r="M686" s="32"/>
      <c r="N686" s="32"/>
      <c r="O686" s="32"/>
      <c r="P686" s="32"/>
      <c r="Q686" s="32"/>
      <c r="R686" s="32"/>
      <c r="S686" s="32"/>
      <c r="T686" s="32"/>
      <c r="U686" s="32"/>
      <c r="V686" s="32"/>
      <c r="W686" s="32"/>
      <c r="X686" s="32"/>
      <c r="Y686" s="32"/>
      <c r="Z686" s="32"/>
    </row>
    <row r="687" spans="1:26" ht="13.5" customHeight="1">
      <c r="A687" s="505"/>
      <c r="B687" s="486"/>
      <c r="C687" s="486"/>
      <c r="D687" s="486"/>
      <c r="E687" s="486"/>
      <c r="F687" s="486"/>
      <c r="G687" s="486"/>
      <c r="H687" s="32"/>
      <c r="I687" s="32"/>
      <c r="J687" s="32"/>
      <c r="K687" s="32"/>
      <c r="L687" s="32"/>
      <c r="M687" s="32"/>
      <c r="N687" s="32"/>
      <c r="O687" s="32"/>
      <c r="P687" s="32"/>
      <c r="Q687" s="32"/>
      <c r="R687" s="32"/>
      <c r="S687" s="32"/>
      <c r="T687" s="32"/>
      <c r="U687" s="32"/>
      <c r="V687" s="32"/>
      <c r="W687" s="32"/>
      <c r="X687" s="32"/>
      <c r="Y687" s="32"/>
      <c r="Z687" s="32"/>
    </row>
    <row r="688" spans="1:26" ht="13.5" customHeight="1">
      <c r="A688" s="505"/>
      <c r="B688" s="486"/>
      <c r="C688" s="486"/>
      <c r="D688" s="486"/>
      <c r="E688" s="486"/>
      <c r="F688" s="486"/>
      <c r="G688" s="486"/>
      <c r="H688" s="32"/>
      <c r="I688" s="32"/>
      <c r="J688" s="32"/>
      <c r="K688" s="32"/>
      <c r="L688" s="32"/>
      <c r="M688" s="32"/>
      <c r="N688" s="32"/>
      <c r="O688" s="32"/>
      <c r="P688" s="32"/>
      <c r="Q688" s="32"/>
      <c r="R688" s="32"/>
      <c r="S688" s="32"/>
      <c r="T688" s="32"/>
      <c r="U688" s="32"/>
      <c r="V688" s="32"/>
      <c r="W688" s="32"/>
      <c r="X688" s="32"/>
      <c r="Y688" s="32"/>
      <c r="Z688" s="32"/>
    </row>
    <row r="689" spans="1:26" ht="13.5" customHeight="1">
      <c r="A689" s="505"/>
      <c r="B689" s="486"/>
      <c r="C689" s="486"/>
      <c r="D689" s="486"/>
      <c r="E689" s="486"/>
      <c r="F689" s="486"/>
      <c r="G689" s="486"/>
      <c r="H689" s="32"/>
      <c r="I689" s="32"/>
      <c r="J689" s="32"/>
      <c r="K689" s="32"/>
      <c r="L689" s="32"/>
      <c r="M689" s="32"/>
      <c r="N689" s="32"/>
      <c r="O689" s="32"/>
      <c r="P689" s="32"/>
      <c r="Q689" s="32"/>
      <c r="R689" s="32"/>
      <c r="S689" s="32"/>
      <c r="T689" s="32"/>
      <c r="U689" s="32"/>
      <c r="V689" s="32"/>
      <c r="W689" s="32"/>
      <c r="X689" s="32"/>
      <c r="Y689" s="32"/>
      <c r="Z689" s="32"/>
    </row>
    <row r="690" spans="1:26" ht="13.5" customHeight="1">
      <c r="A690" s="505"/>
      <c r="B690" s="486"/>
      <c r="C690" s="486"/>
      <c r="D690" s="486"/>
      <c r="E690" s="486"/>
      <c r="F690" s="486"/>
      <c r="G690" s="486"/>
      <c r="H690" s="32"/>
      <c r="I690" s="32"/>
      <c r="J690" s="32"/>
      <c r="K690" s="32"/>
      <c r="L690" s="32"/>
      <c r="M690" s="32"/>
      <c r="N690" s="32"/>
      <c r="O690" s="32"/>
      <c r="P690" s="32"/>
      <c r="Q690" s="32"/>
      <c r="R690" s="32"/>
      <c r="S690" s="32"/>
      <c r="T690" s="32"/>
      <c r="U690" s="32"/>
      <c r="V690" s="32"/>
      <c r="W690" s="32"/>
      <c r="X690" s="32"/>
      <c r="Y690" s="32"/>
      <c r="Z690" s="32"/>
    </row>
    <row r="691" spans="1:26" ht="13.5" customHeight="1">
      <c r="A691" s="505"/>
      <c r="B691" s="486"/>
      <c r="C691" s="486"/>
      <c r="D691" s="486"/>
      <c r="E691" s="486"/>
      <c r="F691" s="486"/>
      <c r="G691" s="486"/>
      <c r="H691" s="32"/>
      <c r="I691" s="32"/>
      <c r="J691" s="32"/>
      <c r="K691" s="32"/>
      <c r="L691" s="32"/>
      <c r="M691" s="32"/>
      <c r="N691" s="32"/>
      <c r="O691" s="32"/>
      <c r="P691" s="32"/>
      <c r="Q691" s="32"/>
      <c r="R691" s="32"/>
      <c r="S691" s="32"/>
      <c r="T691" s="32"/>
      <c r="U691" s="32"/>
      <c r="V691" s="32"/>
      <c r="W691" s="32"/>
      <c r="X691" s="32"/>
      <c r="Y691" s="32"/>
      <c r="Z691" s="32"/>
    </row>
    <row r="692" spans="1:26" ht="13.5" customHeight="1">
      <c r="A692" s="505"/>
      <c r="B692" s="486"/>
      <c r="C692" s="486"/>
      <c r="D692" s="486"/>
      <c r="E692" s="486"/>
      <c r="F692" s="486"/>
      <c r="G692" s="486"/>
      <c r="H692" s="32"/>
      <c r="I692" s="32"/>
      <c r="J692" s="32"/>
      <c r="K692" s="32"/>
      <c r="L692" s="32"/>
      <c r="M692" s="32"/>
      <c r="N692" s="32"/>
      <c r="O692" s="32"/>
      <c r="P692" s="32"/>
      <c r="Q692" s="32"/>
      <c r="R692" s="32"/>
      <c r="S692" s="32"/>
      <c r="T692" s="32"/>
      <c r="U692" s="32"/>
      <c r="V692" s="32"/>
      <c r="W692" s="32"/>
      <c r="X692" s="32"/>
      <c r="Y692" s="32"/>
      <c r="Z692" s="32"/>
    </row>
    <row r="693" spans="1:26" ht="13.5" customHeight="1">
      <c r="A693" s="505"/>
      <c r="B693" s="486"/>
      <c r="C693" s="486"/>
      <c r="D693" s="486"/>
      <c r="E693" s="486"/>
      <c r="F693" s="486"/>
      <c r="G693" s="486"/>
      <c r="H693" s="32"/>
      <c r="I693" s="32"/>
      <c r="J693" s="32"/>
      <c r="K693" s="32"/>
      <c r="L693" s="32"/>
      <c r="M693" s="32"/>
      <c r="N693" s="32"/>
      <c r="O693" s="32"/>
      <c r="P693" s="32"/>
      <c r="Q693" s="32"/>
      <c r="R693" s="32"/>
      <c r="S693" s="32"/>
      <c r="T693" s="32"/>
      <c r="U693" s="32"/>
      <c r="V693" s="32"/>
      <c r="W693" s="32"/>
      <c r="X693" s="32"/>
      <c r="Y693" s="32"/>
      <c r="Z693" s="32"/>
    </row>
    <row r="694" spans="1:26" ht="13.5" customHeight="1">
      <c r="A694" s="505"/>
      <c r="B694" s="486"/>
      <c r="C694" s="486"/>
      <c r="D694" s="486"/>
      <c r="E694" s="486"/>
      <c r="F694" s="486"/>
      <c r="G694" s="486"/>
      <c r="H694" s="32"/>
      <c r="I694" s="32"/>
      <c r="J694" s="32"/>
      <c r="K694" s="32"/>
      <c r="L694" s="32"/>
      <c r="M694" s="32"/>
      <c r="N694" s="32"/>
      <c r="O694" s="32"/>
      <c r="P694" s="32"/>
      <c r="Q694" s="32"/>
      <c r="R694" s="32"/>
      <c r="S694" s="32"/>
      <c r="T694" s="32"/>
      <c r="U694" s="32"/>
      <c r="V694" s="32"/>
      <c r="W694" s="32"/>
      <c r="X694" s="32"/>
      <c r="Y694" s="32"/>
      <c r="Z694" s="32"/>
    </row>
    <row r="695" spans="1:26" ht="13.5" customHeight="1">
      <c r="A695" s="505"/>
      <c r="B695" s="486"/>
      <c r="C695" s="486"/>
      <c r="D695" s="486"/>
      <c r="E695" s="486"/>
      <c r="F695" s="486"/>
      <c r="G695" s="486"/>
      <c r="H695" s="32"/>
      <c r="I695" s="32"/>
      <c r="J695" s="32"/>
      <c r="K695" s="32"/>
      <c r="L695" s="32"/>
      <c r="M695" s="32"/>
      <c r="N695" s="32"/>
      <c r="O695" s="32"/>
      <c r="P695" s="32"/>
      <c r="Q695" s="32"/>
      <c r="R695" s="32"/>
      <c r="S695" s="32"/>
      <c r="T695" s="32"/>
      <c r="U695" s="32"/>
      <c r="V695" s="32"/>
      <c r="W695" s="32"/>
      <c r="X695" s="32"/>
      <c r="Y695" s="32"/>
      <c r="Z695" s="32"/>
    </row>
    <row r="696" spans="1:26" ht="13.5" customHeight="1">
      <c r="A696" s="505"/>
      <c r="B696" s="486"/>
      <c r="C696" s="486"/>
      <c r="D696" s="486"/>
      <c r="E696" s="486"/>
      <c r="F696" s="486"/>
      <c r="G696" s="486"/>
      <c r="H696" s="32"/>
      <c r="I696" s="32"/>
      <c r="J696" s="32"/>
      <c r="K696" s="32"/>
      <c r="L696" s="32"/>
      <c r="M696" s="32"/>
      <c r="N696" s="32"/>
      <c r="O696" s="32"/>
      <c r="P696" s="32"/>
      <c r="Q696" s="32"/>
      <c r="R696" s="32"/>
      <c r="S696" s="32"/>
      <c r="T696" s="32"/>
      <c r="U696" s="32"/>
      <c r="V696" s="32"/>
      <c r="W696" s="32"/>
      <c r="X696" s="32"/>
      <c r="Y696" s="32"/>
      <c r="Z696" s="32"/>
    </row>
    <row r="697" spans="1:26" ht="13.5" customHeight="1">
      <c r="A697" s="505"/>
      <c r="B697" s="486"/>
      <c r="C697" s="486"/>
      <c r="D697" s="486"/>
      <c r="E697" s="486"/>
      <c r="F697" s="486"/>
      <c r="G697" s="486"/>
      <c r="H697" s="32"/>
      <c r="I697" s="32"/>
      <c r="J697" s="32"/>
      <c r="K697" s="32"/>
      <c r="L697" s="32"/>
      <c r="M697" s="32"/>
      <c r="N697" s="32"/>
      <c r="O697" s="32"/>
      <c r="P697" s="32"/>
      <c r="Q697" s="32"/>
      <c r="R697" s="32"/>
      <c r="S697" s="32"/>
      <c r="T697" s="32"/>
      <c r="U697" s="32"/>
      <c r="V697" s="32"/>
      <c r="W697" s="32"/>
      <c r="X697" s="32"/>
      <c r="Y697" s="32"/>
      <c r="Z697" s="32"/>
    </row>
    <row r="698" spans="1:26" ht="13.5" customHeight="1">
      <c r="A698" s="505"/>
      <c r="B698" s="486"/>
      <c r="C698" s="486"/>
      <c r="D698" s="486"/>
      <c r="E698" s="486"/>
      <c r="F698" s="486"/>
      <c r="G698" s="486"/>
      <c r="H698" s="32"/>
      <c r="I698" s="32"/>
      <c r="J698" s="32"/>
      <c r="K698" s="32"/>
      <c r="L698" s="32"/>
      <c r="M698" s="32"/>
      <c r="N698" s="32"/>
      <c r="O698" s="32"/>
      <c r="P698" s="32"/>
      <c r="Q698" s="32"/>
      <c r="R698" s="32"/>
      <c r="S698" s="32"/>
      <c r="T698" s="32"/>
      <c r="U698" s="32"/>
      <c r="V698" s="32"/>
      <c r="W698" s="32"/>
      <c r="X698" s="32"/>
      <c r="Y698" s="32"/>
      <c r="Z698" s="32"/>
    </row>
    <row r="699" spans="1:26" ht="13.5" customHeight="1">
      <c r="A699" s="505"/>
      <c r="B699" s="486"/>
      <c r="C699" s="486"/>
      <c r="D699" s="486"/>
      <c r="E699" s="486"/>
      <c r="F699" s="486"/>
      <c r="G699" s="486"/>
      <c r="H699" s="32"/>
      <c r="I699" s="32"/>
      <c r="J699" s="32"/>
      <c r="K699" s="32"/>
      <c r="L699" s="32"/>
      <c r="M699" s="32"/>
      <c r="N699" s="32"/>
      <c r="O699" s="32"/>
      <c r="P699" s="32"/>
      <c r="Q699" s="32"/>
      <c r="R699" s="32"/>
      <c r="S699" s="32"/>
      <c r="T699" s="32"/>
      <c r="U699" s="32"/>
      <c r="V699" s="32"/>
      <c r="W699" s="32"/>
      <c r="X699" s="32"/>
      <c r="Y699" s="32"/>
      <c r="Z699" s="32"/>
    </row>
    <row r="700" spans="1:26" ht="13.5" customHeight="1">
      <c r="A700" s="505"/>
      <c r="B700" s="486"/>
      <c r="C700" s="486"/>
      <c r="D700" s="486"/>
      <c r="E700" s="486"/>
      <c r="F700" s="486"/>
      <c r="G700" s="486"/>
      <c r="H700" s="32"/>
      <c r="I700" s="32"/>
      <c r="J700" s="32"/>
      <c r="K700" s="32"/>
      <c r="L700" s="32"/>
      <c r="M700" s="32"/>
      <c r="N700" s="32"/>
      <c r="O700" s="32"/>
      <c r="P700" s="32"/>
      <c r="Q700" s="32"/>
      <c r="R700" s="32"/>
      <c r="S700" s="32"/>
      <c r="T700" s="32"/>
      <c r="U700" s="32"/>
      <c r="V700" s="32"/>
      <c r="W700" s="32"/>
      <c r="X700" s="32"/>
      <c r="Y700" s="32"/>
      <c r="Z700" s="32"/>
    </row>
    <row r="701" spans="1:26" ht="13.5" customHeight="1">
      <c r="A701" s="505"/>
      <c r="B701" s="486"/>
      <c r="C701" s="486"/>
      <c r="D701" s="486"/>
      <c r="E701" s="486"/>
      <c r="F701" s="486"/>
      <c r="G701" s="486"/>
      <c r="H701" s="32"/>
      <c r="I701" s="32"/>
      <c r="J701" s="32"/>
      <c r="K701" s="32"/>
      <c r="L701" s="32"/>
      <c r="M701" s="32"/>
      <c r="N701" s="32"/>
      <c r="O701" s="32"/>
      <c r="P701" s="32"/>
      <c r="Q701" s="32"/>
      <c r="R701" s="32"/>
      <c r="S701" s="32"/>
      <c r="T701" s="32"/>
      <c r="U701" s="32"/>
      <c r="V701" s="32"/>
      <c r="W701" s="32"/>
      <c r="X701" s="32"/>
      <c r="Y701" s="32"/>
      <c r="Z701" s="32"/>
    </row>
    <row r="702" spans="1:26" ht="13.5" customHeight="1">
      <c r="A702" s="505"/>
      <c r="B702" s="486"/>
      <c r="C702" s="486"/>
      <c r="D702" s="486"/>
      <c r="E702" s="486"/>
      <c r="F702" s="486"/>
      <c r="G702" s="486"/>
      <c r="H702" s="32"/>
      <c r="I702" s="32"/>
      <c r="J702" s="32"/>
      <c r="K702" s="32"/>
      <c r="L702" s="32"/>
      <c r="M702" s="32"/>
      <c r="N702" s="32"/>
      <c r="O702" s="32"/>
      <c r="P702" s="32"/>
      <c r="Q702" s="32"/>
      <c r="R702" s="32"/>
      <c r="S702" s="32"/>
      <c r="T702" s="32"/>
      <c r="U702" s="32"/>
      <c r="V702" s="32"/>
      <c r="W702" s="32"/>
      <c r="X702" s="32"/>
      <c r="Y702" s="32"/>
      <c r="Z702" s="32"/>
    </row>
    <row r="703" spans="1:26" ht="13.5" customHeight="1">
      <c r="A703" s="505"/>
      <c r="B703" s="486"/>
      <c r="C703" s="486"/>
      <c r="D703" s="486"/>
      <c r="E703" s="486"/>
      <c r="F703" s="486"/>
      <c r="G703" s="486"/>
      <c r="H703" s="32"/>
      <c r="I703" s="32"/>
      <c r="J703" s="32"/>
      <c r="K703" s="32"/>
      <c r="L703" s="32"/>
      <c r="M703" s="32"/>
      <c r="N703" s="32"/>
      <c r="O703" s="32"/>
      <c r="P703" s="32"/>
      <c r="Q703" s="32"/>
      <c r="R703" s="32"/>
      <c r="S703" s="32"/>
      <c r="T703" s="32"/>
      <c r="U703" s="32"/>
      <c r="V703" s="32"/>
      <c r="W703" s="32"/>
      <c r="X703" s="32"/>
      <c r="Y703" s="32"/>
      <c r="Z703" s="32"/>
    </row>
    <row r="704" spans="1:26" ht="13.5" customHeight="1">
      <c r="A704" s="505"/>
      <c r="B704" s="486"/>
      <c r="C704" s="486"/>
      <c r="D704" s="486"/>
      <c r="E704" s="486"/>
      <c r="F704" s="486"/>
      <c r="G704" s="486"/>
      <c r="H704" s="32"/>
      <c r="I704" s="32"/>
      <c r="J704" s="32"/>
      <c r="K704" s="32"/>
      <c r="L704" s="32"/>
      <c r="M704" s="32"/>
      <c r="N704" s="32"/>
      <c r="O704" s="32"/>
      <c r="P704" s="32"/>
      <c r="Q704" s="32"/>
      <c r="R704" s="32"/>
      <c r="S704" s="32"/>
      <c r="T704" s="32"/>
      <c r="U704" s="32"/>
      <c r="V704" s="32"/>
      <c r="W704" s="32"/>
      <c r="X704" s="32"/>
      <c r="Y704" s="32"/>
      <c r="Z704" s="32"/>
    </row>
    <row r="705" spans="1:26" ht="13.5" customHeight="1">
      <c r="A705" s="505"/>
      <c r="B705" s="486"/>
      <c r="C705" s="486"/>
      <c r="D705" s="486"/>
      <c r="E705" s="486"/>
      <c r="F705" s="486"/>
      <c r="G705" s="486"/>
      <c r="H705" s="32"/>
      <c r="I705" s="32"/>
      <c r="J705" s="32"/>
      <c r="K705" s="32"/>
      <c r="L705" s="32"/>
      <c r="M705" s="32"/>
      <c r="N705" s="32"/>
      <c r="O705" s="32"/>
      <c r="P705" s="32"/>
      <c r="Q705" s="32"/>
      <c r="R705" s="32"/>
      <c r="S705" s="32"/>
      <c r="T705" s="32"/>
      <c r="U705" s="32"/>
      <c r="V705" s="32"/>
      <c r="W705" s="32"/>
      <c r="X705" s="32"/>
      <c r="Y705" s="32"/>
      <c r="Z705" s="32"/>
    </row>
    <row r="706" spans="1:26" ht="13.5" customHeight="1">
      <c r="A706" s="505"/>
      <c r="B706" s="486"/>
      <c r="C706" s="486"/>
      <c r="D706" s="486"/>
      <c r="E706" s="486"/>
      <c r="F706" s="486"/>
      <c r="G706" s="486"/>
      <c r="H706" s="32"/>
      <c r="I706" s="32"/>
      <c r="J706" s="32"/>
      <c r="K706" s="32"/>
      <c r="L706" s="32"/>
      <c r="M706" s="32"/>
      <c r="N706" s="32"/>
      <c r="O706" s="32"/>
      <c r="P706" s="32"/>
      <c r="Q706" s="32"/>
      <c r="R706" s="32"/>
      <c r="S706" s="32"/>
      <c r="T706" s="32"/>
      <c r="U706" s="32"/>
      <c r="V706" s="32"/>
      <c r="W706" s="32"/>
      <c r="X706" s="32"/>
      <c r="Y706" s="32"/>
      <c r="Z706" s="32"/>
    </row>
    <row r="707" spans="1:26" ht="13.5" customHeight="1">
      <c r="A707" s="505"/>
      <c r="B707" s="486"/>
      <c r="C707" s="486"/>
      <c r="D707" s="486"/>
      <c r="E707" s="486"/>
      <c r="F707" s="486"/>
      <c r="G707" s="486"/>
      <c r="H707" s="32"/>
      <c r="I707" s="32"/>
      <c r="J707" s="32"/>
      <c r="K707" s="32"/>
      <c r="L707" s="32"/>
      <c r="M707" s="32"/>
      <c r="N707" s="32"/>
      <c r="O707" s="32"/>
      <c r="P707" s="32"/>
      <c r="Q707" s="32"/>
      <c r="R707" s="32"/>
      <c r="S707" s="32"/>
      <c r="T707" s="32"/>
      <c r="U707" s="32"/>
      <c r="V707" s="32"/>
      <c r="W707" s="32"/>
      <c r="X707" s="32"/>
      <c r="Y707" s="32"/>
      <c r="Z707" s="32"/>
    </row>
    <row r="708" spans="1:26" ht="13.5" customHeight="1">
      <c r="A708" s="505"/>
      <c r="B708" s="486"/>
      <c r="C708" s="486"/>
      <c r="D708" s="486"/>
      <c r="E708" s="486"/>
      <c r="F708" s="486"/>
      <c r="G708" s="486"/>
      <c r="H708" s="32"/>
      <c r="I708" s="32"/>
      <c r="J708" s="32"/>
      <c r="K708" s="32"/>
      <c r="L708" s="32"/>
      <c r="M708" s="32"/>
      <c r="N708" s="32"/>
      <c r="O708" s="32"/>
      <c r="P708" s="32"/>
      <c r="Q708" s="32"/>
      <c r="R708" s="32"/>
      <c r="S708" s="32"/>
      <c r="T708" s="32"/>
      <c r="U708" s="32"/>
      <c r="V708" s="32"/>
      <c r="W708" s="32"/>
      <c r="X708" s="32"/>
      <c r="Y708" s="32"/>
      <c r="Z708" s="32"/>
    </row>
    <row r="709" spans="1:26" ht="13.5" customHeight="1">
      <c r="A709" s="505"/>
      <c r="B709" s="486"/>
      <c r="C709" s="486"/>
      <c r="D709" s="486"/>
      <c r="E709" s="486"/>
      <c r="F709" s="486"/>
      <c r="G709" s="486"/>
      <c r="H709" s="32"/>
      <c r="I709" s="32"/>
      <c r="J709" s="32"/>
      <c r="K709" s="32"/>
      <c r="L709" s="32"/>
      <c r="M709" s="32"/>
      <c r="N709" s="32"/>
      <c r="O709" s="32"/>
      <c r="P709" s="32"/>
      <c r="Q709" s="32"/>
      <c r="R709" s="32"/>
      <c r="S709" s="32"/>
      <c r="T709" s="32"/>
      <c r="U709" s="32"/>
      <c r="V709" s="32"/>
      <c r="W709" s="32"/>
      <c r="X709" s="32"/>
      <c r="Y709" s="32"/>
      <c r="Z709" s="32"/>
    </row>
    <row r="710" spans="1:26" ht="13.5" customHeight="1">
      <c r="A710" s="505"/>
      <c r="B710" s="486"/>
      <c r="C710" s="486"/>
      <c r="D710" s="486"/>
      <c r="E710" s="486"/>
      <c r="F710" s="486"/>
      <c r="G710" s="486"/>
      <c r="H710" s="32"/>
      <c r="I710" s="32"/>
      <c r="J710" s="32"/>
      <c r="K710" s="32"/>
      <c r="L710" s="32"/>
      <c r="M710" s="32"/>
      <c r="N710" s="32"/>
      <c r="O710" s="32"/>
      <c r="P710" s="32"/>
      <c r="Q710" s="32"/>
      <c r="R710" s="32"/>
      <c r="S710" s="32"/>
      <c r="T710" s="32"/>
      <c r="U710" s="32"/>
      <c r="V710" s="32"/>
      <c r="W710" s="32"/>
      <c r="X710" s="32"/>
      <c r="Y710" s="32"/>
      <c r="Z710" s="32"/>
    </row>
    <row r="711" spans="1:26" ht="13.5" customHeight="1">
      <c r="A711" s="505"/>
      <c r="B711" s="486"/>
      <c r="C711" s="486"/>
      <c r="D711" s="486"/>
      <c r="E711" s="486"/>
      <c r="F711" s="486"/>
      <c r="G711" s="486"/>
      <c r="H711" s="32"/>
      <c r="I711" s="32"/>
      <c r="J711" s="32"/>
      <c r="K711" s="32"/>
      <c r="L711" s="32"/>
      <c r="M711" s="32"/>
      <c r="N711" s="32"/>
      <c r="O711" s="32"/>
      <c r="P711" s="32"/>
      <c r="Q711" s="32"/>
      <c r="R711" s="32"/>
      <c r="S711" s="32"/>
      <c r="T711" s="32"/>
      <c r="U711" s="32"/>
      <c r="V711" s="32"/>
      <c r="W711" s="32"/>
      <c r="X711" s="32"/>
      <c r="Y711" s="32"/>
      <c r="Z711" s="32"/>
    </row>
    <row r="712" spans="1:26" ht="13.5" customHeight="1">
      <c r="A712" s="505"/>
      <c r="B712" s="486"/>
      <c r="C712" s="486"/>
      <c r="D712" s="486"/>
      <c r="E712" s="486"/>
      <c r="F712" s="486"/>
      <c r="G712" s="486"/>
      <c r="H712" s="32"/>
      <c r="I712" s="32"/>
      <c r="J712" s="32"/>
      <c r="K712" s="32"/>
      <c r="L712" s="32"/>
      <c r="M712" s="32"/>
      <c r="N712" s="32"/>
      <c r="O712" s="32"/>
      <c r="P712" s="32"/>
      <c r="Q712" s="32"/>
      <c r="R712" s="32"/>
      <c r="S712" s="32"/>
      <c r="T712" s="32"/>
      <c r="U712" s="32"/>
      <c r="V712" s="32"/>
      <c r="W712" s="32"/>
      <c r="X712" s="32"/>
      <c r="Y712" s="32"/>
      <c r="Z712" s="32"/>
    </row>
    <row r="713" spans="1:26" ht="13.5" customHeight="1">
      <c r="A713" s="505"/>
      <c r="B713" s="486"/>
      <c r="C713" s="486"/>
      <c r="D713" s="486"/>
      <c r="E713" s="486"/>
      <c r="F713" s="486"/>
      <c r="G713" s="486"/>
      <c r="H713" s="32"/>
      <c r="I713" s="32"/>
      <c r="J713" s="32"/>
      <c r="K713" s="32"/>
      <c r="L713" s="32"/>
      <c r="M713" s="32"/>
      <c r="N713" s="32"/>
      <c r="O713" s="32"/>
      <c r="P713" s="32"/>
      <c r="Q713" s="32"/>
      <c r="R713" s="32"/>
      <c r="S713" s="32"/>
      <c r="T713" s="32"/>
      <c r="U713" s="32"/>
      <c r="V713" s="32"/>
      <c r="W713" s="32"/>
      <c r="X713" s="32"/>
      <c r="Y713" s="32"/>
      <c r="Z713" s="32"/>
    </row>
    <row r="714" spans="1:26" ht="13.5" customHeight="1">
      <c r="A714" s="505"/>
      <c r="B714" s="486"/>
      <c r="C714" s="486"/>
      <c r="D714" s="486"/>
      <c r="E714" s="486"/>
      <c r="F714" s="486"/>
      <c r="G714" s="486"/>
      <c r="H714" s="32"/>
      <c r="I714" s="32"/>
      <c r="J714" s="32"/>
      <c r="K714" s="32"/>
      <c r="L714" s="32"/>
      <c r="M714" s="32"/>
      <c r="N714" s="32"/>
      <c r="O714" s="32"/>
      <c r="P714" s="32"/>
      <c r="Q714" s="32"/>
      <c r="R714" s="32"/>
      <c r="S714" s="32"/>
      <c r="T714" s="32"/>
      <c r="U714" s="32"/>
      <c r="V714" s="32"/>
      <c r="W714" s="32"/>
      <c r="X714" s="32"/>
      <c r="Y714" s="32"/>
      <c r="Z714" s="32"/>
    </row>
    <row r="715" spans="1:26" ht="13.5" customHeight="1">
      <c r="A715" s="505"/>
      <c r="B715" s="486"/>
      <c r="C715" s="486"/>
      <c r="D715" s="486"/>
      <c r="E715" s="486"/>
      <c r="F715" s="486"/>
      <c r="G715" s="486"/>
      <c r="H715" s="32"/>
      <c r="I715" s="32"/>
      <c r="J715" s="32"/>
      <c r="K715" s="32"/>
      <c r="L715" s="32"/>
      <c r="M715" s="32"/>
      <c r="N715" s="32"/>
      <c r="O715" s="32"/>
      <c r="P715" s="32"/>
      <c r="Q715" s="32"/>
      <c r="R715" s="32"/>
      <c r="S715" s="32"/>
      <c r="T715" s="32"/>
      <c r="U715" s="32"/>
      <c r="V715" s="32"/>
      <c r="W715" s="32"/>
      <c r="X715" s="32"/>
      <c r="Y715" s="32"/>
      <c r="Z715" s="32"/>
    </row>
    <row r="716" spans="1:26" ht="13.5" customHeight="1">
      <c r="A716" s="505"/>
      <c r="B716" s="486"/>
      <c r="C716" s="486"/>
      <c r="D716" s="486"/>
      <c r="E716" s="486"/>
      <c r="F716" s="486"/>
      <c r="G716" s="486"/>
      <c r="H716" s="32"/>
      <c r="I716" s="32"/>
      <c r="J716" s="32"/>
      <c r="K716" s="32"/>
      <c r="L716" s="32"/>
      <c r="M716" s="32"/>
      <c r="N716" s="32"/>
      <c r="O716" s="32"/>
      <c r="P716" s="32"/>
      <c r="Q716" s="32"/>
      <c r="R716" s="32"/>
      <c r="S716" s="32"/>
      <c r="T716" s="32"/>
      <c r="U716" s="32"/>
      <c r="V716" s="32"/>
      <c r="W716" s="32"/>
      <c r="X716" s="32"/>
      <c r="Y716" s="32"/>
      <c r="Z716" s="32"/>
    </row>
    <row r="717" spans="1:26" ht="13.5" customHeight="1">
      <c r="A717" s="505"/>
      <c r="B717" s="486"/>
      <c r="C717" s="486"/>
      <c r="D717" s="486"/>
      <c r="E717" s="486"/>
      <c r="F717" s="486"/>
      <c r="G717" s="486"/>
      <c r="H717" s="32"/>
      <c r="I717" s="32"/>
      <c r="J717" s="32"/>
      <c r="K717" s="32"/>
      <c r="L717" s="32"/>
      <c r="M717" s="32"/>
      <c r="N717" s="32"/>
      <c r="O717" s="32"/>
      <c r="P717" s="32"/>
      <c r="Q717" s="32"/>
      <c r="R717" s="32"/>
      <c r="S717" s="32"/>
      <c r="T717" s="32"/>
      <c r="U717" s="32"/>
      <c r="V717" s="32"/>
      <c r="W717" s="32"/>
      <c r="X717" s="32"/>
      <c r="Y717" s="32"/>
      <c r="Z717" s="32"/>
    </row>
    <row r="718" spans="1:26" ht="13.5" customHeight="1">
      <c r="A718" s="505"/>
      <c r="B718" s="486"/>
      <c r="C718" s="486"/>
      <c r="D718" s="486"/>
      <c r="E718" s="486"/>
      <c r="F718" s="486"/>
      <c r="G718" s="486"/>
      <c r="H718" s="32"/>
      <c r="I718" s="32"/>
      <c r="J718" s="32"/>
      <c r="K718" s="32"/>
      <c r="L718" s="32"/>
      <c r="M718" s="32"/>
      <c r="N718" s="32"/>
      <c r="O718" s="32"/>
      <c r="P718" s="32"/>
      <c r="Q718" s="32"/>
      <c r="R718" s="32"/>
      <c r="S718" s="32"/>
      <c r="T718" s="32"/>
      <c r="U718" s="32"/>
      <c r="V718" s="32"/>
      <c r="W718" s="32"/>
      <c r="X718" s="32"/>
      <c r="Y718" s="32"/>
      <c r="Z718" s="32"/>
    </row>
    <row r="719" spans="1:26" ht="13.5" customHeight="1">
      <c r="A719" s="505"/>
      <c r="B719" s="486"/>
      <c r="C719" s="486"/>
      <c r="D719" s="486"/>
      <c r="E719" s="486"/>
      <c r="F719" s="486"/>
      <c r="G719" s="486"/>
      <c r="H719" s="32"/>
      <c r="I719" s="32"/>
      <c r="J719" s="32"/>
      <c r="K719" s="32"/>
      <c r="L719" s="32"/>
      <c r="M719" s="32"/>
      <c r="N719" s="32"/>
      <c r="O719" s="32"/>
      <c r="P719" s="32"/>
      <c r="Q719" s="32"/>
      <c r="R719" s="32"/>
      <c r="S719" s="32"/>
      <c r="T719" s="32"/>
      <c r="U719" s="32"/>
      <c r="V719" s="32"/>
      <c r="W719" s="32"/>
      <c r="X719" s="32"/>
      <c r="Y719" s="32"/>
      <c r="Z719" s="32"/>
    </row>
    <row r="720" spans="1:26" ht="13.5" customHeight="1">
      <c r="A720" s="505"/>
      <c r="B720" s="486"/>
      <c r="C720" s="486"/>
      <c r="D720" s="486"/>
      <c r="E720" s="486"/>
      <c r="F720" s="486"/>
      <c r="G720" s="486"/>
      <c r="H720" s="32"/>
      <c r="I720" s="32"/>
      <c r="J720" s="32"/>
      <c r="K720" s="32"/>
      <c r="L720" s="32"/>
      <c r="M720" s="32"/>
      <c r="N720" s="32"/>
      <c r="O720" s="32"/>
      <c r="P720" s="32"/>
      <c r="Q720" s="32"/>
      <c r="R720" s="32"/>
      <c r="S720" s="32"/>
      <c r="T720" s="32"/>
      <c r="U720" s="32"/>
      <c r="V720" s="32"/>
      <c r="W720" s="32"/>
      <c r="X720" s="32"/>
      <c r="Y720" s="32"/>
      <c r="Z720" s="32"/>
    </row>
    <row r="721" spans="1:26" ht="13.5" customHeight="1">
      <c r="A721" s="505"/>
      <c r="B721" s="486"/>
      <c r="C721" s="486"/>
      <c r="D721" s="486"/>
      <c r="E721" s="486"/>
      <c r="F721" s="486"/>
      <c r="G721" s="486"/>
      <c r="H721" s="32"/>
      <c r="I721" s="32"/>
      <c r="J721" s="32"/>
      <c r="K721" s="32"/>
      <c r="L721" s="32"/>
      <c r="M721" s="32"/>
      <c r="N721" s="32"/>
      <c r="O721" s="32"/>
      <c r="P721" s="32"/>
      <c r="Q721" s="32"/>
      <c r="R721" s="32"/>
      <c r="S721" s="32"/>
      <c r="T721" s="32"/>
      <c r="U721" s="32"/>
      <c r="V721" s="32"/>
      <c r="W721" s="32"/>
      <c r="X721" s="32"/>
      <c r="Y721" s="32"/>
      <c r="Z721" s="32"/>
    </row>
    <row r="722" spans="1:26" ht="13.5" customHeight="1">
      <c r="A722" s="505"/>
      <c r="B722" s="486"/>
      <c r="C722" s="486"/>
      <c r="D722" s="486"/>
      <c r="E722" s="486"/>
      <c r="F722" s="486"/>
      <c r="G722" s="486"/>
      <c r="H722" s="32"/>
      <c r="I722" s="32"/>
      <c r="J722" s="32"/>
      <c r="K722" s="32"/>
      <c r="L722" s="32"/>
      <c r="M722" s="32"/>
      <c r="N722" s="32"/>
      <c r="O722" s="32"/>
      <c r="P722" s="32"/>
      <c r="Q722" s="32"/>
      <c r="R722" s="32"/>
      <c r="S722" s="32"/>
      <c r="T722" s="32"/>
      <c r="U722" s="32"/>
      <c r="V722" s="32"/>
      <c r="W722" s="32"/>
      <c r="X722" s="32"/>
      <c r="Y722" s="32"/>
      <c r="Z722" s="32"/>
    </row>
    <row r="723" spans="1:26" ht="13.5" customHeight="1">
      <c r="A723" s="505"/>
      <c r="B723" s="486"/>
      <c r="C723" s="486"/>
      <c r="D723" s="486"/>
      <c r="E723" s="486"/>
      <c r="F723" s="486"/>
      <c r="G723" s="486"/>
      <c r="H723" s="32"/>
      <c r="I723" s="32"/>
      <c r="J723" s="32"/>
      <c r="K723" s="32"/>
      <c r="L723" s="32"/>
      <c r="M723" s="32"/>
      <c r="N723" s="32"/>
      <c r="O723" s="32"/>
      <c r="P723" s="32"/>
      <c r="Q723" s="32"/>
      <c r="R723" s="32"/>
      <c r="S723" s="32"/>
      <c r="T723" s="32"/>
      <c r="U723" s="32"/>
      <c r="V723" s="32"/>
      <c r="W723" s="32"/>
      <c r="X723" s="32"/>
      <c r="Y723" s="32"/>
      <c r="Z723" s="32"/>
    </row>
    <row r="724" spans="1:26" ht="13.5" customHeight="1">
      <c r="A724" s="505"/>
      <c r="B724" s="486"/>
      <c r="C724" s="486"/>
      <c r="D724" s="486"/>
      <c r="E724" s="486"/>
      <c r="F724" s="486"/>
      <c r="G724" s="486"/>
      <c r="H724" s="32"/>
      <c r="I724" s="32"/>
      <c r="J724" s="32"/>
      <c r="K724" s="32"/>
      <c r="L724" s="32"/>
      <c r="M724" s="32"/>
      <c r="N724" s="32"/>
      <c r="O724" s="32"/>
      <c r="P724" s="32"/>
      <c r="Q724" s="32"/>
      <c r="R724" s="32"/>
      <c r="S724" s="32"/>
      <c r="T724" s="32"/>
      <c r="U724" s="32"/>
      <c r="V724" s="32"/>
      <c r="W724" s="32"/>
      <c r="X724" s="32"/>
      <c r="Y724" s="32"/>
      <c r="Z724" s="32"/>
    </row>
    <row r="725" spans="1:26" ht="13.5" customHeight="1">
      <c r="A725" s="505"/>
      <c r="B725" s="486"/>
      <c r="C725" s="486"/>
      <c r="D725" s="486"/>
      <c r="E725" s="486"/>
      <c r="F725" s="486"/>
      <c r="G725" s="486"/>
      <c r="H725" s="32"/>
      <c r="I725" s="32"/>
      <c r="J725" s="32"/>
      <c r="K725" s="32"/>
      <c r="L725" s="32"/>
      <c r="M725" s="32"/>
      <c r="N725" s="32"/>
      <c r="O725" s="32"/>
      <c r="P725" s="32"/>
      <c r="Q725" s="32"/>
      <c r="R725" s="32"/>
      <c r="S725" s="32"/>
      <c r="T725" s="32"/>
      <c r="U725" s="32"/>
      <c r="V725" s="32"/>
      <c r="W725" s="32"/>
      <c r="X725" s="32"/>
      <c r="Y725" s="32"/>
      <c r="Z725" s="32"/>
    </row>
    <row r="726" spans="1:26" ht="13.5" customHeight="1">
      <c r="A726" s="505"/>
      <c r="B726" s="486"/>
      <c r="C726" s="486"/>
      <c r="D726" s="486"/>
      <c r="E726" s="486"/>
      <c r="F726" s="486"/>
      <c r="G726" s="486"/>
      <c r="H726" s="32"/>
      <c r="I726" s="32"/>
      <c r="J726" s="32"/>
      <c r="K726" s="32"/>
      <c r="L726" s="32"/>
      <c r="M726" s="32"/>
      <c r="N726" s="32"/>
      <c r="O726" s="32"/>
      <c r="P726" s="32"/>
      <c r="Q726" s="32"/>
      <c r="R726" s="32"/>
      <c r="S726" s="32"/>
      <c r="T726" s="32"/>
      <c r="U726" s="32"/>
      <c r="V726" s="32"/>
      <c r="W726" s="32"/>
      <c r="X726" s="32"/>
      <c r="Y726" s="32"/>
      <c r="Z726" s="32"/>
    </row>
    <row r="727" spans="1:26" ht="13.5" customHeight="1">
      <c r="A727" s="505"/>
      <c r="B727" s="486"/>
      <c r="C727" s="486"/>
      <c r="D727" s="486"/>
      <c r="E727" s="486"/>
      <c r="F727" s="486"/>
      <c r="G727" s="486"/>
      <c r="H727" s="32"/>
      <c r="I727" s="32"/>
      <c r="J727" s="32"/>
      <c r="K727" s="32"/>
      <c r="L727" s="32"/>
      <c r="M727" s="32"/>
      <c r="N727" s="32"/>
      <c r="O727" s="32"/>
      <c r="P727" s="32"/>
      <c r="Q727" s="32"/>
      <c r="R727" s="32"/>
      <c r="S727" s="32"/>
      <c r="T727" s="32"/>
      <c r="U727" s="32"/>
      <c r="V727" s="32"/>
      <c r="W727" s="32"/>
      <c r="X727" s="32"/>
      <c r="Y727" s="32"/>
      <c r="Z727" s="32"/>
    </row>
    <row r="728" spans="1:26" ht="13.5" customHeight="1">
      <c r="A728" s="505"/>
      <c r="B728" s="486"/>
      <c r="C728" s="486"/>
      <c r="D728" s="486"/>
      <c r="E728" s="486"/>
      <c r="F728" s="486"/>
      <c r="G728" s="486"/>
      <c r="H728" s="32"/>
      <c r="I728" s="32"/>
      <c r="J728" s="32"/>
      <c r="K728" s="32"/>
      <c r="L728" s="32"/>
      <c r="M728" s="32"/>
      <c r="N728" s="32"/>
      <c r="O728" s="32"/>
      <c r="P728" s="32"/>
      <c r="Q728" s="32"/>
      <c r="R728" s="32"/>
      <c r="S728" s="32"/>
      <c r="T728" s="32"/>
      <c r="U728" s="32"/>
      <c r="V728" s="32"/>
      <c r="W728" s="32"/>
      <c r="X728" s="32"/>
      <c r="Y728" s="32"/>
      <c r="Z728" s="32"/>
    </row>
    <row r="729" spans="1:26" ht="13.5" customHeight="1">
      <c r="A729" s="505"/>
      <c r="B729" s="486"/>
      <c r="C729" s="486"/>
      <c r="D729" s="486"/>
      <c r="E729" s="486"/>
      <c r="F729" s="486"/>
      <c r="G729" s="486"/>
      <c r="H729" s="32"/>
      <c r="I729" s="32"/>
      <c r="J729" s="32"/>
      <c r="K729" s="32"/>
      <c r="L729" s="32"/>
      <c r="M729" s="32"/>
      <c r="N729" s="32"/>
      <c r="O729" s="32"/>
      <c r="P729" s="32"/>
      <c r="Q729" s="32"/>
      <c r="R729" s="32"/>
      <c r="S729" s="32"/>
      <c r="T729" s="32"/>
      <c r="U729" s="32"/>
      <c r="V729" s="32"/>
      <c r="W729" s="32"/>
      <c r="X729" s="32"/>
      <c r="Y729" s="32"/>
      <c r="Z729" s="32"/>
    </row>
    <row r="730" spans="1:26" ht="13.5" customHeight="1">
      <c r="A730" s="505"/>
      <c r="B730" s="486"/>
      <c r="C730" s="486"/>
      <c r="D730" s="486"/>
      <c r="E730" s="486"/>
      <c r="F730" s="486"/>
      <c r="G730" s="486"/>
      <c r="H730" s="32"/>
      <c r="I730" s="32"/>
      <c r="J730" s="32"/>
      <c r="K730" s="32"/>
      <c r="L730" s="32"/>
      <c r="M730" s="32"/>
      <c r="N730" s="32"/>
      <c r="O730" s="32"/>
      <c r="P730" s="32"/>
      <c r="Q730" s="32"/>
      <c r="R730" s="32"/>
      <c r="S730" s="32"/>
      <c r="T730" s="32"/>
      <c r="U730" s="32"/>
      <c r="V730" s="32"/>
      <c r="W730" s="32"/>
      <c r="X730" s="32"/>
      <c r="Y730" s="32"/>
      <c r="Z730" s="32"/>
    </row>
    <row r="731" spans="1:26" ht="13.5" customHeight="1">
      <c r="A731" s="505"/>
      <c r="B731" s="486"/>
      <c r="C731" s="486"/>
      <c r="D731" s="486"/>
      <c r="E731" s="486"/>
      <c r="F731" s="486"/>
      <c r="G731" s="486"/>
      <c r="H731" s="32"/>
      <c r="I731" s="32"/>
      <c r="J731" s="32"/>
      <c r="K731" s="32"/>
      <c r="L731" s="32"/>
      <c r="M731" s="32"/>
      <c r="N731" s="32"/>
      <c r="O731" s="32"/>
      <c r="P731" s="32"/>
      <c r="Q731" s="32"/>
      <c r="R731" s="32"/>
      <c r="S731" s="32"/>
      <c r="T731" s="32"/>
      <c r="U731" s="32"/>
      <c r="V731" s="32"/>
      <c r="W731" s="32"/>
      <c r="X731" s="32"/>
      <c r="Y731" s="32"/>
      <c r="Z731" s="32"/>
    </row>
    <row r="732" spans="1:26" ht="13.5" customHeight="1">
      <c r="A732" s="505"/>
      <c r="B732" s="486"/>
      <c r="C732" s="486"/>
      <c r="D732" s="486"/>
      <c r="E732" s="486"/>
      <c r="F732" s="486"/>
      <c r="G732" s="486"/>
      <c r="H732" s="32"/>
      <c r="I732" s="32"/>
      <c r="J732" s="32"/>
      <c r="K732" s="32"/>
      <c r="L732" s="32"/>
      <c r="M732" s="32"/>
      <c r="N732" s="32"/>
      <c r="O732" s="32"/>
      <c r="P732" s="32"/>
      <c r="Q732" s="32"/>
      <c r="R732" s="32"/>
      <c r="S732" s="32"/>
      <c r="T732" s="32"/>
      <c r="U732" s="32"/>
      <c r="V732" s="32"/>
      <c r="W732" s="32"/>
      <c r="X732" s="32"/>
      <c r="Y732" s="32"/>
      <c r="Z732" s="32"/>
    </row>
    <row r="733" spans="1:26" ht="13.5" customHeight="1">
      <c r="A733" s="505"/>
      <c r="B733" s="486"/>
      <c r="C733" s="486"/>
      <c r="D733" s="486"/>
      <c r="E733" s="486"/>
      <c r="F733" s="486"/>
      <c r="G733" s="486"/>
      <c r="H733" s="32"/>
      <c r="I733" s="32"/>
      <c r="J733" s="32"/>
      <c r="K733" s="32"/>
      <c r="L733" s="32"/>
      <c r="M733" s="32"/>
      <c r="N733" s="32"/>
      <c r="O733" s="32"/>
      <c r="P733" s="32"/>
      <c r="Q733" s="32"/>
      <c r="R733" s="32"/>
      <c r="S733" s="32"/>
      <c r="T733" s="32"/>
      <c r="U733" s="32"/>
      <c r="V733" s="32"/>
      <c r="W733" s="32"/>
      <c r="X733" s="32"/>
      <c r="Y733" s="32"/>
      <c r="Z733" s="32"/>
    </row>
    <row r="734" spans="1:26" ht="13.5" customHeight="1">
      <c r="A734" s="505"/>
      <c r="B734" s="486"/>
      <c r="C734" s="486"/>
      <c r="D734" s="486"/>
      <c r="E734" s="486"/>
      <c r="F734" s="486"/>
      <c r="G734" s="486"/>
      <c r="H734" s="32"/>
      <c r="I734" s="32"/>
      <c r="J734" s="32"/>
      <c r="K734" s="32"/>
      <c r="L734" s="32"/>
      <c r="M734" s="32"/>
      <c r="N734" s="32"/>
      <c r="O734" s="32"/>
      <c r="P734" s="32"/>
      <c r="Q734" s="32"/>
      <c r="R734" s="32"/>
      <c r="S734" s="32"/>
      <c r="T734" s="32"/>
      <c r="U734" s="32"/>
      <c r="V734" s="32"/>
      <c r="W734" s="32"/>
      <c r="X734" s="32"/>
      <c r="Y734" s="32"/>
      <c r="Z734" s="32"/>
    </row>
    <row r="735" spans="1:26" ht="13.5" customHeight="1">
      <c r="A735" s="505"/>
      <c r="B735" s="486"/>
      <c r="C735" s="486"/>
      <c r="D735" s="486"/>
      <c r="E735" s="486"/>
      <c r="F735" s="486"/>
      <c r="G735" s="486"/>
      <c r="H735" s="32"/>
      <c r="I735" s="32"/>
      <c r="J735" s="32"/>
      <c r="K735" s="32"/>
      <c r="L735" s="32"/>
      <c r="M735" s="32"/>
      <c r="N735" s="32"/>
      <c r="O735" s="32"/>
      <c r="P735" s="32"/>
      <c r="Q735" s="32"/>
      <c r="R735" s="32"/>
      <c r="S735" s="32"/>
      <c r="T735" s="32"/>
      <c r="U735" s="32"/>
      <c r="V735" s="32"/>
      <c r="W735" s="32"/>
      <c r="X735" s="32"/>
      <c r="Y735" s="32"/>
      <c r="Z735" s="32"/>
    </row>
    <row r="736" spans="1:26" ht="13.5" customHeight="1">
      <c r="A736" s="505"/>
      <c r="B736" s="486"/>
      <c r="C736" s="486"/>
      <c r="D736" s="486"/>
      <c r="E736" s="486"/>
      <c r="F736" s="486"/>
      <c r="G736" s="486"/>
      <c r="H736" s="32"/>
      <c r="I736" s="32"/>
      <c r="J736" s="32"/>
      <c r="K736" s="32"/>
      <c r="L736" s="32"/>
      <c r="M736" s="32"/>
      <c r="N736" s="32"/>
      <c r="O736" s="32"/>
      <c r="P736" s="32"/>
      <c r="Q736" s="32"/>
      <c r="R736" s="32"/>
      <c r="S736" s="32"/>
      <c r="T736" s="32"/>
      <c r="U736" s="32"/>
      <c r="V736" s="32"/>
      <c r="W736" s="32"/>
      <c r="X736" s="32"/>
      <c r="Y736" s="32"/>
      <c r="Z736" s="32"/>
    </row>
    <row r="737" spans="1:26" ht="13.5" customHeight="1">
      <c r="A737" s="505"/>
      <c r="B737" s="486"/>
      <c r="C737" s="486"/>
      <c r="D737" s="486"/>
      <c r="E737" s="486"/>
      <c r="F737" s="486"/>
      <c r="G737" s="486"/>
      <c r="H737" s="32"/>
      <c r="I737" s="32"/>
      <c r="J737" s="32"/>
      <c r="K737" s="32"/>
      <c r="L737" s="32"/>
      <c r="M737" s="32"/>
      <c r="N737" s="32"/>
      <c r="O737" s="32"/>
      <c r="P737" s="32"/>
      <c r="Q737" s="32"/>
      <c r="R737" s="32"/>
      <c r="S737" s="32"/>
      <c r="T737" s="32"/>
      <c r="U737" s="32"/>
      <c r="V737" s="32"/>
      <c r="W737" s="32"/>
      <c r="X737" s="32"/>
      <c r="Y737" s="32"/>
      <c r="Z737" s="32"/>
    </row>
    <row r="738" spans="1:26" ht="13.5" customHeight="1">
      <c r="A738" s="505"/>
      <c r="B738" s="486"/>
      <c r="C738" s="486"/>
      <c r="D738" s="486"/>
      <c r="E738" s="486"/>
      <c r="F738" s="486"/>
      <c r="G738" s="486"/>
      <c r="H738" s="32"/>
      <c r="I738" s="32"/>
      <c r="J738" s="32"/>
      <c r="K738" s="32"/>
      <c r="L738" s="32"/>
      <c r="M738" s="32"/>
      <c r="N738" s="32"/>
      <c r="O738" s="32"/>
      <c r="P738" s="32"/>
      <c r="Q738" s="32"/>
      <c r="R738" s="32"/>
      <c r="S738" s="32"/>
      <c r="T738" s="32"/>
      <c r="U738" s="32"/>
      <c r="V738" s="32"/>
      <c r="W738" s="32"/>
      <c r="X738" s="32"/>
      <c r="Y738" s="32"/>
      <c r="Z738" s="32"/>
    </row>
    <row r="739" spans="1:26" ht="13.5" customHeight="1">
      <c r="A739" s="505"/>
      <c r="B739" s="486"/>
      <c r="C739" s="486"/>
      <c r="D739" s="486"/>
      <c r="E739" s="486"/>
      <c r="F739" s="486"/>
      <c r="G739" s="486"/>
      <c r="H739" s="32"/>
      <c r="I739" s="32"/>
      <c r="J739" s="32"/>
      <c r="K739" s="32"/>
      <c r="L739" s="32"/>
      <c r="M739" s="32"/>
      <c r="N739" s="32"/>
      <c r="O739" s="32"/>
      <c r="P739" s="32"/>
      <c r="Q739" s="32"/>
      <c r="R739" s="32"/>
      <c r="S739" s="32"/>
      <c r="T739" s="32"/>
      <c r="U739" s="32"/>
      <c r="V739" s="32"/>
      <c r="W739" s="32"/>
      <c r="X739" s="32"/>
      <c r="Y739" s="32"/>
      <c r="Z739" s="32"/>
    </row>
    <row r="740" spans="1:26" ht="13.5" customHeight="1">
      <c r="A740" s="505"/>
      <c r="B740" s="486"/>
      <c r="C740" s="486"/>
      <c r="D740" s="486"/>
      <c r="E740" s="486"/>
      <c r="F740" s="486"/>
      <c r="G740" s="486"/>
      <c r="H740" s="32"/>
      <c r="I740" s="32"/>
      <c r="J740" s="32"/>
      <c r="K740" s="32"/>
      <c r="L740" s="32"/>
      <c r="M740" s="32"/>
      <c r="N740" s="32"/>
      <c r="O740" s="32"/>
      <c r="P740" s="32"/>
      <c r="Q740" s="32"/>
      <c r="R740" s="32"/>
      <c r="S740" s="32"/>
      <c r="T740" s="32"/>
      <c r="U740" s="32"/>
      <c r="V740" s="32"/>
      <c r="W740" s="32"/>
      <c r="X740" s="32"/>
      <c r="Y740" s="32"/>
      <c r="Z740" s="32"/>
    </row>
    <row r="741" spans="1:26" ht="13.5" customHeight="1">
      <c r="A741" s="505"/>
      <c r="B741" s="486"/>
      <c r="C741" s="486"/>
      <c r="D741" s="486"/>
      <c r="E741" s="486"/>
      <c r="F741" s="486"/>
      <c r="G741" s="486"/>
      <c r="H741" s="32"/>
      <c r="I741" s="32"/>
      <c r="J741" s="32"/>
      <c r="K741" s="32"/>
      <c r="L741" s="32"/>
      <c r="M741" s="32"/>
      <c r="N741" s="32"/>
      <c r="O741" s="32"/>
      <c r="P741" s="32"/>
      <c r="Q741" s="32"/>
      <c r="R741" s="32"/>
      <c r="S741" s="32"/>
      <c r="T741" s="32"/>
      <c r="U741" s="32"/>
      <c r="V741" s="32"/>
      <c r="W741" s="32"/>
      <c r="X741" s="32"/>
      <c r="Y741" s="32"/>
      <c r="Z741" s="32"/>
    </row>
    <row r="742" spans="1:26" ht="13.5" customHeight="1">
      <c r="A742" s="505"/>
      <c r="B742" s="486"/>
      <c r="C742" s="486"/>
      <c r="D742" s="486"/>
      <c r="E742" s="486"/>
      <c r="F742" s="486"/>
      <c r="G742" s="486"/>
      <c r="H742" s="32"/>
      <c r="I742" s="32"/>
      <c r="J742" s="32"/>
      <c r="K742" s="32"/>
      <c r="L742" s="32"/>
      <c r="M742" s="32"/>
      <c r="N742" s="32"/>
      <c r="O742" s="32"/>
      <c r="P742" s="32"/>
      <c r="Q742" s="32"/>
      <c r="R742" s="32"/>
      <c r="S742" s="32"/>
      <c r="T742" s="32"/>
      <c r="U742" s="32"/>
      <c r="V742" s="32"/>
      <c r="W742" s="32"/>
      <c r="X742" s="32"/>
      <c r="Y742" s="32"/>
      <c r="Z742" s="32"/>
    </row>
    <row r="743" spans="1:26" ht="13.5" customHeight="1">
      <c r="A743" s="505"/>
      <c r="B743" s="486"/>
      <c r="C743" s="486"/>
      <c r="D743" s="486"/>
      <c r="E743" s="486"/>
      <c r="F743" s="486"/>
      <c r="G743" s="486"/>
      <c r="H743" s="32"/>
      <c r="I743" s="32"/>
      <c r="J743" s="32"/>
      <c r="K743" s="32"/>
      <c r="L743" s="32"/>
      <c r="M743" s="32"/>
      <c r="N743" s="32"/>
      <c r="O743" s="32"/>
      <c r="P743" s="32"/>
      <c r="Q743" s="32"/>
      <c r="R743" s="32"/>
      <c r="S743" s="32"/>
      <c r="T743" s="32"/>
      <c r="U743" s="32"/>
      <c r="V743" s="32"/>
      <c r="W743" s="32"/>
      <c r="X743" s="32"/>
      <c r="Y743" s="32"/>
      <c r="Z743" s="32"/>
    </row>
    <row r="744" spans="1:26" ht="13.5" customHeight="1">
      <c r="A744" s="505"/>
      <c r="B744" s="486"/>
      <c r="C744" s="486"/>
      <c r="D744" s="486"/>
      <c r="E744" s="486"/>
      <c r="F744" s="486"/>
      <c r="G744" s="486"/>
      <c r="H744" s="32"/>
      <c r="I744" s="32"/>
      <c r="J744" s="32"/>
      <c r="K744" s="32"/>
      <c r="L744" s="32"/>
      <c r="M744" s="32"/>
      <c r="N744" s="32"/>
      <c r="O744" s="32"/>
      <c r="P744" s="32"/>
      <c r="Q744" s="32"/>
      <c r="R744" s="32"/>
      <c r="S744" s="32"/>
      <c r="T744" s="32"/>
      <c r="U744" s="32"/>
      <c r="V744" s="32"/>
      <c r="W744" s="32"/>
      <c r="X744" s="32"/>
      <c r="Y744" s="32"/>
      <c r="Z744" s="32"/>
    </row>
    <row r="745" spans="1:26" ht="13.5" customHeight="1">
      <c r="A745" s="505"/>
      <c r="B745" s="486"/>
      <c r="C745" s="486"/>
      <c r="D745" s="486"/>
      <c r="E745" s="486"/>
      <c r="F745" s="486"/>
      <c r="G745" s="486"/>
      <c r="H745" s="32"/>
      <c r="I745" s="32"/>
      <c r="J745" s="32"/>
      <c r="K745" s="32"/>
      <c r="L745" s="32"/>
      <c r="M745" s="32"/>
      <c r="N745" s="32"/>
      <c r="O745" s="32"/>
      <c r="P745" s="32"/>
      <c r="Q745" s="32"/>
      <c r="R745" s="32"/>
      <c r="S745" s="32"/>
      <c r="T745" s="32"/>
      <c r="U745" s="32"/>
      <c r="V745" s="32"/>
      <c r="W745" s="32"/>
      <c r="X745" s="32"/>
      <c r="Y745" s="32"/>
      <c r="Z745" s="32"/>
    </row>
    <row r="746" spans="1:26" ht="13.5" customHeight="1">
      <c r="A746" s="505"/>
      <c r="B746" s="486"/>
      <c r="C746" s="486"/>
      <c r="D746" s="486"/>
      <c r="E746" s="486"/>
      <c r="F746" s="486"/>
      <c r="G746" s="486"/>
      <c r="H746" s="32"/>
      <c r="I746" s="32"/>
      <c r="J746" s="32"/>
      <c r="K746" s="32"/>
      <c r="L746" s="32"/>
      <c r="M746" s="32"/>
      <c r="N746" s="32"/>
      <c r="O746" s="32"/>
      <c r="P746" s="32"/>
      <c r="Q746" s="32"/>
      <c r="R746" s="32"/>
      <c r="S746" s="32"/>
      <c r="T746" s="32"/>
      <c r="U746" s="32"/>
      <c r="V746" s="32"/>
      <c r="W746" s="32"/>
      <c r="X746" s="32"/>
      <c r="Y746" s="32"/>
      <c r="Z746" s="32"/>
    </row>
    <row r="747" spans="1:26" ht="13.5" customHeight="1">
      <c r="A747" s="505"/>
      <c r="B747" s="486"/>
      <c r="C747" s="486"/>
      <c r="D747" s="486"/>
      <c r="E747" s="486"/>
      <c r="F747" s="486"/>
      <c r="G747" s="486"/>
      <c r="H747" s="32"/>
      <c r="I747" s="32"/>
      <c r="J747" s="32"/>
      <c r="K747" s="32"/>
      <c r="L747" s="32"/>
      <c r="M747" s="32"/>
      <c r="N747" s="32"/>
      <c r="O747" s="32"/>
      <c r="P747" s="32"/>
      <c r="Q747" s="32"/>
      <c r="R747" s="32"/>
      <c r="S747" s="32"/>
      <c r="T747" s="32"/>
      <c r="U747" s="32"/>
      <c r="V747" s="32"/>
      <c r="W747" s="32"/>
      <c r="X747" s="32"/>
      <c r="Y747" s="32"/>
      <c r="Z747" s="32"/>
    </row>
    <row r="748" spans="1:26" ht="13.5" customHeight="1">
      <c r="A748" s="505"/>
      <c r="B748" s="486"/>
      <c r="C748" s="486"/>
      <c r="D748" s="486"/>
      <c r="E748" s="486"/>
      <c r="F748" s="486"/>
      <c r="G748" s="486"/>
      <c r="H748" s="32"/>
      <c r="I748" s="32"/>
      <c r="J748" s="32"/>
      <c r="K748" s="32"/>
      <c r="L748" s="32"/>
      <c r="M748" s="32"/>
      <c r="N748" s="32"/>
      <c r="O748" s="32"/>
      <c r="P748" s="32"/>
      <c r="Q748" s="32"/>
      <c r="R748" s="32"/>
      <c r="S748" s="32"/>
      <c r="T748" s="32"/>
      <c r="U748" s="32"/>
      <c r="V748" s="32"/>
      <c r="W748" s="32"/>
      <c r="X748" s="32"/>
      <c r="Y748" s="32"/>
      <c r="Z748" s="32"/>
    </row>
    <row r="749" spans="1:26" ht="13.5" customHeight="1">
      <c r="A749" s="505"/>
      <c r="B749" s="486"/>
      <c r="C749" s="486"/>
      <c r="D749" s="486"/>
      <c r="E749" s="486"/>
      <c r="F749" s="486"/>
      <c r="G749" s="486"/>
      <c r="H749" s="32"/>
      <c r="I749" s="32"/>
      <c r="J749" s="32"/>
      <c r="K749" s="32"/>
      <c r="L749" s="32"/>
      <c r="M749" s="32"/>
      <c r="N749" s="32"/>
      <c r="O749" s="32"/>
      <c r="P749" s="32"/>
      <c r="Q749" s="32"/>
      <c r="R749" s="32"/>
      <c r="S749" s="32"/>
      <c r="T749" s="32"/>
      <c r="U749" s="32"/>
      <c r="V749" s="32"/>
      <c r="W749" s="32"/>
      <c r="X749" s="32"/>
      <c r="Y749" s="32"/>
      <c r="Z749" s="32"/>
    </row>
    <row r="750" spans="1:26" ht="13.5" customHeight="1">
      <c r="A750" s="505"/>
      <c r="B750" s="486"/>
      <c r="C750" s="486"/>
      <c r="D750" s="486"/>
      <c r="E750" s="486"/>
      <c r="F750" s="486"/>
      <c r="G750" s="486"/>
      <c r="H750" s="32"/>
      <c r="I750" s="32"/>
      <c r="J750" s="32"/>
      <c r="K750" s="32"/>
      <c r="L750" s="32"/>
      <c r="M750" s="32"/>
      <c r="N750" s="32"/>
      <c r="O750" s="32"/>
      <c r="P750" s="32"/>
      <c r="Q750" s="32"/>
      <c r="R750" s="32"/>
      <c r="S750" s="32"/>
      <c r="T750" s="32"/>
      <c r="U750" s="32"/>
      <c r="V750" s="32"/>
      <c r="W750" s="32"/>
      <c r="X750" s="32"/>
      <c r="Y750" s="32"/>
      <c r="Z750" s="32"/>
    </row>
    <row r="751" spans="1:26" ht="13.5" customHeight="1">
      <c r="A751" s="505"/>
      <c r="B751" s="486"/>
      <c r="C751" s="486"/>
      <c r="D751" s="486"/>
      <c r="E751" s="486"/>
      <c r="F751" s="486"/>
      <c r="G751" s="486"/>
      <c r="H751" s="32"/>
      <c r="I751" s="32"/>
      <c r="J751" s="32"/>
      <c r="K751" s="32"/>
      <c r="L751" s="32"/>
      <c r="M751" s="32"/>
      <c r="N751" s="32"/>
      <c r="O751" s="32"/>
      <c r="P751" s="32"/>
      <c r="Q751" s="32"/>
      <c r="R751" s="32"/>
      <c r="S751" s="32"/>
      <c r="T751" s="32"/>
      <c r="U751" s="32"/>
      <c r="V751" s="32"/>
      <c r="W751" s="32"/>
      <c r="X751" s="32"/>
      <c r="Y751" s="32"/>
      <c r="Z751" s="32"/>
    </row>
    <row r="752" spans="1:26" ht="13.5" customHeight="1">
      <c r="A752" s="505"/>
      <c r="B752" s="486"/>
      <c r="C752" s="486"/>
      <c r="D752" s="486"/>
      <c r="E752" s="486"/>
      <c r="F752" s="486"/>
      <c r="G752" s="486"/>
      <c r="H752" s="32"/>
      <c r="I752" s="32"/>
      <c r="J752" s="32"/>
      <c r="K752" s="32"/>
      <c r="L752" s="32"/>
      <c r="M752" s="32"/>
      <c r="N752" s="32"/>
      <c r="O752" s="32"/>
      <c r="P752" s="32"/>
      <c r="Q752" s="32"/>
      <c r="R752" s="32"/>
      <c r="S752" s="32"/>
      <c r="T752" s="32"/>
      <c r="U752" s="32"/>
      <c r="V752" s="32"/>
      <c r="W752" s="32"/>
      <c r="X752" s="32"/>
      <c r="Y752" s="32"/>
      <c r="Z752" s="32"/>
    </row>
    <row r="753" spans="1:26" ht="13.5" customHeight="1">
      <c r="A753" s="505"/>
      <c r="B753" s="486"/>
      <c r="C753" s="486"/>
      <c r="D753" s="486"/>
      <c r="E753" s="486"/>
      <c r="F753" s="486"/>
      <c r="G753" s="486"/>
      <c r="H753" s="32"/>
      <c r="I753" s="32"/>
      <c r="J753" s="32"/>
      <c r="K753" s="32"/>
      <c r="L753" s="32"/>
      <c r="M753" s="32"/>
      <c r="N753" s="32"/>
      <c r="O753" s="32"/>
      <c r="P753" s="32"/>
      <c r="Q753" s="32"/>
      <c r="R753" s="32"/>
      <c r="S753" s="32"/>
      <c r="T753" s="32"/>
      <c r="U753" s="32"/>
      <c r="V753" s="32"/>
      <c r="W753" s="32"/>
      <c r="X753" s="32"/>
      <c r="Y753" s="32"/>
      <c r="Z753" s="32"/>
    </row>
    <row r="754" spans="1:26" ht="13.5" customHeight="1">
      <c r="A754" s="505"/>
      <c r="B754" s="486"/>
      <c r="C754" s="486"/>
      <c r="D754" s="486"/>
      <c r="E754" s="486"/>
      <c r="F754" s="486"/>
      <c r="G754" s="486"/>
      <c r="H754" s="32"/>
      <c r="I754" s="32"/>
      <c r="J754" s="32"/>
      <c r="K754" s="32"/>
      <c r="L754" s="32"/>
      <c r="M754" s="32"/>
      <c r="N754" s="32"/>
      <c r="O754" s="32"/>
      <c r="P754" s="32"/>
      <c r="Q754" s="32"/>
      <c r="R754" s="32"/>
      <c r="S754" s="32"/>
      <c r="T754" s="32"/>
      <c r="U754" s="32"/>
      <c r="V754" s="32"/>
      <c r="W754" s="32"/>
      <c r="X754" s="32"/>
      <c r="Y754" s="32"/>
      <c r="Z754" s="32"/>
    </row>
    <row r="755" spans="1:26" ht="13.5" customHeight="1">
      <c r="A755" s="505"/>
      <c r="B755" s="486"/>
      <c r="C755" s="486"/>
      <c r="D755" s="486"/>
      <c r="E755" s="486"/>
      <c r="F755" s="486"/>
      <c r="G755" s="486"/>
      <c r="H755" s="32"/>
      <c r="I755" s="32"/>
      <c r="J755" s="32"/>
      <c r="K755" s="32"/>
      <c r="L755" s="32"/>
      <c r="M755" s="32"/>
      <c r="N755" s="32"/>
      <c r="O755" s="32"/>
      <c r="P755" s="32"/>
      <c r="Q755" s="32"/>
      <c r="R755" s="32"/>
      <c r="S755" s="32"/>
      <c r="T755" s="32"/>
      <c r="U755" s="32"/>
      <c r="V755" s="32"/>
      <c r="W755" s="32"/>
      <c r="X755" s="32"/>
      <c r="Y755" s="32"/>
      <c r="Z755" s="32"/>
    </row>
    <row r="756" spans="1:26" ht="13.5" customHeight="1">
      <c r="A756" s="505"/>
      <c r="B756" s="486"/>
      <c r="C756" s="486"/>
      <c r="D756" s="486"/>
      <c r="E756" s="486"/>
      <c r="F756" s="486"/>
      <c r="G756" s="486"/>
      <c r="H756" s="32"/>
      <c r="I756" s="32"/>
      <c r="J756" s="32"/>
      <c r="K756" s="32"/>
      <c r="L756" s="32"/>
      <c r="M756" s="32"/>
      <c r="N756" s="32"/>
      <c r="O756" s="32"/>
      <c r="P756" s="32"/>
      <c r="Q756" s="32"/>
      <c r="R756" s="32"/>
      <c r="S756" s="32"/>
      <c r="T756" s="32"/>
      <c r="U756" s="32"/>
      <c r="V756" s="32"/>
      <c r="W756" s="32"/>
      <c r="X756" s="32"/>
      <c r="Y756" s="32"/>
      <c r="Z756" s="32"/>
    </row>
    <row r="757" spans="1:26" ht="13.5" customHeight="1">
      <c r="A757" s="505"/>
      <c r="B757" s="486"/>
      <c r="C757" s="486"/>
      <c r="D757" s="486"/>
      <c r="E757" s="486"/>
      <c r="F757" s="486"/>
      <c r="G757" s="486"/>
      <c r="H757" s="32"/>
      <c r="I757" s="32"/>
      <c r="J757" s="32"/>
      <c r="K757" s="32"/>
      <c r="L757" s="32"/>
      <c r="M757" s="32"/>
      <c r="N757" s="32"/>
      <c r="O757" s="32"/>
      <c r="P757" s="32"/>
      <c r="Q757" s="32"/>
      <c r="R757" s="32"/>
      <c r="S757" s="32"/>
      <c r="T757" s="32"/>
      <c r="U757" s="32"/>
      <c r="V757" s="32"/>
      <c r="W757" s="32"/>
      <c r="X757" s="32"/>
      <c r="Y757" s="32"/>
      <c r="Z757" s="32"/>
    </row>
    <row r="758" spans="1:26" ht="13.5" customHeight="1">
      <c r="A758" s="505"/>
      <c r="B758" s="486"/>
      <c r="C758" s="486"/>
      <c r="D758" s="486"/>
      <c r="E758" s="486"/>
      <c r="F758" s="486"/>
      <c r="G758" s="486"/>
      <c r="H758" s="32"/>
      <c r="I758" s="32"/>
      <c r="J758" s="32"/>
      <c r="K758" s="32"/>
      <c r="L758" s="32"/>
      <c r="M758" s="32"/>
      <c r="N758" s="32"/>
      <c r="O758" s="32"/>
      <c r="P758" s="32"/>
      <c r="Q758" s="32"/>
      <c r="R758" s="32"/>
      <c r="S758" s="32"/>
      <c r="T758" s="32"/>
      <c r="U758" s="32"/>
      <c r="V758" s="32"/>
      <c r="W758" s="32"/>
      <c r="X758" s="32"/>
      <c r="Y758" s="32"/>
      <c r="Z758" s="32"/>
    </row>
    <row r="759" spans="1:26" ht="13.5" customHeight="1">
      <c r="A759" s="505"/>
      <c r="B759" s="486"/>
      <c r="C759" s="486"/>
      <c r="D759" s="486"/>
      <c r="E759" s="486"/>
      <c r="F759" s="486"/>
      <c r="G759" s="486"/>
      <c r="H759" s="32"/>
      <c r="I759" s="32"/>
      <c r="J759" s="32"/>
      <c r="K759" s="32"/>
      <c r="L759" s="32"/>
      <c r="M759" s="32"/>
      <c r="N759" s="32"/>
      <c r="O759" s="32"/>
      <c r="P759" s="32"/>
      <c r="Q759" s="32"/>
      <c r="R759" s="32"/>
      <c r="S759" s="32"/>
      <c r="T759" s="32"/>
      <c r="U759" s="32"/>
      <c r="V759" s="32"/>
      <c r="W759" s="32"/>
      <c r="X759" s="32"/>
      <c r="Y759" s="32"/>
      <c r="Z759" s="32"/>
    </row>
    <row r="760" spans="1:26" ht="13.5" customHeight="1">
      <c r="A760" s="505"/>
      <c r="B760" s="486"/>
      <c r="C760" s="486"/>
      <c r="D760" s="486"/>
      <c r="E760" s="486"/>
      <c r="F760" s="486"/>
      <c r="G760" s="486"/>
      <c r="H760" s="32"/>
      <c r="I760" s="32"/>
      <c r="J760" s="32"/>
      <c r="K760" s="32"/>
      <c r="L760" s="32"/>
      <c r="M760" s="32"/>
      <c r="N760" s="32"/>
      <c r="O760" s="32"/>
      <c r="P760" s="32"/>
      <c r="Q760" s="32"/>
      <c r="R760" s="32"/>
      <c r="S760" s="32"/>
      <c r="T760" s="32"/>
      <c r="U760" s="32"/>
      <c r="V760" s="32"/>
      <c r="W760" s="32"/>
      <c r="X760" s="32"/>
      <c r="Y760" s="32"/>
      <c r="Z760" s="32"/>
    </row>
    <row r="761" spans="1:26" ht="13.5" customHeight="1">
      <c r="A761" s="505"/>
      <c r="B761" s="486"/>
      <c r="C761" s="486"/>
      <c r="D761" s="486"/>
      <c r="E761" s="486"/>
      <c r="F761" s="486"/>
      <c r="G761" s="486"/>
      <c r="H761" s="32"/>
      <c r="I761" s="32"/>
      <c r="J761" s="32"/>
      <c r="K761" s="32"/>
      <c r="L761" s="32"/>
      <c r="M761" s="32"/>
      <c r="N761" s="32"/>
      <c r="O761" s="32"/>
      <c r="P761" s="32"/>
      <c r="Q761" s="32"/>
      <c r="R761" s="32"/>
      <c r="S761" s="32"/>
      <c r="T761" s="32"/>
      <c r="U761" s="32"/>
      <c r="V761" s="32"/>
      <c r="W761" s="32"/>
      <c r="X761" s="32"/>
      <c r="Y761" s="32"/>
      <c r="Z761" s="32"/>
    </row>
    <row r="762" spans="1:26" ht="13.5" customHeight="1">
      <c r="A762" s="505"/>
      <c r="B762" s="486"/>
      <c r="C762" s="486"/>
      <c r="D762" s="486"/>
      <c r="E762" s="486"/>
      <c r="F762" s="486"/>
      <c r="G762" s="486"/>
      <c r="H762" s="32"/>
      <c r="I762" s="32"/>
      <c r="J762" s="32"/>
      <c r="K762" s="32"/>
      <c r="L762" s="32"/>
      <c r="M762" s="32"/>
      <c r="N762" s="32"/>
      <c r="O762" s="32"/>
      <c r="P762" s="32"/>
      <c r="Q762" s="32"/>
      <c r="R762" s="32"/>
      <c r="S762" s="32"/>
      <c r="T762" s="32"/>
      <c r="U762" s="32"/>
      <c r="V762" s="32"/>
      <c r="W762" s="32"/>
      <c r="X762" s="32"/>
      <c r="Y762" s="32"/>
      <c r="Z762" s="32"/>
    </row>
    <row r="763" spans="1:26" ht="13.5" customHeight="1">
      <c r="A763" s="505"/>
      <c r="B763" s="486"/>
      <c r="C763" s="486"/>
      <c r="D763" s="486"/>
      <c r="E763" s="486"/>
      <c r="F763" s="486"/>
      <c r="G763" s="486"/>
      <c r="H763" s="32"/>
      <c r="I763" s="32"/>
      <c r="J763" s="32"/>
      <c r="K763" s="32"/>
      <c r="L763" s="32"/>
      <c r="M763" s="32"/>
      <c r="N763" s="32"/>
      <c r="O763" s="32"/>
      <c r="P763" s="32"/>
      <c r="Q763" s="32"/>
      <c r="R763" s="32"/>
      <c r="S763" s="32"/>
      <c r="T763" s="32"/>
      <c r="U763" s="32"/>
      <c r="V763" s="32"/>
      <c r="W763" s="32"/>
      <c r="X763" s="32"/>
      <c r="Y763" s="32"/>
      <c r="Z763" s="32"/>
    </row>
    <row r="764" spans="1:26" ht="13.5" customHeight="1">
      <c r="A764" s="505"/>
      <c r="B764" s="486"/>
      <c r="C764" s="486"/>
      <c r="D764" s="486"/>
      <c r="E764" s="486"/>
      <c r="F764" s="486"/>
      <c r="G764" s="486"/>
      <c r="H764" s="32"/>
      <c r="I764" s="32"/>
      <c r="J764" s="32"/>
      <c r="K764" s="32"/>
      <c r="L764" s="32"/>
      <c r="M764" s="32"/>
      <c r="N764" s="32"/>
      <c r="O764" s="32"/>
      <c r="P764" s="32"/>
      <c r="Q764" s="32"/>
      <c r="R764" s="32"/>
      <c r="S764" s="32"/>
      <c r="T764" s="32"/>
      <c r="U764" s="32"/>
      <c r="V764" s="32"/>
      <c r="W764" s="32"/>
      <c r="X764" s="32"/>
      <c r="Y764" s="32"/>
      <c r="Z764" s="32"/>
    </row>
    <row r="765" spans="1:26" ht="13.5" customHeight="1">
      <c r="A765" s="505"/>
      <c r="B765" s="486"/>
      <c r="C765" s="486"/>
      <c r="D765" s="486"/>
      <c r="E765" s="486"/>
      <c r="F765" s="486"/>
      <c r="G765" s="486"/>
      <c r="H765" s="32"/>
      <c r="I765" s="32"/>
      <c r="J765" s="32"/>
      <c r="K765" s="32"/>
      <c r="L765" s="32"/>
      <c r="M765" s="32"/>
      <c r="N765" s="32"/>
      <c r="O765" s="32"/>
      <c r="P765" s="32"/>
      <c r="Q765" s="32"/>
      <c r="R765" s="32"/>
      <c r="S765" s="32"/>
      <c r="T765" s="32"/>
      <c r="U765" s="32"/>
      <c r="V765" s="32"/>
      <c r="W765" s="32"/>
      <c r="X765" s="32"/>
      <c r="Y765" s="32"/>
      <c r="Z765" s="32"/>
    </row>
    <row r="766" spans="1:26" ht="13.5" customHeight="1">
      <c r="A766" s="505"/>
      <c r="B766" s="486"/>
      <c r="C766" s="486"/>
      <c r="D766" s="486"/>
      <c r="E766" s="486"/>
      <c r="F766" s="486"/>
      <c r="G766" s="486"/>
      <c r="H766" s="32"/>
      <c r="I766" s="32"/>
      <c r="J766" s="32"/>
      <c r="K766" s="32"/>
      <c r="L766" s="32"/>
      <c r="M766" s="32"/>
      <c r="N766" s="32"/>
      <c r="O766" s="32"/>
      <c r="P766" s="32"/>
      <c r="Q766" s="32"/>
      <c r="R766" s="32"/>
      <c r="S766" s="32"/>
      <c r="T766" s="32"/>
      <c r="U766" s="32"/>
      <c r="V766" s="32"/>
      <c r="W766" s="32"/>
      <c r="X766" s="32"/>
      <c r="Y766" s="32"/>
      <c r="Z766" s="32"/>
    </row>
    <row r="767" spans="1:26" ht="13.5" customHeight="1">
      <c r="A767" s="505"/>
      <c r="B767" s="486"/>
      <c r="C767" s="486"/>
      <c r="D767" s="486"/>
      <c r="E767" s="486"/>
      <c r="F767" s="486"/>
      <c r="G767" s="486"/>
      <c r="H767" s="32"/>
      <c r="I767" s="32"/>
      <c r="J767" s="32"/>
      <c r="K767" s="32"/>
      <c r="L767" s="32"/>
      <c r="M767" s="32"/>
      <c r="N767" s="32"/>
      <c r="O767" s="32"/>
      <c r="P767" s="32"/>
      <c r="Q767" s="32"/>
      <c r="R767" s="32"/>
      <c r="S767" s="32"/>
      <c r="T767" s="32"/>
      <c r="U767" s="32"/>
      <c r="V767" s="32"/>
      <c r="W767" s="32"/>
      <c r="X767" s="32"/>
      <c r="Y767" s="32"/>
      <c r="Z767" s="32"/>
    </row>
    <row r="768" spans="1:26" ht="13.5" customHeight="1">
      <c r="A768" s="505"/>
      <c r="B768" s="486"/>
      <c r="C768" s="486"/>
      <c r="D768" s="486"/>
      <c r="E768" s="486"/>
      <c r="F768" s="486"/>
      <c r="G768" s="486"/>
      <c r="H768" s="32"/>
      <c r="I768" s="32"/>
      <c r="J768" s="32"/>
      <c r="K768" s="32"/>
      <c r="L768" s="32"/>
      <c r="M768" s="32"/>
      <c r="N768" s="32"/>
      <c r="O768" s="32"/>
      <c r="P768" s="32"/>
      <c r="Q768" s="32"/>
      <c r="R768" s="32"/>
      <c r="S768" s="32"/>
      <c r="T768" s="32"/>
      <c r="U768" s="32"/>
      <c r="V768" s="32"/>
      <c r="W768" s="32"/>
      <c r="X768" s="32"/>
      <c r="Y768" s="32"/>
      <c r="Z768" s="32"/>
    </row>
    <row r="769" spans="1:26" ht="13.5" customHeight="1">
      <c r="A769" s="505"/>
      <c r="B769" s="486"/>
      <c r="C769" s="486"/>
      <c r="D769" s="486"/>
      <c r="E769" s="486"/>
      <c r="F769" s="486"/>
      <c r="G769" s="486"/>
      <c r="H769" s="32"/>
      <c r="I769" s="32"/>
      <c r="J769" s="32"/>
      <c r="K769" s="32"/>
      <c r="L769" s="32"/>
      <c r="M769" s="32"/>
      <c r="N769" s="32"/>
      <c r="O769" s="32"/>
      <c r="P769" s="32"/>
      <c r="Q769" s="32"/>
      <c r="R769" s="32"/>
      <c r="S769" s="32"/>
      <c r="T769" s="32"/>
      <c r="U769" s="32"/>
      <c r="V769" s="32"/>
      <c r="W769" s="32"/>
      <c r="X769" s="32"/>
      <c r="Y769" s="32"/>
      <c r="Z769" s="32"/>
    </row>
    <row r="770" spans="1:26" ht="13.5" customHeight="1">
      <c r="A770" s="505"/>
      <c r="B770" s="486"/>
      <c r="C770" s="486"/>
      <c r="D770" s="486"/>
      <c r="E770" s="486"/>
      <c r="F770" s="486"/>
      <c r="G770" s="486"/>
      <c r="H770" s="32"/>
      <c r="I770" s="32"/>
      <c r="J770" s="32"/>
      <c r="K770" s="32"/>
      <c r="L770" s="32"/>
      <c r="M770" s="32"/>
      <c r="N770" s="32"/>
      <c r="O770" s="32"/>
      <c r="P770" s="32"/>
      <c r="Q770" s="32"/>
      <c r="R770" s="32"/>
      <c r="S770" s="32"/>
      <c r="T770" s="32"/>
      <c r="U770" s="32"/>
      <c r="V770" s="32"/>
      <c r="W770" s="32"/>
      <c r="X770" s="32"/>
      <c r="Y770" s="32"/>
      <c r="Z770" s="32"/>
    </row>
    <row r="771" spans="1:26" ht="13.5" customHeight="1">
      <c r="A771" s="505"/>
      <c r="B771" s="486"/>
      <c r="C771" s="486"/>
      <c r="D771" s="486"/>
      <c r="E771" s="486"/>
      <c r="F771" s="486"/>
      <c r="G771" s="486"/>
      <c r="H771" s="32"/>
      <c r="I771" s="32"/>
      <c r="J771" s="32"/>
      <c r="K771" s="32"/>
      <c r="L771" s="32"/>
      <c r="M771" s="32"/>
      <c r="N771" s="32"/>
      <c r="O771" s="32"/>
      <c r="P771" s="32"/>
      <c r="Q771" s="32"/>
      <c r="R771" s="32"/>
      <c r="S771" s="32"/>
      <c r="T771" s="32"/>
      <c r="U771" s="32"/>
      <c r="V771" s="32"/>
      <c r="W771" s="32"/>
      <c r="X771" s="32"/>
      <c r="Y771" s="32"/>
      <c r="Z771" s="32"/>
    </row>
    <row r="772" spans="1:26" ht="13.5" customHeight="1">
      <c r="A772" s="505"/>
      <c r="B772" s="486"/>
      <c r="C772" s="486"/>
      <c r="D772" s="486"/>
      <c r="E772" s="486"/>
      <c r="F772" s="486"/>
      <c r="G772" s="486"/>
      <c r="H772" s="32"/>
      <c r="I772" s="32"/>
      <c r="J772" s="32"/>
      <c r="K772" s="32"/>
      <c r="L772" s="32"/>
      <c r="M772" s="32"/>
      <c r="N772" s="32"/>
      <c r="O772" s="32"/>
      <c r="P772" s="32"/>
      <c r="Q772" s="32"/>
      <c r="R772" s="32"/>
      <c r="S772" s="32"/>
      <c r="T772" s="32"/>
      <c r="U772" s="32"/>
      <c r="V772" s="32"/>
      <c r="W772" s="32"/>
      <c r="X772" s="32"/>
      <c r="Y772" s="32"/>
      <c r="Z772" s="32"/>
    </row>
    <row r="773" spans="1:26" ht="13.5" customHeight="1">
      <c r="A773" s="505"/>
      <c r="B773" s="486"/>
      <c r="C773" s="486"/>
      <c r="D773" s="486"/>
      <c r="E773" s="486"/>
      <c r="F773" s="486"/>
      <c r="G773" s="486"/>
      <c r="H773" s="32"/>
      <c r="I773" s="32"/>
      <c r="J773" s="32"/>
      <c r="K773" s="32"/>
      <c r="L773" s="32"/>
      <c r="M773" s="32"/>
      <c r="N773" s="32"/>
      <c r="O773" s="32"/>
      <c r="P773" s="32"/>
      <c r="Q773" s="32"/>
      <c r="R773" s="32"/>
      <c r="S773" s="32"/>
      <c r="T773" s="32"/>
      <c r="U773" s="32"/>
      <c r="V773" s="32"/>
      <c r="W773" s="32"/>
      <c r="X773" s="32"/>
      <c r="Y773" s="32"/>
      <c r="Z773" s="32"/>
    </row>
    <row r="774" spans="1:26" ht="13.5" customHeight="1">
      <c r="A774" s="505"/>
      <c r="B774" s="486"/>
      <c r="C774" s="486"/>
      <c r="D774" s="486"/>
      <c r="E774" s="486"/>
      <c r="F774" s="486"/>
      <c r="G774" s="486"/>
      <c r="H774" s="32"/>
      <c r="I774" s="32"/>
      <c r="J774" s="32"/>
      <c r="K774" s="32"/>
      <c r="L774" s="32"/>
      <c r="M774" s="32"/>
      <c r="N774" s="32"/>
      <c r="O774" s="32"/>
      <c r="P774" s="32"/>
      <c r="Q774" s="32"/>
      <c r="R774" s="32"/>
      <c r="S774" s="32"/>
      <c r="T774" s="32"/>
      <c r="U774" s="32"/>
      <c r="V774" s="32"/>
      <c r="W774" s="32"/>
      <c r="X774" s="32"/>
      <c r="Y774" s="32"/>
      <c r="Z774" s="32"/>
    </row>
    <row r="775" spans="1:26" ht="13.5" customHeight="1">
      <c r="A775" s="505"/>
      <c r="B775" s="486"/>
      <c r="C775" s="486"/>
      <c r="D775" s="486"/>
      <c r="E775" s="486"/>
      <c r="F775" s="486"/>
      <c r="G775" s="486"/>
      <c r="H775" s="32"/>
      <c r="I775" s="32"/>
      <c r="J775" s="32"/>
      <c r="K775" s="32"/>
      <c r="L775" s="32"/>
      <c r="M775" s="32"/>
      <c r="N775" s="32"/>
      <c r="O775" s="32"/>
      <c r="P775" s="32"/>
      <c r="Q775" s="32"/>
      <c r="R775" s="32"/>
      <c r="S775" s="32"/>
      <c r="T775" s="32"/>
      <c r="U775" s="32"/>
      <c r="V775" s="32"/>
      <c r="W775" s="32"/>
      <c r="X775" s="32"/>
      <c r="Y775" s="32"/>
      <c r="Z775" s="32"/>
    </row>
    <row r="776" spans="1:26" ht="13.5" customHeight="1">
      <c r="A776" s="505"/>
      <c r="B776" s="486"/>
      <c r="C776" s="486"/>
      <c r="D776" s="486"/>
      <c r="E776" s="486"/>
      <c r="F776" s="486"/>
      <c r="G776" s="486"/>
      <c r="H776" s="32"/>
      <c r="I776" s="32"/>
      <c r="J776" s="32"/>
      <c r="K776" s="32"/>
      <c r="L776" s="32"/>
      <c r="M776" s="32"/>
      <c r="N776" s="32"/>
      <c r="O776" s="32"/>
      <c r="P776" s="32"/>
      <c r="Q776" s="32"/>
      <c r="R776" s="32"/>
      <c r="S776" s="32"/>
      <c r="T776" s="32"/>
      <c r="U776" s="32"/>
      <c r="V776" s="32"/>
      <c r="W776" s="32"/>
      <c r="X776" s="32"/>
      <c r="Y776" s="32"/>
      <c r="Z776" s="32"/>
    </row>
    <row r="777" spans="1:26" ht="13.5" customHeight="1">
      <c r="A777" s="505"/>
      <c r="B777" s="486"/>
      <c r="C777" s="486"/>
      <c r="D777" s="486"/>
      <c r="E777" s="486"/>
      <c r="F777" s="486"/>
      <c r="G777" s="486"/>
      <c r="H777" s="32"/>
      <c r="I777" s="32"/>
      <c r="J777" s="32"/>
      <c r="K777" s="32"/>
      <c r="L777" s="32"/>
      <c r="M777" s="32"/>
      <c r="N777" s="32"/>
      <c r="O777" s="32"/>
      <c r="P777" s="32"/>
      <c r="Q777" s="32"/>
      <c r="R777" s="32"/>
      <c r="S777" s="32"/>
      <c r="T777" s="32"/>
      <c r="U777" s="32"/>
      <c r="V777" s="32"/>
      <c r="W777" s="32"/>
      <c r="X777" s="32"/>
      <c r="Y777" s="32"/>
      <c r="Z777" s="32"/>
    </row>
    <row r="778" spans="1:26" ht="13.5" customHeight="1">
      <c r="A778" s="505"/>
      <c r="B778" s="486"/>
      <c r="C778" s="486"/>
      <c r="D778" s="486"/>
      <c r="E778" s="486"/>
      <c r="F778" s="486"/>
      <c r="G778" s="486"/>
      <c r="H778" s="32"/>
      <c r="I778" s="32"/>
      <c r="J778" s="32"/>
      <c r="K778" s="32"/>
      <c r="L778" s="32"/>
      <c r="M778" s="32"/>
      <c r="N778" s="32"/>
      <c r="O778" s="32"/>
      <c r="P778" s="32"/>
      <c r="Q778" s="32"/>
      <c r="R778" s="32"/>
      <c r="S778" s="32"/>
      <c r="T778" s="32"/>
      <c r="U778" s="32"/>
      <c r="V778" s="32"/>
      <c r="W778" s="32"/>
      <c r="X778" s="32"/>
      <c r="Y778" s="32"/>
      <c r="Z778" s="32"/>
    </row>
    <row r="779" spans="1:26" ht="13.5" customHeight="1">
      <c r="A779" s="505"/>
      <c r="B779" s="486"/>
      <c r="C779" s="486"/>
      <c r="D779" s="486"/>
      <c r="E779" s="486"/>
      <c r="F779" s="486"/>
      <c r="G779" s="486"/>
      <c r="H779" s="32"/>
      <c r="I779" s="32"/>
      <c r="J779" s="32"/>
      <c r="K779" s="32"/>
      <c r="L779" s="32"/>
      <c r="M779" s="32"/>
      <c r="N779" s="32"/>
      <c r="O779" s="32"/>
      <c r="P779" s="32"/>
      <c r="Q779" s="32"/>
      <c r="R779" s="32"/>
      <c r="S779" s="32"/>
      <c r="T779" s="32"/>
      <c r="U779" s="32"/>
      <c r="V779" s="32"/>
      <c r="W779" s="32"/>
      <c r="X779" s="32"/>
      <c r="Y779" s="32"/>
      <c r="Z779" s="32"/>
    </row>
    <row r="780" spans="1:26" ht="13.5" customHeight="1">
      <c r="A780" s="505"/>
      <c r="B780" s="486"/>
      <c r="C780" s="486"/>
      <c r="D780" s="486"/>
      <c r="E780" s="486"/>
      <c r="F780" s="486"/>
      <c r="G780" s="486"/>
      <c r="H780" s="32"/>
      <c r="I780" s="32"/>
      <c r="J780" s="32"/>
      <c r="K780" s="32"/>
      <c r="L780" s="32"/>
      <c r="M780" s="32"/>
      <c r="N780" s="32"/>
      <c r="O780" s="32"/>
      <c r="P780" s="32"/>
      <c r="Q780" s="32"/>
      <c r="R780" s="32"/>
      <c r="S780" s="32"/>
      <c r="T780" s="32"/>
      <c r="U780" s="32"/>
      <c r="V780" s="32"/>
      <c r="W780" s="32"/>
      <c r="X780" s="32"/>
      <c r="Y780" s="32"/>
      <c r="Z780" s="32"/>
    </row>
    <row r="781" spans="1:26" ht="13.5" customHeight="1">
      <c r="A781" s="505"/>
      <c r="B781" s="486"/>
      <c r="C781" s="486"/>
      <c r="D781" s="486"/>
      <c r="E781" s="486"/>
      <c r="F781" s="486"/>
      <c r="G781" s="486"/>
      <c r="H781" s="32"/>
      <c r="I781" s="32"/>
      <c r="J781" s="32"/>
      <c r="K781" s="32"/>
      <c r="L781" s="32"/>
      <c r="M781" s="32"/>
      <c r="N781" s="32"/>
      <c r="O781" s="32"/>
      <c r="P781" s="32"/>
      <c r="Q781" s="32"/>
      <c r="R781" s="32"/>
      <c r="S781" s="32"/>
      <c r="T781" s="32"/>
      <c r="U781" s="32"/>
      <c r="V781" s="32"/>
      <c r="W781" s="32"/>
      <c r="X781" s="32"/>
      <c r="Y781" s="32"/>
      <c r="Z781" s="32"/>
    </row>
    <row r="782" spans="1:26" ht="13.5" customHeight="1">
      <c r="A782" s="505"/>
      <c r="B782" s="486"/>
      <c r="C782" s="486"/>
      <c r="D782" s="486"/>
      <c r="E782" s="486"/>
      <c r="F782" s="486"/>
      <c r="G782" s="486"/>
      <c r="H782" s="32"/>
      <c r="I782" s="32"/>
      <c r="J782" s="32"/>
      <c r="K782" s="32"/>
      <c r="L782" s="32"/>
      <c r="M782" s="32"/>
      <c r="N782" s="32"/>
      <c r="O782" s="32"/>
      <c r="P782" s="32"/>
      <c r="Q782" s="32"/>
      <c r="R782" s="32"/>
      <c r="S782" s="32"/>
      <c r="T782" s="32"/>
      <c r="U782" s="32"/>
      <c r="V782" s="32"/>
      <c r="W782" s="32"/>
      <c r="X782" s="32"/>
      <c r="Y782" s="32"/>
      <c r="Z782" s="32"/>
    </row>
    <row r="783" spans="1:26" ht="13.5" customHeight="1">
      <c r="A783" s="505"/>
      <c r="B783" s="486"/>
      <c r="C783" s="486"/>
      <c r="D783" s="486"/>
      <c r="E783" s="486"/>
      <c r="F783" s="486"/>
      <c r="G783" s="486"/>
      <c r="H783" s="32"/>
      <c r="I783" s="32"/>
      <c r="J783" s="32"/>
      <c r="K783" s="32"/>
      <c r="L783" s="32"/>
      <c r="M783" s="32"/>
      <c r="N783" s="32"/>
      <c r="O783" s="32"/>
      <c r="P783" s="32"/>
      <c r="Q783" s="32"/>
      <c r="R783" s="32"/>
      <c r="S783" s="32"/>
      <c r="T783" s="32"/>
      <c r="U783" s="32"/>
      <c r="V783" s="32"/>
      <c r="W783" s="32"/>
      <c r="X783" s="32"/>
      <c r="Y783" s="32"/>
      <c r="Z783" s="32"/>
    </row>
    <row r="784" spans="1:26" ht="13.5" customHeight="1">
      <c r="A784" s="505"/>
      <c r="B784" s="486"/>
      <c r="C784" s="486"/>
      <c r="D784" s="486"/>
      <c r="E784" s="486"/>
      <c r="F784" s="486"/>
      <c r="G784" s="486"/>
      <c r="H784" s="32"/>
      <c r="I784" s="32"/>
      <c r="J784" s="32"/>
      <c r="K784" s="32"/>
      <c r="L784" s="32"/>
      <c r="M784" s="32"/>
      <c r="N784" s="32"/>
      <c r="O784" s="32"/>
      <c r="P784" s="32"/>
      <c r="Q784" s="32"/>
      <c r="R784" s="32"/>
      <c r="S784" s="32"/>
      <c r="T784" s="32"/>
      <c r="U784" s="32"/>
      <c r="V784" s="32"/>
      <c r="W784" s="32"/>
      <c r="X784" s="32"/>
      <c r="Y784" s="32"/>
      <c r="Z784" s="32"/>
    </row>
    <row r="785" spans="1:26" ht="13.5" customHeight="1">
      <c r="A785" s="505"/>
      <c r="B785" s="486"/>
      <c r="C785" s="486"/>
      <c r="D785" s="486"/>
      <c r="E785" s="486"/>
      <c r="F785" s="486"/>
      <c r="G785" s="486"/>
      <c r="H785" s="32"/>
      <c r="I785" s="32"/>
      <c r="J785" s="32"/>
      <c r="K785" s="32"/>
      <c r="L785" s="32"/>
      <c r="M785" s="32"/>
      <c r="N785" s="32"/>
      <c r="O785" s="32"/>
      <c r="P785" s="32"/>
      <c r="Q785" s="32"/>
      <c r="R785" s="32"/>
      <c r="S785" s="32"/>
      <c r="T785" s="32"/>
      <c r="U785" s="32"/>
      <c r="V785" s="32"/>
      <c r="W785" s="32"/>
      <c r="X785" s="32"/>
      <c r="Y785" s="32"/>
      <c r="Z785" s="32"/>
    </row>
    <row r="786" spans="1:26" ht="13.5" customHeight="1">
      <c r="A786" s="505"/>
      <c r="B786" s="486"/>
      <c r="C786" s="486"/>
      <c r="D786" s="486"/>
      <c r="E786" s="486"/>
      <c r="F786" s="486"/>
      <c r="G786" s="486"/>
      <c r="H786" s="32"/>
      <c r="I786" s="32"/>
      <c r="J786" s="32"/>
      <c r="K786" s="32"/>
      <c r="L786" s="32"/>
      <c r="M786" s="32"/>
      <c r="N786" s="32"/>
      <c r="O786" s="32"/>
      <c r="P786" s="32"/>
      <c r="Q786" s="32"/>
      <c r="R786" s="32"/>
      <c r="S786" s="32"/>
      <c r="T786" s="32"/>
      <c r="U786" s="32"/>
      <c r="V786" s="32"/>
      <c r="W786" s="32"/>
      <c r="X786" s="32"/>
      <c r="Y786" s="32"/>
      <c r="Z786" s="32"/>
    </row>
    <row r="787" spans="1:26" ht="13.5" customHeight="1">
      <c r="A787" s="505"/>
      <c r="B787" s="486"/>
      <c r="C787" s="486"/>
      <c r="D787" s="486"/>
      <c r="E787" s="486"/>
      <c r="F787" s="486"/>
      <c r="G787" s="486"/>
      <c r="H787" s="32"/>
      <c r="I787" s="32"/>
      <c r="J787" s="32"/>
      <c r="K787" s="32"/>
      <c r="L787" s="32"/>
      <c r="M787" s="32"/>
      <c r="N787" s="32"/>
      <c r="O787" s="32"/>
      <c r="P787" s="32"/>
      <c r="Q787" s="32"/>
      <c r="R787" s="32"/>
      <c r="S787" s="32"/>
      <c r="T787" s="32"/>
      <c r="U787" s="32"/>
      <c r="V787" s="32"/>
      <c r="W787" s="32"/>
      <c r="X787" s="32"/>
      <c r="Y787" s="32"/>
      <c r="Z787" s="32"/>
    </row>
    <row r="788" spans="1:26" ht="13.5" customHeight="1">
      <c r="A788" s="505"/>
      <c r="B788" s="486"/>
      <c r="C788" s="486"/>
      <c r="D788" s="486"/>
      <c r="E788" s="486"/>
      <c r="F788" s="486"/>
      <c r="G788" s="486"/>
      <c r="H788" s="32"/>
      <c r="I788" s="32"/>
      <c r="J788" s="32"/>
      <c r="K788" s="32"/>
      <c r="L788" s="32"/>
      <c r="M788" s="32"/>
      <c r="N788" s="32"/>
      <c r="O788" s="32"/>
      <c r="P788" s="32"/>
      <c r="Q788" s="32"/>
      <c r="R788" s="32"/>
      <c r="S788" s="32"/>
      <c r="T788" s="32"/>
      <c r="U788" s="32"/>
      <c r="V788" s="32"/>
      <c r="W788" s="32"/>
      <c r="X788" s="32"/>
      <c r="Y788" s="32"/>
      <c r="Z788" s="32"/>
    </row>
    <row r="789" spans="1:26" ht="13.5" customHeight="1">
      <c r="A789" s="505"/>
      <c r="B789" s="486"/>
      <c r="C789" s="486"/>
      <c r="D789" s="486"/>
      <c r="E789" s="486"/>
      <c r="F789" s="486"/>
      <c r="G789" s="486"/>
      <c r="H789" s="32"/>
      <c r="I789" s="32"/>
      <c r="J789" s="32"/>
      <c r="K789" s="32"/>
      <c r="L789" s="32"/>
      <c r="M789" s="32"/>
      <c r="N789" s="32"/>
      <c r="O789" s="32"/>
      <c r="P789" s="32"/>
      <c r="Q789" s="32"/>
      <c r="R789" s="32"/>
      <c r="S789" s="32"/>
      <c r="T789" s="32"/>
      <c r="U789" s="32"/>
      <c r="V789" s="32"/>
      <c r="W789" s="32"/>
      <c r="X789" s="32"/>
      <c r="Y789" s="32"/>
      <c r="Z789" s="32"/>
    </row>
    <row r="790" spans="1:26" ht="13.5" customHeight="1">
      <c r="A790" s="505"/>
      <c r="B790" s="486"/>
      <c r="C790" s="486"/>
      <c r="D790" s="486"/>
      <c r="E790" s="486"/>
      <c r="F790" s="486"/>
      <c r="G790" s="486"/>
      <c r="H790" s="32"/>
      <c r="I790" s="32"/>
      <c r="J790" s="32"/>
      <c r="K790" s="32"/>
      <c r="L790" s="32"/>
      <c r="M790" s="32"/>
      <c r="N790" s="32"/>
      <c r="O790" s="32"/>
      <c r="P790" s="32"/>
      <c r="Q790" s="32"/>
      <c r="R790" s="32"/>
      <c r="S790" s="32"/>
      <c r="T790" s="32"/>
      <c r="U790" s="32"/>
      <c r="V790" s="32"/>
      <c r="W790" s="32"/>
      <c r="X790" s="32"/>
      <c r="Y790" s="32"/>
      <c r="Z790" s="32"/>
    </row>
    <row r="791" spans="1:26" ht="13.5" customHeight="1">
      <c r="A791" s="505"/>
      <c r="B791" s="486"/>
      <c r="C791" s="486"/>
      <c r="D791" s="486"/>
      <c r="E791" s="486"/>
      <c r="F791" s="486"/>
      <c r="G791" s="486"/>
      <c r="H791" s="32"/>
      <c r="I791" s="32"/>
      <c r="J791" s="32"/>
      <c r="K791" s="32"/>
      <c r="L791" s="32"/>
      <c r="M791" s="32"/>
      <c r="N791" s="32"/>
      <c r="O791" s="32"/>
      <c r="P791" s="32"/>
      <c r="Q791" s="32"/>
      <c r="R791" s="32"/>
      <c r="S791" s="32"/>
      <c r="T791" s="32"/>
      <c r="U791" s="32"/>
      <c r="V791" s="32"/>
      <c r="W791" s="32"/>
      <c r="X791" s="32"/>
      <c r="Y791" s="32"/>
      <c r="Z791" s="32"/>
    </row>
    <row r="792" spans="1:26" ht="13.5" customHeight="1">
      <c r="A792" s="505"/>
      <c r="B792" s="486"/>
      <c r="C792" s="486"/>
      <c r="D792" s="486"/>
      <c r="E792" s="486"/>
      <c r="F792" s="486"/>
      <c r="G792" s="486"/>
      <c r="H792" s="32"/>
      <c r="I792" s="32"/>
      <c r="J792" s="32"/>
      <c r="K792" s="32"/>
      <c r="L792" s="32"/>
      <c r="M792" s="32"/>
      <c r="N792" s="32"/>
      <c r="O792" s="32"/>
      <c r="P792" s="32"/>
      <c r="Q792" s="32"/>
      <c r="R792" s="32"/>
      <c r="S792" s="32"/>
      <c r="T792" s="32"/>
      <c r="U792" s="32"/>
      <c r="V792" s="32"/>
      <c r="W792" s="32"/>
      <c r="X792" s="32"/>
      <c r="Y792" s="32"/>
      <c r="Z792" s="32"/>
    </row>
    <row r="793" spans="1:26" ht="13.5" customHeight="1">
      <c r="A793" s="505"/>
      <c r="B793" s="486"/>
      <c r="C793" s="486"/>
      <c r="D793" s="486"/>
      <c r="E793" s="486"/>
      <c r="F793" s="486"/>
      <c r="G793" s="486"/>
      <c r="H793" s="32"/>
      <c r="I793" s="32"/>
      <c r="J793" s="32"/>
      <c r="K793" s="32"/>
      <c r="L793" s="32"/>
      <c r="M793" s="32"/>
      <c r="N793" s="32"/>
      <c r="O793" s="32"/>
      <c r="P793" s="32"/>
      <c r="Q793" s="32"/>
      <c r="R793" s="32"/>
      <c r="S793" s="32"/>
      <c r="T793" s="32"/>
      <c r="U793" s="32"/>
      <c r="V793" s="32"/>
      <c r="W793" s="32"/>
      <c r="X793" s="32"/>
      <c r="Y793" s="32"/>
      <c r="Z793" s="32"/>
    </row>
    <row r="794" spans="1:26" ht="13.5" customHeight="1">
      <c r="A794" s="505"/>
      <c r="B794" s="486"/>
      <c r="C794" s="486"/>
      <c r="D794" s="486"/>
      <c r="E794" s="486"/>
      <c r="F794" s="486"/>
      <c r="G794" s="486"/>
      <c r="H794" s="32"/>
      <c r="I794" s="32"/>
      <c r="J794" s="32"/>
      <c r="K794" s="32"/>
      <c r="L794" s="32"/>
      <c r="M794" s="32"/>
      <c r="N794" s="32"/>
      <c r="O794" s="32"/>
      <c r="P794" s="32"/>
      <c r="Q794" s="32"/>
      <c r="R794" s="32"/>
      <c r="S794" s="32"/>
      <c r="T794" s="32"/>
      <c r="U794" s="32"/>
      <c r="V794" s="32"/>
      <c r="W794" s="32"/>
      <c r="X794" s="32"/>
      <c r="Y794" s="32"/>
      <c r="Z794" s="32"/>
    </row>
    <row r="795" spans="1:26" ht="13.5" customHeight="1">
      <c r="A795" s="505"/>
      <c r="B795" s="486"/>
      <c r="C795" s="486"/>
      <c r="D795" s="486"/>
      <c r="E795" s="486"/>
      <c r="F795" s="486"/>
      <c r="G795" s="486"/>
      <c r="H795" s="32"/>
      <c r="I795" s="32"/>
      <c r="J795" s="32"/>
      <c r="K795" s="32"/>
      <c r="L795" s="32"/>
      <c r="M795" s="32"/>
      <c r="N795" s="32"/>
      <c r="O795" s="32"/>
      <c r="P795" s="32"/>
      <c r="Q795" s="32"/>
      <c r="R795" s="32"/>
      <c r="S795" s="32"/>
      <c r="T795" s="32"/>
      <c r="U795" s="32"/>
      <c r="V795" s="32"/>
      <c r="W795" s="32"/>
      <c r="X795" s="32"/>
      <c r="Y795" s="32"/>
      <c r="Z795" s="32"/>
    </row>
    <row r="796" spans="1:26" ht="13.5" customHeight="1">
      <c r="A796" s="505"/>
      <c r="B796" s="486"/>
      <c r="C796" s="486"/>
      <c r="D796" s="486"/>
      <c r="E796" s="486"/>
      <c r="F796" s="486"/>
      <c r="G796" s="486"/>
      <c r="H796" s="32"/>
      <c r="I796" s="32"/>
      <c r="J796" s="32"/>
      <c r="K796" s="32"/>
      <c r="L796" s="32"/>
      <c r="M796" s="32"/>
      <c r="N796" s="32"/>
      <c r="O796" s="32"/>
      <c r="P796" s="32"/>
      <c r="Q796" s="32"/>
      <c r="R796" s="32"/>
      <c r="S796" s="32"/>
      <c r="T796" s="32"/>
      <c r="U796" s="32"/>
      <c r="V796" s="32"/>
      <c r="W796" s="32"/>
      <c r="X796" s="32"/>
      <c r="Y796" s="32"/>
      <c r="Z796" s="32"/>
    </row>
    <row r="797" spans="1:26" ht="13.5" customHeight="1">
      <c r="A797" s="505"/>
      <c r="B797" s="486"/>
      <c r="C797" s="486"/>
      <c r="D797" s="486"/>
      <c r="E797" s="486"/>
      <c r="F797" s="486"/>
      <c r="G797" s="486"/>
      <c r="H797" s="32"/>
      <c r="I797" s="32"/>
      <c r="J797" s="32"/>
      <c r="K797" s="32"/>
      <c r="L797" s="32"/>
      <c r="M797" s="32"/>
      <c r="N797" s="32"/>
      <c r="O797" s="32"/>
      <c r="P797" s="32"/>
      <c r="Q797" s="32"/>
      <c r="R797" s="32"/>
      <c r="S797" s="32"/>
      <c r="T797" s="32"/>
      <c r="U797" s="32"/>
      <c r="V797" s="32"/>
      <c r="W797" s="32"/>
      <c r="X797" s="32"/>
      <c r="Y797" s="32"/>
      <c r="Z797" s="32"/>
    </row>
    <row r="798" spans="1:26" ht="13.5" customHeight="1">
      <c r="A798" s="505"/>
      <c r="B798" s="486"/>
      <c r="C798" s="486"/>
      <c r="D798" s="486"/>
      <c r="E798" s="486"/>
      <c r="F798" s="486"/>
      <c r="G798" s="486"/>
      <c r="H798" s="32"/>
      <c r="I798" s="32"/>
      <c r="J798" s="32"/>
      <c r="K798" s="32"/>
      <c r="L798" s="32"/>
      <c r="M798" s="32"/>
      <c r="N798" s="32"/>
      <c r="O798" s="32"/>
      <c r="P798" s="32"/>
      <c r="Q798" s="32"/>
      <c r="R798" s="32"/>
      <c r="S798" s="32"/>
      <c r="T798" s="32"/>
      <c r="U798" s="32"/>
      <c r="V798" s="32"/>
      <c r="W798" s="32"/>
      <c r="X798" s="32"/>
      <c r="Y798" s="32"/>
      <c r="Z798" s="32"/>
    </row>
    <row r="799" spans="1:26" ht="13.5" customHeight="1">
      <c r="A799" s="505"/>
      <c r="B799" s="486"/>
      <c r="C799" s="486"/>
      <c r="D799" s="486"/>
      <c r="E799" s="486"/>
      <c r="F799" s="486"/>
      <c r="G799" s="486"/>
      <c r="H799" s="32"/>
      <c r="I799" s="32"/>
      <c r="J799" s="32"/>
      <c r="K799" s="32"/>
      <c r="L799" s="32"/>
      <c r="M799" s="32"/>
      <c r="N799" s="32"/>
      <c r="O799" s="32"/>
      <c r="P799" s="32"/>
      <c r="Q799" s="32"/>
      <c r="R799" s="32"/>
      <c r="S799" s="32"/>
      <c r="T799" s="32"/>
      <c r="U799" s="32"/>
      <c r="V799" s="32"/>
      <c r="W799" s="32"/>
      <c r="X799" s="32"/>
      <c r="Y799" s="32"/>
      <c r="Z799" s="32"/>
    </row>
    <row r="800" spans="1:26" ht="13.5" customHeight="1">
      <c r="A800" s="505"/>
      <c r="B800" s="486"/>
      <c r="C800" s="486"/>
      <c r="D800" s="486"/>
      <c r="E800" s="486"/>
      <c r="F800" s="486"/>
      <c r="G800" s="486"/>
      <c r="H800" s="32"/>
      <c r="I800" s="32"/>
      <c r="J800" s="32"/>
      <c r="K800" s="32"/>
      <c r="L800" s="32"/>
      <c r="M800" s="32"/>
      <c r="N800" s="32"/>
      <c r="O800" s="32"/>
      <c r="P800" s="32"/>
      <c r="Q800" s="32"/>
      <c r="R800" s="32"/>
      <c r="S800" s="32"/>
      <c r="T800" s="32"/>
      <c r="U800" s="32"/>
      <c r="V800" s="32"/>
      <c r="W800" s="32"/>
      <c r="X800" s="32"/>
      <c r="Y800" s="32"/>
      <c r="Z800" s="32"/>
    </row>
    <row r="801" spans="1:26" ht="13.5" customHeight="1">
      <c r="A801" s="505"/>
      <c r="B801" s="486"/>
      <c r="C801" s="486"/>
      <c r="D801" s="486"/>
      <c r="E801" s="486"/>
      <c r="F801" s="486"/>
      <c r="G801" s="486"/>
      <c r="H801" s="32"/>
      <c r="I801" s="32"/>
      <c r="J801" s="32"/>
      <c r="K801" s="32"/>
      <c r="L801" s="32"/>
      <c r="M801" s="32"/>
      <c r="N801" s="32"/>
      <c r="O801" s="32"/>
      <c r="P801" s="32"/>
      <c r="Q801" s="32"/>
      <c r="R801" s="32"/>
      <c r="S801" s="32"/>
      <c r="T801" s="32"/>
      <c r="U801" s="32"/>
      <c r="V801" s="32"/>
      <c r="W801" s="32"/>
      <c r="X801" s="32"/>
      <c r="Y801" s="32"/>
      <c r="Z801" s="32"/>
    </row>
    <row r="802" spans="1:26" ht="13.5" customHeight="1">
      <c r="A802" s="505"/>
      <c r="B802" s="486"/>
      <c r="C802" s="486"/>
      <c r="D802" s="486"/>
      <c r="E802" s="486"/>
      <c r="F802" s="486"/>
      <c r="G802" s="486"/>
      <c r="H802" s="32"/>
      <c r="I802" s="32"/>
      <c r="J802" s="32"/>
      <c r="K802" s="32"/>
      <c r="L802" s="32"/>
      <c r="M802" s="32"/>
      <c r="N802" s="32"/>
      <c r="O802" s="32"/>
      <c r="P802" s="32"/>
      <c r="Q802" s="32"/>
      <c r="R802" s="32"/>
      <c r="S802" s="32"/>
      <c r="T802" s="32"/>
      <c r="U802" s="32"/>
      <c r="V802" s="32"/>
      <c r="W802" s="32"/>
      <c r="X802" s="32"/>
      <c r="Y802" s="32"/>
      <c r="Z802" s="32"/>
    </row>
    <row r="803" spans="1:26" ht="13.5" customHeight="1">
      <c r="A803" s="505"/>
      <c r="B803" s="486"/>
      <c r="C803" s="486"/>
      <c r="D803" s="486"/>
      <c r="E803" s="486"/>
      <c r="F803" s="486"/>
      <c r="G803" s="486"/>
      <c r="H803" s="32"/>
      <c r="I803" s="32"/>
      <c r="J803" s="32"/>
      <c r="K803" s="32"/>
      <c r="L803" s="32"/>
      <c r="M803" s="32"/>
      <c r="N803" s="32"/>
      <c r="O803" s="32"/>
      <c r="P803" s="32"/>
      <c r="Q803" s="32"/>
      <c r="R803" s="32"/>
      <c r="S803" s="32"/>
      <c r="T803" s="32"/>
      <c r="U803" s="32"/>
      <c r="V803" s="32"/>
      <c r="W803" s="32"/>
      <c r="X803" s="32"/>
      <c r="Y803" s="32"/>
      <c r="Z803" s="32"/>
    </row>
    <row r="804" spans="1:26" ht="13.5" customHeight="1">
      <c r="A804" s="505"/>
      <c r="B804" s="486"/>
      <c r="C804" s="486"/>
      <c r="D804" s="486"/>
      <c r="E804" s="486"/>
      <c r="F804" s="486"/>
      <c r="G804" s="486"/>
      <c r="H804" s="32"/>
      <c r="I804" s="32"/>
      <c r="J804" s="32"/>
      <c r="K804" s="32"/>
      <c r="L804" s="32"/>
      <c r="M804" s="32"/>
      <c r="N804" s="32"/>
      <c r="O804" s="32"/>
      <c r="P804" s="32"/>
      <c r="Q804" s="32"/>
      <c r="R804" s="32"/>
      <c r="S804" s="32"/>
      <c r="T804" s="32"/>
      <c r="U804" s="32"/>
      <c r="V804" s="32"/>
      <c r="W804" s="32"/>
      <c r="X804" s="32"/>
      <c r="Y804" s="32"/>
      <c r="Z804" s="32"/>
    </row>
    <row r="805" spans="1:26" ht="13.5" customHeight="1">
      <c r="A805" s="505"/>
      <c r="B805" s="486"/>
      <c r="C805" s="486"/>
      <c r="D805" s="486"/>
      <c r="E805" s="486"/>
      <c r="F805" s="486"/>
      <c r="G805" s="486"/>
      <c r="H805" s="32"/>
      <c r="I805" s="32"/>
      <c r="J805" s="32"/>
      <c r="K805" s="32"/>
      <c r="L805" s="32"/>
      <c r="M805" s="32"/>
      <c r="N805" s="32"/>
      <c r="O805" s="32"/>
      <c r="P805" s="32"/>
      <c r="Q805" s="32"/>
      <c r="R805" s="32"/>
      <c r="S805" s="32"/>
      <c r="T805" s="32"/>
      <c r="U805" s="32"/>
      <c r="V805" s="32"/>
      <c r="W805" s="32"/>
      <c r="X805" s="32"/>
      <c r="Y805" s="32"/>
      <c r="Z805" s="32"/>
    </row>
    <row r="806" spans="1:26" ht="13.5" customHeight="1">
      <c r="A806" s="505"/>
      <c r="B806" s="486"/>
      <c r="C806" s="486"/>
      <c r="D806" s="486"/>
      <c r="E806" s="486"/>
      <c r="F806" s="486"/>
      <c r="G806" s="486"/>
      <c r="H806" s="32"/>
      <c r="I806" s="32"/>
      <c r="J806" s="32"/>
      <c r="K806" s="32"/>
      <c r="L806" s="32"/>
      <c r="M806" s="32"/>
      <c r="N806" s="32"/>
      <c r="O806" s="32"/>
      <c r="P806" s="32"/>
      <c r="Q806" s="32"/>
      <c r="R806" s="32"/>
      <c r="S806" s="32"/>
      <c r="T806" s="32"/>
      <c r="U806" s="32"/>
      <c r="V806" s="32"/>
      <c r="W806" s="32"/>
      <c r="X806" s="32"/>
      <c r="Y806" s="32"/>
      <c r="Z806" s="32"/>
    </row>
    <row r="807" spans="1:26" ht="13.5" customHeight="1">
      <c r="A807" s="505"/>
      <c r="B807" s="486"/>
      <c r="C807" s="486"/>
      <c r="D807" s="486"/>
      <c r="E807" s="486"/>
      <c r="F807" s="486"/>
      <c r="G807" s="486"/>
      <c r="H807" s="32"/>
      <c r="I807" s="32"/>
      <c r="J807" s="32"/>
      <c r="K807" s="32"/>
      <c r="L807" s="32"/>
      <c r="M807" s="32"/>
      <c r="N807" s="32"/>
      <c r="O807" s="32"/>
      <c r="P807" s="32"/>
      <c r="Q807" s="32"/>
      <c r="R807" s="32"/>
      <c r="S807" s="32"/>
      <c r="T807" s="32"/>
      <c r="U807" s="32"/>
      <c r="V807" s="32"/>
      <c r="W807" s="32"/>
      <c r="X807" s="32"/>
      <c r="Y807" s="32"/>
      <c r="Z807" s="32"/>
    </row>
    <row r="808" spans="1:26" ht="13.5" customHeight="1">
      <c r="A808" s="505"/>
      <c r="B808" s="486"/>
      <c r="C808" s="486"/>
      <c r="D808" s="486"/>
      <c r="E808" s="486"/>
      <c r="F808" s="486"/>
      <c r="G808" s="486"/>
      <c r="H808" s="32"/>
      <c r="I808" s="32"/>
      <c r="J808" s="32"/>
      <c r="K808" s="32"/>
      <c r="L808" s="32"/>
      <c r="M808" s="32"/>
      <c r="N808" s="32"/>
      <c r="O808" s="32"/>
      <c r="P808" s="32"/>
      <c r="Q808" s="32"/>
      <c r="R808" s="32"/>
      <c r="S808" s="32"/>
      <c r="T808" s="32"/>
      <c r="U808" s="32"/>
      <c r="V808" s="32"/>
      <c r="W808" s="32"/>
      <c r="X808" s="32"/>
      <c r="Y808" s="32"/>
      <c r="Z808" s="32"/>
    </row>
    <row r="809" spans="1:26" ht="13.5" customHeight="1">
      <c r="A809" s="505"/>
      <c r="B809" s="486"/>
      <c r="C809" s="486"/>
      <c r="D809" s="486"/>
      <c r="E809" s="486"/>
      <c r="F809" s="486"/>
      <c r="G809" s="486"/>
      <c r="H809" s="32"/>
      <c r="I809" s="32"/>
      <c r="J809" s="32"/>
      <c r="K809" s="32"/>
      <c r="L809" s="32"/>
      <c r="M809" s="32"/>
      <c r="N809" s="32"/>
      <c r="O809" s="32"/>
      <c r="P809" s="32"/>
      <c r="Q809" s="32"/>
      <c r="R809" s="32"/>
      <c r="S809" s="32"/>
      <c r="T809" s="32"/>
      <c r="U809" s="32"/>
      <c r="V809" s="32"/>
      <c r="W809" s="32"/>
      <c r="X809" s="32"/>
      <c r="Y809" s="32"/>
      <c r="Z809" s="32"/>
    </row>
    <row r="810" spans="1:26" ht="13.5" customHeight="1">
      <c r="A810" s="505"/>
      <c r="B810" s="486"/>
      <c r="C810" s="486"/>
      <c r="D810" s="486"/>
      <c r="E810" s="486"/>
      <c r="F810" s="486"/>
      <c r="G810" s="486"/>
      <c r="H810" s="32"/>
      <c r="I810" s="32"/>
      <c r="J810" s="32"/>
      <c r="K810" s="32"/>
      <c r="L810" s="32"/>
      <c r="M810" s="32"/>
      <c r="N810" s="32"/>
      <c r="O810" s="32"/>
      <c r="P810" s="32"/>
      <c r="Q810" s="32"/>
      <c r="R810" s="32"/>
      <c r="S810" s="32"/>
      <c r="T810" s="32"/>
      <c r="U810" s="32"/>
      <c r="V810" s="32"/>
      <c r="W810" s="32"/>
      <c r="X810" s="32"/>
      <c r="Y810" s="32"/>
      <c r="Z810" s="32"/>
    </row>
    <row r="811" spans="1:26" ht="13.5" customHeight="1">
      <c r="A811" s="505"/>
      <c r="B811" s="486"/>
      <c r="C811" s="486"/>
      <c r="D811" s="486"/>
      <c r="E811" s="486"/>
      <c r="F811" s="486"/>
      <c r="G811" s="486"/>
      <c r="H811" s="32"/>
      <c r="I811" s="32"/>
      <c r="J811" s="32"/>
      <c r="K811" s="32"/>
      <c r="L811" s="32"/>
      <c r="M811" s="32"/>
      <c r="N811" s="32"/>
      <c r="O811" s="32"/>
      <c r="P811" s="32"/>
      <c r="Q811" s="32"/>
      <c r="R811" s="32"/>
      <c r="S811" s="32"/>
      <c r="T811" s="32"/>
      <c r="U811" s="32"/>
      <c r="V811" s="32"/>
      <c r="W811" s="32"/>
      <c r="X811" s="32"/>
      <c r="Y811" s="32"/>
      <c r="Z811" s="32"/>
    </row>
    <row r="812" spans="1:26" ht="13.5" customHeight="1">
      <c r="A812" s="505"/>
      <c r="B812" s="486"/>
      <c r="C812" s="486"/>
      <c r="D812" s="486"/>
      <c r="E812" s="486"/>
      <c r="F812" s="486"/>
      <c r="G812" s="486"/>
      <c r="H812" s="32"/>
      <c r="I812" s="32"/>
      <c r="J812" s="32"/>
      <c r="K812" s="32"/>
      <c r="L812" s="32"/>
      <c r="M812" s="32"/>
      <c r="N812" s="32"/>
      <c r="O812" s="32"/>
      <c r="P812" s="32"/>
      <c r="Q812" s="32"/>
      <c r="R812" s="32"/>
      <c r="S812" s="32"/>
      <c r="T812" s="32"/>
      <c r="U812" s="32"/>
      <c r="V812" s="32"/>
      <c r="W812" s="32"/>
      <c r="X812" s="32"/>
      <c r="Y812" s="32"/>
      <c r="Z812" s="32"/>
    </row>
    <row r="813" spans="1:26" ht="13.5" customHeight="1">
      <c r="A813" s="505"/>
      <c r="B813" s="486"/>
      <c r="C813" s="486"/>
      <c r="D813" s="486"/>
      <c r="E813" s="486"/>
      <c r="F813" s="486"/>
      <c r="G813" s="486"/>
      <c r="H813" s="32"/>
      <c r="I813" s="32"/>
      <c r="J813" s="32"/>
      <c r="K813" s="32"/>
      <c r="L813" s="32"/>
      <c r="M813" s="32"/>
      <c r="N813" s="32"/>
      <c r="O813" s="32"/>
      <c r="P813" s="32"/>
      <c r="Q813" s="32"/>
      <c r="R813" s="32"/>
      <c r="S813" s="32"/>
      <c r="T813" s="32"/>
      <c r="U813" s="32"/>
      <c r="V813" s="32"/>
      <c r="W813" s="32"/>
      <c r="X813" s="32"/>
      <c r="Y813" s="32"/>
      <c r="Z813" s="32"/>
    </row>
    <row r="814" spans="1:26" ht="13.5" customHeight="1">
      <c r="A814" s="505"/>
      <c r="B814" s="486"/>
      <c r="C814" s="486"/>
      <c r="D814" s="486"/>
      <c r="E814" s="486"/>
      <c r="F814" s="486"/>
      <c r="G814" s="486"/>
      <c r="H814" s="32"/>
      <c r="I814" s="32"/>
      <c r="J814" s="32"/>
      <c r="K814" s="32"/>
      <c r="L814" s="32"/>
      <c r="M814" s="32"/>
      <c r="N814" s="32"/>
      <c r="O814" s="32"/>
      <c r="P814" s="32"/>
      <c r="Q814" s="32"/>
      <c r="R814" s="32"/>
      <c r="S814" s="32"/>
      <c r="T814" s="32"/>
      <c r="U814" s="32"/>
      <c r="V814" s="32"/>
      <c r="W814" s="32"/>
      <c r="X814" s="32"/>
      <c r="Y814" s="32"/>
      <c r="Z814" s="32"/>
    </row>
    <row r="815" spans="1:26" ht="13.5" customHeight="1">
      <c r="A815" s="505"/>
      <c r="B815" s="486"/>
      <c r="C815" s="486"/>
      <c r="D815" s="486"/>
      <c r="E815" s="486"/>
      <c r="F815" s="486"/>
      <c r="G815" s="486"/>
      <c r="H815" s="32"/>
      <c r="I815" s="32"/>
      <c r="J815" s="32"/>
      <c r="K815" s="32"/>
      <c r="L815" s="32"/>
      <c r="M815" s="32"/>
      <c r="N815" s="32"/>
      <c r="O815" s="32"/>
      <c r="P815" s="32"/>
      <c r="Q815" s="32"/>
      <c r="R815" s="32"/>
      <c r="S815" s="32"/>
      <c r="T815" s="32"/>
      <c r="U815" s="32"/>
      <c r="V815" s="32"/>
      <c r="W815" s="32"/>
      <c r="X815" s="32"/>
      <c r="Y815" s="32"/>
      <c r="Z815" s="32"/>
    </row>
    <row r="816" spans="1:26" ht="13.5" customHeight="1">
      <c r="A816" s="505"/>
      <c r="B816" s="486"/>
      <c r="C816" s="486"/>
      <c r="D816" s="486"/>
      <c r="E816" s="486"/>
      <c r="F816" s="486"/>
      <c r="G816" s="486"/>
      <c r="H816" s="32"/>
      <c r="I816" s="32"/>
      <c r="J816" s="32"/>
      <c r="K816" s="32"/>
      <c r="L816" s="32"/>
      <c r="M816" s="32"/>
      <c r="N816" s="32"/>
      <c r="O816" s="32"/>
      <c r="P816" s="32"/>
      <c r="Q816" s="32"/>
      <c r="R816" s="32"/>
      <c r="S816" s="32"/>
      <c r="T816" s="32"/>
      <c r="U816" s="32"/>
      <c r="V816" s="32"/>
      <c r="W816" s="32"/>
      <c r="X816" s="32"/>
      <c r="Y816" s="32"/>
      <c r="Z816" s="32"/>
    </row>
    <row r="817" spans="1:26" ht="13.5" customHeight="1">
      <c r="A817" s="505"/>
      <c r="B817" s="486"/>
      <c r="C817" s="486"/>
      <c r="D817" s="486"/>
      <c r="E817" s="486"/>
      <c r="F817" s="486"/>
      <c r="G817" s="486"/>
      <c r="H817" s="32"/>
      <c r="I817" s="32"/>
      <c r="J817" s="32"/>
      <c r="K817" s="32"/>
      <c r="L817" s="32"/>
      <c r="M817" s="32"/>
      <c r="N817" s="32"/>
      <c r="O817" s="32"/>
      <c r="P817" s="32"/>
      <c r="Q817" s="32"/>
      <c r="R817" s="32"/>
      <c r="S817" s="32"/>
      <c r="T817" s="32"/>
      <c r="U817" s="32"/>
      <c r="V817" s="32"/>
      <c r="W817" s="32"/>
      <c r="X817" s="32"/>
      <c r="Y817" s="32"/>
      <c r="Z817" s="32"/>
    </row>
    <row r="818" spans="1:26" ht="13.5" customHeight="1">
      <c r="A818" s="505"/>
      <c r="B818" s="486"/>
      <c r="C818" s="486"/>
      <c r="D818" s="486"/>
      <c r="E818" s="486"/>
      <c r="F818" s="486"/>
      <c r="G818" s="486"/>
      <c r="H818" s="32"/>
      <c r="I818" s="32"/>
      <c r="J818" s="32"/>
      <c r="K818" s="32"/>
      <c r="L818" s="32"/>
      <c r="M818" s="32"/>
      <c r="N818" s="32"/>
      <c r="O818" s="32"/>
      <c r="P818" s="32"/>
      <c r="Q818" s="32"/>
      <c r="R818" s="32"/>
      <c r="S818" s="32"/>
      <c r="T818" s="32"/>
      <c r="U818" s="32"/>
      <c r="V818" s="32"/>
      <c r="W818" s="32"/>
      <c r="X818" s="32"/>
      <c r="Y818" s="32"/>
      <c r="Z818" s="32"/>
    </row>
    <row r="819" spans="1:26" ht="13.5" customHeight="1">
      <c r="A819" s="505"/>
      <c r="B819" s="486"/>
      <c r="C819" s="486"/>
      <c r="D819" s="486"/>
      <c r="E819" s="486"/>
      <c r="F819" s="486"/>
      <c r="G819" s="486"/>
      <c r="H819" s="32"/>
      <c r="I819" s="32"/>
      <c r="J819" s="32"/>
      <c r="K819" s="32"/>
      <c r="L819" s="32"/>
      <c r="M819" s="32"/>
      <c r="N819" s="32"/>
      <c r="O819" s="32"/>
      <c r="P819" s="32"/>
      <c r="Q819" s="32"/>
      <c r="R819" s="32"/>
      <c r="S819" s="32"/>
      <c r="T819" s="32"/>
      <c r="U819" s="32"/>
      <c r="V819" s="32"/>
      <c r="W819" s="32"/>
      <c r="X819" s="32"/>
      <c r="Y819" s="32"/>
      <c r="Z819" s="32"/>
    </row>
    <row r="820" spans="1:26" ht="13.5" customHeight="1">
      <c r="A820" s="505"/>
      <c r="B820" s="486"/>
      <c r="C820" s="486"/>
      <c r="D820" s="486"/>
      <c r="E820" s="486"/>
      <c r="F820" s="486"/>
      <c r="G820" s="486"/>
      <c r="H820" s="32"/>
      <c r="I820" s="32"/>
      <c r="J820" s="32"/>
      <c r="K820" s="32"/>
      <c r="L820" s="32"/>
      <c r="M820" s="32"/>
      <c r="N820" s="32"/>
      <c r="O820" s="32"/>
      <c r="P820" s="32"/>
      <c r="Q820" s="32"/>
      <c r="R820" s="32"/>
      <c r="S820" s="32"/>
      <c r="T820" s="32"/>
      <c r="U820" s="32"/>
      <c r="V820" s="32"/>
      <c r="W820" s="32"/>
      <c r="X820" s="32"/>
      <c r="Y820" s="32"/>
      <c r="Z820" s="32"/>
    </row>
    <row r="821" spans="1:26" ht="13.5" customHeight="1">
      <c r="A821" s="505"/>
      <c r="B821" s="486"/>
      <c r="C821" s="486"/>
      <c r="D821" s="486"/>
      <c r="E821" s="486"/>
      <c r="F821" s="486"/>
      <c r="G821" s="486"/>
      <c r="H821" s="32"/>
      <c r="I821" s="32"/>
      <c r="J821" s="32"/>
      <c r="K821" s="32"/>
      <c r="L821" s="32"/>
      <c r="M821" s="32"/>
      <c r="N821" s="32"/>
      <c r="O821" s="32"/>
      <c r="P821" s="32"/>
      <c r="Q821" s="32"/>
      <c r="R821" s="32"/>
      <c r="S821" s="32"/>
      <c r="T821" s="32"/>
      <c r="U821" s="32"/>
      <c r="V821" s="32"/>
      <c r="W821" s="32"/>
      <c r="X821" s="32"/>
      <c r="Y821" s="32"/>
      <c r="Z821" s="32"/>
    </row>
    <row r="822" spans="1:26" ht="13.5" customHeight="1">
      <c r="A822" s="505"/>
      <c r="B822" s="486"/>
      <c r="C822" s="486"/>
      <c r="D822" s="486"/>
      <c r="E822" s="486"/>
      <c r="F822" s="486"/>
      <c r="G822" s="486"/>
      <c r="H822" s="32"/>
      <c r="I822" s="32"/>
      <c r="J822" s="32"/>
      <c r="K822" s="32"/>
      <c r="L822" s="32"/>
      <c r="M822" s="32"/>
      <c r="N822" s="32"/>
      <c r="O822" s="32"/>
      <c r="P822" s="32"/>
      <c r="Q822" s="32"/>
      <c r="R822" s="32"/>
      <c r="S822" s="32"/>
      <c r="T822" s="32"/>
      <c r="U822" s="32"/>
      <c r="V822" s="32"/>
      <c r="W822" s="32"/>
      <c r="X822" s="32"/>
      <c r="Y822" s="32"/>
      <c r="Z822" s="32"/>
    </row>
    <row r="823" spans="1:26" ht="13.5" customHeight="1">
      <c r="A823" s="505"/>
      <c r="B823" s="486"/>
      <c r="C823" s="486"/>
      <c r="D823" s="486"/>
      <c r="E823" s="486"/>
      <c r="F823" s="486"/>
      <c r="G823" s="486"/>
      <c r="H823" s="32"/>
      <c r="I823" s="32"/>
      <c r="J823" s="32"/>
      <c r="K823" s="32"/>
      <c r="L823" s="32"/>
      <c r="M823" s="32"/>
      <c r="N823" s="32"/>
      <c r="O823" s="32"/>
      <c r="P823" s="32"/>
      <c r="Q823" s="32"/>
      <c r="R823" s="32"/>
      <c r="S823" s="32"/>
      <c r="T823" s="32"/>
      <c r="U823" s="32"/>
      <c r="V823" s="32"/>
      <c r="W823" s="32"/>
      <c r="X823" s="32"/>
      <c r="Y823" s="32"/>
      <c r="Z823" s="32"/>
    </row>
    <row r="824" spans="1:26" ht="13.5" customHeight="1">
      <c r="A824" s="505"/>
      <c r="B824" s="486"/>
      <c r="C824" s="486"/>
      <c r="D824" s="486"/>
      <c r="E824" s="486"/>
      <c r="F824" s="486"/>
      <c r="G824" s="486"/>
      <c r="H824" s="32"/>
      <c r="I824" s="32"/>
      <c r="J824" s="32"/>
      <c r="K824" s="32"/>
      <c r="L824" s="32"/>
      <c r="M824" s="32"/>
      <c r="N824" s="32"/>
      <c r="O824" s="32"/>
      <c r="P824" s="32"/>
      <c r="Q824" s="32"/>
      <c r="R824" s="32"/>
      <c r="S824" s="32"/>
      <c r="T824" s="32"/>
      <c r="U824" s="32"/>
      <c r="V824" s="32"/>
      <c r="W824" s="32"/>
      <c r="X824" s="32"/>
      <c r="Y824" s="32"/>
      <c r="Z824" s="32"/>
    </row>
    <row r="825" spans="1:26" ht="13.5" customHeight="1">
      <c r="A825" s="505"/>
      <c r="B825" s="486"/>
      <c r="C825" s="486"/>
      <c r="D825" s="486"/>
      <c r="E825" s="486"/>
      <c r="F825" s="486"/>
      <c r="G825" s="486"/>
      <c r="H825" s="32"/>
      <c r="I825" s="32"/>
      <c r="J825" s="32"/>
      <c r="K825" s="32"/>
      <c r="L825" s="32"/>
      <c r="M825" s="32"/>
      <c r="N825" s="32"/>
      <c r="O825" s="32"/>
      <c r="P825" s="32"/>
      <c r="Q825" s="32"/>
      <c r="R825" s="32"/>
      <c r="S825" s="32"/>
      <c r="T825" s="32"/>
      <c r="U825" s="32"/>
      <c r="V825" s="32"/>
      <c r="W825" s="32"/>
      <c r="X825" s="32"/>
      <c r="Y825" s="32"/>
      <c r="Z825" s="32"/>
    </row>
    <row r="826" spans="1:26" ht="13.5" customHeight="1">
      <c r="A826" s="505"/>
      <c r="B826" s="486"/>
      <c r="C826" s="486"/>
      <c r="D826" s="486"/>
      <c r="E826" s="486"/>
      <c r="F826" s="486"/>
      <c r="G826" s="486"/>
      <c r="H826" s="32"/>
      <c r="I826" s="32"/>
      <c r="J826" s="32"/>
      <c r="K826" s="32"/>
      <c r="L826" s="32"/>
      <c r="M826" s="32"/>
      <c r="N826" s="32"/>
      <c r="O826" s="32"/>
      <c r="P826" s="32"/>
      <c r="Q826" s="32"/>
      <c r="R826" s="32"/>
      <c r="S826" s="32"/>
      <c r="T826" s="32"/>
      <c r="U826" s="32"/>
      <c r="V826" s="32"/>
      <c r="W826" s="32"/>
      <c r="X826" s="32"/>
      <c r="Y826" s="32"/>
      <c r="Z826" s="32"/>
    </row>
    <row r="827" spans="1:26" ht="13.5" customHeight="1">
      <c r="A827" s="505"/>
      <c r="B827" s="486"/>
      <c r="C827" s="486"/>
      <c r="D827" s="486"/>
      <c r="E827" s="486"/>
      <c r="F827" s="486"/>
      <c r="G827" s="486"/>
      <c r="H827" s="32"/>
      <c r="I827" s="32"/>
      <c r="J827" s="32"/>
      <c r="K827" s="32"/>
      <c r="L827" s="32"/>
      <c r="M827" s="32"/>
      <c r="N827" s="32"/>
      <c r="O827" s="32"/>
      <c r="P827" s="32"/>
      <c r="Q827" s="32"/>
      <c r="R827" s="32"/>
      <c r="S827" s="32"/>
      <c r="T827" s="32"/>
      <c r="U827" s="32"/>
      <c r="V827" s="32"/>
      <c r="W827" s="32"/>
      <c r="X827" s="32"/>
      <c r="Y827" s="32"/>
      <c r="Z827" s="32"/>
    </row>
    <row r="828" spans="1:26" ht="13.5" customHeight="1">
      <c r="A828" s="505"/>
      <c r="B828" s="486"/>
      <c r="C828" s="486"/>
      <c r="D828" s="486"/>
      <c r="E828" s="486"/>
      <c r="F828" s="486"/>
      <c r="G828" s="486"/>
      <c r="H828" s="32"/>
      <c r="I828" s="32"/>
      <c r="J828" s="32"/>
      <c r="K828" s="32"/>
      <c r="L828" s="32"/>
      <c r="M828" s="32"/>
      <c r="N828" s="32"/>
      <c r="O828" s="32"/>
      <c r="P828" s="32"/>
      <c r="Q828" s="32"/>
      <c r="R828" s="32"/>
      <c r="S828" s="32"/>
      <c r="T828" s="32"/>
      <c r="U828" s="32"/>
      <c r="V828" s="32"/>
      <c r="W828" s="32"/>
      <c r="X828" s="32"/>
      <c r="Y828" s="32"/>
      <c r="Z828" s="32"/>
    </row>
    <row r="829" spans="1:26" ht="13.5" customHeight="1">
      <c r="A829" s="505"/>
      <c r="B829" s="486"/>
      <c r="C829" s="486"/>
      <c r="D829" s="486"/>
      <c r="E829" s="486"/>
      <c r="F829" s="486"/>
      <c r="G829" s="486"/>
      <c r="H829" s="32"/>
      <c r="I829" s="32"/>
      <c r="J829" s="32"/>
      <c r="K829" s="32"/>
      <c r="L829" s="32"/>
      <c r="M829" s="32"/>
      <c r="N829" s="32"/>
      <c r="O829" s="32"/>
      <c r="P829" s="32"/>
      <c r="Q829" s="32"/>
      <c r="R829" s="32"/>
      <c r="S829" s="32"/>
      <c r="T829" s="32"/>
      <c r="U829" s="32"/>
      <c r="V829" s="32"/>
      <c r="W829" s="32"/>
      <c r="X829" s="32"/>
      <c r="Y829" s="32"/>
      <c r="Z829" s="32"/>
    </row>
    <row r="830" spans="1:26" ht="13.5" customHeight="1">
      <c r="A830" s="505"/>
      <c r="B830" s="486"/>
      <c r="C830" s="486"/>
      <c r="D830" s="486"/>
      <c r="E830" s="486"/>
      <c r="F830" s="486"/>
      <c r="G830" s="486"/>
      <c r="H830" s="32"/>
      <c r="I830" s="32"/>
      <c r="J830" s="32"/>
      <c r="K830" s="32"/>
      <c r="L830" s="32"/>
      <c r="M830" s="32"/>
      <c r="N830" s="32"/>
      <c r="O830" s="32"/>
      <c r="P830" s="32"/>
      <c r="Q830" s="32"/>
      <c r="R830" s="32"/>
      <c r="S830" s="32"/>
      <c r="T830" s="32"/>
      <c r="U830" s="32"/>
      <c r="V830" s="32"/>
      <c r="W830" s="32"/>
      <c r="X830" s="32"/>
      <c r="Y830" s="32"/>
      <c r="Z830" s="32"/>
    </row>
    <row r="831" spans="1:26" ht="13.5" customHeight="1">
      <c r="A831" s="505"/>
      <c r="B831" s="486"/>
      <c r="C831" s="486"/>
      <c r="D831" s="486"/>
      <c r="E831" s="486"/>
      <c r="F831" s="486"/>
      <c r="G831" s="486"/>
      <c r="H831" s="32"/>
      <c r="I831" s="32"/>
      <c r="J831" s="32"/>
      <c r="K831" s="32"/>
      <c r="L831" s="32"/>
      <c r="M831" s="32"/>
      <c r="N831" s="32"/>
      <c r="O831" s="32"/>
      <c r="P831" s="32"/>
      <c r="Q831" s="32"/>
      <c r="R831" s="32"/>
      <c r="S831" s="32"/>
      <c r="T831" s="32"/>
      <c r="U831" s="32"/>
      <c r="V831" s="32"/>
      <c r="W831" s="32"/>
      <c r="X831" s="32"/>
      <c r="Y831" s="32"/>
      <c r="Z831" s="32"/>
    </row>
    <row r="832" spans="1:26" ht="13.5" customHeight="1">
      <c r="A832" s="505"/>
      <c r="B832" s="486"/>
      <c r="C832" s="486"/>
      <c r="D832" s="486"/>
      <c r="E832" s="486"/>
      <c r="F832" s="486"/>
      <c r="G832" s="486"/>
      <c r="H832" s="32"/>
      <c r="I832" s="32"/>
      <c r="J832" s="32"/>
      <c r="K832" s="32"/>
      <c r="L832" s="32"/>
      <c r="M832" s="32"/>
      <c r="N832" s="32"/>
      <c r="O832" s="32"/>
      <c r="P832" s="32"/>
      <c r="Q832" s="32"/>
      <c r="R832" s="32"/>
      <c r="S832" s="32"/>
      <c r="T832" s="32"/>
      <c r="U832" s="32"/>
      <c r="V832" s="32"/>
      <c r="W832" s="32"/>
      <c r="X832" s="32"/>
      <c r="Y832" s="32"/>
      <c r="Z832" s="32"/>
    </row>
    <row r="833" spans="1:26" ht="13.5" customHeight="1">
      <c r="A833" s="505"/>
      <c r="B833" s="486"/>
      <c r="C833" s="486"/>
      <c r="D833" s="486"/>
      <c r="E833" s="486"/>
      <c r="F833" s="486"/>
      <c r="G833" s="486"/>
      <c r="H833" s="32"/>
      <c r="I833" s="32"/>
      <c r="J833" s="32"/>
      <c r="K833" s="32"/>
      <c r="L833" s="32"/>
      <c r="M833" s="32"/>
      <c r="N833" s="32"/>
      <c r="O833" s="32"/>
      <c r="P833" s="32"/>
      <c r="Q833" s="32"/>
      <c r="R833" s="32"/>
      <c r="S833" s="32"/>
      <c r="T833" s="32"/>
      <c r="U833" s="32"/>
      <c r="V833" s="32"/>
      <c r="W833" s="32"/>
      <c r="X833" s="32"/>
      <c r="Y833" s="32"/>
      <c r="Z833" s="32"/>
    </row>
    <row r="834" spans="1:26" ht="13.5" customHeight="1">
      <c r="A834" s="505"/>
      <c r="B834" s="486"/>
      <c r="C834" s="486"/>
      <c r="D834" s="486"/>
      <c r="E834" s="486"/>
      <c r="F834" s="486"/>
      <c r="G834" s="486"/>
      <c r="H834" s="32"/>
      <c r="I834" s="32"/>
      <c r="J834" s="32"/>
      <c r="K834" s="32"/>
      <c r="L834" s="32"/>
      <c r="M834" s="32"/>
      <c r="N834" s="32"/>
      <c r="O834" s="32"/>
      <c r="P834" s="32"/>
      <c r="Q834" s="32"/>
      <c r="R834" s="32"/>
      <c r="S834" s="32"/>
      <c r="T834" s="32"/>
      <c r="U834" s="32"/>
      <c r="V834" s="32"/>
      <c r="W834" s="32"/>
      <c r="X834" s="32"/>
      <c r="Y834" s="32"/>
      <c r="Z834" s="32"/>
    </row>
    <row r="835" spans="1:26" ht="13.5" customHeight="1">
      <c r="A835" s="505"/>
      <c r="B835" s="486"/>
      <c r="C835" s="486"/>
      <c r="D835" s="486"/>
      <c r="E835" s="486"/>
      <c r="F835" s="486"/>
      <c r="G835" s="486"/>
      <c r="H835" s="32"/>
      <c r="I835" s="32"/>
      <c r="J835" s="32"/>
      <c r="K835" s="32"/>
      <c r="L835" s="32"/>
      <c r="M835" s="32"/>
      <c r="N835" s="32"/>
      <c r="O835" s="32"/>
      <c r="P835" s="32"/>
      <c r="Q835" s="32"/>
      <c r="R835" s="32"/>
      <c r="S835" s="32"/>
      <c r="T835" s="32"/>
      <c r="U835" s="32"/>
      <c r="V835" s="32"/>
      <c r="W835" s="32"/>
      <c r="X835" s="32"/>
      <c r="Y835" s="32"/>
      <c r="Z835" s="32"/>
    </row>
    <row r="836" spans="1:26" ht="13.5" customHeight="1">
      <c r="A836" s="505"/>
      <c r="B836" s="486"/>
      <c r="C836" s="486"/>
      <c r="D836" s="486"/>
      <c r="E836" s="486"/>
      <c r="F836" s="486"/>
      <c r="G836" s="486"/>
      <c r="H836" s="32"/>
      <c r="I836" s="32"/>
      <c r="J836" s="32"/>
      <c r="K836" s="32"/>
      <c r="L836" s="32"/>
      <c r="M836" s="32"/>
      <c r="N836" s="32"/>
      <c r="O836" s="32"/>
      <c r="P836" s="32"/>
      <c r="Q836" s="32"/>
      <c r="R836" s="32"/>
      <c r="S836" s="32"/>
      <c r="T836" s="32"/>
      <c r="U836" s="32"/>
      <c r="V836" s="32"/>
      <c r="W836" s="32"/>
      <c r="X836" s="32"/>
      <c r="Y836" s="32"/>
      <c r="Z836" s="32"/>
    </row>
    <row r="837" spans="1:26" ht="13.5" customHeight="1">
      <c r="A837" s="505"/>
      <c r="B837" s="486"/>
      <c r="C837" s="486"/>
      <c r="D837" s="486"/>
      <c r="E837" s="486"/>
      <c r="F837" s="486"/>
      <c r="G837" s="486"/>
      <c r="H837" s="32"/>
      <c r="I837" s="32"/>
      <c r="J837" s="32"/>
      <c r="K837" s="32"/>
      <c r="L837" s="32"/>
      <c r="M837" s="32"/>
      <c r="N837" s="32"/>
      <c r="O837" s="32"/>
      <c r="P837" s="32"/>
      <c r="Q837" s="32"/>
      <c r="R837" s="32"/>
      <c r="S837" s="32"/>
      <c r="T837" s="32"/>
      <c r="U837" s="32"/>
      <c r="V837" s="32"/>
      <c r="W837" s="32"/>
      <c r="X837" s="32"/>
      <c r="Y837" s="32"/>
      <c r="Z837" s="32"/>
    </row>
    <row r="838" spans="1:26" ht="13.5" customHeight="1">
      <c r="A838" s="505"/>
      <c r="B838" s="486"/>
      <c r="C838" s="486"/>
      <c r="D838" s="486"/>
      <c r="E838" s="486"/>
      <c r="F838" s="486"/>
      <c r="G838" s="486"/>
      <c r="H838" s="32"/>
      <c r="I838" s="32"/>
      <c r="J838" s="32"/>
      <c r="K838" s="32"/>
      <c r="L838" s="32"/>
      <c r="M838" s="32"/>
      <c r="N838" s="32"/>
      <c r="O838" s="32"/>
      <c r="P838" s="32"/>
      <c r="Q838" s="32"/>
      <c r="R838" s="32"/>
      <c r="S838" s="32"/>
      <c r="T838" s="32"/>
      <c r="U838" s="32"/>
      <c r="V838" s="32"/>
      <c r="W838" s="32"/>
      <c r="X838" s="32"/>
      <c r="Y838" s="32"/>
      <c r="Z838" s="32"/>
    </row>
    <row r="839" spans="1:26" ht="13.5" customHeight="1">
      <c r="A839" s="505"/>
      <c r="B839" s="486"/>
      <c r="C839" s="486"/>
      <c r="D839" s="486"/>
      <c r="E839" s="486"/>
      <c r="F839" s="486"/>
      <c r="G839" s="486"/>
      <c r="H839" s="32"/>
      <c r="I839" s="32"/>
      <c r="J839" s="32"/>
      <c r="K839" s="32"/>
      <c r="L839" s="32"/>
      <c r="M839" s="32"/>
      <c r="N839" s="32"/>
      <c r="O839" s="32"/>
      <c r="P839" s="32"/>
      <c r="Q839" s="32"/>
      <c r="R839" s="32"/>
      <c r="S839" s="32"/>
      <c r="T839" s="32"/>
      <c r="U839" s="32"/>
      <c r="V839" s="32"/>
      <c r="W839" s="32"/>
      <c r="X839" s="32"/>
      <c r="Y839" s="32"/>
      <c r="Z839" s="32"/>
    </row>
    <row r="840" spans="1:26" ht="13.5" customHeight="1">
      <c r="A840" s="505"/>
      <c r="B840" s="486"/>
      <c r="C840" s="486"/>
      <c r="D840" s="486"/>
      <c r="E840" s="486"/>
      <c r="F840" s="486"/>
      <c r="G840" s="486"/>
      <c r="H840" s="32"/>
      <c r="I840" s="32"/>
      <c r="J840" s="32"/>
      <c r="K840" s="32"/>
      <c r="L840" s="32"/>
      <c r="M840" s="32"/>
      <c r="N840" s="32"/>
      <c r="O840" s="32"/>
      <c r="P840" s="32"/>
      <c r="Q840" s="32"/>
      <c r="R840" s="32"/>
      <c r="S840" s="32"/>
      <c r="T840" s="32"/>
      <c r="U840" s="32"/>
      <c r="V840" s="32"/>
      <c r="W840" s="32"/>
      <c r="X840" s="32"/>
      <c r="Y840" s="32"/>
      <c r="Z840" s="32"/>
    </row>
    <row r="841" spans="1:26" ht="13.5" customHeight="1">
      <c r="A841" s="505"/>
      <c r="B841" s="486"/>
      <c r="C841" s="486"/>
      <c r="D841" s="486"/>
      <c r="E841" s="486"/>
      <c r="F841" s="486"/>
      <c r="G841" s="486"/>
      <c r="H841" s="32"/>
      <c r="I841" s="32"/>
      <c r="J841" s="32"/>
      <c r="K841" s="32"/>
      <c r="L841" s="32"/>
      <c r="M841" s="32"/>
      <c r="N841" s="32"/>
      <c r="O841" s="32"/>
      <c r="P841" s="32"/>
      <c r="Q841" s="32"/>
      <c r="R841" s="32"/>
      <c r="S841" s="32"/>
      <c r="T841" s="32"/>
      <c r="U841" s="32"/>
      <c r="V841" s="32"/>
      <c r="W841" s="32"/>
      <c r="X841" s="32"/>
      <c r="Y841" s="32"/>
      <c r="Z841" s="32"/>
    </row>
    <row r="842" spans="1:26" ht="13.5" customHeight="1">
      <c r="A842" s="505"/>
      <c r="B842" s="486"/>
      <c r="C842" s="486"/>
      <c r="D842" s="486"/>
      <c r="E842" s="486"/>
      <c r="F842" s="486"/>
      <c r="G842" s="486"/>
      <c r="H842" s="32"/>
      <c r="I842" s="32"/>
      <c r="J842" s="32"/>
      <c r="K842" s="32"/>
      <c r="L842" s="32"/>
      <c r="M842" s="32"/>
      <c r="N842" s="32"/>
      <c r="O842" s="32"/>
      <c r="P842" s="32"/>
      <c r="Q842" s="32"/>
      <c r="R842" s="32"/>
      <c r="S842" s="32"/>
      <c r="T842" s="32"/>
      <c r="U842" s="32"/>
      <c r="V842" s="32"/>
      <c r="W842" s="32"/>
      <c r="X842" s="32"/>
      <c r="Y842" s="32"/>
      <c r="Z842" s="32"/>
    </row>
    <row r="843" spans="1:26" ht="13.5" customHeight="1">
      <c r="A843" s="505"/>
      <c r="B843" s="486"/>
      <c r="C843" s="486"/>
      <c r="D843" s="486"/>
      <c r="E843" s="486"/>
      <c r="F843" s="486"/>
      <c r="G843" s="486"/>
      <c r="H843" s="32"/>
      <c r="I843" s="32"/>
      <c r="J843" s="32"/>
      <c r="K843" s="32"/>
      <c r="L843" s="32"/>
      <c r="M843" s="32"/>
      <c r="N843" s="32"/>
      <c r="O843" s="32"/>
      <c r="P843" s="32"/>
      <c r="Q843" s="32"/>
      <c r="R843" s="32"/>
      <c r="S843" s="32"/>
      <c r="T843" s="32"/>
      <c r="U843" s="32"/>
      <c r="V843" s="32"/>
      <c r="W843" s="32"/>
      <c r="X843" s="32"/>
      <c r="Y843" s="32"/>
      <c r="Z843" s="32"/>
    </row>
    <row r="844" spans="1:26" ht="13.5" customHeight="1">
      <c r="A844" s="505"/>
      <c r="B844" s="486"/>
      <c r="C844" s="486"/>
      <c r="D844" s="486"/>
      <c r="E844" s="486"/>
      <c r="F844" s="486"/>
      <c r="G844" s="486"/>
      <c r="H844" s="32"/>
      <c r="I844" s="32"/>
      <c r="J844" s="32"/>
      <c r="K844" s="32"/>
      <c r="L844" s="32"/>
      <c r="M844" s="32"/>
      <c r="N844" s="32"/>
      <c r="O844" s="32"/>
      <c r="P844" s="32"/>
      <c r="Q844" s="32"/>
      <c r="R844" s="32"/>
      <c r="S844" s="32"/>
      <c r="T844" s="32"/>
      <c r="U844" s="32"/>
      <c r="V844" s="32"/>
      <c r="W844" s="32"/>
      <c r="X844" s="32"/>
      <c r="Y844" s="32"/>
      <c r="Z844" s="32"/>
    </row>
    <row r="845" spans="1:26" ht="13.5" customHeight="1">
      <c r="A845" s="505"/>
      <c r="B845" s="486"/>
      <c r="C845" s="486"/>
      <c r="D845" s="486"/>
      <c r="E845" s="486"/>
      <c r="F845" s="486"/>
      <c r="G845" s="486"/>
      <c r="H845" s="32"/>
      <c r="I845" s="32"/>
      <c r="J845" s="32"/>
      <c r="K845" s="32"/>
      <c r="L845" s="32"/>
      <c r="M845" s="32"/>
      <c r="N845" s="32"/>
      <c r="O845" s="32"/>
      <c r="P845" s="32"/>
      <c r="Q845" s="32"/>
      <c r="R845" s="32"/>
      <c r="S845" s="32"/>
      <c r="T845" s="32"/>
      <c r="U845" s="32"/>
      <c r="V845" s="32"/>
      <c r="W845" s="32"/>
      <c r="X845" s="32"/>
      <c r="Y845" s="32"/>
      <c r="Z845" s="32"/>
    </row>
    <row r="846" spans="1:26" ht="13.5" customHeight="1">
      <c r="A846" s="505"/>
      <c r="B846" s="486"/>
      <c r="C846" s="486"/>
      <c r="D846" s="486"/>
      <c r="E846" s="486"/>
      <c r="F846" s="486"/>
      <c r="G846" s="486"/>
      <c r="H846" s="32"/>
      <c r="I846" s="32"/>
      <c r="J846" s="32"/>
      <c r="K846" s="32"/>
      <c r="L846" s="32"/>
      <c r="M846" s="32"/>
      <c r="N846" s="32"/>
      <c r="O846" s="32"/>
      <c r="P846" s="32"/>
      <c r="Q846" s="32"/>
      <c r="R846" s="32"/>
      <c r="S846" s="32"/>
      <c r="T846" s="32"/>
      <c r="U846" s="32"/>
      <c r="V846" s="32"/>
      <c r="W846" s="32"/>
      <c r="X846" s="32"/>
      <c r="Y846" s="32"/>
      <c r="Z846" s="32"/>
    </row>
    <row r="847" spans="1:26" ht="13.5" customHeight="1">
      <c r="A847" s="505"/>
      <c r="B847" s="486"/>
      <c r="C847" s="486"/>
      <c r="D847" s="486"/>
      <c r="E847" s="486"/>
      <c r="F847" s="486"/>
      <c r="G847" s="486"/>
      <c r="H847" s="32"/>
      <c r="I847" s="32"/>
      <c r="J847" s="32"/>
      <c r="K847" s="32"/>
      <c r="L847" s="32"/>
      <c r="M847" s="32"/>
      <c r="N847" s="32"/>
      <c r="O847" s="32"/>
      <c r="P847" s="32"/>
      <c r="Q847" s="32"/>
      <c r="R847" s="32"/>
      <c r="S847" s="32"/>
      <c r="T847" s="32"/>
      <c r="U847" s="32"/>
      <c r="V847" s="32"/>
      <c r="W847" s="32"/>
      <c r="X847" s="32"/>
      <c r="Y847" s="32"/>
      <c r="Z847" s="32"/>
    </row>
    <row r="848" spans="1:26" ht="13.5" customHeight="1">
      <c r="A848" s="505"/>
      <c r="B848" s="486"/>
      <c r="C848" s="486"/>
      <c r="D848" s="486"/>
      <c r="E848" s="486"/>
      <c r="F848" s="486"/>
      <c r="G848" s="486"/>
      <c r="H848" s="32"/>
      <c r="I848" s="32"/>
      <c r="J848" s="32"/>
      <c r="K848" s="32"/>
      <c r="L848" s="32"/>
      <c r="M848" s="32"/>
      <c r="N848" s="32"/>
      <c r="O848" s="32"/>
      <c r="P848" s="32"/>
      <c r="Q848" s="32"/>
      <c r="R848" s="32"/>
      <c r="S848" s="32"/>
      <c r="T848" s="32"/>
      <c r="U848" s="32"/>
      <c r="V848" s="32"/>
      <c r="W848" s="32"/>
      <c r="X848" s="32"/>
      <c r="Y848" s="32"/>
      <c r="Z848" s="32"/>
    </row>
    <row r="849" spans="1:26" ht="13.5" customHeight="1">
      <c r="A849" s="505"/>
      <c r="B849" s="486"/>
      <c r="C849" s="486"/>
      <c r="D849" s="486"/>
      <c r="E849" s="486"/>
      <c r="F849" s="486"/>
      <c r="G849" s="486"/>
      <c r="H849" s="32"/>
      <c r="I849" s="32"/>
      <c r="J849" s="32"/>
      <c r="K849" s="32"/>
      <c r="L849" s="32"/>
      <c r="M849" s="32"/>
      <c r="N849" s="32"/>
      <c r="O849" s="32"/>
      <c r="P849" s="32"/>
      <c r="Q849" s="32"/>
      <c r="R849" s="32"/>
      <c r="S849" s="32"/>
      <c r="T849" s="32"/>
      <c r="U849" s="32"/>
      <c r="V849" s="32"/>
      <c r="W849" s="32"/>
      <c r="X849" s="32"/>
      <c r="Y849" s="32"/>
      <c r="Z849" s="32"/>
    </row>
    <row r="850" spans="1:26" ht="13.5" customHeight="1">
      <c r="A850" s="505"/>
      <c r="B850" s="486"/>
      <c r="C850" s="486"/>
      <c r="D850" s="486"/>
      <c r="E850" s="486"/>
      <c r="F850" s="486"/>
      <c r="G850" s="486"/>
      <c r="H850" s="32"/>
      <c r="I850" s="32"/>
      <c r="J850" s="32"/>
      <c r="K850" s="32"/>
      <c r="L850" s="32"/>
      <c r="M850" s="32"/>
      <c r="N850" s="32"/>
      <c r="O850" s="32"/>
      <c r="P850" s="32"/>
      <c r="Q850" s="32"/>
      <c r="R850" s="32"/>
      <c r="S850" s="32"/>
      <c r="T850" s="32"/>
      <c r="U850" s="32"/>
      <c r="V850" s="32"/>
      <c r="W850" s="32"/>
      <c r="X850" s="32"/>
      <c r="Y850" s="32"/>
      <c r="Z850" s="32"/>
    </row>
    <row r="851" spans="1:26" ht="13.5" customHeight="1">
      <c r="A851" s="505"/>
      <c r="B851" s="486"/>
      <c r="C851" s="486"/>
      <c r="D851" s="486"/>
      <c r="E851" s="486"/>
      <c r="F851" s="486"/>
      <c r="G851" s="486"/>
      <c r="H851" s="32"/>
      <c r="I851" s="32"/>
      <c r="J851" s="32"/>
      <c r="K851" s="32"/>
      <c r="L851" s="32"/>
      <c r="M851" s="32"/>
      <c r="N851" s="32"/>
      <c r="O851" s="32"/>
      <c r="P851" s="32"/>
      <c r="Q851" s="32"/>
      <c r="R851" s="32"/>
      <c r="S851" s="32"/>
      <c r="T851" s="32"/>
      <c r="U851" s="32"/>
      <c r="V851" s="32"/>
      <c r="W851" s="32"/>
      <c r="X851" s="32"/>
      <c r="Y851" s="32"/>
      <c r="Z851" s="32"/>
    </row>
    <row r="852" spans="1:26" ht="13.5" customHeight="1">
      <c r="A852" s="505"/>
      <c r="B852" s="486"/>
      <c r="C852" s="486"/>
      <c r="D852" s="486"/>
      <c r="E852" s="486"/>
      <c r="F852" s="486"/>
      <c r="G852" s="486"/>
      <c r="H852" s="32"/>
      <c r="I852" s="32"/>
      <c r="J852" s="32"/>
      <c r="K852" s="32"/>
      <c r="L852" s="32"/>
      <c r="M852" s="32"/>
      <c r="N852" s="32"/>
      <c r="O852" s="32"/>
      <c r="P852" s="32"/>
      <c r="Q852" s="32"/>
      <c r="R852" s="32"/>
      <c r="S852" s="32"/>
      <c r="T852" s="32"/>
      <c r="U852" s="32"/>
      <c r="V852" s="32"/>
      <c r="W852" s="32"/>
      <c r="X852" s="32"/>
      <c r="Y852" s="32"/>
      <c r="Z852" s="32"/>
    </row>
    <row r="853" spans="1:26" ht="13.5" customHeight="1">
      <c r="A853" s="505"/>
      <c r="B853" s="486"/>
      <c r="C853" s="486"/>
      <c r="D853" s="486"/>
      <c r="E853" s="486"/>
      <c r="F853" s="486"/>
      <c r="G853" s="486"/>
      <c r="H853" s="32"/>
      <c r="I853" s="32"/>
      <c r="J853" s="32"/>
      <c r="K853" s="32"/>
      <c r="L853" s="32"/>
      <c r="M853" s="32"/>
      <c r="N853" s="32"/>
      <c r="O853" s="32"/>
      <c r="P853" s="32"/>
      <c r="Q853" s="32"/>
      <c r="R853" s="32"/>
      <c r="S853" s="32"/>
      <c r="T853" s="32"/>
      <c r="U853" s="32"/>
      <c r="V853" s="32"/>
      <c r="W853" s="32"/>
      <c r="X853" s="32"/>
      <c r="Y853" s="32"/>
      <c r="Z853" s="32"/>
    </row>
    <row r="854" spans="1:26" ht="13.5" customHeight="1">
      <c r="A854" s="505"/>
      <c r="B854" s="486"/>
      <c r="C854" s="486"/>
      <c r="D854" s="486"/>
      <c r="E854" s="486"/>
      <c r="F854" s="486"/>
      <c r="G854" s="486"/>
      <c r="H854" s="32"/>
      <c r="I854" s="32"/>
      <c r="J854" s="32"/>
      <c r="K854" s="32"/>
      <c r="L854" s="32"/>
      <c r="M854" s="32"/>
      <c r="N854" s="32"/>
      <c r="O854" s="32"/>
      <c r="P854" s="32"/>
      <c r="Q854" s="32"/>
      <c r="R854" s="32"/>
      <c r="S854" s="32"/>
      <c r="T854" s="32"/>
      <c r="U854" s="32"/>
      <c r="V854" s="32"/>
      <c r="W854" s="32"/>
      <c r="X854" s="32"/>
      <c r="Y854" s="32"/>
      <c r="Z854" s="32"/>
    </row>
    <row r="855" spans="1:26" ht="13.5" customHeight="1">
      <c r="A855" s="505"/>
      <c r="B855" s="486"/>
      <c r="C855" s="486"/>
      <c r="D855" s="486"/>
      <c r="E855" s="486"/>
      <c r="F855" s="486"/>
      <c r="G855" s="486"/>
      <c r="H855" s="32"/>
      <c r="I855" s="32"/>
      <c r="J855" s="32"/>
      <c r="K855" s="32"/>
      <c r="L855" s="32"/>
      <c r="M855" s="32"/>
      <c r="N855" s="32"/>
      <c r="O855" s="32"/>
      <c r="P855" s="32"/>
      <c r="Q855" s="32"/>
      <c r="R855" s="32"/>
      <c r="S855" s="32"/>
      <c r="T855" s="32"/>
      <c r="U855" s="32"/>
      <c r="V855" s="32"/>
      <c r="W855" s="32"/>
      <c r="X855" s="32"/>
      <c r="Y855" s="32"/>
      <c r="Z855" s="32"/>
    </row>
    <row r="856" spans="1:26" ht="13.5" customHeight="1">
      <c r="A856" s="505"/>
      <c r="B856" s="486"/>
      <c r="C856" s="486"/>
      <c r="D856" s="486"/>
      <c r="E856" s="486"/>
      <c r="F856" s="486"/>
      <c r="G856" s="486"/>
      <c r="H856" s="32"/>
      <c r="I856" s="32"/>
      <c r="J856" s="32"/>
      <c r="K856" s="32"/>
      <c r="L856" s="32"/>
      <c r="M856" s="32"/>
      <c r="N856" s="32"/>
      <c r="O856" s="32"/>
      <c r="P856" s="32"/>
      <c r="Q856" s="32"/>
      <c r="R856" s="32"/>
      <c r="S856" s="32"/>
      <c r="T856" s="32"/>
      <c r="U856" s="32"/>
      <c r="V856" s="32"/>
      <c r="W856" s="32"/>
      <c r="X856" s="32"/>
      <c r="Y856" s="32"/>
      <c r="Z856" s="32"/>
    </row>
    <row r="857" spans="1:26" ht="13.5" customHeight="1">
      <c r="A857" s="505"/>
      <c r="B857" s="486"/>
      <c r="C857" s="486"/>
      <c r="D857" s="486"/>
      <c r="E857" s="486"/>
      <c r="F857" s="486"/>
      <c r="G857" s="486"/>
      <c r="H857" s="32"/>
      <c r="I857" s="32"/>
      <c r="J857" s="32"/>
      <c r="K857" s="32"/>
      <c r="L857" s="32"/>
      <c r="M857" s="32"/>
      <c r="N857" s="32"/>
      <c r="O857" s="32"/>
      <c r="P857" s="32"/>
      <c r="Q857" s="32"/>
      <c r="R857" s="32"/>
      <c r="S857" s="32"/>
      <c r="T857" s="32"/>
      <c r="U857" s="32"/>
      <c r="V857" s="32"/>
      <c r="W857" s="32"/>
      <c r="X857" s="32"/>
      <c r="Y857" s="32"/>
      <c r="Z857" s="32"/>
    </row>
    <row r="858" spans="1:26" ht="13.5" customHeight="1">
      <c r="A858" s="505"/>
      <c r="B858" s="486"/>
      <c r="C858" s="486"/>
      <c r="D858" s="486"/>
      <c r="E858" s="486"/>
      <c r="F858" s="486"/>
      <c r="G858" s="486"/>
      <c r="H858" s="32"/>
      <c r="I858" s="32"/>
      <c r="J858" s="32"/>
      <c r="K858" s="32"/>
      <c r="L858" s="32"/>
      <c r="M858" s="32"/>
      <c r="N858" s="32"/>
      <c r="O858" s="32"/>
      <c r="P858" s="32"/>
      <c r="Q858" s="32"/>
      <c r="R858" s="32"/>
      <c r="S858" s="32"/>
      <c r="T858" s="32"/>
      <c r="U858" s="32"/>
      <c r="V858" s="32"/>
      <c r="W858" s="32"/>
      <c r="X858" s="32"/>
      <c r="Y858" s="32"/>
      <c r="Z858" s="32"/>
    </row>
    <row r="859" spans="1:26" ht="13.5" customHeight="1">
      <c r="A859" s="505"/>
      <c r="B859" s="486"/>
      <c r="C859" s="486"/>
      <c r="D859" s="486"/>
      <c r="E859" s="486"/>
      <c r="F859" s="486"/>
      <c r="G859" s="486"/>
      <c r="H859" s="32"/>
      <c r="I859" s="32"/>
      <c r="J859" s="32"/>
      <c r="K859" s="32"/>
      <c r="L859" s="32"/>
      <c r="M859" s="32"/>
      <c r="N859" s="32"/>
      <c r="O859" s="32"/>
      <c r="P859" s="32"/>
      <c r="Q859" s="32"/>
      <c r="R859" s="32"/>
      <c r="S859" s="32"/>
      <c r="T859" s="32"/>
      <c r="U859" s="32"/>
      <c r="V859" s="32"/>
      <c r="W859" s="32"/>
      <c r="X859" s="32"/>
      <c r="Y859" s="32"/>
      <c r="Z859" s="32"/>
    </row>
    <row r="860" spans="1:26" ht="13.5" customHeight="1">
      <c r="A860" s="505"/>
      <c r="B860" s="486"/>
      <c r="C860" s="486"/>
      <c r="D860" s="486"/>
      <c r="E860" s="486"/>
      <c r="F860" s="486"/>
      <c r="G860" s="486"/>
      <c r="H860" s="32"/>
      <c r="I860" s="32"/>
      <c r="J860" s="32"/>
      <c r="K860" s="32"/>
      <c r="L860" s="32"/>
      <c r="M860" s="32"/>
      <c r="N860" s="32"/>
      <c r="O860" s="32"/>
      <c r="P860" s="32"/>
      <c r="Q860" s="32"/>
      <c r="R860" s="32"/>
      <c r="S860" s="32"/>
      <c r="T860" s="32"/>
      <c r="U860" s="32"/>
      <c r="V860" s="32"/>
      <c r="W860" s="32"/>
      <c r="X860" s="32"/>
      <c r="Y860" s="32"/>
      <c r="Z860" s="32"/>
    </row>
    <row r="861" spans="1:26" ht="13.5" customHeight="1">
      <c r="A861" s="505"/>
      <c r="B861" s="486"/>
      <c r="C861" s="486"/>
      <c r="D861" s="486"/>
      <c r="E861" s="486"/>
      <c r="F861" s="486"/>
      <c r="G861" s="486"/>
      <c r="H861" s="32"/>
      <c r="I861" s="32"/>
      <c r="J861" s="32"/>
      <c r="K861" s="32"/>
      <c r="L861" s="32"/>
      <c r="M861" s="32"/>
      <c r="N861" s="32"/>
      <c r="O861" s="32"/>
      <c r="P861" s="32"/>
      <c r="Q861" s="32"/>
      <c r="R861" s="32"/>
      <c r="S861" s="32"/>
      <c r="T861" s="32"/>
      <c r="U861" s="32"/>
      <c r="V861" s="32"/>
      <c r="W861" s="32"/>
      <c r="X861" s="32"/>
      <c r="Y861" s="32"/>
      <c r="Z861" s="32"/>
    </row>
    <row r="862" spans="1:26" ht="13.5" customHeight="1">
      <c r="A862" s="505"/>
      <c r="B862" s="486"/>
      <c r="C862" s="486"/>
      <c r="D862" s="486"/>
      <c r="E862" s="486"/>
      <c r="F862" s="486"/>
      <c r="G862" s="486"/>
      <c r="H862" s="32"/>
      <c r="I862" s="32"/>
      <c r="J862" s="32"/>
      <c r="K862" s="32"/>
      <c r="L862" s="32"/>
      <c r="M862" s="32"/>
      <c r="N862" s="32"/>
      <c r="O862" s="32"/>
      <c r="P862" s="32"/>
      <c r="Q862" s="32"/>
      <c r="R862" s="32"/>
      <c r="S862" s="32"/>
      <c r="T862" s="32"/>
      <c r="U862" s="32"/>
      <c r="V862" s="32"/>
      <c r="W862" s="32"/>
      <c r="X862" s="32"/>
      <c r="Y862" s="32"/>
      <c r="Z862" s="32"/>
    </row>
    <row r="863" spans="1:26" ht="13.5" customHeight="1">
      <c r="A863" s="505"/>
      <c r="B863" s="486"/>
      <c r="C863" s="486"/>
      <c r="D863" s="486"/>
      <c r="E863" s="486"/>
      <c r="F863" s="486"/>
      <c r="G863" s="486"/>
      <c r="H863" s="32"/>
      <c r="I863" s="32"/>
      <c r="J863" s="32"/>
      <c r="K863" s="32"/>
      <c r="L863" s="32"/>
      <c r="M863" s="32"/>
      <c r="N863" s="32"/>
      <c r="O863" s="32"/>
      <c r="P863" s="32"/>
      <c r="Q863" s="32"/>
      <c r="R863" s="32"/>
      <c r="S863" s="32"/>
      <c r="T863" s="32"/>
      <c r="U863" s="32"/>
      <c r="V863" s="32"/>
      <c r="W863" s="32"/>
      <c r="X863" s="32"/>
      <c r="Y863" s="32"/>
      <c r="Z863" s="32"/>
    </row>
    <row r="864" spans="1:26" ht="13.5" customHeight="1">
      <c r="A864" s="505"/>
      <c r="B864" s="486"/>
      <c r="C864" s="486"/>
      <c r="D864" s="486"/>
      <c r="E864" s="486"/>
      <c r="F864" s="486"/>
      <c r="G864" s="486"/>
      <c r="H864" s="32"/>
      <c r="I864" s="32"/>
      <c r="J864" s="32"/>
      <c r="K864" s="32"/>
      <c r="L864" s="32"/>
      <c r="M864" s="32"/>
      <c r="N864" s="32"/>
      <c r="O864" s="32"/>
      <c r="P864" s="32"/>
      <c r="Q864" s="32"/>
      <c r="R864" s="32"/>
      <c r="S864" s="32"/>
      <c r="T864" s="32"/>
      <c r="U864" s="32"/>
      <c r="V864" s="32"/>
      <c r="W864" s="32"/>
      <c r="X864" s="32"/>
      <c r="Y864" s="32"/>
      <c r="Z864" s="32"/>
    </row>
    <row r="865" spans="1:26" ht="13.5" customHeight="1">
      <c r="A865" s="505"/>
      <c r="B865" s="486"/>
      <c r="C865" s="486"/>
      <c r="D865" s="486"/>
      <c r="E865" s="486"/>
      <c r="F865" s="486"/>
      <c r="G865" s="486"/>
      <c r="H865" s="32"/>
      <c r="I865" s="32"/>
      <c r="J865" s="32"/>
      <c r="K865" s="32"/>
      <c r="L865" s="32"/>
      <c r="M865" s="32"/>
      <c r="N865" s="32"/>
      <c r="O865" s="32"/>
      <c r="P865" s="32"/>
      <c r="Q865" s="32"/>
      <c r="R865" s="32"/>
      <c r="S865" s="32"/>
      <c r="T865" s="32"/>
      <c r="U865" s="32"/>
      <c r="V865" s="32"/>
      <c r="W865" s="32"/>
      <c r="X865" s="32"/>
      <c r="Y865" s="32"/>
      <c r="Z865" s="32"/>
    </row>
    <row r="866" spans="1:26" ht="13.5" customHeight="1">
      <c r="A866" s="505"/>
      <c r="B866" s="486"/>
      <c r="C866" s="486"/>
      <c r="D866" s="486"/>
      <c r="E866" s="486"/>
      <c r="F866" s="486"/>
      <c r="G866" s="486"/>
      <c r="H866" s="32"/>
      <c r="I866" s="32"/>
      <c r="J866" s="32"/>
      <c r="K866" s="32"/>
      <c r="L866" s="32"/>
      <c r="M866" s="32"/>
      <c r="N866" s="32"/>
      <c r="O866" s="32"/>
      <c r="P866" s="32"/>
      <c r="Q866" s="32"/>
      <c r="R866" s="32"/>
      <c r="S866" s="32"/>
      <c r="T866" s="32"/>
      <c r="U866" s="32"/>
      <c r="V866" s="32"/>
      <c r="W866" s="32"/>
      <c r="X866" s="32"/>
      <c r="Y866" s="32"/>
      <c r="Z866" s="32"/>
    </row>
    <row r="867" spans="1:26" ht="13.5" customHeight="1">
      <c r="A867" s="505"/>
      <c r="B867" s="486"/>
      <c r="C867" s="486"/>
      <c r="D867" s="486"/>
      <c r="E867" s="486"/>
      <c r="F867" s="486"/>
      <c r="G867" s="486"/>
      <c r="H867" s="32"/>
      <c r="I867" s="32"/>
      <c r="J867" s="32"/>
      <c r="K867" s="32"/>
      <c r="L867" s="32"/>
      <c r="M867" s="32"/>
      <c r="N867" s="32"/>
      <c r="O867" s="32"/>
      <c r="P867" s="32"/>
      <c r="Q867" s="32"/>
      <c r="R867" s="32"/>
      <c r="S867" s="32"/>
      <c r="T867" s="32"/>
      <c r="U867" s="32"/>
      <c r="V867" s="32"/>
      <c r="W867" s="32"/>
      <c r="X867" s="32"/>
      <c r="Y867" s="32"/>
      <c r="Z867" s="32"/>
    </row>
    <row r="868" spans="1:26" ht="13.5" customHeight="1">
      <c r="A868" s="505"/>
      <c r="B868" s="486"/>
      <c r="C868" s="486"/>
      <c r="D868" s="486"/>
      <c r="E868" s="486"/>
      <c r="F868" s="486"/>
      <c r="G868" s="486"/>
      <c r="H868" s="32"/>
      <c r="I868" s="32"/>
      <c r="J868" s="32"/>
      <c r="K868" s="32"/>
      <c r="L868" s="32"/>
      <c r="M868" s="32"/>
      <c r="N868" s="32"/>
      <c r="O868" s="32"/>
      <c r="P868" s="32"/>
      <c r="Q868" s="32"/>
      <c r="R868" s="32"/>
      <c r="S868" s="32"/>
      <c r="T868" s="32"/>
      <c r="U868" s="32"/>
      <c r="V868" s="32"/>
      <c r="W868" s="32"/>
      <c r="X868" s="32"/>
      <c r="Y868" s="32"/>
      <c r="Z868" s="32"/>
    </row>
    <row r="869" spans="1:26" ht="13.5" customHeight="1">
      <c r="A869" s="505"/>
      <c r="B869" s="486"/>
      <c r="C869" s="486"/>
      <c r="D869" s="486"/>
      <c r="E869" s="486"/>
      <c r="F869" s="486"/>
      <c r="G869" s="486"/>
      <c r="H869" s="32"/>
      <c r="I869" s="32"/>
      <c r="J869" s="32"/>
      <c r="K869" s="32"/>
      <c r="L869" s="32"/>
      <c r="M869" s="32"/>
      <c r="N869" s="32"/>
      <c r="O869" s="32"/>
      <c r="P869" s="32"/>
      <c r="Q869" s="32"/>
      <c r="R869" s="32"/>
      <c r="S869" s="32"/>
      <c r="T869" s="32"/>
      <c r="U869" s="32"/>
      <c r="V869" s="32"/>
      <c r="W869" s="32"/>
      <c r="X869" s="32"/>
      <c r="Y869" s="32"/>
      <c r="Z869" s="32"/>
    </row>
    <row r="870" spans="1:26" ht="13.5" customHeight="1">
      <c r="A870" s="505"/>
      <c r="B870" s="486"/>
      <c r="C870" s="486"/>
      <c r="D870" s="486"/>
      <c r="E870" s="486"/>
      <c r="F870" s="486"/>
      <c r="G870" s="486"/>
      <c r="H870" s="32"/>
      <c r="I870" s="32"/>
      <c r="J870" s="32"/>
      <c r="K870" s="32"/>
      <c r="L870" s="32"/>
      <c r="M870" s="32"/>
      <c r="N870" s="32"/>
      <c r="O870" s="32"/>
      <c r="P870" s="32"/>
      <c r="Q870" s="32"/>
      <c r="R870" s="32"/>
      <c r="S870" s="32"/>
      <c r="T870" s="32"/>
      <c r="U870" s="32"/>
      <c r="V870" s="32"/>
      <c r="W870" s="32"/>
      <c r="X870" s="32"/>
      <c r="Y870" s="32"/>
      <c r="Z870" s="32"/>
    </row>
    <row r="871" spans="1:26" ht="13.5" customHeight="1">
      <c r="A871" s="505"/>
      <c r="B871" s="486"/>
      <c r="C871" s="486"/>
      <c r="D871" s="486"/>
      <c r="E871" s="486"/>
      <c r="F871" s="486"/>
      <c r="G871" s="486"/>
      <c r="H871" s="32"/>
      <c r="I871" s="32"/>
      <c r="J871" s="32"/>
      <c r="K871" s="32"/>
      <c r="L871" s="32"/>
      <c r="M871" s="32"/>
      <c r="N871" s="32"/>
      <c r="O871" s="32"/>
      <c r="P871" s="32"/>
      <c r="Q871" s="32"/>
      <c r="R871" s="32"/>
      <c r="S871" s="32"/>
      <c r="T871" s="32"/>
      <c r="U871" s="32"/>
      <c r="V871" s="32"/>
      <c r="W871" s="32"/>
      <c r="X871" s="32"/>
      <c r="Y871" s="32"/>
      <c r="Z871" s="32"/>
    </row>
    <row r="872" spans="1:26" ht="13.5" customHeight="1">
      <c r="A872" s="505"/>
      <c r="B872" s="486"/>
      <c r="C872" s="486"/>
      <c r="D872" s="486"/>
      <c r="E872" s="486"/>
      <c r="F872" s="486"/>
      <c r="G872" s="486"/>
      <c r="H872" s="32"/>
      <c r="I872" s="32"/>
      <c r="J872" s="32"/>
      <c r="K872" s="32"/>
      <c r="L872" s="32"/>
      <c r="M872" s="32"/>
      <c r="N872" s="32"/>
      <c r="O872" s="32"/>
      <c r="P872" s="32"/>
      <c r="Q872" s="32"/>
      <c r="R872" s="32"/>
      <c r="S872" s="32"/>
      <c r="T872" s="32"/>
      <c r="U872" s="32"/>
      <c r="V872" s="32"/>
      <c r="W872" s="32"/>
      <c r="X872" s="32"/>
      <c r="Y872" s="32"/>
      <c r="Z872" s="32"/>
    </row>
    <row r="873" spans="1:26" ht="13.5" customHeight="1">
      <c r="A873" s="505"/>
      <c r="B873" s="486"/>
      <c r="C873" s="486"/>
      <c r="D873" s="486"/>
      <c r="E873" s="486"/>
      <c r="F873" s="486"/>
      <c r="G873" s="486"/>
      <c r="H873" s="32"/>
      <c r="I873" s="32"/>
      <c r="J873" s="32"/>
      <c r="K873" s="32"/>
      <c r="L873" s="32"/>
      <c r="M873" s="32"/>
      <c r="N873" s="32"/>
      <c r="O873" s="32"/>
      <c r="P873" s="32"/>
      <c r="Q873" s="32"/>
      <c r="R873" s="32"/>
      <c r="S873" s="32"/>
      <c r="T873" s="32"/>
      <c r="U873" s="32"/>
      <c r="V873" s="32"/>
      <c r="W873" s="32"/>
      <c r="X873" s="32"/>
      <c r="Y873" s="32"/>
      <c r="Z873" s="32"/>
    </row>
    <row r="874" spans="1:26" ht="13.5" customHeight="1">
      <c r="A874" s="505"/>
      <c r="B874" s="486"/>
      <c r="C874" s="486"/>
      <c r="D874" s="486"/>
      <c r="E874" s="486"/>
      <c r="F874" s="486"/>
      <c r="G874" s="486"/>
      <c r="H874" s="32"/>
      <c r="I874" s="32"/>
      <c r="J874" s="32"/>
      <c r="K874" s="32"/>
      <c r="L874" s="32"/>
      <c r="M874" s="32"/>
      <c r="N874" s="32"/>
      <c r="O874" s="32"/>
      <c r="P874" s="32"/>
      <c r="Q874" s="32"/>
      <c r="R874" s="32"/>
      <c r="S874" s="32"/>
      <c r="T874" s="32"/>
      <c r="U874" s="32"/>
      <c r="V874" s="32"/>
      <c r="W874" s="32"/>
      <c r="X874" s="32"/>
      <c r="Y874" s="32"/>
      <c r="Z874" s="32"/>
    </row>
    <row r="875" spans="1:26" ht="13.5" customHeight="1">
      <c r="A875" s="505"/>
      <c r="B875" s="486"/>
      <c r="C875" s="486"/>
      <c r="D875" s="486"/>
      <c r="E875" s="486"/>
      <c r="F875" s="486"/>
      <c r="G875" s="486"/>
      <c r="H875" s="32"/>
      <c r="I875" s="32"/>
      <c r="J875" s="32"/>
      <c r="K875" s="32"/>
      <c r="L875" s="32"/>
      <c r="M875" s="32"/>
      <c r="N875" s="32"/>
      <c r="O875" s="32"/>
      <c r="P875" s="32"/>
      <c r="Q875" s="32"/>
      <c r="R875" s="32"/>
      <c r="S875" s="32"/>
      <c r="T875" s="32"/>
      <c r="U875" s="32"/>
      <c r="V875" s="32"/>
      <c r="W875" s="32"/>
      <c r="X875" s="32"/>
      <c r="Y875" s="32"/>
      <c r="Z875" s="32"/>
    </row>
    <row r="876" spans="1:26" ht="13.5" customHeight="1">
      <c r="A876" s="505"/>
      <c r="B876" s="486"/>
      <c r="C876" s="486"/>
      <c r="D876" s="486"/>
      <c r="E876" s="486"/>
      <c r="F876" s="486"/>
      <c r="G876" s="486"/>
      <c r="H876" s="32"/>
      <c r="I876" s="32"/>
      <c r="J876" s="32"/>
      <c r="K876" s="32"/>
      <c r="L876" s="32"/>
      <c r="M876" s="32"/>
      <c r="N876" s="32"/>
      <c r="O876" s="32"/>
      <c r="P876" s="32"/>
      <c r="Q876" s="32"/>
      <c r="R876" s="32"/>
      <c r="S876" s="32"/>
      <c r="T876" s="32"/>
      <c r="U876" s="32"/>
      <c r="V876" s="32"/>
      <c r="W876" s="32"/>
      <c r="X876" s="32"/>
      <c r="Y876" s="32"/>
      <c r="Z876" s="32"/>
    </row>
    <row r="877" spans="1:26" ht="13.5" customHeight="1">
      <c r="A877" s="505"/>
      <c r="B877" s="486"/>
      <c r="C877" s="486"/>
      <c r="D877" s="486"/>
      <c r="E877" s="486"/>
      <c r="F877" s="486"/>
      <c r="G877" s="486"/>
      <c r="H877" s="32"/>
      <c r="I877" s="32"/>
      <c r="J877" s="32"/>
      <c r="K877" s="32"/>
      <c r="L877" s="32"/>
      <c r="M877" s="32"/>
      <c r="N877" s="32"/>
      <c r="O877" s="32"/>
      <c r="P877" s="32"/>
      <c r="Q877" s="32"/>
      <c r="R877" s="32"/>
      <c r="S877" s="32"/>
      <c r="T877" s="32"/>
      <c r="U877" s="32"/>
      <c r="V877" s="32"/>
      <c r="W877" s="32"/>
      <c r="X877" s="32"/>
      <c r="Y877" s="32"/>
      <c r="Z877" s="32"/>
    </row>
    <row r="878" spans="1:26" ht="13.5" customHeight="1">
      <c r="A878" s="505"/>
      <c r="B878" s="486"/>
      <c r="C878" s="486"/>
      <c r="D878" s="486"/>
      <c r="E878" s="486"/>
      <c r="F878" s="486"/>
      <c r="G878" s="486"/>
      <c r="H878" s="32"/>
      <c r="I878" s="32"/>
      <c r="J878" s="32"/>
      <c r="K878" s="32"/>
      <c r="L878" s="32"/>
      <c r="M878" s="32"/>
      <c r="N878" s="32"/>
      <c r="O878" s="32"/>
      <c r="P878" s="32"/>
      <c r="Q878" s="32"/>
      <c r="R878" s="32"/>
      <c r="S878" s="32"/>
      <c r="T878" s="32"/>
      <c r="U878" s="32"/>
      <c r="V878" s="32"/>
      <c r="W878" s="32"/>
      <c r="X878" s="32"/>
      <c r="Y878" s="32"/>
      <c r="Z878" s="32"/>
    </row>
    <row r="879" spans="1:26" ht="13.5" customHeight="1">
      <c r="A879" s="505"/>
      <c r="B879" s="486"/>
      <c r="C879" s="486"/>
      <c r="D879" s="486"/>
      <c r="E879" s="486"/>
      <c r="F879" s="486"/>
      <c r="G879" s="486"/>
      <c r="H879" s="32"/>
      <c r="I879" s="32"/>
      <c r="J879" s="32"/>
      <c r="K879" s="32"/>
      <c r="L879" s="32"/>
      <c r="M879" s="32"/>
      <c r="N879" s="32"/>
      <c r="O879" s="32"/>
      <c r="P879" s="32"/>
      <c r="Q879" s="32"/>
      <c r="R879" s="32"/>
      <c r="S879" s="32"/>
      <c r="T879" s="32"/>
      <c r="U879" s="32"/>
      <c r="V879" s="32"/>
      <c r="W879" s="32"/>
      <c r="X879" s="32"/>
      <c r="Y879" s="32"/>
      <c r="Z879" s="32"/>
    </row>
    <row r="880" spans="1:26" ht="13.5" customHeight="1">
      <c r="A880" s="505"/>
      <c r="B880" s="486"/>
      <c r="C880" s="486"/>
      <c r="D880" s="486"/>
      <c r="E880" s="486"/>
      <c r="F880" s="486"/>
      <c r="G880" s="486"/>
      <c r="H880" s="32"/>
      <c r="I880" s="32"/>
      <c r="J880" s="32"/>
      <c r="K880" s="32"/>
      <c r="L880" s="32"/>
      <c r="M880" s="32"/>
      <c r="N880" s="32"/>
      <c r="O880" s="32"/>
      <c r="P880" s="32"/>
      <c r="Q880" s="32"/>
      <c r="R880" s="32"/>
      <c r="S880" s="32"/>
      <c r="T880" s="32"/>
      <c r="U880" s="32"/>
      <c r="V880" s="32"/>
      <c r="W880" s="32"/>
      <c r="X880" s="32"/>
      <c r="Y880" s="32"/>
      <c r="Z880" s="32"/>
    </row>
    <row r="881" spans="1:26" ht="13.5" customHeight="1">
      <c r="A881" s="505"/>
      <c r="B881" s="486"/>
      <c r="C881" s="486"/>
      <c r="D881" s="486"/>
      <c r="E881" s="486"/>
      <c r="F881" s="486"/>
      <c r="G881" s="486"/>
      <c r="H881" s="32"/>
      <c r="I881" s="32"/>
      <c r="J881" s="32"/>
      <c r="K881" s="32"/>
      <c r="L881" s="32"/>
      <c r="M881" s="32"/>
      <c r="N881" s="32"/>
      <c r="O881" s="32"/>
      <c r="P881" s="32"/>
      <c r="Q881" s="32"/>
      <c r="R881" s="32"/>
      <c r="S881" s="32"/>
      <c r="T881" s="32"/>
      <c r="U881" s="32"/>
      <c r="V881" s="32"/>
      <c r="W881" s="32"/>
      <c r="X881" s="32"/>
      <c r="Y881" s="32"/>
      <c r="Z881" s="32"/>
    </row>
    <row r="882" spans="1:26" ht="13.5" customHeight="1">
      <c r="A882" s="505"/>
      <c r="B882" s="486"/>
      <c r="C882" s="486"/>
      <c r="D882" s="486"/>
      <c r="E882" s="486"/>
      <c r="F882" s="486"/>
      <c r="G882" s="486"/>
      <c r="H882" s="32"/>
      <c r="I882" s="32"/>
      <c r="J882" s="32"/>
      <c r="K882" s="32"/>
      <c r="L882" s="32"/>
      <c r="M882" s="32"/>
      <c r="N882" s="32"/>
      <c r="O882" s="32"/>
      <c r="P882" s="32"/>
      <c r="Q882" s="32"/>
      <c r="R882" s="32"/>
      <c r="S882" s="32"/>
      <c r="T882" s="32"/>
      <c r="U882" s="32"/>
      <c r="V882" s="32"/>
      <c r="W882" s="32"/>
      <c r="X882" s="32"/>
      <c r="Y882" s="32"/>
      <c r="Z882" s="32"/>
    </row>
    <row r="883" spans="1:26" ht="13.5" customHeight="1">
      <c r="A883" s="505"/>
      <c r="B883" s="486"/>
      <c r="C883" s="486"/>
      <c r="D883" s="486"/>
      <c r="E883" s="486"/>
      <c r="F883" s="486"/>
      <c r="G883" s="486"/>
      <c r="H883" s="32"/>
      <c r="I883" s="32"/>
      <c r="J883" s="32"/>
      <c r="K883" s="32"/>
      <c r="L883" s="32"/>
      <c r="M883" s="32"/>
      <c r="N883" s="32"/>
      <c r="O883" s="32"/>
      <c r="P883" s="32"/>
      <c r="Q883" s="32"/>
      <c r="R883" s="32"/>
      <c r="S883" s="32"/>
      <c r="T883" s="32"/>
      <c r="U883" s="32"/>
      <c r="V883" s="32"/>
      <c r="W883" s="32"/>
      <c r="X883" s="32"/>
      <c r="Y883" s="32"/>
      <c r="Z883" s="32"/>
    </row>
    <row r="884" spans="1:26" ht="13.5" customHeight="1">
      <c r="A884" s="505"/>
      <c r="B884" s="486"/>
      <c r="C884" s="486"/>
      <c r="D884" s="486"/>
      <c r="E884" s="486"/>
      <c r="F884" s="486"/>
      <c r="G884" s="486"/>
      <c r="H884" s="32"/>
      <c r="I884" s="32"/>
      <c r="J884" s="32"/>
      <c r="K884" s="32"/>
      <c r="L884" s="32"/>
      <c r="M884" s="32"/>
      <c r="N884" s="32"/>
      <c r="O884" s="32"/>
      <c r="P884" s="32"/>
      <c r="Q884" s="32"/>
      <c r="R884" s="32"/>
      <c r="S884" s="32"/>
      <c r="T884" s="32"/>
      <c r="U884" s="32"/>
      <c r="V884" s="32"/>
      <c r="W884" s="32"/>
      <c r="X884" s="32"/>
      <c r="Y884" s="32"/>
      <c r="Z884" s="32"/>
    </row>
    <row r="885" spans="1:26" ht="13.5" customHeight="1">
      <c r="A885" s="505"/>
      <c r="B885" s="486"/>
      <c r="C885" s="486"/>
      <c r="D885" s="486"/>
      <c r="E885" s="486"/>
      <c r="F885" s="486"/>
      <c r="G885" s="486"/>
      <c r="H885" s="32"/>
      <c r="I885" s="32"/>
      <c r="J885" s="32"/>
      <c r="K885" s="32"/>
      <c r="L885" s="32"/>
      <c r="M885" s="32"/>
      <c r="N885" s="32"/>
      <c r="O885" s="32"/>
      <c r="P885" s="32"/>
      <c r="Q885" s="32"/>
      <c r="R885" s="32"/>
      <c r="S885" s="32"/>
      <c r="T885" s="32"/>
      <c r="U885" s="32"/>
      <c r="V885" s="32"/>
      <c r="W885" s="32"/>
      <c r="X885" s="32"/>
      <c r="Y885" s="32"/>
      <c r="Z885" s="32"/>
    </row>
    <row r="886" spans="1:26" ht="13.5" customHeight="1">
      <c r="A886" s="505"/>
      <c r="B886" s="486"/>
      <c r="C886" s="486"/>
      <c r="D886" s="486"/>
      <c r="E886" s="486"/>
      <c r="F886" s="486"/>
      <c r="G886" s="486"/>
      <c r="H886" s="32"/>
      <c r="I886" s="32"/>
      <c r="J886" s="32"/>
      <c r="K886" s="32"/>
      <c r="L886" s="32"/>
      <c r="M886" s="32"/>
      <c r="N886" s="32"/>
      <c r="O886" s="32"/>
      <c r="P886" s="32"/>
      <c r="Q886" s="32"/>
      <c r="R886" s="32"/>
      <c r="S886" s="32"/>
      <c r="T886" s="32"/>
      <c r="U886" s="32"/>
      <c r="V886" s="32"/>
      <c r="W886" s="32"/>
      <c r="X886" s="32"/>
      <c r="Y886" s="32"/>
      <c r="Z886" s="32"/>
    </row>
    <row r="887" spans="1:26" ht="13.5" customHeight="1">
      <c r="A887" s="505"/>
      <c r="B887" s="486"/>
      <c r="C887" s="486"/>
      <c r="D887" s="486"/>
      <c r="E887" s="486"/>
      <c r="F887" s="486"/>
      <c r="G887" s="486"/>
      <c r="H887" s="32"/>
      <c r="I887" s="32"/>
      <c r="J887" s="32"/>
      <c r="K887" s="32"/>
      <c r="L887" s="32"/>
      <c r="M887" s="32"/>
      <c r="N887" s="32"/>
      <c r="O887" s="32"/>
      <c r="P887" s="32"/>
      <c r="Q887" s="32"/>
      <c r="R887" s="32"/>
      <c r="S887" s="32"/>
      <c r="T887" s="32"/>
      <c r="U887" s="32"/>
      <c r="V887" s="32"/>
      <c r="W887" s="32"/>
      <c r="X887" s="32"/>
      <c r="Y887" s="32"/>
      <c r="Z887" s="32"/>
    </row>
    <row r="888" spans="1:26" ht="13.5" customHeight="1">
      <c r="A888" s="505"/>
      <c r="B888" s="486"/>
      <c r="C888" s="486"/>
      <c r="D888" s="486"/>
      <c r="E888" s="486"/>
      <c r="F888" s="486"/>
      <c r="G888" s="486"/>
      <c r="H888" s="32"/>
      <c r="I888" s="32"/>
      <c r="J888" s="32"/>
      <c r="K888" s="32"/>
      <c r="L888" s="32"/>
      <c r="M888" s="32"/>
      <c r="N888" s="32"/>
      <c r="O888" s="32"/>
      <c r="P888" s="32"/>
      <c r="Q888" s="32"/>
      <c r="R888" s="32"/>
      <c r="S888" s="32"/>
      <c r="T888" s="32"/>
      <c r="U888" s="32"/>
      <c r="V888" s="32"/>
      <c r="W888" s="32"/>
      <c r="X888" s="32"/>
      <c r="Y888" s="32"/>
      <c r="Z888" s="32"/>
    </row>
    <row r="889" spans="1:26" ht="13.5" customHeight="1">
      <c r="A889" s="505"/>
      <c r="B889" s="486"/>
      <c r="C889" s="486"/>
      <c r="D889" s="486"/>
      <c r="E889" s="486"/>
      <c r="F889" s="486"/>
      <c r="G889" s="486"/>
      <c r="H889" s="32"/>
      <c r="I889" s="32"/>
      <c r="J889" s="32"/>
      <c r="K889" s="32"/>
      <c r="L889" s="32"/>
      <c r="M889" s="32"/>
      <c r="N889" s="32"/>
      <c r="O889" s="32"/>
      <c r="P889" s="32"/>
      <c r="Q889" s="32"/>
      <c r="R889" s="32"/>
      <c r="S889" s="32"/>
      <c r="T889" s="32"/>
      <c r="U889" s="32"/>
      <c r="V889" s="32"/>
      <c r="W889" s="32"/>
      <c r="X889" s="32"/>
      <c r="Y889" s="32"/>
      <c r="Z889" s="32"/>
    </row>
    <row r="890" spans="1:26" ht="13.5" customHeight="1">
      <c r="A890" s="505"/>
      <c r="B890" s="486"/>
      <c r="C890" s="486"/>
      <c r="D890" s="486"/>
      <c r="E890" s="486"/>
      <c r="F890" s="486"/>
      <c r="G890" s="486"/>
      <c r="H890" s="32"/>
      <c r="I890" s="32"/>
      <c r="J890" s="32"/>
      <c r="K890" s="32"/>
      <c r="L890" s="32"/>
      <c r="M890" s="32"/>
      <c r="N890" s="32"/>
      <c r="O890" s="32"/>
      <c r="P890" s="32"/>
      <c r="Q890" s="32"/>
      <c r="R890" s="32"/>
      <c r="S890" s="32"/>
      <c r="T890" s="32"/>
      <c r="U890" s="32"/>
      <c r="V890" s="32"/>
      <c r="W890" s="32"/>
      <c r="X890" s="32"/>
      <c r="Y890" s="32"/>
      <c r="Z890" s="32"/>
    </row>
    <row r="891" spans="1:26" ht="13.5" customHeight="1">
      <c r="A891" s="505"/>
      <c r="B891" s="486"/>
      <c r="C891" s="486"/>
      <c r="D891" s="486"/>
      <c r="E891" s="486"/>
      <c r="F891" s="486"/>
      <c r="G891" s="486"/>
      <c r="H891" s="32"/>
      <c r="I891" s="32"/>
      <c r="J891" s="32"/>
      <c r="K891" s="32"/>
      <c r="L891" s="32"/>
      <c r="M891" s="32"/>
      <c r="N891" s="32"/>
      <c r="O891" s="32"/>
      <c r="P891" s="32"/>
      <c r="Q891" s="32"/>
      <c r="R891" s="32"/>
      <c r="S891" s="32"/>
      <c r="T891" s="32"/>
      <c r="U891" s="32"/>
      <c r="V891" s="32"/>
      <c r="W891" s="32"/>
      <c r="X891" s="32"/>
      <c r="Y891" s="32"/>
      <c r="Z891" s="32"/>
    </row>
    <row r="892" spans="1:26" ht="13.5" customHeight="1">
      <c r="A892" s="505"/>
      <c r="B892" s="486"/>
      <c r="C892" s="486"/>
      <c r="D892" s="486"/>
      <c r="E892" s="486"/>
      <c r="F892" s="486"/>
      <c r="G892" s="486"/>
      <c r="H892" s="32"/>
      <c r="I892" s="32"/>
      <c r="J892" s="32"/>
      <c r="K892" s="32"/>
      <c r="L892" s="32"/>
      <c r="M892" s="32"/>
      <c r="N892" s="32"/>
      <c r="O892" s="32"/>
      <c r="P892" s="32"/>
      <c r="Q892" s="32"/>
      <c r="R892" s="32"/>
      <c r="S892" s="32"/>
      <c r="T892" s="32"/>
      <c r="U892" s="32"/>
      <c r="V892" s="32"/>
      <c r="W892" s="32"/>
      <c r="X892" s="32"/>
      <c r="Y892" s="32"/>
      <c r="Z892" s="32"/>
    </row>
    <row r="893" spans="1:26" ht="13.5" customHeight="1">
      <c r="A893" s="505"/>
      <c r="B893" s="486"/>
      <c r="C893" s="486"/>
      <c r="D893" s="486"/>
      <c r="E893" s="486"/>
      <c r="F893" s="486"/>
      <c r="G893" s="486"/>
      <c r="H893" s="32"/>
      <c r="I893" s="32"/>
      <c r="J893" s="32"/>
      <c r="K893" s="32"/>
      <c r="L893" s="32"/>
      <c r="M893" s="32"/>
      <c r="N893" s="32"/>
      <c r="O893" s="32"/>
      <c r="P893" s="32"/>
      <c r="Q893" s="32"/>
      <c r="R893" s="32"/>
      <c r="S893" s="32"/>
      <c r="T893" s="32"/>
      <c r="U893" s="32"/>
      <c r="V893" s="32"/>
      <c r="W893" s="32"/>
      <c r="X893" s="32"/>
      <c r="Y893" s="32"/>
      <c r="Z893" s="32"/>
    </row>
    <row r="894" spans="1:26" ht="13.5" customHeight="1">
      <c r="A894" s="505"/>
      <c r="B894" s="486"/>
      <c r="C894" s="486"/>
      <c r="D894" s="486"/>
      <c r="E894" s="486"/>
      <c r="F894" s="486"/>
      <c r="G894" s="486"/>
      <c r="H894" s="32"/>
      <c r="I894" s="32"/>
      <c r="J894" s="32"/>
      <c r="K894" s="32"/>
      <c r="L894" s="32"/>
      <c r="M894" s="32"/>
      <c r="N894" s="32"/>
      <c r="O894" s="32"/>
      <c r="P894" s="32"/>
      <c r="Q894" s="32"/>
      <c r="R894" s="32"/>
      <c r="S894" s="32"/>
      <c r="T894" s="32"/>
      <c r="U894" s="32"/>
      <c r="V894" s="32"/>
      <c r="W894" s="32"/>
      <c r="X894" s="32"/>
      <c r="Y894" s="32"/>
      <c r="Z894" s="32"/>
    </row>
    <row r="895" spans="1:26" ht="13.5" customHeight="1">
      <c r="A895" s="505"/>
      <c r="B895" s="486"/>
      <c r="C895" s="486"/>
      <c r="D895" s="486"/>
      <c r="E895" s="486"/>
      <c r="F895" s="486"/>
      <c r="G895" s="486"/>
      <c r="H895" s="32"/>
      <c r="I895" s="32"/>
      <c r="J895" s="32"/>
      <c r="K895" s="32"/>
      <c r="L895" s="32"/>
      <c r="M895" s="32"/>
      <c r="N895" s="32"/>
      <c r="O895" s="32"/>
      <c r="P895" s="32"/>
      <c r="Q895" s="32"/>
      <c r="R895" s="32"/>
      <c r="S895" s="32"/>
      <c r="T895" s="32"/>
      <c r="U895" s="32"/>
      <c r="V895" s="32"/>
      <c r="W895" s="32"/>
      <c r="X895" s="32"/>
      <c r="Y895" s="32"/>
      <c r="Z895" s="32"/>
    </row>
    <row r="896" spans="1:26" ht="13.5" customHeight="1">
      <c r="A896" s="505"/>
      <c r="B896" s="486"/>
      <c r="C896" s="486"/>
      <c r="D896" s="486"/>
      <c r="E896" s="486"/>
      <c r="F896" s="486"/>
      <c r="G896" s="486"/>
      <c r="H896" s="32"/>
      <c r="I896" s="32"/>
      <c r="J896" s="32"/>
      <c r="K896" s="32"/>
      <c r="L896" s="32"/>
      <c r="M896" s="32"/>
      <c r="N896" s="32"/>
      <c r="O896" s="32"/>
      <c r="P896" s="32"/>
      <c r="Q896" s="32"/>
      <c r="R896" s="32"/>
      <c r="S896" s="32"/>
      <c r="T896" s="32"/>
      <c r="U896" s="32"/>
      <c r="V896" s="32"/>
      <c r="W896" s="32"/>
      <c r="X896" s="32"/>
      <c r="Y896" s="32"/>
      <c r="Z896" s="32"/>
    </row>
    <row r="897" spans="1:26" ht="13.5" customHeight="1">
      <c r="A897" s="505"/>
      <c r="B897" s="486"/>
      <c r="C897" s="486"/>
      <c r="D897" s="486"/>
      <c r="E897" s="486"/>
      <c r="F897" s="486"/>
      <c r="G897" s="486"/>
      <c r="H897" s="32"/>
      <c r="I897" s="32"/>
      <c r="J897" s="32"/>
      <c r="K897" s="32"/>
      <c r="L897" s="32"/>
      <c r="M897" s="32"/>
      <c r="N897" s="32"/>
      <c r="O897" s="32"/>
      <c r="P897" s="32"/>
      <c r="Q897" s="32"/>
      <c r="R897" s="32"/>
      <c r="S897" s="32"/>
      <c r="T897" s="32"/>
      <c r="U897" s="32"/>
      <c r="V897" s="32"/>
      <c r="W897" s="32"/>
      <c r="X897" s="32"/>
      <c r="Y897" s="32"/>
      <c r="Z897" s="32"/>
    </row>
    <row r="898" spans="1:26" ht="13.5" customHeight="1">
      <c r="A898" s="505"/>
      <c r="B898" s="486"/>
      <c r="C898" s="486"/>
      <c r="D898" s="486"/>
      <c r="E898" s="486"/>
      <c r="F898" s="486"/>
      <c r="G898" s="486"/>
      <c r="H898" s="32"/>
      <c r="I898" s="32"/>
      <c r="J898" s="32"/>
      <c r="K898" s="32"/>
      <c r="L898" s="32"/>
      <c r="M898" s="32"/>
      <c r="N898" s="32"/>
      <c r="O898" s="32"/>
      <c r="P898" s="32"/>
      <c r="Q898" s="32"/>
      <c r="R898" s="32"/>
      <c r="S898" s="32"/>
      <c r="T898" s="32"/>
      <c r="U898" s="32"/>
      <c r="V898" s="32"/>
      <c r="W898" s="32"/>
      <c r="X898" s="32"/>
      <c r="Y898" s="32"/>
      <c r="Z898" s="32"/>
    </row>
    <row r="899" spans="1:26" ht="13.5" customHeight="1">
      <c r="A899" s="505"/>
      <c r="B899" s="486"/>
      <c r="C899" s="486"/>
      <c r="D899" s="486"/>
      <c r="E899" s="486"/>
      <c r="F899" s="486"/>
      <c r="G899" s="486"/>
      <c r="H899" s="32"/>
      <c r="I899" s="32"/>
      <c r="J899" s="32"/>
      <c r="K899" s="32"/>
      <c r="L899" s="32"/>
      <c r="M899" s="32"/>
      <c r="N899" s="32"/>
      <c r="O899" s="32"/>
      <c r="P899" s="32"/>
      <c r="Q899" s="32"/>
      <c r="R899" s="32"/>
      <c r="S899" s="32"/>
      <c r="T899" s="32"/>
      <c r="U899" s="32"/>
      <c r="V899" s="32"/>
      <c r="W899" s="32"/>
      <c r="X899" s="32"/>
      <c r="Y899" s="32"/>
      <c r="Z899" s="32"/>
    </row>
    <row r="900" spans="1:26" ht="13.5" customHeight="1">
      <c r="A900" s="505"/>
      <c r="B900" s="486"/>
      <c r="C900" s="486"/>
      <c r="D900" s="486"/>
      <c r="E900" s="486"/>
      <c r="F900" s="486"/>
      <c r="G900" s="486"/>
      <c r="H900" s="32"/>
      <c r="I900" s="32"/>
      <c r="J900" s="32"/>
      <c r="K900" s="32"/>
      <c r="L900" s="32"/>
      <c r="M900" s="32"/>
      <c r="N900" s="32"/>
      <c r="O900" s="32"/>
      <c r="P900" s="32"/>
      <c r="Q900" s="32"/>
      <c r="R900" s="32"/>
      <c r="S900" s="32"/>
      <c r="T900" s="32"/>
      <c r="U900" s="32"/>
      <c r="V900" s="32"/>
      <c r="W900" s="32"/>
      <c r="X900" s="32"/>
      <c r="Y900" s="32"/>
      <c r="Z900" s="32"/>
    </row>
    <row r="901" spans="1:26" ht="13.5" customHeight="1">
      <c r="A901" s="505"/>
      <c r="B901" s="486"/>
      <c r="C901" s="486"/>
      <c r="D901" s="486"/>
      <c r="E901" s="486"/>
      <c r="F901" s="486"/>
      <c r="G901" s="486"/>
      <c r="H901" s="32"/>
      <c r="I901" s="32"/>
      <c r="J901" s="32"/>
      <c r="K901" s="32"/>
      <c r="L901" s="32"/>
      <c r="M901" s="32"/>
      <c r="N901" s="32"/>
      <c r="O901" s="32"/>
      <c r="P901" s="32"/>
      <c r="Q901" s="32"/>
      <c r="R901" s="32"/>
      <c r="S901" s="32"/>
      <c r="T901" s="32"/>
      <c r="U901" s="32"/>
      <c r="V901" s="32"/>
      <c r="W901" s="32"/>
      <c r="X901" s="32"/>
      <c r="Y901" s="32"/>
      <c r="Z901" s="32"/>
    </row>
    <row r="902" spans="1:26" ht="13.5" customHeight="1">
      <c r="A902" s="505"/>
      <c r="B902" s="486"/>
      <c r="C902" s="486"/>
      <c r="D902" s="486"/>
      <c r="E902" s="486"/>
      <c r="F902" s="486"/>
      <c r="G902" s="486"/>
      <c r="H902" s="32"/>
      <c r="I902" s="32"/>
      <c r="J902" s="32"/>
      <c r="K902" s="32"/>
      <c r="L902" s="32"/>
      <c r="M902" s="32"/>
      <c r="N902" s="32"/>
      <c r="O902" s="32"/>
      <c r="P902" s="32"/>
      <c r="Q902" s="32"/>
      <c r="R902" s="32"/>
      <c r="S902" s="32"/>
      <c r="T902" s="32"/>
      <c r="U902" s="32"/>
      <c r="V902" s="32"/>
      <c r="W902" s="32"/>
      <c r="X902" s="32"/>
      <c r="Y902" s="32"/>
      <c r="Z902" s="32"/>
    </row>
    <row r="903" spans="1:26" ht="13.5" customHeight="1">
      <c r="A903" s="505"/>
      <c r="B903" s="486"/>
      <c r="C903" s="486"/>
      <c r="D903" s="486"/>
      <c r="E903" s="486"/>
      <c r="F903" s="486"/>
      <c r="G903" s="486"/>
      <c r="H903" s="32"/>
      <c r="I903" s="32"/>
      <c r="J903" s="32"/>
      <c r="K903" s="32"/>
      <c r="L903" s="32"/>
      <c r="M903" s="32"/>
      <c r="N903" s="32"/>
      <c r="O903" s="32"/>
      <c r="P903" s="32"/>
      <c r="Q903" s="32"/>
      <c r="R903" s="32"/>
      <c r="S903" s="32"/>
      <c r="T903" s="32"/>
      <c r="U903" s="32"/>
      <c r="V903" s="32"/>
      <c r="W903" s="32"/>
      <c r="X903" s="32"/>
      <c r="Y903" s="32"/>
      <c r="Z903" s="32"/>
    </row>
    <row r="904" spans="1:26" ht="13.5" customHeight="1">
      <c r="A904" s="505"/>
      <c r="B904" s="486"/>
      <c r="C904" s="486"/>
      <c r="D904" s="486"/>
      <c r="E904" s="486"/>
      <c r="F904" s="486"/>
      <c r="G904" s="486"/>
      <c r="H904" s="32"/>
      <c r="I904" s="32"/>
      <c r="J904" s="32"/>
      <c r="K904" s="32"/>
      <c r="L904" s="32"/>
      <c r="M904" s="32"/>
      <c r="N904" s="32"/>
      <c r="O904" s="32"/>
      <c r="P904" s="32"/>
      <c r="Q904" s="32"/>
      <c r="R904" s="32"/>
      <c r="S904" s="32"/>
      <c r="T904" s="32"/>
      <c r="U904" s="32"/>
      <c r="V904" s="32"/>
      <c r="W904" s="32"/>
      <c r="X904" s="32"/>
      <c r="Y904" s="32"/>
      <c r="Z904" s="32"/>
    </row>
    <row r="905" spans="1:26" ht="13.5" customHeight="1">
      <c r="A905" s="505"/>
      <c r="B905" s="486"/>
      <c r="C905" s="486"/>
      <c r="D905" s="486"/>
      <c r="E905" s="486"/>
      <c r="F905" s="486"/>
      <c r="G905" s="486"/>
      <c r="H905" s="32"/>
      <c r="I905" s="32"/>
      <c r="J905" s="32"/>
      <c r="K905" s="32"/>
      <c r="L905" s="32"/>
      <c r="M905" s="32"/>
      <c r="N905" s="32"/>
      <c r="O905" s="32"/>
      <c r="P905" s="32"/>
      <c r="Q905" s="32"/>
      <c r="R905" s="32"/>
      <c r="S905" s="32"/>
      <c r="T905" s="32"/>
      <c r="U905" s="32"/>
      <c r="V905" s="32"/>
      <c r="W905" s="32"/>
      <c r="X905" s="32"/>
      <c r="Y905" s="32"/>
      <c r="Z905" s="32"/>
    </row>
    <row r="906" spans="1:26" ht="13.5" customHeight="1">
      <c r="A906" s="505"/>
      <c r="B906" s="486"/>
      <c r="C906" s="486"/>
      <c r="D906" s="486"/>
      <c r="E906" s="486"/>
      <c r="F906" s="486"/>
      <c r="G906" s="486"/>
      <c r="H906" s="32"/>
      <c r="I906" s="32"/>
      <c r="J906" s="32"/>
      <c r="K906" s="32"/>
      <c r="L906" s="32"/>
      <c r="M906" s="32"/>
      <c r="N906" s="32"/>
      <c r="O906" s="32"/>
      <c r="P906" s="32"/>
      <c r="Q906" s="32"/>
      <c r="R906" s="32"/>
      <c r="S906" s="32"/>
      <c r="T906" s="32"/>
      <c r="U906" s="32"/>
      <c r="V906" s="32"/>
      <c r="W906" s="32"/>
      <c r="X906" s="32"/>
      <c r="Y906" s="32"/>
      <c r="Z906" s="32"/>
    </row>
    <row r="907" spans="1:26" ht="13.5" customHeight="1">
      <c r="A907" s="505"/>
      <c r="B907" s="486"/>
      <c r="C907" s="486"/>
      <c r="D907" s="486"/>
      <c r="E907" s="486"/>
      <c r="F907" s="486"/>
      <c r="G907" s="486"/>
      <c r="H907" s="32"/>
      <c r="I907" s="32"/>
      <c r="J907" s="32"/>
      <c r="K907" s="32"/>
      <c r="L907" s="32"/>
      <c r="M907" s="32"/>
      <c r="N907" s="32"/>
      <c r="O907" s="32"/>
      <c r="P907" s="32"/>
      <c r="Q907" s="32"/>
      <c r="R907" s="32"/>
      <c r="S907" s="32"/>
      <c r="T907" s="32"/>
      <c r="U907" s="32"/>
      <c r="V907" s="32"/>
      <c r="W907" s="32"/>
      <c r="X907" s="32"/>
      <c r="Y907" s="32"/>
      <c r="Z907" s="32"/>
    </row>
    <row r="908" spans="1:26" ht="13.5" customHeight="1">
      <c r="A908" s="505"/>
      <c r="B908" s="486"/>
      <c r="C908" s="486"/>
      <c r="D908" s="486"/>
      <c r="E908" s="486"/>
      <c r="F908" s="486"/>
      <c r="G908" s="486"/>
      <c r="H908" s="32"/>
      <c r="I908" s="32"/>
      <c r="J908" s="32"/>
      <c r="K908" s="32"/>
      <c r="L908" s="32"/>
      <c r="M908" s="32"/>
      <c r="N908" s="32"/>
      <c r="O908" s="32"/>
      <c r="P908" s="32"/>
      <c r="Q908" s="32"/>
      <c r="R908" s="32"/>
      <c r="S908" s="32"/>
      <c r="T908" s="32"/>
      <c r="U908" s="32"/>
      <c r="V908" s="32"/>
      <c r="W908" s="32"/>
      <c r="X908" s="32"/>
      <c r="Y908" s="32"/>
      <c r="Z908" s="32"/>
    </row>
    <row r="909" spans="1:26" ht="13.5" customHeight="1">
      <c r="A909" s="505"/>
      <c r="B909" s="486"/>
      <c r="C909" s="486"/>
      <c r="D909" s="486"/>
      <c r="E909" s="486"/>
      <c r="F909" s="486"/>
      <c r="G909" s="486"/>
      <c r="H909" s="32"/>
      <c r="I909" s="32"/>
      <c r="J909" s="32"/>
      <c r="K909" s="32"/>
      <c r="L909" s="32"/>
      <c r="M909" s="32"/>
      <c r="N909" s="32"/>
      <c r="O909" s="32"/>
      <c r="P909" s="32"/>
      <c r="Q909" s="32"/>
      <c r="R909" s="32"/>
      <c r="S909" s="32"/>
      <c r="T909" s="32"/>
      <c r="U909" s="32"/>
      <c r="V909" s="32"/>
      <c r="W909" s="32"/>
      <c r="X909" s="32"/>
      <c r="Y909" s="32"/>
      <c r="Z909" s="32"/>
    </row>
    <row r="910" spans="1:26" ht="13.5" customHeight="1">
      <c r="A910" s="505"/>
      <c r="B910" s="486"/>
      <c r="C910" s="486"/>
      <c r="D910" s="486"/>
      <c r="E910" s="486"/>
      <c r="F910" s="486"/>
      <c r="G910" s="486"/>
      <c r="H910" s="32"/>
      <c r="I910" s="32"/>
      <c r="J910" s="32"/>
      <c r="K910" s="32"/>
      <c r="L910" s="32"/>
      <c r="M910" s="32"/>
      <c r="N910" s="32"/>
      <c r="O910" s="32"/>
      <c r="P910" s="32"/>
      <c r="Q910" s="32"/>
      <c r="R910" s="32"/>
      <c r="S910" s="32"/>
      <c r="T910" s="32"/>
      <c r="U910" s="32"/>
      <c r="V910" s="32"/>
      <c r="W910" s="32"/>
      <c r="X910" s="32"/>
      <c r="Y910" s="32"/>
      <c r="Z910" s="32"/>
    </row>
    <row r="911" spans="1:26" ht="13.5" customHeight="1">
      <c r="A911" s="505"/>
      <c r="B911" s="486"/>
      <c r="C911" s="486"/>
      <c r="D911" s="486"/>
      <c r="E911" s="486"/>
      <c r="F911" s="486"/>
      <c r="G911" s="486"/>
      <c r="H911" s="32"/>
      <c r="I911" s="32"/>
      <c r="J911" s="32"/>
      <c r="K911" s="32"/>
      <c r="L911" s="32"/>
      <c r="M911" s="32"/>
      <c r="N911" s="32"/>
      <c r="O911" s="32"/>
      <c r="P911" s="32"/>
      <c r="Q911" s="32"/>
      <c r="R911" s="32"/>
      <c r="S911" s="32"/>
      <c r="T911" s="32"/>
      <c r="U911" s="32"/>
      <c r="V911" s="32"/>
      <c r="W911" s="32"/>
      <c r="X911" s="32"/>
      <c r="Y911" s="32"/>
      <c r="Z911" s="32"/>
    </row>
    <row r="912" spans="1:26" ht="13.5" customHeight="1">
      <c r="A912" s="505"/>
      <c r="B912" s="486"/>
      <c r="C912" s="486"/>
      <c r="D912" s="486"/>
      <c r="E912" s="486"/>
      <c r="F912" s="486"/>
      <c r="G912" s="486"/>
      <c r="H912" s="32"/>
      <c r="I912" s="32"/>
      <c r="J912" s="32"/>
      <c r="K912" s="32"/>
      <c r="L912" s="32"/>
      <c r="M912" s="32"/>
      <c r="N912" s="32"/>
      <c r="O912" s="32"/>
      <c r="P912" s="32"/>
      <c r="Q912" s="32"/>
      <c r="R912" s="32"/>
      <c r="S912" s="32"/>
      <c r="T912" s="32"/>
      <c r="U912" s="32"/>
      <c r="V912" s="32"/>
      <c r="W912" s="32"/>
      <c r="X912" s="32"/>
      <c r="Y912" s="32"/>
      <c r="Z912" s="32"/>
    </row>
    <row r="913" spans="1:26" ht="13.5" customHeight="1">
      <c r="A913" s="505"/>
      <c r="B913" s="486"/>
      <c r="C913" s="486"/>
      <c r="D913" s="486"/>
      <c r="E913" s="486"/>
      <c r="F913" s="486"/>
      <c r="G913" s="486"/>
      <c r="H913" s="32"/>
      <c r="I913" s="32"/>
      <c r="J913" s="32"/>
      <c r="K913" s="32"/>
      <c r="L913" s="32"/>
      <c r="M913" s="32"/>
      <c r="N913" s="32"/>
      <c r="O913" s="32"/>
      <c r="P913" s="32"/>
      <c r="Q913" s="32"/>
      <c r="R913" s="32"/>
      <c r="S913" s="32"/>
      <c r="T913" s="32"/>
      <c r="U913" s="32"/>
      <c r="V913" s="32"/>
      <c r="W913" s="32"/>
      <c r="X913" s="32"/>
      <c r="Y913" s="32"/>
      <c r="Z913" s="32"/>
    </row>
    <row r="914" spans="1:26" ht="13.5" customHeight="1">
      <c r="A914" s="505"/>
      <c r="B914" s="486"/>
      <c r="C914" s="486"/>
      <c r="D914" s="486"/>
      <c r="E914" s="486"/>
      <c r="F914" s="486"/>
      <c r="G914" s="486"/>
      <c r="H914" s="32"/>
      <c r="I914" s="32"/>
      <c r="J914" s="32"/>
      <c r="K914" s="32"/>
      <c r="L914" s="32"/>
      <c r="M914" s="32"/>
      <c r="N914" s="32"/>
      <c r="O914" s="32"/>
      <c r="P914" s="32"/>
      <c r="Q914" s="32"/>
      <c r="R914" s="32"/>
      <c r="S914" s="32"/>
      <c r="T914" s="32"/>
      <c r="U914" s="32"/>
      <c r="V914" s="32"/>
      <c r="W914" s="32"/>
      <c r="X914" s="32"/>
      <c r="Y914" s="32"/>
      <c r="Z914" s="32"/>
    </row>
    <row r="915" spans="1:26" ht="13.5" customHeight="1">
      <c r="A915" s="505"/>
      <c r="B915" s="486"/>
      <c r="C915" s="486"/>
      <c r="D915" s="486"/>
      <c r="E915" s="486"/>
      <c r="F915" s="486"/>
      <c r="G915" s="486"/>
      <c r="H915" s="32"/>
      <c r="I915" s="32"/>
      <c r="J915" s="32"/>
      <c r="K915" s="32"/>
      <c r="L915" s="32"/>
      <c r="M915" s="32"/>
      <c r="N915" s="32"/>
      <c r="O915" s="32"/>
      <c r="P915" s="32"/>
      <c r="Q915" s="32"/>
      <c r="R915" s="32"/>
      <c r="S915" s="32"/>
      <c r="T915" s="32"/>
      <c r="U915" s="32"/>
      <c r="V915" s="32"/>
      <c r="W915" s="32"/>
      <c r="X915" s="32"/>
      <c r="Y915" s="32"/>
      <c r="Z915" s="32"/>
    </row>
    <row r="916" spans="1:26" ht="13.5" customHeight="1">
      <c r="A916" s="505"/>
      <c r="B916" s="486"/>
      <c r="C916" s="486"/>
      <c r="D916" s="486"/>
      <c r="E916" s="486"/>
      <c r="F916" s="486"/>
      <c r="G916" s="486"/>
      <c r="H916" s="32"/>
      <c r="I916" s="32"/>
      <c r="J916" s="32"/>
      <c r="K916" s="32"/>
      <c r="L916" s="32"/>
      <c r="M916" s="32"/>
      <c r="N916" s="32"/>
      <c r="O916" s="32"/>
      <c r="P916" s="32"/>
      <c r="Q916" s="32"/>
      <c r="R916" s="32"/>
      <c r="S916" s="32"/>
      <c r="T916" s="32"/>
      <c r="U916" s="32"/>
      <c r="V916" s="32"/>
      <c r="W916" s="32"/>
      <c r="X916" s="32"/>
      <c r="Y916" s="32"/>
      <c r="Z916" s="32"/>
    </row>
    <row r="917" spans="1:26" ht="13.5" customHeight="1">
      <c r="A917" s="505"/>
      <c r="B917" s="486"/>
      <c r="C917" s="486"/>
      <c r="D917" s="486"/>
      <c r="E917" s="486"/>
      <c r="F917" s="486"/>
      <c r="G917" s="486"/>
      <c r="H917" s="32"/>
      <c r="I917" s="32"/>
      <c r="J917" s="32"/>
      <c r="K917" s="32"/>
      <c r="L917" s="32"/>
      <c r="M917" s="32"/>
      <c r="N917" s="32"/>
      <c r="O917" s="32"/>
      <c r="P917" s="32"/>
      <c r="Q917" s="32"/>
      <c r="R917" s="32"/>
      <c r="S917" s="32"/>
      <c r="T917" s="32"/>
      <c r="U917" s="32"/>
      <c r="V917" s="32"/>
      <c r="W917" s="32"/>
      <c r="X917" s="32"/>
      <c r="Y917" s="32"/>
      <c r="Z917" s="32"/>
    </row>
    <row r="918" spans="1:26" ht="13.5" customHeight="1">
      <c r="A918" s="505"/>
      <c r="B918" s="486"/>
      <c r="C918" s="486"/>
      <c r="D918" s="486"/>
      <c r="E918" s="486"/>
      <c r="F918" s="486"/>
      <c r="G918" s="486"/>
      <c r="H918" s="32"/>
      <c r="I918" s="32"/>
      <c r="J918" s="32"/>
      <c r="K918" s="32"/>
      <c r="L918" s="32"/>
      <c r="M918" s="32"/>
      <c r="N918" s="32"/>
      <c r="O918" s="32"/>
      <c r="P918" s="32"/>
      <c r="Q918" s="32"/>
      <c r="R918" s="32"/>
      <c r="S918" s="32"/>
      <c r="T918" s="32"/>
      <c r="U918" s="32"/>
      <c r="V918" s="32"/>
      <c r="W918" s="32"/>
      <c r="X918" s="32"/>
      <c r="Y918" s="32"/>
      <c r="Z918" s="32"/>
    </row>
    <row r="919" spans="1:26" ht="13.5" customHeight="1">
      <c r="A919" s="505"/>
      <c r="B919" s="486"/>
      <c r="C919" s="486"/>
      <c r="D919" s="486"/>
      <c r="E919" s="486"/>
      <c r="F919" s="486"/>
      <c r="G919" s="486"/>
      <c r="H919" s="32"/>
      <c r="I919" s="32"/>
      <c r="J919" s="32"/>
      <c r="K919" s="32"/>
      <c r="L919" s="32"/>
      <c r="M919" s="32"/>
      <c r="N919" s="32"/>
      <c r="O919" s="32"/>
      <c r="P919" s="32"/>
      <c r="Q919" s="32"/>
      <c r="R919" s="32"/>
      <c r="S919" s="32"/>
      <c r="T919" s="32"/>
      <c r="U919" s="32"/>
      <c r="V919" s="32"/>
      <c r="W919" s="32"/>
      <c r="X919" s="32"/>
      <c r="Y919" s="32"/>
      <c r="Z919" s="32"/>
    </row>
    <row r="920" spans="1:26" ht="13.5" customHeight="1">
      <c r="A920" s="505"/>
      <c r="B920" s="486"/>
      <c r="C920" s="486"/>
      <c r="D920" s="486"/>
      <c r="E920" s="486"/>
      <c r="F920" s="486"/>
      <c r="G920" s="486"/>
      <c r="H920" s="32"/>
      <c r="I920" s="32"/>
      <c r="J920" s="32"/>
      <c r="K920" s="32"/>
      <c r="L920" s="32"/>
      <c r="M920" s="32"/>
      <c r="N920" s="32"/>
      <c r="O920" s="32"/>
      <c r="P920" s="32"/>
      <c r="Q920" s="32"/>
      <c r="R920" s="32"/>
      <c r="S920" s="32"/>
      <c r="T920" s="32"/>
      <c r="U920" s="32"/>
      <c r="V920" s="32"/>
      <c r="W920" s="32"/>
      <c r="X920" s="32"/>
      <c r="Y920" s="32"/>
      <c r="Z920" s="32"/>
    </row>
    <row r="921" spans="1:26" ht="13.5" customHeight="1">
      <c r="A921" s="505"/>
      <c r="B921" s="486"/>
      <c r="C921" s="486"/>
      <c r="D921" s="486"/>
      <c r="E921" s="486"/>
      <c r="F921" s="486"/>
      <c r="G921" s="486"/>
      <c r="H921" s="32"/>
      <c r="I921" s="32"/>
      <c r="J921" s="32"/>
      <c r="K921" s="32"/>
      <c r="L921" s="32"/>
      <c r="M921" s="32"/>
      <c r="N921" s="32"/>
      <c r="O921" s="32"/>
      <c r="P921" s="32"/>
      <c r="Q921" s="32"/>
      <c r="R921" s="32"/>
      <c r="S921" s="32"/>
      <c r="T921" s="32"/>
      <c r="U921" s="32"/>
      <c r="V921" s="32"/>
      <c r="W921" s="32"/>
      <c r="X921" s="32"/>
      <c r="Y921" s="32"/>
      <c r="Z921" s="32"/>
    </row>
    <row r="922" spans="1:26" ht="13.5" customHeight="1">
      <c r="A922" s="505"/>
      <c r="B922" s="486"/>
      <c r="C922" s="486"/>
      <c r="D922" s="486"/>
      <c r="E922" s="486"/>
      <c r="F922" s="486"/>
      <c r="G922" s="486"/>
      <c r="H922" s="32"/>
      <c r="I922" s="32"/>
      <c r="J922" s="32"/>
      <c r="K922" s="32"/>
      <c r="L922" s="32"/>
      <c r="M922" s="32"/>
      <c r="N922" s="32"/>
      <c r="O922" s="32"/>
      <c r="P922" s="32"/>
      <c r="Q922" s="32"/>
      <c r="R922" s="32"/>
      <c r="S922" s="32"/>
      <c r="T922" s="32"/>
      <c r="U922" s="32"/>
      <c r="V922" s="32"/>
      <c r="W922" s="32"/>
      <c r="X922" s="32"/>
      <c r="Y922" s="32"/>
      <c r="Z922" s="32"/>
    </row>
    <row r="923" spans="1:26" ht="13.5" customHeight="1">
      <c r="A923" s="505"/>
      <c r="B923" s="486"/>
      <c r="C923" s="486"/>
      <c r="D923" s="486"/>
      <c r="E923" s="486"/>
      <c r="F923" s="486"/>
      <c r="G923" s="486"/>
      <c r="H923" s="32"/>
      <c r="I923" s="32"/>
      <c r="J923" s="32"/>
      <c r="K923" s="32"/>
      <c r="L923" s="32"/>
      <c r="M923" s="32"/>
      <c r="N923" s="32"/>
      <c r="O923" s="32"/>
      <c r="P923" s="32"/>
      <c r="Q923" s="32"/>
      <c r="R923" s="32"/>
      <c r="S923" s="32"/>
      <c r="T923" s="32"/>
      <c r="U923" s="32"/>
      <c r="V923" s="32"/>
      <c r="W923" s="32"/>
      <c r="X923" s="32"/>
      <c r="Y923" s="32"/>
      <c r="Z923" s="32"/>
    </row>
    <row r="924" spans="1:26" ht="13.5" customHeight="1">
      <c r="A924" s="505"/>
      <c r="B924" s="486"/>
      <c r="C924" s="486"/>
      <c r="D924" s="486"/>
      <c r="E924" s="486"/>
      <c r="F924" s="486"/>
      <c r="G924" s="486"/>
      <c r="H924" s="32"/>
      <c r="I924" s="32"/>
      <c r="J924" s="32"/>
      <c r="K924" s="32"/>
      <c r="L924" s="32"/>
      <c r="M924" s="32"/>
      <c r="N924" s="32"/>
      <c r="O924" s="32"/>
      <c r="P924" s="32"/>
      <c r="Q924" s="32"/>
      <c r="R924" s="32"/>
      <c r="S924" s="32"/>
      <c r="T924" s="32"/>
      <c r="U924" s="32"/>
      <c r="V924" s="32"/>
      <c r="W924" s="32"/>
      <c r="X924" s="32"/>
      <c r="Y924" s="32"/>
      <c r="Z924" s="32"/>
    </row>
    <row r="925" spans="1:26" ht="13.5" customHeight="1">
      <c r="A925" s="505"/>
      <c r="B925" s="486"/>
      <c r="C925" s="486"/>
      <c r="D925" s="486"/>
      <c r="E925" s="486"/>
      <c r="F925" s="486"/>
      <c r="G925" s="486"/>
      <c r="H925" s="32"/>
      <c r="I925" s="32"/>
      <c r="J925" s="32"/>
      <c r="K925" s="32"/>
      <c r="L925" s="32"/>
      <c r="M925" s="32"/>
      <c r="N925" s="32"/>
      <c r="O925" s="32"/>
      <c r="P925" s="32"/>
      <c r="Q925" s="32"/>
      <c r="R925" s="32"/>
      <c r="S925" s="32"/>
      <c r="T925" s="32"/>
      <c r="U925" s="32"/>
      <c r="V925" s="32"/>
      <c r="W925" s="32"/>
      <c r="X925" s="32"/>
      <c r="Y925" s="32"/>
      <c r="Z925" s="32"/>
    </row>
    <row r="926" spans="1:26" ht="13.5" customHeight="1">
      <c r="A926" s="505"/>
      <c r="B926" s="486"/>
      <c r="C926" s="486"/>
      <c r="D926" s="486"/>
      <c r="E926" s="486"/>
      <c r="F926" s="486"/>
      <c r="G926" s="486"/>
      <c r="H926" s="32"/>
      <c r="I926" s="32"/>
      <c r="J926" s="32"/>
      <c r="K926" s="32"/>
      <c r="L926" s="32"/>
      <c r="M926" s="32"/>
      <c r="N926" s="32"/>
      <c r="O926" s="32"/>
      <c r="P926" s="32"/>
      <c r="Q926" s="32"/>
      <c r="R926" s="32"/>
      <c r="S926" s="32"/>
      <c r="T926" s="32"/>
      <c r="U926" s="32"/>
      <c r="V926" s="32"/>
      <c r="W926" s="32"/>
      <c r="X926" s="32"/>
      <c r="Y926" s="32"/>
      <c r="Z926" s="32"/>
    </row>
    <row r="927" spans="1:26" ht="13.5" customHeight="1">
      <c r="A927" s="505"/>
      <c r="B927" s="486"/>
      <c r="C927" s="486"/>
      <c r="D927" s="486"/>
      <c r="E927" s="486"/>
      <c r="F927" s="486"/>
      <c r="G927" s="486"/>
      <c r="H927" s="32"/>
      <c r="I927" s="32"/>
      <c r="J927" s="32"/>
      <c r="K927" s="32"/>
      <c r="L927" s="32"/>
      <c r="M927" s="32"/>
      <c r="N927" s="32"/>
      <c r="O927" s="32"/>
      <c r="P927" s="32"/>
      <c r="Q927" s="32"/>
      <c r="R927" s="32"/>
      <c r="S927" s="32"/>
      <c r="T927" s="32"/>
      <c r="U927" s="32"/>
      <c r="V927" s="32"/>
      <c r="W927" s="32"/>
      <c r="X927" s="32"/>
      <c r="Y927" s="32"/>
      <c r="Z927" s="32"/>
    </row>
    <row r="928" spans="1:26" ht="13.5" customHeight="1">
      <c r="A928" s="505"/>
      <c r="B928" s="486"/>
      <c r="C928" s="486"/>
      <c r="D928" s="486"/>
      <c r="E928" s="486"/>
      <c r="F928" s="486"/>
      <c r="G928" s="486"/>
      <c r="H928" s="32"/>
      <c r="I928" s="32"/>
      <c r="J928" s="32"/>
      <c r="K928" s="32"/>
      <c r="L928" s="32"/>
      <c r="M928" s="32"/>
      <c r="N928" s="32"/>
      <c r="O928" s="32"/>
      <c r="P928" s="32"/>
      <c r="Q928" s="32"/>
      <c r="R928" s="32"/>
      <c r="S928" s="32"/>
      <c r="T928" s="32"/>
      <c r="U928" s="32"/>
      <c r="V928" s="32"/>
      <c r="W928" s="32"/>
      <c r="X928" s="32"/>
      <c r="Y928" s="32"/>
      <c r="Z928" s="32"/>
    </row>
    <row r="929" spans="1:26" ht="13.5" customHeight="1">
      <c r="A929" s="505"/>
      <c r="B929" s="486"/>
      <c r="C929" s="486"/>
      <c r="D929" s="486"/>
      <c r="E929" s="486"/>
      <c r="F929" s="486"/>
      <c r="G929" s="486"/>
      <c r="H929" s="32"/>
      <c r="I929" s="32"/>
      <c r="J929" s="32"/>
      <c r="K929" s="32"/>
      <c r="L929" s="32"/>
      <c r="M929" s="32"/>
      <c r="N929" s="32"/>
      <c r="O929" s="32"/>
      <c r="P929" s="32"/>
      <c r="Q929" s="32"/>
      <c r="R929" s="32"/>
      <c r="S929" s="32"/>
      <c r="T929" s="32"/>
      <c r="U929" s="32"/>
      <c r="V929" s="32"/>
      <c r="W929" s="32"/>
      <c r="X929" s="32"/>
      <c r="Y929" s="32"/>
      <c r="Z929" s="32"/>
    </row>
    <row r="930" spans="1:26" ht="13.5" customHeight="1">
      <c r="A930" s="505"/>
      <c r="B930" s="486"/>
      <c r="C930" s="486"/>
      <c r="D930" s="486"/>
      <c r="E930" s="486"/>
      <c r="F930" s="486"/>
      <c r="G930" s="486"/>
      <c r="H930" s="32"/>
      <c r="I930" s="32"/>
      <c r="J930" s="32"/>
      <c r="K930" s="32"/>
      <c r="L930" s="32"/>
      <c r="M930" s="32"/>
      <c r="N930" s="32"/>
      <c r="O930" s="32"/>
      <c r="P930" s="32"/>
      <c r="Q930" s="32"/>
      <c r="R930" s="32"/>
      <c r="S930" s="32"/>
      <c r="T930" s="32"/>
      <c r="U930" s="32"/>
      <c r="V930" s="32"/>
      <c r="W930" s="32"/>
      <c r="X930" s="32"/>
      <c r="Y930" s="32"/>
      <c r="Z930" s="32"/>
    </row>
    <row r="931" spans="1:26" ht="13.5" customHeight="1">
      <c r="A931" s="505"/>
      <c r="B931" s="486"/>
      <c r="C931" s="486"/>
      <c r="D931" s="486"/>
      <c r="E931" s="486"/>
      <c r="F931" s="486"/>
      <c r="G931" s="486"/>
      <c r="H931" s="32"/>
      <c r="I931" s="32"/>
      <c r="J931" s="32"/>
      <c r="K931" s="32"/>
      <c r="L931" s="32"/>
      <c r="M931" s="32"/>
      <c r="N931" s="32"/>
      <c r="O931" s="32"/>
      <c r="P931" s="32"/>
      <c r="Q931" s="32"/>
      <c r="R931" s="32"/>
      <c r="S931" s="32"/>
      <c r="T931" s="32"/>
      <c r="U931" s="32"/>
      <c r="V931" s="32"/>
      <c r="W931" s="32"/>
      <c r="X931" s="32"/>
      <c r="Y931" s="32"/>
      <c r="Z931" s="32"/>
    </row>
    <row r="932" spans="1:26" ht="13.5" customHeight="1">
      <c r="A932" s="505"/>
      <c r="B932" s="486"/>
      <c r="C932" s="486"/>
      <c r="D932" s="486"/>
      <c r="E932" s="486"/>
      <c r="F932" s="486"/>
      <c r="G932" s="486"/>
      <c r="H932" s="32"/>
      <c r="I932" s="32"/>
      <c r="J932" s="32"/>
      <c r="K932" s="32"/>
      <c r="L932" s="32"/>
      <c r="M932" s="32"/>
      <c r="N932" s="32"/>
      <c r="O932" s="32"/>
      <c r="P932" s="32"/>
      <c r="Q932" s="32"/>
      <c r="R932" s="32"/>
      <c r="S932" s="32"/>
      <c r="T932" s="32"/>
      <c r="U932" s="32"/>
      <c r="V932" s="32"/>
      <c r="W932" s="32"/>
      <c r="X932" s="32"/>
      <c r="Y932" s="32"/>
      <c r="Z932" s="32"/>
    </row>
    <row r="933" spans="1:26" ht="13.5" customHeight="1">
      <c r="A933" s="505"/>
      <c r="B933" s="486"/>
      <c r="C933" s="486"/>
      <c r="D933" s="486"/>
      <c r="E933" s="486"/>
      <c r="F933" s="486"/>
      <c r="G933" s="486"/>
      <c r="H933" s="32"/>
      <c r="I933" s="32"/>
      <c r="J933" s="32"/>
      <c r="K933" s="32"/>
      <c r="L933" s="32"/>
      <c r="M933" s="32"/>
      <c r="N933" s="32"/>
      <c r="O933" s="32"/>
      <c r="P933" s="32"/>
      <c r="Q933" s="32"/>
      <c r="R933" s="32"/>
      <c r="S933" s="32"/>
      <c r="T933" s="32"/>
      <c r="U933" s="32"/>
      <c r="V933" s="32"/>
      <c r="W933" s="32"/>
      <c r="X933" s="32"/>
      <c r="Y933" s="32"/>
      <c r="Z933" s="32"/>
    </row>
    <row r="934" spans="1:26" ht="13.5" customHeight="1">
      <c r="A934" s="505"/>
      <c r="B934" s="486"/>
      <c r="C934" s="486"/>
      <c r="D934" s="486"/>
      <c r="E934" s="486"/>
      <c r="F934" s="486"/>
      <c r="G934" s="486"/>
      <c r="H934" s="32"/>
      <c r="I934" s="32"/>
      <c r="J934" s="32"/>
      <c r="K934" s="32"/>
      <c r="L934" s="32"/>
      <c r="M934" s="32"/>
      <c r="N934" s="32"/>
      <c r="O934" s="32"/>
      <c r="P934" s="32"/>
      <c r="Q934" s="32"/>
      <c r="R934" s="32"/>
      <c r="S934" s="32"/>
      <c r="T934" s="32"/>
      <c r="U934" s="32"/>
      <c r="V934" s="32"/>
      <c r="W934" s="32"/>
      <c r="X934" s="32"/>
      <c r="Y934" s="32"/>
      <c r="Z934" s="32"/>
    </row>
    <row r="935" spans="1:26" ht="13.5" customHeight="1">
      <c r="A935" s="505"/>
      <c r="B935" s="486"/>
      <c r="C935" s="486"/>
      <c r="D935" s="486"/>
      <c r="E935" s="486"/>
      <c r="F935" s="486"/>
      <c r="G935" s="486"/>
      <c r="H935" s="32"/>
      <c r="I935" s="32"/>
      <c r="J935" s="32"/>
      <c r="K935" s="32"/>
      <c r="L935" s="32"/>
      <c r="M935" s="32"/>
      <c r="N935" s="32"/>
      <c r="O935" s="32"/>
      <c r="P935" s="32"/>
      <c r="Q935" s="32"/>
      <c r="R935" s="32"/>
      <c r="S935" s="32"/>
      <c r="T935" s="32"/>
      <c r="U935" s="32"/>
      <c r="V935" s="32"/>
      <c r="W935" s="32"/>
      <c r="X935" s="32"/>
      <c r="Y935" s="32"/>
      <c r="Z935" s="32"/>
    </row>
    <row r="936" spans="1:26" ht="13.5" customHeight="1">
      <c r="A936" s="505"/>
      <c r="B936" s="486"/>
      <c r="C936" s="486"/>
      <c r="D936" s="486"/>
      <c r="E936" s="486"/>
      <c r="F936" s="486"/>
      <c r="G936" s="486"/>
      <c r="H936" s="32"/>
      <c r="I936" s="32"/>
      <c r="J936" s="32"/>
      <c r="K936" s="32"/>
      <c r="L936" s="32"/>
      <c r="M936" s="32"/>
      <c r="N936" s="32"/>
      <c r="O936" s="32"/>
      <c r="P936" s="32"/>
      <c r="Q936" s="32"/>
      <c r="R936" s="32"/>
      <c r="S936" s="32"/>
      <c r="T936" s="32"/>
      <c r="U936" s="32"/>
      <c r="V936" s="32"/>
      <c r="W936" s="32"/>
      <c r="X936" s="32"/>
      <c r="Y936" s="32"/>
      <c r="Z936" s="32"/>
    </row>
    <row r="937" spans="1:26" ht="13.5" customHeight="1">
      <c r="A937" s="505"/>
      <c r="B937" s="486"/>
      <c r="C937" s="486"/>
      <c r="D937" s="486"/>
      <c r="E937" s="486"/>
      <c r="F937" s="486"/>
      <c r="G937" s="486"/>
      <c r="H937" s="32"/>
      <c r="I937" s="32"/>
      <c r="J937" s="32"/>
      <c r="K937" s="32"/>
      <c r="L937" s="32"/>
      <c r="M937" s="32"/>
      <c r="N937" s="32"/>
      <c r="O937" s="32"/>
      <c r="P937" s="32"/>
      <c r="Q937" s="32"/>
      <c r="R937" s="32"/>
      <c r="S937" s="32"/>
      <c r="T937" s="32"/>
      <c r="U937" s="32"/>
      <c r="V937" s="32"/>
      <c r="W937" s="32"/>
      <c r="X937" s="32"/>
      <c r="Y937" s="32"/>
      <c r="Z937" s="32"/>
    </row>
    <row r="938" spans="1:26" ht="13.5" customHeight="1">
      <c r="A938" s="505"/>
      <c r="B938" s="486"/>
      <c r="C938" s="486"/>
      <c r="D938" s="486"/>
      <c r="E938" s="486"/>
      <c r="F938" s="486"/>
      <c r="G938" s="486"/>
      <c r="H938" s="32"/>
      <c r="I938" s="32"/>
      <c r="J938" s="32"/>
      <c r="K938" s="32"/>
      <c r="L938" s="32"/>
      <c r="M938" s="32"/>
      <c r="N938" s="32"/>
      <c r="O938" s="32"/>
      <c r="P938" s="32"/>
      <c r="Q938" s="32"/>
      <c r="R938" s="32"/>
      <c r="S938" s="32"/>
      <c r="T938" s="32"/>
      <c r="U938" s="32"/>
      <c r="V938" s="32"/>
      <c r="W938" s="32"/>
      <c r="X938" s="32"/>
      <c r="Y938" s="32"/>
      <c r="Z938" s="32"/>
    </row>
    <row r="939" spans="1:26" ht="13.5" customHeight="1">
      <c r="A939" s="505"/>
      <c r="B939" s="486"/>
      <c r="C939" s="486"/>
      <c r="D939" s="486"/>
      <c r="E939" s="486"/>
      <c r="F939" s="486"/>
      <c r="G939" s="486"/>
      <c r="H939" s="32"/>
      <c r="I939" s="32"/>
      <c r="J939" s="32"/>
      <c r="K939" s="32"/>
      <c r="L939" s="32"/>
      <c r="M939" s="32"/>
      <c r="N939" s="32"/>
      <c r="O939" s="32"/>
      <c r="P939" s="32"/>
      <c r="Q939" s="32"/>
      <c r="R939" s="32"/>
      <c r="S939" s="32"/>
      <c r="T939" s="32"/>
      <c r="U939" s="32"/>
      <c r="V939" s="32"/>
      <c r="W939" s="32"/>
      <c r="X939" s="32"/>
      <c r="Y939" s="32"/>
      <c r="Z939" s="32"/>
    </row>
    <row r="940" spans="1:26" ht="13.5" customHeight="1">
      <c r="A940" s="505"/>
      <c r="B940" s="486"/>
      <c r="C940" s="486"/>
      <c r="D940" s="486"/>
      <c r="E940" s="486"/>
      <c r="F940" s="486"/>
      <c r="G940" s="486"/>
      <c r="H940" s="32"/>
      <c r="I940" s="32"/>
      <c r="J940" s="32"/>
      <c r="K940" s="32"/>
      <c r="L940" s="32"/>
      <c r="M940" s="32"/>
      <c r="N940" s="32"/>
      <c r="O940" s="32"/>
      <c r="P940" s="32"/>
      <c r="Q940" s="32"/>
      <c r="R940" s="32"/>
      <c r="S940" s="32"/>
      <c r="T940" s="32"/>
      <c r="U940" s="32"/>
      <c r="V940" s="32"/>
      <c r="W940" s="32"/>
      <c r="X940" s="32"/>
      <c r="Y940" s="32"/>
      <c r="Z940" s="32"/>
    </row>
    <row r="941" spans="1:26" ht="13.5" customHeight="1">
      <c r="A941" s="505"/>
      <c r="B941" s="486"/>
      <c r="C941" s="486"/>
      <c r="D941" s="486"/>
      <c r="E941" s="486"/>
      <c r="F941" s="486"/>
      <c r="G941" s="486"/>
      <c r="H941" s="32"/>
      <c r="I941" s="32"/>
      <c r="J941" s="32"/>
      <c r="K941" s="32"/>
      <c r="L941" s="32"/>
      <c r="M941" s="32"/>
      <c r="N941" s="32"/>
      <c r="O941" s="32"/>
      <c r="P941" s="32"/>
      <c r="Q941" s="32"/>
      <c r="R941" s="32"/>
      <c r="S941" s="32"/>
      <c r="T941" s="32"/>
      <c r="U941" s="32"/>
      <c r="V941" s="32"/>
      <c r="W941" s="32"/>
      <c r="X941" s="32"/>
      <c r="Y941" s="32"/>
      <c r="Z941" s="32"/>
    </row>
    <row r="942" spans="1:26" ht="13.5" customHeight="1">
      <c r="A942" s="505"/>
      <c r="B942" s="486"/>
      <c r="C942" s="486"/>
      <c r="D942" s="486"/>
      <c r="E942" s="486"/>
      <c r="F942" s="486"/>
      <c r="G942" s="486"/>
      <c r="H942" s="32"/>
      <c r="I942" s="32"/>
      <c r="J942" s="32"/>
      <c r="K942" s="32"/>
      <c r="L942" s="32"/>
      <c r="M942" s="32"/>
      <c r="N942" s="32"/>
      <c r="O942" s="32"/>
      <c r="P942" s="32"/>
      <c r="Q942" s="32"/>
      <c r="R942" s="32"/>
      <c r="S942" s="32"/>
      <c r="T942" s="32"/>
      <c r="U942" s="32"/>
      <c r="V942" s="32"/>
      <c r="W942" s="32"/>
      <c r="X942" s="32"/>
      <c r="Y942" s="32"/>
      <c r="Z942" s="32"/>
    </row>
    <row r="943" spans="1:26" ht="13.5" customHeight="1">
      <c r="A943" s="505"/>
      <c r="B943" s="486"/>
      <c r="C943" s="486"/>
      <c r="D943" s="486"/>
      <c r="E943" s="486"/>
      <c r="F943" s="486"/>
      <c r="G943" s="486"/>
      <c r="H943" s="32"/>
      <c r="I943" s="32"/>
      <c r="J943" s="32"/>
      <c r="K943" s="32"/>
      <c r="L943" s="32"/>
      <c r="M943" s="32"/>
      <c r="N943" s="32"/>
      <c r="O943" s="32"/>
      <c r="P943" s="32"/>
      <c r="Q943" s="32"/>
      <c r="R943" s="32"/>
      <c r="S943" s="32"/>
      <c r="T943" s="32"/>
      <c r="U943" s="32"/>
      <c r="V943" s="32"/>
      <c r="W943" s="32"/>
      <c r="X943" s="32"/>
      <c r="Y943" s="32"/>
      <c r="Z943" s="32"/>
    </row>
    <row r="944" spans="1:26" ht="13.5" customHeight="1">
      <c r="A944" s="505"/>
      <c r="B944" s="486"/>
      <c r="C944" s="486"/>
      <c r="D944" s="486"/>
      <c r="E944" s="486"/>
      <c r="F944" s="486"/>
      <c r="G944" s="486"/>
      <c r="H944" s="32"/>
      <c r="I944" s="32"/>
      <c r="J944" s="32"/>
      <c r="K944" s="32"/>
      <c r="L944" s="32"/>
      <c r="M944" s="32"/>
      <c r="N944" s="32"/>
      <c r="O944" s="32"/>
      <c r="P944" s="32"/>
      <c r="Q944" s="32"/>
      <c r="R944" s="32"/>
      <c r="S944" s="32"/>
      <c r="T944" s="32"/>
      <c r="U944" s="32"/>
      <c r="V944" s="32"/>
      <c r="W944" s="32"/>
      <c r="X944" s="32"/>
      <c r="Y944" s="32"/>
      <c r="Z944" s="32"/>
    </row>
    <row r="945" spans="1:26" ht="13.5" customHeight="1">
      <c r="A945" s="505"/>
      <c r="B945" s="486"/>
      <c r="C945" s="486"/>
      <c r="D945" s="486"/>
      <c r="E945" s="486"/>
      <c r="F945" s="486"/>
      <c r="G945" s="486"/>
      <c r="H945" s="32"/>
      <c r="I945" s="32"/>
      <c r="J945" s="32"/>
      <c r="K945" s="32"/>
      <c r="L945" s="32"/>
      <c r="M945" s="32"/>
      <c r="N945" s="32"/>
      <c r="O945" s="32"/>
      <c r="P945" s="32"/>
      <c r="Q945" s="32"/>
      <c r="R945" s="32"/>
      <c r="S945" s="32"/>
      <c r="T945" s="32"/>
      <c r="U945" s="32"/>
      <c r="V945" s="32"/>
      <c r="W945" s="32"/>
      <c r="X945" s="32"/>
      <c r="Y945" s="32"/>
      <c r="Z945" s="32"/>
    </row>
    <row r="946" spans="1:26" ht="13.5" customHeight="1">
      <c r="A946" s="505"/>
      <c r="B946" s="486"/>
      <c r="C946" s="486"/>
      <c r="D946" s="486"/>
      <c r="E946" s="486"/>
      <c r="F946" s="486"/>
      <c r="G946" s="486"/>
      <c r="H946" s="32"/>
      <c r="I946" s="32"/>
      <c r="J946" s="32"/>
      <c r="K946" s="32"/>
      <c r="L946" s="32"/>
      <c r="M946" s="32"/>
      <c r="N946" s="32"/>
      <c r="O946" s="32"/>
      <c r="P946" s="32"/>
      <c r="Q946" s="32"/>
      <c r="R946" s="32"/>
      <c r="S946" s="32"/>
      <c r="T946" s="32"/>
      <c r="U946" s="32"/>
      <c r="V946" s="32"/>
      <c r="W946" s="32"/>
      <c r="X946" s="32"/>
      <c r="Y946" s="32"/>
      <c r="Z946" s="32"/>
    </row>
    <row r="947" spans="1:26" ht="13.5" customHeight="1">
      <c r="A947" s="505"/>
      <c r="B947" s="486"/>
      <c r="C947" s="486"/>
      <c r="D947" s="486"/>
      <c r="E947" s="486"/>
      <c r="F947" s="486"/>
      <c r="G947" s="486"/>
      <c r="H947" s="32"/>
      <c r="I947" s="32"/>
      <c r="J947" s="32"/>
      <c r="K947" s="32"/>
      <c r="L947" s="32"/>
      <c r="M947" s="32"/>
      <c r="N947" s="32"/>
      <c r="O947" s="32"/>
      <c r="P947" s="32"/>
      <c r="Q947" s="32"/>
      <c r="R947" s="32"/>
      <c r="S947" s="32"/>
      <c r="T947" s="32"/>
      <c r="U947" s="32"/>
      <c r="V947" s="32"/>
      <c r="W947" s="32"/>
      <c r="X947" s="32"/>
      <c r="Y947" s="32"/>
      <c r="Z947" s="32"/>
    </row>
    <row r="948" spans="1:26" ht="13.5" customHeight="1">
      <c r="A948" s="505"/>
      <c r="B948" s="486"/>
      <c r="C948" s="486"/>
      <c r="D948" s="486"/>
      <c r="E948" s="486"/>
      <c r="F948" s="486"/>
      <c r="G948" s="486"/>
      <c r="H948" s="32"/>
      <c r="I948" s="32"/>
      <c r="J948" s="32"/>
      <c r="K948" s="32"/>
      <c r="L948" s="32"/>
      <c r="M948" s="32"/>
      <c r="N948" s="32"/>
      <c r="O948" s="32"/>
      <c r="P948" s="32"/>
      <c r="Q948" s="32"/>
      <c r="R948" s="32"/>
      <c r="S948" s="32"/>
      <c r="T948" s="32"/>
      <c r="U948" s="32"/>
      <c r="V948" s="32"/>
      <c r="W948" s="32"/>
      <c r="X948" s="32"/>
      <c r="Y948" s="32"/>
      <c r="Z948" s="32"/>
    </row>
    <row r="949" spans="1:26" ht="13.5" customHeight="1">
      <c r="A949" s="505"/>
      <c r="B949" s="486"/>
      <c r="C949" s="486"/>
      <c r="D949" s="486"/>
      <c r="E949" s="486"/>
      <c r="F949" s="486"/>
      <c r="G949" s="486"/>
      <c r="H949" s="32"/>
      <c r="I949" s="32"/>
      <c r="J949" s="32"/>
      <c r="K949" s="32"/>
      <c r="L949" s="32"/>
      <c r="M949" s="32"/>
      <c r="N949" s="32"/>
      <c r="O949" s="32"/>
      <c r="P949" s="32"/>
      <c r="Q949" s="32"/>
      <c r="R949" s="32"/>
      <c r="S949" s="32"/>
      <c r="T949" s="32"/>
      <c r="U949" s="32"/>
      <c r="V949" s="32"/>
      <c r="W949" s="32"/>
      <c r="X949" s="32"/>
      <c r="Y949" s="32"/>
      <c r="Z949" s="32"/>
    </row>
    <row r="950" spans="1:26" ht="13.5" customHeight="1">
      <c r="A950" s="505"/>
      <c r="B950" s="486"/>
      <c r="C950" s="486"/>
      <c r="D950" s="486"/>
      <c r="E950" s="486"/>
      <c r="F950" s="486"/>
      <c r="G950" s="486"/>
      <c r="H950" s="32"/>
      <c r="I950" s="32"/>
      <c r="J950" s="32"/>
      <c r="K950" s="32"/>
      <c r="L950" s="32"/>
      <c r="M950" s="32"/>
      <c r="N950" s="32"/>
      <c r="O950" s="32"/>
      <c r="P950" s="32"/>
      <c r="Q950" s="32"/>
      <c r="R950" s="32"/>
      <c r="S950" s="32"/>
      <c r="T950" s="32"/>
      <c r="U950" s="32"/>
      <c r="V950" s="32"/>
      <c r="W950" s="32"/>
      <c r="X950" s="32"/>
      <c r="Y950" s="32"/>
      <c r="Z950" s="32"/>
    </row>
    <row r="951" spans="1:26" ht="13.5" customHeight="1">
      <c r="A951" s="505"/>
      <c r="B951" s="486"/>
      <c r="C951" s="486"/>
      <c r="D951" s="486"/>
      <c r="E951" s="486"/>
      <c r="F951" s="486"/>
      <c r="G951" s="486"/>
      <c r="H951" s="32"/>
      <c r="I951" s="32"/>
      <c r="J951" s="32"/>
      <c r="K951" s="32"/>
      <c r="L951" s="32"/>
      <c r="M951" s="32"/>
      <c r="N951" s="32"/>
      <c r="O951" s="32"/>
      <c r="P951" s="32"/>
      <c r="Q951" s="32"/>
      <c r="R951" s="32"/>
      <c r="S951" s="32"/>
      <c r="T951" s="32"/>
      <c r="U951" s="32"/>
      <c r="V951" s="32"/>
      <c r="W951" s="32"/>
      <c r="X951" s="32"/>
      <c r="Y951" s="32"/>
      <c r="Z951" s="32"/>
    </row>
    <row r="952" spans="1:26" ht="13.5" customHeight="1">
      <c r="A952" s="505"/>
      <c r="B952" s="486"/>
      <c r="C952" s="486"/>
      <c r="D952" s="486"/>
      <c r="E952" s="486"/>
      <c r="F952" s="486"/>
      <c r="G952" s="486"/>
      <c r="H952" s="32"/>
      <c r="I952" s="32"/>
      <c r="J952" s="32"/>
      <c r="K952" s="32"/>
      <c r="L952" s="32"/>
      <c r="M952" s="32"/>
      <c r="N952" s="32"/>
      <c r="O952" s="32"/>
      <c r="P952" s="32"/>
      <c r="Q952" s="32"/>
      <c r="R952" s="32"/>
      <c r="S952" s="32"/>
      <c r="T952" s="32"/>
      <c r="U952" s="32"/>
      <c r="V952" s="32"/>
      <c r="W952" s="32"/>
      <c r="X952" s="32"/>
      <c r="Y952" s="32"/>
      <c r="Z952" s="32"/>
    </row>
    <row r="953" spans="1:26" ht="13.5" customHeight="1">
      <c r="A953" s="505"/>
      <c r="B953" s="486"/>
      <c r="C953" s="486"/>
      <c r="D953" s="486"/>
      <c r="E953" s="486"/>
      <c r="F953" s="486"/>
      <c r="G953" s="486"/>
      <c r="H953" s="32"/>
      <c r="I953" s="32"/>
      <c r="J953" s="32"/>
      <c r="K953" s="32"/>
      <c r="L953" s="32"/>
      <c r="M953" s="32"/>
      <c r="N953" s="32"/>
      <c r="O953" s="32"/>
      <c r="P953" s="32"/>
      <c r="Q953" s="32"/>
      <c r="R953" s="32"/>
      <c r="S953" s="32"/>
      <c r="T953" s="32"/>
      <c r="U953" s="32"/>
      <c r="V953" s="32"/>
      <c r="W953" s="32"/>
      <c r="X953" s="32"/>
      <c r="Y953" s="32"/>
      <c r="Z953" s="32"/>
    </row>
    <row r="954" spans="1:26" ht="13.5" customHeight="1">
      <c r="A954" s="505"/>
      <c r="B954" s="486"/>
      <c r="C954" s="486"/>
      <c r="D954" s="486"/>
      <c r="E954" s="486"/>
      <c r="F954" s="486"/>
      <c r="G954" s="486"/>
      <c r="H954" s="32"/>
      <c r="I954" s="32"/>
      <c r="J954" s="32"/>
      <c r="K954" s="32"/>
      <c r="L954" s="32"/>
      <c r="M954" s="32"/>
      <c r="N954" s="32"/>
      <c r="O954" s="32"/>
      <c r="P954" s="32"/>
      <c r="Q954" s="32"/>
      <c r="R954" s="32"/>
      <c r="S954" s="32"/>
      <c r="T954" s="32"/>
      <c r="U954" s="32"/>
      <c r="V954" s="32"/>
      <c r="W954" s="32"/>
      <c r="X954" s="32"/>
      <c r="Y954" s="32"/>
      <c r="Z954" s="32"/>
    </row>
    <row r="955" spans="1:26" ht="13.5" customHeight="1">
      <c r="A955" s="505"/>
      <c r="B955" s="486"/>
      <c r="C955" s="486"/>
      <c r="D955" s="486"/>
      <c r="E955" s="486"/>
      <c r="F955" s="486"/>
      <c r="G955" s="486"/>
      <c r="H955" s="32"/>
      <c r="I955" s="32"/>
      <c r="J955" s="32"/>
      <c r="K955" s="32"/>
      <c r="L955" s="32"/>
      <c r="M955" s="32"/>
      <c r="N955" s="32"/>
      <c r="O955" s="32"/>
      <c r="P955" s="32"/>
      <c r="Q955" s="32"/>
      <c r="R955" s="32"/>
      <c r="S955" s="32"/>
      <c r="T955" s="32"/>
      <c r="U955" s="32"/>
      <c r="V955" s="32"/>
      <c r="W955" s="32"/>
      <c r="X955" s="32"/>
      <c r="Y955" s="32"/>
      <c r="Z955" s="32"/>
    </row>
    <row r="956" spans="1:26" ht="13.5" customHeight="1">
      <c r="A956" s="505"/>
      <c r="B956" s="486"/>
      <c r="C956" s="486"/>
      <c r="D956" s="486"/>
      <c r="E956" s="486"/>
      <c r="F956" s="486"/>
      <c r="G956" s="486"/>
      <c r="H956" s="32"/>
      <c r="I956" s="32"/>
      <c r="J956" s="32"/>
      <c r="K956" s="32"/>
      <c r="L956" s="32"/>
      <c r="M956" s="32"/>
      <c r="N956" s="32"/>
      <c r="O956" s="32"/>
      <c r="P956" s="32"/>
      <c r="Q956" s="32"/>
      <c r="R956" s="32"/>
      <c r="S956" s="32"/>
      <c r="T956" s="32"/>
      <c r="U956" s="32"/>
      <c r="V956" s="32"/>
      <c r="W956" s="32"/>
      <c r="X956" s="32"/>
      <c r="Y956" s="32"/>
      <c r="Z956" s="32"/>
    </row>
    <row r="957" spans="1:26" ht="13.5" customHeight="1">
      <c r="A957" s="505"/>
      <c r="B957" s="486"/>
      <c r="C957" s="486"/>
      <c r="D957" s="486"/>
      <c r="E957" s="486"/>
      <c r="F957" s="486"/>
      <c r="G957" s="486"/>
      <c r="H957" s="32"/>
      <c r="I957" s="32"/>
      <c r="J957" s="32"/>
      <c r="K957" s="32"/>
      <c r="L957" s="32"/>
      <c r="M957" s="32"/>
      <c r="N957" s="32"/>
      <c r="O957" s="32"/>
      <c r="P957" s="32"/>
      <c r="Q957" s="32"/>
      <c r="R957" s="32"/>
      <c r="S957" s="32"/>
      <c r="T957" s="32"/>
      <c r="U957" s="32"/>
      <c r="V957" s="32"/>
      <c r="W957" s="32"/>
      <c r="X957" s="32"/>
      <c r="Y957" s="32"/>
      <c r="Z957" s="32"/>
    </row>
    <row r="958" spans="1:26" ht="13.5" customHeight="1">
      <c r="A958" s="505"/>
      <c r="B958" s="486"/>
      <c r="C958" s="486"/>
      <c r="D958" s="486"/>
      <c r="E958" s="486"/>
      <c r="F958" s="486"/>
      <c r="G958" s="486"/>
      <c r="H958" s="32"/>
      <c r="I958" s="32"/>
      <c r="J958" s="32"/>
      <c r="K958" s="32"/>
      <c r="L958" s="32"/>
      <c r="M958" s="32"/>
      <c r="N958" s="32"/>
      <c r="O958" s="32"/>
      <c r="P958" s="32"/>
      <c r="Q958" s="32"/>
      <c r="R958" s="32"/>
      <c r="S958" s="32"/>
      <c r="T958" s="32"/>
      <c r="U958" s="32"/>
      <c r="V958" s="32"/>
      <c r="W958" s="32"/>
      <c r="X958" s="32"/>
      <c r="Y958" s="32"/>
      <c r="Z958" s="32"/>
    </row>
    <row r="959" spans="1:26" ht="13.5" customHeight="1">
      <c r="A959" s="505"/>
      <c r="B959" s="486"/>
      <c r="C959" s="486"/>
      <c r="D959" s="486"/>
      <c r="E959" s="486"/>
      <c r="F959" s="486"/>
      <c r="G959" s="486"/>
      <c r="H959" s="32"/>
      <c r="I959" s="32"/>
      <c r="J959" s="32"/>
      <c r="K959" s="32"/>
      <c r="L959" s="32"/>
      <c r="M959" s="32"/>
      <c r="N959" s="32"/>
      <c r="O959" s="32"/>
      <c r="P959" s="32"/>
      <c r="Q959" s="32"/>
      <c r="R959" s="32"/>
      <c r="S959" s="32"/>
      <c r="T959" s="32"/>
      <c r="U959" s="32"/>
      <c r="V959" s="32"/>
      <c r="W959" s="32"/>
      <c r="X959" s="32"/>
      <c r="Y959" s="32"/>
      <c r="Z959" s="32"/>
    </row>
    <row r="960" spans="1:26" ht="13.5" customHeight="1">
      <c r="A960" s="505"/>
      <c r="B960" s="486"/>
      <c r="C960" s="486"/>
      <c r="D960" s="486"/>
      <c r="E960" s="486"/>
      <c r="F960" s="486"/>
      <c r="G960" s="486"/>
      <c r="H960" s="32"/>
      <c r="I960" s="32"/>
      <c r="J960" s="32"/>
      <c r="K960" s="32"/>
      <c r="L960" s="32"/>
      <c r="M960" s="32"/>
      <c r="N960" s="32"/>
      <c r="O960" s="32"/>
      <c r="P960" s="32"/>
      <c r="Q960" s="32"/>
      <c r="R960" s="32"/>
      <c r="S960" s="32"/>
      <c r="T960" s="32"/>
      <c r="U960" s="32"/>
      <c r="V960" s="32"/>
      <c r="W960" s="32"/>
      <c r="X960" s="32"/>
      <c r="Y960" s="32"/>
      <c r="Z960" s="32"/>
    </row>
    <row r="961" spans="1:26" ht="13.5" customHeight="1">
      <c r="A961" s="505"/>
      <c r="B961" s="486"/>
      <c r="C961" s="486"/>
      <c r="D961" s="486"/>
      <c r="E961" s="486"/>
      <c r="F961" s="486"/>
      <c r="G961" s="486"/>
      <c r="H961" s="32"/>
      <c r="I961" s="32"/>
      <c r="J961" s="32"/>
      <c r="K961" s="32"/>
      <c r="L961" s="32"/>
      <c r="M961" s="32"/>
      <c r="N961" s="32"/>
      <c r="O961" s="32"/>
      <c r="P961" s="32"/>
      <c r="Q961" s="32"/>
      <c r="R961" s="32"/>
      <c r="S961" s="32"/>
      <c r="T961" s="32"/>
      <c r="U961" s="32"/>
      <c r="V961" s="32"/>
      <c r="W961" s="32"/>
      <c r="X961" s="32"/>
      <c r="Y961" s="32"/>
      <c r="Z961" s="32"/>
    </row>
    <row r="962" spans="1:26" ht="13.5" customHeight="1">
      <c r="A962" s="505"/>
      <c r="B962" s="486"/>
      <c r="C962" s="486"/>
      <c r="D962" s="486"/>
      <c r="E962" s="486"/>
      <c r="F962" s="486"/>
      <c r="G962" s="486"/>
      <c r="H962" s="32"/>
      <c r="I962" s="32"/>
      <c r="J962" s="32"/>
      <c r="K962" s="32"/>
      <c r="L962" s="32"/>
      <c r="M962" s="32"/>
      <c r="N962" s="32"/>
      <c r="O962" s="32"/>
      <c r="P962" s="32"/>
      <c r="Q962" s="32"/>
      <c r="R962" s="32"/>
      <c r="S962" s="32"/>
      <c r="T962" s="32"/>
      <c r="U962" s="32"/>
      <c r="V962" s="32"/>
      <c r="W962" s="32"/>
      <c r="X962" s="32"/>
      <c r="Y962" s="32"/>
      <c r="Z962" s="32"/>
    </row>
    <row r="963" spans="1:26" ht="13.5" customHeight="1">
      <c r="A963" s="505"/>
      <c r="B963" s="486"/>
      <c r="C963" s="486"/>
      <c r="D963" s="486"/>
      <c r="E963" s="486"/>
      <c r="F963" s="486"/>
      <c r="G963" s="486"/>
      <c r="H963" s="32"/>
      <c r="I963" s="32"/>
      <c r="J963" s="32"/>
      <c r="K963" s="32"/>
      <c r="L963" s="32"/>
      <c r="M963" s="32"/>
      <c r="N963" s="32"/>
      <c r="O963" s="32"/>
      <c r="P963" s="32"/>
      <c r="Q963" s="32"/>
      <c r="R963" s="32"/>
      <c r="S963" s="32"/>
      <c r="T963" s="32"/>
      <c r="U963" s="32"/>
      <c r="V963" s="32"/>
      <c r="W963" s="32"/>
      <c r="X963" s="32"/>
      <c r="Y963" s="32"/>
      <c r="Z963" s="32"/>
    </row>
    <row r="964" spans="1:26" ht="13.5" customHeight="1">
      <c r="A964" s="505"/>
      <c r="B964" s="486"/>
      <c r="C964" s="486"/>
      <c r="D964" s="486"/>
      <c r="E964" s="486"/>
      <c r="F964" s="486"/>
      <c r="G964" s="486"/>
      <c r="H964" s="32"/>
      <c r="I964" s="32"/>
      <c r="J964" s="32"/>
      <c r="K964" s="32"/>
      <c r="L964" s="32"/>
      <c r="M964" s="32"/>
      <c r="N964" s="32"/>
      <c r="O964" s="32"/>
      <c r="P964" s="32"/>
      <c r="Q964" s="32"/>
      <c r="R964" s="32"/>
      <c r="S964" s="32"/>
      <c r="T964" s="32"/>
      <c r="U964" s="32"/>
      <c r="V964" s="32"/>
      <c r="W964" s="32"/>
      <c r="X964" s="32"/>
      <c r="Y964" s="32"/>
      <c r="Z964" s="32"/>
    </row>
    <row r="965" spans="1:26" ht="13.5" customHeight="1">
      <c r="A965" s="505"/>
      <c r="B965" s="486"/>
      <c r="C965" s="486"/>
      <c r="D965" s="486"/>
      <c r="E965" s="486"/>
      <c r="F965" s="486"/>
      <c r="G965" s="486"/>
      <c r="H965" s="32"/>
      <c r="I965" s="32"/>
      <c r="J965" s="32"/>
      <c r="K965" s="32"/>
      <c r="L965" s="32"/>
      <c r="M965" s="32"/>
      <c r="N965" s="32"/>
      <c r="O965" s="32"/>
      <c r="P965" s="32"/>
      <c r="Q965" s="32"/>
      <c r="R965" s="32"/>
      <c r="S965" s="32"/>
      <c r="T965" s="32"/>
      <c r="U965" s="32"/>
      <c r="V965" s="32"/>
      <c r="W965" s="32"/>
      <c r="X965" s="32"/>
      <c r="Y965" s="32"/>
      <c r="Z965" s="32"/>
    </row>
    <row r="966" spans="1:26" ht="13.5" customHeight="1">
      <c r="A966" s="505"/>
      <c r="B966" s="486"/>
      <c r="C966" s="486"/>
      <c r="D966" s="486"/>
      <c r="E966" s="486"/>
      <c r="F966" s="486"/>
      <c r="G966" s="486"/>
      <c r="H966" s="32"/>
      <c r="I966" s="32"/>
      <c r="J966" s="32"/>
      <c r="K966" s="32"/>
      <c r="L966" s="32"/>
      <c r="M966" s="32"/>
      <c r="N966" s="32"/>
      <c r="O966" s="32"/>
      <c r="P966" s="32"/>
      <c r="Q966" s="32"/>
      <c r="R966" s="32"/>
      <c r="S966" s="32"/>
      <c r="T966" s="32"/>
      <c r="U966" s="32"/>
      <c r="V966" s="32"/>
      <c r="W966" s="32"/>
      <c r="X966" s="32"/>
      <c r="Y966" s="32"/>
      <c r="Z966" s="32"/>
    </row>
    <row r="967" spans="1:26" ht="13.5" customHeight="1">
      <c r="A967" s="505"/>
      <c r="B967" s="486"/>
      <c r="C967" s="486"/>
      <c r="D967" s="486"/>
      <c r="E967" s="486"/>
      <c r="F967" s="486"/>
      <c r="G967" s="486"/>
      <c r="H967" s="32"/>
      <c r="I967" s="32"/>
      <c r="J967" s="32"/>
      <c r="K967" s="32"/>
      <c r="L967" s="32"/>
      <c r="M967" s="32"/>
      <c r="N967" s="32"/>
      <c r="O967" s="32"/>
      <c r="P967" s="32"/>
      <c r="Q967" s="32"/>
      <c r="R967" s="32"/>
      <c r="S967" s="32"/>
      <c r="T967" s="32"/>
      <c r="U967" s="32"/>
      <c r="V967" s="32"/>
      <c r="W967" s="32"/>
      <c r="X967" s="32"/>
      <c r="Y967" s="32"/>
      <c r="Z967" s="32"/>
    </row>
    <row r="968" spans="1:26" ht="13.5" customHeight="1">
      <c r="A968" s="505"/>
      <c r="B968" s="486"/>
      <c r="C968" s="486"/>
      <c r="D968" s="486"/>
      <c r="E968" s="486"/>
      <c r="F968" s="486"/>
      <c r="G968" s="486"/>
      <c r="H968" s="32"/>
      <c r="I968" s="32"/>
      <c r="J968" s="32"/>
      <c r="K968" s="32"/>
      <c r="L968" s="32"/>
      <c r="M968" s="32"/>
      <c r="N968" s="32"/>
      <c r="O968" s="32"/>
      <c r="P968" s="32"/>
      <c r="Q968" s="32"/>
      <c r="R968" s="32"/>
      <c r="S968" s="32"/>
      <c r="T968" s="32"/>
      <c r="U968" s="32"/>
      <c r="V968" s="32"/>
      <c r="W968" s="32"/>
      <c r="X968" s="32"/>
      <c r="Y968" s="32"/>
      <c r="Z968" s="32"/>
    </row>
    <row r="969" spans="1:26" ht="13.5" customHeight="1">
      <c r="A969" s="505"/>
      <c r="B969" s="486"/>
      <c r="C969" s="486"/>
      <c r="D969" s="486"/>
      <c r="E969" s="486"/>
      <c r="F969" s="486"/>
      <c r="G969" s="486"/>
      <c r="H969" s="32"/>
      <c r="I969" s="32"/>
      <c r="J969" s="32"/>
      <c r="K969" s="32"/>
      <c r="L969" s="32"/>
      <c r="M969" s="32"/>
      <c r="N969" s="32"/>
      <c r="O969" s="32"/>
      <c r="P969" s="32"/>
      <c r="Q969" s="32"/>
      <c r="R969" s="32"/>
      <c r="S969" s="32"/>
      <c r="T969" s="32"/>
      <c r="U969" s="32"/>
      <c r="V969" s="32"/>
      <c r="W969" s="32"/>
      <c r="X969" s="32"/>
      <c r="Y969" s="32"/>
      <c r="Z969" s="32"/>
    </row>
    <row r="970" spans="1:26" ht="13.5" customHeight="1">
      <c r="A970" s="505"/>
      <c r="B970" s="486"/>
      <c r="C970" s="486"/>
      <c r="D970" s="486"/>
      <c r="E970" s="486"/>
      <c r="F970" s="486"/>
      <c r="G970" s="486"/>
      <c r="H970" s="32"/>
      <c r="I970" s="32"/>
      <c r="J970" s="32"/>
      <c r="K970" s="32"/>
      <c r="L970" s="32"/>
      <c r="M970" s="32"/>
      <c r="N970" s="32"/>
      <c r="O970" s="32"/>
      <c r="P970" s="32"/>
      <c r="Q970" s="32"/>
      <c r="R970" s="32"/>
      <c r="S970" s="32"/>
      <c r="T970" s="32"/>
      <c r="U970" s="32"/>
      <c r="V970" s="32"/>
      <c r="W970" s="32"/>
      <c r="X970" s="32"/>
      <c r="Y970" s="32"/>
      <c r="Z970" s="32"/>
    </row>
    <row r="971" spans="1:26" ht="13.5" customHeight="1">
      <c r="A971" s="505"/>
      <c r="B971" s="486"/>
      <c r="C971" s="486"/>
      <c r="D971" s="486"/>
      <c r="E971" s="486"/>
      <c r="F971" s="486"/>
      <c r="G971" s="486"/>
      <c r="H971" s="32"/>
      <c r="I971" s="32"/>
      <c r="J971" s="32"/>
      <c r="K971" s="32"/>
      <c r="L971" s="32"/>
      <c r="M971" s="32"/>
      <c r="N971" s="32"/>
      <c r="O971" s="32"/>
      <c r="P971" s="32"/>
      <c r="Q971" s="32"/>
      <c r="R971" s="32"/>
      <c r="S971" s="32"/>
      <c r="T971" s="32"/>
      <c r="U971" s="32"/>
      <c r="V971" s="32"/>
      <c r="W971" s="32"/>
      <c r="X971" s="32"/>
      <c r="Y971" s="32"/>
      <c r="Z971" s="32"/>
    </row>
    <row r="972" spans="1:26" ht="13.5" customHeight="1">
      <c r="A972" s="505"/>
      <c r="B972" s="486"/>
      <c r="C972" s="486"/>
      <c r="D972" s="486"/>
      <c r="E972" s="486"/>
      <c r="F972" s="486"/>
      <c r="G972" s="486"/>
      <c r="H972" s="32"/>
      <c r="I972" s="32"/>
      <c r="J972" s="32"/>
      <c r="K972" s="32"/>
      <c r="L972" s="32"/>
      <c r="M972" s="32"/>
      <c r="N972" s="32"/>
      <c r="O972" s="32"/>
      <c r="P972" s="32"/>
      <c r="Q972" s="32"/>
      <c r="R972" s="32"/>
      <c r="S972" s="32"/>
      <c r="T972" s="32"/>
      <c r="U972" s="32"/>
      <c r="V972" s="32"/>
      <c r="W972" s="32"/>
      <c r="X972" s="32"/>
      <c r="Y972" s="32"/>
      <c r="Z972" s="32"/>
    </row>
    <row r="973" spans="1:26" ht="13.5" customHeight="1">
      <c r="A973" s="505"/>
      <c r="B973" s="486"/>
      <c r="C973" s="486"/>
      <c r="D973" s="486"/>
      <c r="E973" s="486"/>
      <c r="F973" s="486"/>
      <c r="G973" s="486"/>
      <c r="H973" s="32"/>
      <c r="I973" s="32"/>
      <c r="J973" s="32"/>
      <c r="K973" s="32"/>
      <c r="L973" s="32"/>
      <c r="M973" s="32"/>
      <c r="N973" s="32"/>
      <c r="O973" s="32"/>
      <c r="P973" s="32"/>
      <c r="Q973" s="32"/>
      <c r="R973" s="32"/>
      <c r="S973" s="32"/>
      <c r="T973" s="32"/>
      <c r="U973" s="32"/>
      <c r="V973" s="32"/>
      <c r="W973" s="32"/>
      <c r="X973" s="32"/>
      <c r="Y973" s="32"/>
      <c r="Z973" s="32"/>
    </row>
    <row r="974" spans="1:26" ht="13.5" customHeight="1">
      <c r="A974" s="505"/>
      <c r="B974" s="486"/>
      <c r="C974" s="486"/>
      <c r="D974" s="486"/>
      <c r="E974" s="486"/>
      <c r="F974" s="486"/>
      <c r="G974" s="486"/>
      <c r="H974" s="32"/>
      <c r="I974" s="32"/>
      <c r="J974" s="32"/>
      <c r="K974" s="32"/>
      <c r="L974" s="32"/>
      <c r="M974" s="32"/>
      <c r="N974" s="32"/>
      <c r="O974" s="32"/>
      <c r="P974" s="32"/>
      <c r="Q974" s="32"/>
      <c r="R974" s="32"/>
      <c r="S974" s="32"/>
      <c r="T974" s="32"/>
      <c r="U974" s="32"/>
      <c r="V974" s="32"/>
      <c r="W974" s="32"/>
      <c r="X974" s="32"/>
      <c r="Y974" s="32"/>
      <c r="Z974" s="32"/>
    </row>
    <row r="975" spans="1:26" ht="13.5" customHeight="1">
      <c r="A975" s="505"/>
      <c r="B975" s="486"/>
      <c r="C975" s="486"/>
      <c r="D975" s="486"/>
      <c r="E975" s="486"/>
      <c r="F975" s="486"/>
      <c r="G975" s="486"/>
      <c r="H975" s="32"/>
      <c r="I975" s="32"/>
      <c r="J975" s="32"/>
      <c r="K975" s="32"/>
      <c r="L975" s="32"/>
      <c r="M975" s="32"/>
      <c r="N975" s="32"/>
      <c r="O975" s="32"/>
      <c r="P975" s="32"/>
      <c r="Q975" s="32"/>
      <c r="R975" s="32"/>
      <c r="S975" s="32"/>
      <c r="T975" s="32"/>
      <c r="U975" s="32"/>
      <c r="V975" s="32"/>
      <c r="W975" s="32"/>
      <c r="X975" s="32"/>
      <c r="Y975" s="32"/>
      <c r="Z975" s="32"/>
    </row>
    <row r="976" spans="1:26" ht="13.5" customHeight="1">
      <c r="A976" s="505"/>
      <c r="B976" s="486"/>
      <c r="C976" s="486"/>
      <c r="D976" s="486"/>
      <c r="E976" s="486"/>
      <c r="F976" s="486"/>
      <c r="G976" s="486"/>
      <c r="H976" s="32"/>
      <c r="I976" s="32"/>
      <c r="J976" s="32"/>
      <c r="K976" s="32"/>
      <c r="L976" s="32"/>
      <c r="M976" s="32"/>
      <c r="N976" s="32"/>
      <c r="O976" s="32"/>
      <c r="P976" s="32"/>
      <c r="Q976" s="32"/>
      <c r="R976" s="32"/>
      <c r="S976" s="32"/>
      <c r="T976" s="32"/>
      <c r="U976" s="32"/>
      <c r="V976" s="32"/>
      <c r="W976" s="32"/>
      <c r="X976" s="32"/>
      <c r="Y976" s="32"/>
      <c r="Z976" s="32"/>
    </row>
    <row r="977" spans="1:26" ht="13.5" customHeight="1">
      <c r="A977" s="505"/>
      <c r="B977" s="486"/>
      <c r="C977" s="486"/>
      <c r="D977" s="486"/>
      <c r="E977" s="486"/>
      <c r="F977" s="486"/>
      <c r="G977" s="486"/>
      <c r="H977" s="32"/>
      <c r="I977" s="32"/>
      <c r="J977" s="32"/>
      <c r="K977" s="32"/>
      <c r="L977" s="32"/>
      <c r="M977" s="32"/>
      <c r="N977" s="32"/>
      <c r="O977" s="32"/>
      <c r="P977" s="32"/>
      <c r="Q977" s="32"/>
      <c r="R977" s="32"/>
      <c r="S977" s="32"/>
      <c r="T977" s="32"/>
      <c r="U977" s="32"/>
      <c r="V977" s="32"/>
      <c r="W977" s="32"/>
      <c r="X977" s="32"/>
      <c r="Y977" s="32"/>
      <c r="Z977" s="32"/>
    </row>
    <row r="978" spans="1:26" ht="13.5" customHeight="1">
      <c r="A978" s="505"/>
      <c r="B978" s="486"/>
      <c r="C978" s="486"/>
      <c r="D978" s="486"/>
      <c r="E978" s="486"/>
      <c r="F978" s="486"/>
      <c r="G978" s="486"/>
      <c r="H978" s="32"/>
      <c r="I978" s="32"/>
      <c r="J978" s="32"/>
      <c r="K978" s="32"/>
      <c r="L978" s="32"/>
      <c r="M978" s="32"/>
      <c r="N978" s="32"/>
      <c r="O978" s="32"/>
      <c r="P978" s="32"/>
      <c r="Q978" s="32"/>
      <c r="R978" s="32"/>
      <c r="S978" s="32"/>
      <c r="T978" s="32"/>
      <c r="U978" s="32"/>
      <c r="V978" s="32"/>
      <c r="W978" s="32"/>
      <c r="X978" s="32"/>
      <c r="Y978" s="32"/>
      <c r="Z978" s="32"/>
    </row>
    <row r="979" spans="1:26" ht="13.5" customHeight="1">
      <c r="A979" s="505"/>
      <c r="B979" s="486"/>
      <c r="C979" s="486"/>
      <c r="D979" s="486"/>
      <c r="E979" s="486"/>
      <c r="F979" s="486"/>
      <c r="G979" s="486"/>
      <c r="H979" s="32"/>
      <c r="I979" s="32"/>
      <c r="J979" s="32"/>
      <c r="K979" s="32"/>
      <c r="L979" s="32"/>
      <c r="M979" s="32"/>
      <c r="N979" s="32"/>
      <c r="O979" s="32"/>
      <c r="P979" s="32"/>
      <c r="Q979" s="32"/>
      <c r="R979" s="32"/>
      <c r="S979" s="32"/>
      <c r="T979" s="32"/>
      <c r="U979" s="32"/>
      <c r="V979" s="32"/>
      <c r="W979" s="32"/>
      <c r="X979" s="32"/>
      <c r="Y979" s="32"/>
      <c r="Z979" s="32"/>
    </row>
    <row r="980" spans="1:26" ht="13.5" customHeight="1">
      <c r="A980" s="505"/>
      <c r="B980" s="486"/>
      <c r="C980" s="486"/>
      <c r="D980" s="486"/>
      <c r="E980" s="486"/>
      <c r="F980" s="486"/>
      <c r="G980" s="486"/>
      <c r="H980" s="32"/>
      <c r="I980" s="32"/>
      <c r="J980" s="32"/>
      <c r="K980" s="32"/>
      <c r="L980" s="32"/>
      <c r="M980" s="32"/>
      <c r="N980" s="32"/>
      <c r="O980" s="32"/>
      <c r="P980" s="32"/>
      <c r="Q980" s="32"/>
      <c r="R980" s="32"/>
      <c r="S980" s="32"/>
      <c r="T980" s="32"/>
      <c r="U980" s="32"/>
      <c r="V980" s="32"/>
      <c r="W980" s="32"/>
      <c r="X980" s="32"/>
      <c r="Y980" s="32"/>
      <c r="Z980" s="32"/>
    </row>
    <row r="981" spans="1:26" ht="13.5" customHeight="1">
      <c r="A981" s="505"/>
      <c r="B981" s="486"/>
      <c r="C981" s="486"/>
      <c r="D981" s="486"/>
      <c r="E981" s="486"/>
      <c r="F981" s="486"/>
      <c r="G981" s="486"/>
      <c r="H981" s="32"/>
      <c r="I981" s="32"/>
      <c r="J981" s="32"/>
      <c r="K981" s="32"/>
      <c r="L981" s="32"/>
      <c r="M981" s="32"/>
      <c r="N981" s="32"/>
      <c r="O981" s="32"/>
      <c r="P981" s="32"/>
      <c r="Q981" s="32"/>
      <c r="R981" s="32"/>
      <c r="S981" s="32"/>
      <c r="T981" s="32"/>
      <c r="U981" s="32"/>
      <c r="V981" s="32"/>
      <c r="W981" s="32"/>
      <c r="X981" s="32"/>
      <c r="Y981" s="32"/>
      <c r="Z981" s="32"/>
    </row>
    <row r="982" spans="1:26" ht="13.5" customHeight="1">
      <c r="A982" s="505"/>
      <c r="B982" s="486"/>
      <c r="C982" s="486"/>
      <c r="D982" s="486"/>
      <c r="E982" s="486"/>
      <c r="F982" s="486"/>
      <c r="G982" s="486"/>
      <c r="H982" s="32"/>
      <c r="I982" s="32"/>
      <c r="J982" s="32"/>
      <c r="K982" s="32"/>
      <c r="L982" s="32"/>
      <c r="M982" s="32"/>
      <c r="N982" s="32"/>
      <c r="O982" s="32"/>
      <c r="P982" s="32"/>
      <c r="Q982" s="32"/>
      <c r="R982" s="32"/>
      <c r="S982" s="32"/>
      <c r="T982" s="32"/>
      <c r="U982" s="32"/>
      <c r="V982" s="32"/>
      <c r="W982" s="32"/>
      <c r="X982" s="32"/>
      <c r="Y982" s="32"/>
      <c r="Z982" s="32"/>
    </row>
    <row r="983" spans="1:26" ht="13.5" customHeight="1">
      <c r="A983" s="505"/>
      <c r="B983" s="486"/>
      <c r="C983" s="486"/>
      <c r="D983" s="486"/>
      <c r="E983" s="486"/>
      <c r="F983" s="486"/>
      <c r="G983" s="486"/>
      <c r="H983" s="32"/>
      <c r="I983" s="32"/>
      <c r="J983" s="32"/>
      <c r="K983" s="32"/>
      <c r="L983" s="32"/>
      <c r="M983" s="32"/>
      <c r="N983" s="32"/>
      <c r="O983" s="32"/>
      <c r="P983" s="32"/>
      <c r="Q983" s="32"/>
      <c r="R983" s="32"/>
      <c r="S983" s="32"/>
      <c r="T983" s="32"/>
      <c r="U983" s="32"/>
      <c r="V983" s="32"/>
      <c r="W983" s="32"/>
      <c r="X983" s="32"/>
      <c r="Y983" s="32"/>
      <c r="Z983" s="32"/>
    </row>
    <row r="984" spans="1:26" ht="13.5" customHeight="1">
      <c r="A984" s="505"/>
      <c r="B984" s="486"/>
      <c r="C984" s="486"/>
      <c r="D984" s="486"/>
      <c r="E984" s="486"/>
      <c r="F984" s="486"/>
      <c r="G984" s="486"/>
      <c r="H984" s="32"/>
      <c r="I984" s="32"/>
      <c r="J984" s="32"/>
      <c r="K984" s="32"/>
      <c r="L984" s="32"/>
      <c r="M984" s="32"/>
      <c r="N984" s="32"/>
      <c r="O984" s="32"/>
      <c r="P984" s="32"/>
      <c r="Q984" s="32"/>
      <c r="R984" s="32"/>
      <c r="S984" s="32"/>
      <c r="T984" s="32"/>
      <c r="U984" s="32"/>
      <c r="V984" s="32"/>
      <c r="W984" s="32"/>
      <c r="X984" s="32"/>
      <c r="Y984" s="32"/>
      <c r="Z984" s="32"/>
    </row>
    <row r="985" spans="1:26" ht="13.5" customHeight="1">
      <c r="A985" s="505"/>
      <c r="B985" s="486"/>
      <c r="C985" s="486"/>
      <c r="D985" s="486"/>
      <c r="E985" s="486"/>
      <c r="F985" s="486"/>
      <c r="G985" s="486"/>
      <c r="H985" s="32"/>
      <c r="I985" s="32"/>
      <c r="J985" s="32"/>
      <c r="K985" s="32"/>
      <c r="L985" s="32"/>
      <c r="M985" s="32"/>
      <c r="N985" s="32"/>
      <c r="O985" s="32"/>
      <c r="P985" s="32"/>
      <c r="Q985" s="32"/>
      <c r="R985" s="32"/>
      <c r="S985" s="32"/>
      <c r="T985" s="32"/>
      <c r="U985" s="32"/>
      <c r="V985" s="32"/>
      <c r="W985" s="32"/>
      <c r="X985" s="32"/>
      <c r="Y985" s="32"/>
      <c r="Z985" s="32"/>
    </row>
    <row r="986" spans="1:26" ht="13.5" customHeight="1">
      <c r="A986" s="505"/>
      <c r="B986" s="486"/>
      <c r="C986" s="486"/>
      <c r="D986" s="486"/>
      <c r="E986" s="486"/>
      <c r="F986" s="486"/>
      <c r="G986" s="486"/>
      <c r="H986" s="32"/>
      <c r="I986" s="32"/>
      <c r="J986" s="32"/>
      <c r="K986" s="32"/>
      <c r="L986" s="32"/>
      <c r="M986" s="32"/>
      <c r="N986" s="32"/>
      <c r="O986" s="32"/>
      <c r="P986" s="32"/>
      <c r="Q986" s="32"/>
      <c r="R986" s="32"/>
      <c r="S986" s="32"/>
      <c r="T986" s="32"/>
      <c r="U986" s="32"/>
      <c r="V986" s="32"/>
      <c r="W986" s="32"/>
      <c r="X986" s="32"/>
      <c r="Y986" s="32"/>
      <c r="Z986" s="32"/>
    </row>
    <row r="987" spans="1:26" ht="13.5" customHeight="1">
      <c r="A987" s="505"/>
      <c r="B987" s="486"/>
      <c r="C987" s="486"/>
      <c r="D987" s="486"/>
      <c r="E987" s="486"/>
      <c r="F987" s="486"/>
      <c r="G987" s="486"/>
      <c r="H987" s="32"/>
      <c r="I987" s="32"/>
      <c r="J987" s="32"/>
      <c r="K987" s="32"/>
      <c r="L987" s="32"/>
      <c r="M987" s="32"/>
      <c r="N987" s="32"/>
      <c r="O987" s="32"/>
      <c r="P987" s="32"/>
      <c r="Q987" s="32"/>
      <c r="R987" s="32"/>
      <c r="S987" s="32"/>
      <c r="T987" s="32"/>
      <c r="U987" s="32"/>
      <c r="V987" s="32"/>
      <c r="W987" s="32"/>
      <c r="X987" s="32"/>
      <c r="Y987" s="32"/>
      <c r="Z987" s="32"/>
    </row>
    <row r="988" spans="1:26" ht="13.5" customHeight="1">
      <c r="A988" s="505"/>
      <c r="B988" s="486"/>
      <c r="C988" s="486"/>
      <c r="D988" s="486"/>
      <c r="E988" s="486"/>
      <c r="F988" s="486"/>
      <c r="G988" s="486"/>
      <c r="H988" s="32"/>
      <c r="I988" s="32"/>
      <c r="J988" s="32"/>
      <c r="K988" s="32"/>
      <c r="L988" s="32"/>
      <c r="M988" s="32"/>
      <c r="N988" s="32"/>
      <c r="O988" s="32"/>
      <c r="P988" s="32"/>
      <c r="Q988" s="32"/>
      <c r="R988" s="32"/>
      <c r="S988" s="32"/>
      <c r="T988" s="32"/>
      <c r="U988" s="32"/>
      <c r="V988" s="32"/>
      <c r="W988" s="32"/>
      <c r="X988" s="32"/>
      <c r="Y988" s="32"/>
      <c r="Z988" s="32"/>
    </row>
    <row r="989" spans="1:26" ht="13.5" customHeight="1">
      <c r="A989" s="505"/>
      <c r="B989" s="486"/>
      <c r="C989" s="486"/>
      <c r="D989" s="486"/>
      <c r="E989" s="486"/>
      <c r="F989" s="486"/>
      <c r="G989" s="486"/>
      <c r="H989" s="32"/>
      <c r="I989" s="32"/>
      <c r="J989" s="32"/>
      <c r="K989" s="32"/>
      <c r="L989" s="32"/>
      <c r="M989" s="32"/>
      <c r="N989" s="32"/>
      <c r="O989" s="32"/>
      <c r="P989" s="32"/>
      <c r="Q989" s="32"/>
      <c r="R989" s="32"/>
      <c r="S989" s="32"/>
      <c r="T989" s="32"/>
      <c r="U989" s="32"/>
      <c r="V989" s="32"/>
      <c r="W989" s="32"/>
      <c r="X989" s="32"/>
      <c r="Y989" s="32"/>
      <c r="Z989" s="32"/>
    </row>
    <row r="990" spans="1:26" ht="13.5" customHeight="1">
      <c r="A990" s="505"/>
      <c r="B990" s="486"/>
      <c r="C990" s="486"/>
      <c r="D990" s="486"/>
      <c r="E990" s="486"/>
      <c r="F990" s="486"/>
      <c r="G990" s="486"/>
      <c r="H990" s="32"/>
      <c r="I990" s="32"/>
      <c r="J990" s="32"/>
      <c r="K990" s="32"/>
      <c r="L990" s="32"/>
      <c r="M990" s="32"/>
      <c r="N990" s="32"/>
      <c r="O990" s="32"/>
      <c r="P990" s="32"/>
      <c r="Q990" s="32"/>
      <c r="R990" s="32"/>
      <c r="S990" s="32"/>
      <c r="T990" s="32"/>
      <c r="U990" s="32"/>
      <c r="V990" s="32"/>
      <c r="W990" s="32"/>
      <c r="X990" s="32"/>
      <c r="Y990" s="32"/>
      <c r="Z990" s="32"/>
    </row>
    <row r="991" spans="1:26" ht="13.5" customHeight="1">
      <c r="A991" s="505"/>
      <c r="B991" s="486"/>
      <c r="C991" s="486"/>
      <c r="D991" s="486"/>
      <c r="E991" s="486"/>
      <c r="F991" s="486"/>
      <c r="G991" s="486"/>
      <c r="H991" s="32"/>
      <c r="I991" s="32"/>
      <c r="J991" s="32"/>
      <c r="K991" s="32"/>
      <c r="L991" s="32"/>
      <c r="M991" s="32"/>
      <c r="N991" s="32"/>
      <c r="O991" s="32"/>
      <c r="P991" s="32"/>
      <c r="Q991" s="32"/>
      <c r="R991" s="32"/>
      <c r="S991" s="32"/>
      <c r="T991" s="32"/>
      <c r="U991" s="32"/>
      <c r="V991" s="32"/>
      <c r="W991" s="32"/>
      <c r="X991" s="32"/>
      <c r="Y991" s="32"/>
      <c r="Z991" s="32"/>
    </row>
    <row r="992" spans="1:26" ht="13.5" customHeight="1">
      <c r="A992" s="505"/>
      <c r="B992" s="486"/>
      <c r="C992" s="486"/>
      <c r="D992" s="486"/>
      <c r="E992" s="486"/>
      <c r="F992" s="486"/>
      <c r="G992" s="486"/>
      <c r="H992" s="32"/>
      <c r="I992" s="32"/>
      <c r="J992" s="32"/>
      <c r="K992" s="32"/>
      <c r="L992" s="32"/>
      <c r="M992" s="32"/>
      <c r="N992" s="32"/>
      <c r="O992" s="32"/>
      <c r="P992" s="32"/>
      <c r="Q992" s="32"/>
      <c r="R992" s="32"/>
      <c r="S992" s="32"/>
      <c r="T992" s="32"/>
      <c r="U992" s="32"/>
      <c r="V992" s="32"/>
      <c r="W992" s="32"/>
      <c r="X992" s="32"/>
      <c r="Y992" s="32"/>
      <c r="Z992" s="32"/>
    </row>
    <row r="993" spans="1:26" ht="13.5" customHeight="1">
      <c r="A993" s="505"/>
      <c r="B993" s="486"/>
      <c r="C993" s="486"/>
      <c r="D993" s="486"/>
      <c r="E993" s="486"/>
      <c r="F993" s="486"/>
      <c r="G993" s="486"/>
      <c r="H993" s="32"/>
      <c r="I993" s="32"/>
      <c r="J993" s="32"/>
      <c r="K993" s="32"/>
      <c r="L993" s="32"/>
      <c r="M993" s="32"/>
      <c r="N993" s="32"/>
      <c r="O993" s="32"/>
      <c r="P993" s="32"/>
      <c r="Q993" s="32"/>
      <c r="R993" s="32"/>
      <c r="S993" s="32"/>
      <c r="T993" s="32"/>
      <c r="U993" s="32"/>
      <c r="V993" s="32"/>
      <c r="W993" s="32"/>
      <c r="X993" s="32"/>
      <c r="Y993" s="32"/>
      <c r="Z993" s="32"/>
    </row>
    <row r="994" spans="1:26" ht="13.5" customHeight="1">
      <c r="A994" s="505"/>
      <c r="B994" s="486"/>
      <c r="C994" s="486"/>
      <c r="D994" s="486"/>
      <c r="E994" s="486"/>
      <c r="F994" s="486"/>
      <c r="G994" s="486"/>
      <c r="H994" s="32"/>
      <c r="I994" s="32"/>
      <c r="J994" s="32"/>
      <c r="K994" s="32"/>
      <c r="L994" s="32"/>
      <c r="M994" s="32"/>
      <c r="N994" s="32"/>
      <c r="O994" s="32"/>
      <c r="P994" s="32"/>
      <c r="Q994" s="32"/>
      <c r="R994" s="32"/>
      <c r="S994" s="32"/>
      <c r="T994" s="32"/>
      <c r="U994" s="32"/>
      <c r="V994" s="32"/>
      <c r="W994" s="32"/>
      <c r="X994" s="32"/>
      <c r="Y994" s="32"/>
      <c r="Z994" s="32"/>
    </row>
    <row r="995" spans="1:26" ht="13.5" customHeight="1">
      <c r="A995" s="505"/>
      <c r="B995" s="486"/>
      <c r="C995" s="486"/>
      <c r="D995" s="486"/>
      <c r="E995" s="486"/>
      <c r="F995" s="486"/>
      <c r="G995" s="486"/>
      <c r="H995" s="32"/>
      <c r="I995" s="32"/>
      <c r="J995" s="32"/>
      <c r="K995" s="32"/>
      <c r="L995" s="32"/>
      <c r="M995" s="32"/>
      <c r="N995" s="32"/>
      <c r="O995" s="32"/>
      <c r="P995" s="32"/>
      <c r="Q995" s="32"/>
      <c r="R995" s="32"/>
      <c r="S995" s="32"/>
      <c r="T995" s="32"/>
      <c r="U995" s="32"/>
      <c r="V995" s="32"/>
      <c r="W995" s="32"/>
      <c r="X995" s="32"/>
      <c r="Y995" s="32"/>
      <c r="Z995" s="32"/>
    </row>
    <row r="996" spans="1:26" ht="13.5" customHeight="1">
      <c r="A996" s="505"/>
      <c r="B996" s="486"/>
      <c r="C996" s="486"/>
      <c r="D996" s="486"/>
      <c r="E996" s="486"/>
      <c r="F996" s="486"/>
      <c r="G996" s="486"/>
      <c r="H996" s="32"/>
      <c r="I996" s="32"/>
      <c r="J996" s="32"/>
      <c r="K996" s="32"/>
      <c r="L996" s="32"/>
      <c r="M996" s="32"/>
      <c r="N996" s="32"/>
      <c r="O996" s="32"/>
      <c r="P996" s="32"/>
      <c r="Q996" s="32"/>
      <c r="R996" s="32"/>
      <c r="S996" s="32"/>
      <c r="T996" s="32"/>
      <c r="U996" s="32"/>
      <c r="V996" s="32"/>
      <c r="W996" s="32"/>
      <c r="X996" s="32"/>
      <c r="Y996" s="32"/>
      <c r="Z996" s="32"/>
    </row>
    <row r="997" spans="1:26" ht="13.5" customHeight="1">
      <c r="A997" s="505"/>
      <c r="B997" s="486"/>
      <c r="C997" s="486"/>
      <c r="D997" s="486"/>
      <c r="E997" s="486"/>
      <c r="F997" s="486"/>
      <c r="G997" s="486"/>
      <c r="H997" s="32"/>
      <c r="I997" s="32"/>
      <c r="J997" s="32"/>
      <c r="K997" s="32"/>
      <c r="L997" s="32"/>
      <c r="M997" s="32"/>
      <c r="N997" s="32"/>
      <c r="O997" s="32"/>
      <c r="P997" s="32"/>
      <c r="Q997" s="32"/>
      <c r="R997" s="32"/>
      <c r="S997" s="32"/>
      <c r="T997" s="32"/>
      <c r="U997" s="32"/>
      <c r="V997" s="32"/>
      <c r="W997" s="32"/>
      <c r="X997" s="32"/>
      <c r="Y997" s="32"/>
      <c r="Z997" s="32"/>
    </row>
    <row r="998" spans="1:26" ht="13.5" customHeight="1">
      <c r="A998" s="505"/>
      <c r="B998" s="486"/>
      <c r="C998" s="486"/>
      <c r="D998" s="486"/>
      <c r="E998" s="486"/>
      <c r="F998" s="486"/>
      <c r="G998" s="486"/>
      <c r="H998" s="32"/>
      <c r="I998" s="32"/>
      <c r="J998" s="32"/>
      <c r="K998" s="32"/>
      <c r="L998" s="32"/>
      <c r="M998" s="32"/>
      <c r="N998" s="32"/>
      <c r="O998" s="32"/>
      <c r="P998" s="32"/>
      <c r="Q998" s="32"/>
      <c r="R998" s="32"/>
      <c r="S998" s="32"/>
      <c r="T998" s="32"/>
      <c r="U998" s="32"/>
      <c r="V998" s="32"/>
      <c r="W998" s="32"/>
      <c r="X998" s="32"/>
      <c r="Y998" s="32"/>
      <c r="Z998" s="32"/>
    </row>
    <row r="999" spans="1:26" ht="13.5" customHeight="1">
      <c r="A999" s="505"/>
      <c r="B999" s="486"/>
      <c r="C999" s="486"/>
      <c r="D999" s="486"/>
      <c r="E999" s="486"/>
      <c r="F999" s="486"/>
      <c r="G999" s="486"/>
      <c r="H999" s="32"/>
      <c r="I999" s="32"/>
      <c r="J999" s="32"/>
      <c r="K999" s="32"/>
      <c r="L999" s="32"/>
      <c r="M999" s="32"/>
      <c r="N999" s="32"/>
      <c r="O999" s="32"/>
      <c r="P999" s="32"/>
      <c r="Q999" s="32"/>
      <c r="R999" s="32"/>
      <c r="S999" s="32"/>
      <c r="T999" s="32"/>
      <c r="U999" s="32"/>
      <c r="V999" s="32"/>
      <c r="W999" s="32"/>
      <c r="X999" s="32"/>
      <c r="Y999" s="32"/>
      <c r="Z999" s="32"/>
    </row>
    <row r="1000" spans="1:26" ht="13.5" customHeight="1">
      <c r="A1000" s="505"/>
      <c r="B1000" s="486"/>
      <c r="C1000" s="486"/>
      <c r="D1000" s="486"/>
      <c r="E1000" s="486"/>
      <c r="F1000" s="486"/>
      <c r="G1000" s="486"/>
      <c r="H1000" s="32"/>
      <c r="I1000" s="32"/>
      <c r="J1000" s="32"/>
      <c r="K1000" s="32"/>
      <c r="L1000" s="32"/>
      <c r="M1000" s="32"/>
      <c r="N1000" s="32"/>
      <c r="O1000" s="32"/>
      <c r="P1000" s="32"/>
      <c r="Q1000" s="32"/>
      <c r="R1000" s="32"/>
      <c r="S1000" s="32"/>
      <c r="T1000" s="32"/>
      <c r="U1000" s="32"/>
      <c r="V1000" s="32"/>
      <c r="W1000" s="32"/>
      <c r="X1000" s="32"/>
      <c r="Y1000" s="32"/>
      <c r="Z1000" s="32"/>
    </row>
  </sheetData>
  <mergeCells count="9">
    <mergeCell ref="G23:H23"/>
    <mergeCell ref="A24:H24"/>
    <mergeCell ref="A1:B1"/>
    <mergeCell ref="A2:B2"/>
    <mergeCell ref="E2:H2"/>
    <mergeCell ref="A3:H3"/>
    <mergeCell ref="A20:B20"/>
    <mergeCell ref="G22:H22"/>
    <mergeCell ref="A23:B23"/>
  </mergeCells>
  <pageMargins left="0.7" right="0.41" top="0.37" bottom="0.17"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2"/>
  <sheetViews>
    <sheetView workbookViewId="0"/>
  </sheetViews>
  <sheetFormatPr defaultColWidth="12.6640625" defaultRowHeight="15" customHeight="1"/>
  <cols>
    <col min="1" max="1" width="5.9140625" customWidth="1"/>
    <col min="2" max="2" width="43.6640625" customWidth="1"/>
    <col min="3" max="3" width="35.75" customWidth="1"/>
    <col min="4" max="4" width="34" customWidth="1"/>
    <col min="5" max="5" width="19.4140625" customWidth="1"/>
    <col min="6" max="6" width="9" customWidth="1"/>
    <col min="7" max="7" width="102.1640625" customWidth="1"/>
    <col min="8" max="26" width="9" customWidth="1"/>
  </cols>
  <sheetData>
    <row r="1" spans="1:26" ht="12.75" customHeight="1">
      <c r="A1" s="506" t="s">
        <v>984</v>
      </c>
      <c r="B1" s="507"/>
      <c r="C1" s="507"/>
      <c r="D1" s="507"/>
      <c r="E1" s="487" t="s">
        <v>1004</v>
      </c>
      <c r="F1" s="33"/>
      <c r="G1" s="33"/>
      <c r="H1" s="33"/>
      <c r="I1" s="33"/>
      <c r="J1" s="33"/>
      <c r="K1" s="33"/>
      <c r="L1" s="33"/>
      <c r="M1" s="33"/>
      <c r="N1" s="33"/>
      <c r="O1" s="33"/>
      <c r="P1" s="33"/>
      <c r="Q1" s="33"/>
      <c r="R1" s="33"/>
      <c r="S1" s="33"/>
      <c r="T1" s="33"/>
      <c r="U1" s="33"/>
      <c r="V1" s="33"/>
      <c r="W1" s="33"/>
      <c r="X1" s="33"/>
      <c r="Y1" s="33"/>
      <c r="Z1" s="33"/>
    </row>
    <row r="2" spans="1:26" ht="12.75" customHeight="1">
      <c r="A2" s="508" t="s">
        <v>986</v>
      </c>
      <c r="B2" s="507"/>
      <c r="C2" s="507"/>
      <c r="D2" s="507"/>
      <c r="E2" s="10"/>
      <c r="F2" s="33"/>
      <c r="G2" s="33"/>
      <c r="H2" s="33"/>
      <c r="I2" s="33"/>
      <c r="J2" s="33"/>
      <c r="K2" s="33"/>
      <c r="L2" s="33"/>
      <c r="M2" s="33"/>
      <c r="N2" s="33"/>
      <c r="O2" s="33"/>
      <c r="P2" s="33"/>
      <c r="Q2" s="33"/>
      <c r="R2" s="33"/>
      <c r="S2" s="33"/>
      <c r="T2" s="33"/>
      <c r="U2" s="33"/>
      <c r="V2" s="33"/>
      <c r="W2" s="33"/>
      <c r="X2" s="33"/>
      <c r="Y2" s="33"/>
      <c r="Z2" s="33"/>
    </row>
    <row r="3" spans="1:26" ht="24" customHeight="1">
      <c r="A3" s="762" t="s">
        <v>1005</v>
      </c>
      <c r="B3" s="751"/>
      <c r="C3" s="751"/>
      <c r="D3" s="751"/>
      <c r="E3" s="751"/>
      <c r="F3" s="33"/>
      <c r="G3" s="33"/>
      <c r="H3" s="33"/>
      <c r="I3" s="33"/>
      <c r="J3" s="33"/>
      <c r="K3" s="33"/>
      <c r="L3" s="33"/>
      <c r="M3" s="33"/>
      <c r="N3" s="33"/>
      <c r="O3" s="33"/>
      <c r="P3" s="33"/>
      <c r="Q3" s="33"/>
      <c r="R3" s="33"/>
      <c r="S3" s="33"/>
      <c r="T3" s="33"/>
      <c r="U3" s="33"/>
      <c r="V3" s="33"/>
      <c r="W3" s="33"/>
      <c r="X3" s="33"/>
      <c r="Y3" s="33"/>
      <c r="Z3" s="33"/>
    </row>
    <row r="4" spans="1:26" ht="12.75" customHeight="1">
      <c r="A4" s="35"/>
      <c r="B4" s="35"/>
      <c r="C4" s="35"/>
      <c r="D4" s="35"/>
      <c r="E4" s="481"/>
      <c r="F4" s="33"/>
      <c r="G4" s="33"/>
      <c r="H4" s="33"/>
      <c r="I4" s="33"/>
      <c r="J4" s="33"/>
      <c r="K4" s="33"/>
      <c r="L4" s="33"/>
      <c r="M4" s="33"/>
      <c r="N4" s="33"/>
      <c r="O4" s="33"/>
      <c r="P4" s="33"/>
      <c r="Q4" s="33"/>
      <c r="R4" s="33"/>
      <c r="S4" s="33"/>
      <c r="T4" s="33"/>
      <c r="U4" s="33"/>
      <c r="V4" s="33"/>
      <c r="W4" s="33"/>
      <c r="X4" s="33"/>
      <c r="Y4" s="33"/>
      <c r="Z4" s="33"/>
    </row>
    <row r="5" spans="1:26" ht="41.25" customHeight="1">
      <c r="A5" s="509" t="s">
        <v>69</v>
      </c>
      <c r="B5" s="510" t="s">
        <v>1006</v>
      </c>
      <c r="C5" s="510" t="s">
        <v>1007</v>
      </c>
      <c r="D5" s="510" t="s">
        <v>1008</v>
      </c>
      <c r="E5" s="511" t="s">
        <v>7</v>
      </c>
      <c r="F5" s="33"/>
      <c r="G5" s="8"/>
      <c r="H5" s="33"/>
      <c r="I5" s="33"/>
      <c r="J5" s="33"/>
      <c r="K5" s="33"/>
      <c r="L5" s="33"/>
      <c r="M5" s="33"/>
      <c r="N5" s="33"/>
      <c r="O5" s="33"/>
      <c r="P5" s="33"/>
      <c r="Q5" s="33"/>
      <c r="R5" s="33"/>
      <c r="S5" s="33"/>
      <c r="T5" s="33"/>
      <c r="U5" s="33"/>
      <c r="V5" s="33"/>
      <c r="W5" s="33"/>
      <c r="X5" s="33"/>
      <c r="Y5" s="33"/>
      <c r="Z5" s="33"/>
    </row>
    <row r="6" spans="1:26" ht="36.75" customHeight="1">
      <c r="A6" s="512" t="s">
        <v>82</v>
      </c>
      <c r="B6" s="344" t="s">
        <v>1009</v>
      </c>
      <c r="C6" s="513"/>
      <c r="D6" s="514"/>
      <c r="E6" s="515"/>
      <c r="F6" s="33"/>
      <c r="G6" s="516" t="s">
        <v>1010</v>
      </c>
      <c r="H6" s="33"/>
      <c r="I6" s="33"/>
      <c r="J6" s="33"/>
      <c r="K6" s="33"/>
      <c r="L6" s="33"/>
      <c r="M6" s="33"/>
      <c r="N6" s="33"/>
      <c r="O6" s="33"/>
      <c r="P6" s="33"/>
      <c r="Q6" s="33"/>
      <c r="R6" s="33"/>
      <c r="S6" s="33"/>
      <c r="T6" s="33"/>
      <c r="U6" s="33"/>
      <c r="V6" s="33"/>
      <c r="W6" s="33"/>
      <c r="X6" s="33"/>
      <c r="Y6" s="33"/>
      <c r="Z6" s="33"/>
    </row>
    <row r="7" spans="1:26" ht="18.75" customHeight="1">
      <c r="A7" s="517">
        <v>1</v>
      </c>
      <c r="B7" s="344" t="s">
        <v>1011</v>
      </c>
      <c r="C7" s="340"/>
      <c r="D7" s="346"/>
      <c r="E7" s="518"/>
      <c r="F7" s="33"/>
      <c r="G7" s="33"/>
      <c r="H7" s="33"/>
      <c r="I7" s="33"/>
      <c r="J7" s="33"/>
      <c r="K7" s="33"/>
      <c r="L7" s="33"/>
      <c r="M7" s="33"/>
      <c r="N7" s="33"/>
      <c r="O7" s="33"/>
      <c r="P7" s="33"/>
      <c r="Q7" s="33"/>
      <c r="R7" s="33"/>
      <c r="S7" s="33"/>
      <c r="T7" s="33"/>
      <c r="U7" s="33"/>
      <c r="V7" s="33"/>
      <c r="W7" s="33"/>
      <c r="X7" s="33"/>
      <c r="Y7" s="33"/>
      <c r="Z7" s="33"/>
    </row>
    <row r="8" spans="1:26" ht="28">
      <c r="A8" s="362"/>
      <c r="B8" s="340" t="s">
        <v>1012</v>
      </c>
      <c r="C8" s="340" t="s">
        <v>1013</v>
      </c>
      <c r="D8" s="341">
        <v>1257</v>
      </c>
      <c r="E8" s="348" t="s">
        <v>1014</v>
      </c>
      <c r="F8" s="33"/>
      <c r="G8" s="33"/>
      <c r="H8" s="33"/>
      <c r="I8" s="33"/>
      <c r="J8" s="33"/>
      <c r="K8" s="33"/>
      <c r="L8" s="33"/>
      <c r="M8" s="33"/>
      <c r="N8" s="33"/>
      <c r="O8" s="33"/>
      <c r="P8" s="33"/>
      <c r="Q8" s="33"/>
      <c r="R8" s="33"/>
      <c r="S8" s="33"/>
      <c r="T8" s="33"/>
      <c r="U8" s="33"/>
      <c r="V8" s="33"/>
      <c r="W8" s="33"/>
      <c r="X8" s="33"/>
      <c r="Y8" s="33"/>
      <c r="Z8" s="33"/>
    </row>
    <row r="9" spans="1:26" ht="18.75" customHeight="1">
      <c r="A9" s="517">
        <v>2</v>
      </c>
      <c r="B9" s="344" t="s">
        <v>1015</v>
      </c>
      <c r="C9" s="340"/>
      <c r="D9" s="346"/>
      <c r="E9" s="518"/>
      <c r="F9" s="33"/>
      <c r="G9" s="33"/>
      <c r="H9" s="33"/>
      <c r="I9" s="33"/>
      <c r="J9" s="33"/>
      <c r="K9" s="33"/>
      <c r="L9" s="33"/>
      <c r="M9" s="33"/>
      <c r="N9" s="33"/>
      <c r="O9" s="33"/>
      <c r="P9" s="33"/>
      <c r="Q9" s="33"/>
      <c r="R9" s="33"/>
      <c r="S9" s="33"/>
      <c r="T9" s="33"/>
      <c r="U9" s="33"/>
      <c r="V9" s="33"/>
      <c r="W9" s="33"/>
      <c r="X9" s="33"/>
      <c r="Y9" s="33"/>
      <c r="Z9" s="33"/>
    </row>
    <row r="10" spans="1:26" ht="28">
      <c r="A10" s="362"/>
      <c r="B10" s="340" t="s">
        <v>1016</v>
      </c>
      <c r="C10" s="340" t="s">
        <v>1017</v>
      </c>
      <c r="D10" s="341">
        <v>310</v>
      </c>
      <c r="E10" s="348" t="s">
        <v>1018</v>
      </c>
      <c r="F10" s="33"/>
      <c r="G10" s="33"/>
      <c r="H10" s="33"/>
      <c r="I10" s="33"/>
      <c r="J10" s="33"/>
      <c r="K10" s="33"/>
      <c r="L10" s="33"/>
      <c r="M10" s="33"/>
      <c r="N10" s="33"/>
      <c r="O10" s="33"/>
      <c r="P10" s="33"/>
      <c r="Q10" s="33"/>
      <c r="R10" s="33"/>
      <c r="S10" s="33"/>
      <c r="T10" s="33"/>
      <c r="U10" s="33"/>
      <c r="V10" s="33"/>
      <c r="W10" s="33"/>
      <c r="X10" s="33"/>
      <c r="Y10" s="33"/>
      <c r="Z10" s="33"/>
    </row>
    <row r="11" spans="1:26" ht="45" customHeight="1">
      <c r="A11" s="362"/>
      <c r="B11" s="340" t="s">
        <v>1019</v>
      </c>
      <c r="C11" s="340" t="s">
        <v>1020</v>
      </c>
      <c r="D11" s="341">
        <v>350</v>
      </c>
      <c r="E11" s="348" t="s">
        <v>1021</v>
      </c>
      <c r="F11" s="33"/>
      <c r="G11" s="33"/>
      <c r="H11" s="33"/>
      <c r="I11" s="33"/>
      <c r="J11" s="33"/>
      <c r="K11" s="33"/>
      <c r="L11" s="33"/>
      <c r="M11" s="33"/>
      <c r="N11" s="33"/>
      <c r="O11" s="33"/>
      <c r="P11" s="33"/>
      <c r="Q11" s="33"/>
      <c r="R11" s="33"/>
      <c r="S11" s="33"/>
      <c r="T11" s="33"/>
      <c r="U11" s="33"/>
      <c r="V11" s="33"/>
      <c r="W11" s="33"/>
      <c r="X11" s="33"/>
      <c r="Y11" s="33"/>
      <c r="Z11" s="33"/>
    </row>
    <row r="12" spans="1:26" ht="18.75" customHeight="1">
      <c r="A12" s="517">
        <v>3</v>
      </c>
      <c r="B12" s="344" t="s">
        <v>1022</v>
      </c>
      <c r="C12" s="340"/>
      <c r="D12" s="346"/>
      <c r="E12" s="518"/>
      <c r="F12" s="33"/>
      <c r="G12" s="33"/>
      <c r="H12" s="33"/>
      <c r="I12" s="33"/>
      <c r="J12" s="33"/>
      <c r="K12" s="33"/>
      <c r="L12" s="33"/>
      <c r="M12" s="33"/>
      <c r="N12" s="33"/>
      <c r="O12" s="33"/>
      <c r="P12" s="33"/>
      <c r="Q12" s="33"/>
      <c r="R12" s="33"/>
      <c r="S12" s="33"/>
      <c r="T12" s="33"/>
      <c r="U12" s="33"/>
      <c r="V12" s="33"/>
      <c r="W12" s="33"/>
      <c r="X12" s="33"/>
      <c r="Y12" s="33"/>
      <c r="Z12" s="33"/>
    </row>
    <row r="13" spans="1:26" ht="18.75" customHeight="1">
      <c r="A13" s="362"/>
      <c r="B13" s="340" t="s">
        <v>1023</v>
      </c>
      <c r="C13" s="519"/>
      <c r="D13" s="341"/>
      <c r="E13" s="348"/>
      <c r="F13" s="33"/>
      <c r="G13" s="33"/>
      <c r="H13" s="33"/>
      <c r="I13" s="33"/>
      <c r="J13" s="33"/>
      <c r="K13" s="33"/>
      <c r="L13" s="33"/>
      <c r="M13" s="33"/>
      <c r="N13" s="33"/>
      <c r="O13" s="33"/>
      <c r="P13" s="33"/>
      <c r="Q13" s="33"/>
      <c r="R13" s="33"/>
      <c r="S13" s="33"/>
      <c r="T13" s="33"/>
      <c r="U13" s="33"/>
      <c r="V13" s="33"/>
      <c r="W13" s="33"/>
      <c r="X13" s="33"/>
      <c r="Y13" s="33"/>
      <c r="Z13" s="33"/>
    </row>
    <row r="14" spans="1:26" ht="37.5" customHeight="1">
      <c r="A14" s="517" t="s">
        <v>105</v>
      </c>
      <c r="B14" s="344" t="s">
        <v>1024</v>
      </c>
      <c r="C14" s="344"/>
      <c r="D14" s="341"/>
      <c r="E14" s="348"/>
      <c r="F14" s="33"/>
      <c r="G14" s="33"/>
      <c r="H14" s="33"/>
      <c r="I14" s="33"/>
      <c r="J14" s="33"/>
      <c r="K14" s="33"/>
      <c r="L14" s="33"/>
      <c r="M14" s="33"/>
      <c r="N14" s="33"/>
      <c r="O14" s="33"/>
      <c r="P14" s="33"/>
      <c r="Q14" s="33"/>
      <c r="R14" s="33"/>
      <c r="S14" s="33"/>
      <c r="T14" s="33"/>
      <c r="U14" s="33"/>
      <c r="V14" s="33"/>
      <c r="W14" s="33"/>
      <c r="X14" s="33"/>
      <c r="Y14" s="33"/>
      <c r="Z14" s="33"/>
    </row>
    <row r="15" spans="1:26" ht="18.75" customHeight="1">
      <c r="A15" s="362"/>
      <c r="B15" s="340" t="s">
        <v>1023</v>
      </c>
      <c r="C15" s="340"/>
      <c r="D15" s="341"/>
      <c r="E15" s="348"/>
      <c r="F15" s="33"/>
      <c r="G15" s="33"/>
      <c r="H15" s="33"/>
      <c r="I15" s="33"/>
      <c r="J15" s="33"/>
      <c r="K15" s="33"/>
      <c r="L15" s="33"/>
      <c r="M15" s="33"/>
      <c r="N15" s="33"/>
      <c r="O15" s="33"/>
      <c r="P15" s="33"/>
      <c r="Q15" s="33"/>
      <c r="R15" s="33"/>
      <c r="S15" s="33"/>
      <c r="T15" s="33"/>
      <c r="U15" s="33"/>
      <c r="V15" s="33"/>
      <c r="W15" s="33"/>
      <c r="X15" s="33"/>
      <c r="Y15" s="33"/>
      <c r="Z15" s="33"/>
    </row>
    <row r="16" spans="1:26" ht="18.75" customHeight="1">
      <c r="A16" s="362"/>
      <c r="B16" s="340" t="s">
        <v>1023</v>
      </c>
      <c r="C16" s="340"/>
      <c r="D16" s="341"/>
      <c r="E16" s="348"/>
      <c r="F16" s="33"/>
      <c r="G16" s="33"/>
      <c r="H16" s="33"/>
      <c r="I16" s="33"/>
      <c r="J16" s="33"/>
      <c r="K16" s="33"/>
      <c r="L16" s="33"/>
      <c r="M16" s="33"/>
      <c r="N16" s="33"/>
      <c r="O16" s="33"/>
      <c r="P16" s="33"/>
      <c r="Q16" s="33"/>
      <c r="R16" s="33"/>
      <c r="S16" s="33"/>
      <c r="T16" s="33"/>
      <c r="U16" s="33"/>
      <c r="V16" s="33"/>
      <c r="W16" s="33"/>
      <c r="X16" s="33"/>
      <c r="Y16" s="33"/>
      <c r="Z16" s="33"/>
    </row>
    <row r="17" spans="1:26" ht="28">
      <c r="A17" s="517" t="s">
        <v>115</v>
      </c>
      <c r="B17" s="344" t="s">
        <v>1025</v>
      </c>
      <c r="C17" s="344"/>
      <c r="D17" s="341"/>
      <c r="E17" s="348"/>
      <c r="F17" s="33"/>
      <c r="G17" s="33"/>
      <c r="H17" s="33"/>
      <c r="I17" s="33"/>
      <c r="J17" s="33"/>
      <c r="K17" s="33"/>
      <c r="L17" s="33"/>
      <c r="M17" s="33"/>
      <c r="N17" s="33"/>
      <c r="O17" s="33"/>
      <c r="P17" s="33"/>
      <c r="Q17" s="33"/>
      <c r="R17" s="33"/>
      <c r="S17" s="33"/>
      <c r="T17" s="33"/>
      <c r="U17" s="33"/>
      <c r="V17" s="33"/>
      <c r="W17" s="33"/>
      <c r="X17" s="33"/>
      <c r="Y17" s="33"/>
      <c r="Z17" s="33"/>
    </row>
    <row r="18" spans="1:26" ht="18.75" customHeight="1">
      <c r="A18" s="362"/>
      <c r="B18" s="340" t="s">
        <v>1026</v>
      </c>
      <c r="C18" s="340"/>
      <c r="D18" s="341"/>
      <c r="E18" s="348"/>
      <c r="F18" s="33"/>
      <c r="G18" s="33"/>
      <c r="H18" s="33"/>
      <c r="I18" s="33"/>
      <c r="J18" s="33"/>
      <c r="K18" s="33"/>
      <c r="L18" s="33"/>
      <c r="M18" s="33"/>
      <c r="N18" s="33"/>
      <c r="O18" s="33"/>
      <c r="P18" s="33"/>
      <c r="Q18" s="33"/>
      <c r="R18" s="33"/>
      <c r="S18" s="33"/>
      <c r="T18" s="33"/>
      <c r="U18" s="33"/>
      <c r="V18" s="33"/>
      <c r="W18" s="33"/>
      <c r="X18" s="33"/>
      <c r="Y18" s="33"/>
      <c r="Z18" s="33"/>
    </row>
    <row r="19" spans="1:26" ht="18.75" customHeight="1">
      <c r="A19" s="362"/>
      <c r="B19" s="340" t="s">
        <v>1026</v>
      </c>
      <c r="C19" s="340"/>
      <c r="D19" s="341"/>
      <c r="E19" s="348"/>
      <c r="F19" s="33"/>
      <c r="G19" s="33"/>
      <c r="H19" s="33"/>
      <c r="I19" s="33"/>
      <c r="J19" s="33"/>
      <c r="K19" s="33"/>
      <c r="L19" s="33"/>
      <c r="M19" s="33"/>
      <c r="N19" s="33"/>
      <c r="O19" s="33"/>
      <c r="P19" s="33"/>
      <c r="Q19" s="33"/>
      <c r="R19" s="33"/>
      <c r="S19" s="33"/>
      <c r="T19" s="33"/>
      <c r="U19" s="33"/>
      <c r="V19" s="33"/>
      <c r="W19" s="33"/>
      <c r="X19" s="33"/>
      <c r="Y19" s="33"/>
      <c r="Z19" s="33"/>
    </row>
    <row r="20" spans="1:26" ht="18.75" customHeight="1">
      <c r="A20" s="362"/>
      <c r="B20" s="340" t="s">
        <v>1026</v>
      </c>
      <c r="C20" s="340"/>
      <c r="D20" s="341"/>
      <c r="E20" s="348"/>
      <c r="F20" s="33"/>
      <c r="G20" s="33"/>
      <c r="H20" s="33"/>
      <c r="I20" s="33"/>
      <c r="J20" s="33"/>
      <c r="K20" s="33"/>
      <c r="L20" s="33"/>
      <c r="M20" s="33"/>
      <c r="N20" s="33"/>
      <c r="O20" s="33"/>
      <c r="P20" s="33"/>
      <c r="Q20" s="33"/>
      <c r="R20" s="33"/>
      <c r="S20" s="33"/>
      <c r="T20" s="33"/>
      <c r="U20" s="33"/>
      <c r="V20" s="33"/>
      <c r="W20" s="33"/>
      <c r="X20" s="33"/>
      <c r="Y20" s="33"/>
      <c r="Z20" s="33"/>
    </row>
    <row r="21" spans="1:26" ht="33" customHeight="1">
      <c r="A21" s="517" t="s">
        <v>119</v>
      </c>
      <c r="B21" s="344" t="s">
        <v>1027</v>
      </c>
      <c r="C21" s="358"/>
      <c r="D21" s="341"/>
      <c r="E21" s="520"/>
      <c r="F21" s="33"/>
      <c r="G21" s="33"/>
      <c r="H21" s="33"/>
      <c r="I21" s="33"/>
      <c r="J21" s="33"/>
      <c r="K21" s="33"/>
      <c r="L21" s="33"/>
      <c r="M21" s="33"/>
      <c r="N21" s="33"/>
      <c r="O21" s="33"/>
      <c r="P21" s="33"/>
      <c r="Q21" s="33"/>
      <c r="R21" s="33"/>
      <c r="S21" s="33"/>
      <c r="T21" s="33"/>
      <c r="U21" s="33"/>
      <c r="V21" s="33"/>
      <c r="W21" s="33"/>
      <c r="X21" s="33"/>
      <c r="Y21" s="33"/>
      <c r="Z21" s="33"/>
    </row>
    <row r="22" spans="1:26" ht="42">
      <c r="A22" s="362"/>
      <c r="B22" s="340" t="s">
        <v>1028</v>
      </c>
      <c r="C22" s="340" t="s">
        <v>1029</v>
      </c>
      <c r="D22" s="341">
        <v>10</v>
      </c>
      <c r="E22" s="348"/>
      <c r="F22" s="33"/>
      <c r="G22" s="33"/>
      <c r="H22" s="33"/>
      <c r="I22" s="33"/>
      <c r="J22" s="33"/>
      <c r="K22" s="33"/>
      <c r="L22" s="33"/>
      <c r="M22" s="33"/>
      <c r="N22" s="33"/>
      <c r="O22" s="33"/>
      <c r="P22" s="33"/>
      <c r="Q22" s="33"/>
      <c r="R22" s="33"/>
      <c r="S22" s="33"/>
      <c r="T22" s="33"/>
      <c r="U22" s="33"/>
      <c r="V22" s="33"/>
      <c r="W22" s="33"/>
      <c r="X22" s="33"/>
      <c r="Y22" s="33"/>
      <c r="Z22" s="33"/>
    </row>
    <row r="23" spans="1:26" ht="42">
      <c r="A23" s="362"/>
      <c r="B23" s="340" t="s">
        <v>1030</v>
      </c>
      <c r="C23" s="340" t="s">
        <v>1031</v>
      </c>
      <c r="D23" s="341">
        <v>10</v>
      </c>
      <c r="E23" s="348"/>
      <c r="F23" s="33"/>
      <c r="G23" s="33"/>
      <c r="H23" s="33"/>
      <c r="I23" s="33"/>
      <c r="J23" s="33"/>
      <c r="K23" s="33"/>
      <c r="L23" s="33"/>
      <c r="M23" s="33"/>
      <c r="N23" s="33"/>
      <c r="O23" s="33"/>
      <c r="P23" s="33"/>
      <c r="Q23" s="33"/>
      <c r="R23" s="33"/>
      <c r="S23" s="33"/>
      <c r="T23" s="33"/>
      <c r="U23" s="33"/>
      <c r="V23" s="33"/>
      <c r="W23" s="33"/>
      <c r="X23" s="33"/>
      <c r="Y23" s="33"/>
      <c r="Z23" s="33"/>
    </row>
    <row r="24" spans="1:26" ht="18.75" customHeight="1">
      <c r="A24" s="517" t="s">
        <v>123</v>
      </c>
      <c r="B24" s="344" t="s">
        <v>1032</v>
      </c>
      <c r="C24" s="521"/>
      <c r="D24" s="522"/>
      <c r="E24" s="520"/>
      <c r="F24" s="523"/>
      <c r="G24" s="523"/>
      <c r="H24" s="523"/>
      <c r="I24" s="523"/>
      <c r="J24" s="523"/>
      <c r="K24" s="523"/>
      <c r="L24" s="523"/>
      <c r="M24" s="523"/>
      <c r="N24" s="523"/>
      <c r="O24" s="523"/>
      <c r="P24" s="523"/>
      <c r="Q24" s="523"/>
      <c r="R24" s="523"/>
      <c r="S24" s="523"/>
      <c r="T24" s="523"/>
      <c r="U24" s="523"/>
      <c r="V24" s="523"/>
      <c r="W24" s="523"/>
      <c r="X24" s="523"/>
      <c r="Y24" s="523"/>
      <c r="Z24" s="523"/>
    </row>
    <row r="25" spans="1:26" ht="18.75" customHeight="1">
      <c r="A25" s="517"/>
      <c r="B25" s="340" t="s">
        <v>1023</v>
      </c>
      <c r="C25" s="344"/>
      <c r="D25" s="341"/>
      <c r="E25" s="348"/>
      <c r="F25" s="33"/>
      <c r="G25" s="33"/>
      <c r="H25" s="33"/>
      <c r="I25" s="33"/>
      <c r="J25" s="33"/>
      <c r="K25" s="33"/>
      <c r="L25" s="33"/>
      <c r="M25" s="33"/>
      <c r="N25" s="33"/>
      <c r="O25" s="33"/>
      <c r="P25" s="33"/>
      <c r="Q25" s="33"/>
      <c r="R25" s="33"/>
      <c r="S25" s="33"/>
      <c r="T25" s="33"/>
      <c r="U25" s="33"/>
      <c r="V25" s="33"/>
      <c r="W25" s="33"/>
      <c r="X25" s="33"/>
      <c r="Y25" s="33"/>
      <c r="Z25" s="33"/>
    </row>
    <row r="26" spans="1:26" ht="18.75" customHeight="1">
      <c r="A26" s="517" t="s">
        <v>1033</v>
      </c>
      <c r="B26" s="344" t="s">
        <v>1034</v>
      </c>
      <c r="C26" s="344"/>
      <c r="D26" s="341"/>
      <c r="E26" s="348"/>
      <c r="F26" s="33"/>
      <c r="G26" s="33"/>
      <c r="H26" s="33"/>
      <c r="I26" s="33"/>
      <c r="J26" s="33"/>
      <c r="K26" s="33"/>
      <c r="L26" s="33"/>
      <c r="M26" s="33"/>
      <c r="N26" s="33"/>
      <c r="O26" s="33"/>
      <c r="P26" s="33"/>
      <c r="Q26" s="33"/>
      <c r="R26" s="33"/>
      <c r="S26" s="33"/>
      <c r="T26" s="33"/>
      <c r="U26" s="33"/>
      <c r="V26" s="33"/>
      <c r="W26" s="33"/>
      <c r="X26" s="33"/>
      <c r="Y26" s="33"/>
      <c r="Z26" s="33"/>
    </row>
    <row r="27" spans="1:26" ht="72.75" customHeight="1">
      <c r="A27" s="362" t="s">
        <v>1035</v>
      </c>
      <c r="B27" s="524" t="s">
        <v>1036</v>
      </c>
      <c r="C27" s="340"/>
      <c r="D27" s="341"/>
      <c r="E27" s="348"/>
      <c r="F27" s="33"/>
      <c r="G27" s="33"/>
      <c r="H27" s="33"/>
      <c r="I27" s="33"/>
      <c r="J27" s="33"/>
      <c r="K27" s="33"/>
      <c r="L27" s="33"/>
      <c r="M27" s="33"/>
      <c r="N27" s="33"/>
      <c r="O27" s="33"/>
      <c r="P27" s="33"/>
      <c r="Q27" s="33"/>
      <c r="R27" s="33"/>
      <c r="S27" s="33"/>
      <c r="T27" s="33"/>
      <c r="U27" s="33"/>
      <c r="V27" s="33"/>
      <c r="W27" s="33"/>
      <c r="X27" s="33"/>
      <c r="Y27" s="33"/>
      <c r="Z27" s="33"/>
    </row>
    <row r="28" spans="1:26" ht="44.25" customHeight="1">
      <c r="A28" s="362"/>
      <c r="B28" s="524" t="s">
        <v>1037</v>
      </c>
      <c r="C28" s="340"/>
      <c r="D28" s="341"/>
      <c r="E28" s="348"/>
      <c r="F28" s="33"/>
      <c r="G28" s="340"/>
      <c r="H28" s="33"/>
      <c r="I28" s="33"/>
      <c r="J28" s="33"/>
      <c r="K28" s="33"/>
      <c r="L28" s="33"/>
      <c r="M28" s="33"/>
      <c r="N28" s="33"/>
      <c r="O28" s="33"/>
      <c r="P28" s="33"/>
      <c r="Q28" s="33"/>
      <c r="R28" s="33"/>
      <c r="S28" s="33"/>
      <c r="T28" s="33"/>
      <c r="U28" s="33"/>
      <c r="V28" s="33"/>
      <c r="W28" s="33"/>
      <c r="X28" s="33"/>
      <c r="Y28" s="33"/>
      <c r="Z28" s="33"/>
    </row>
    <row r="29" spans="1:26" ht="44.25" customHeight="1">
      <c r="A29" s="362"/>
      <c r="B29" s="524" t="s">
        <v>1037</v>
      </c>
      <c r="C29" s="340"/>
      <c r="D29" s="341"/>
      <c r="E29" s="348"/>
      <c r="F29" s="33"/>
      <c r="G29" s="33"/>
      <c r="H29" s="33"/>
      <c r="I29" s="33"/>
      <c r="J29" s="33"/>
      <c r="K29" s="33"/>
      <c r="L29" s="33"/>
      <c r="M29" s="33"/>
      <c r="N29" s="33"/>
      <c r="O29" s="33"/>
      <c r="P29" s="33"/>
      <c r="Q29" s="33"/>
      <c r="R29" s="33"/>
      <c r="S29" s="33"/>
      <c r="T29" s="33"/>
      <c r="U29" s="33"/>
      <c r="V29" s="33"/>
      <c r="W29" s="33"/>
      <c r="X29" s="33"/>
      <c r="Y29" s="33"/>
      <c r="Z29" s="33"/>
    </row>
    <row r="30" spans="1:26" ht="69" customHeight="1">
      <c r="A30" s="362" t="s">
        <v>1038</v>
      </c>
      <c r="B30" s="524" t="s">
        <v>1039</v>
      </c>
      <c r="C30" s="340"/>
      <c r="D30" s="341"/>
      <c r="E30" s="525" t="s">
        <v>1040</v>
      </c>
      <c r="F30" s="33"/>
      <c r="G30" s="31"/>
      <c r="H30" s="33"/>
      <c r="I30" s="33"/>
      <c r="J30" s="33"/>
      <c r="K30" s="33"/>
      <c r="L30" s="33"/>
      <c r="M30" s="33"/>
      <c r="N30" s="33"/>
      <c r="O30" s="33"/>
      <c r="P30" s="33"/>
      <c r="Q30" s="33"/>
      <c r="R30" s="33"/>
      <c r="S30" s="33"/>
      <c r="T30" s="33"/>
      <c r="U30" s="33"/>
      <c r="V30" s="33"/>
      <c r="W30" s="33"/>
      <c r="X30" s="33"/>
      <c r="Y30" s="33"/>
      <c r="Z30" s="33"/>
    </row>
    <row r="31" spans="1:26" ht="22.5" customHeight="1">
      <c r="A31" s="362"/>
      <c r="B31" s="340" t="s">
        <v>1023</v>
      </c>
      <c r="C31" s="340"/>
      <c r="D31" s="341"/>
      <c r="E31" s="348"/>
      <c r="F31" s="33"/>
      <c r="G31" s="31"/>
      <c r="H31" s="33"/>
      <c r="I31" s="33"/>
      <c r="J31" s="33"/>
      <c r="K31" s="33"/>
      <c r="L31" s="33"/>
      <c r="M31" s="33"/>
      <c r="N31" s="33"/>
      <c r="O31" s="33"/>
      <c r="P31" s="33"/>
      <c r="Q31" s="33"/>
      <c r="R31" s="33"/>
      <c r="S31" s="33"/>
      <c r="T31" s="33"/>
      <c r="U31" s="33"/>
      <c r="V31" s="33"/>
      <c r="W31" s="33"/>
      <c r="X31" s="33"/>
      <c r="Y31" s="33"/>
      <c r="Z31" s="33"/>
    </row>
    <row r="32" spans="1:26" ht="18.75" customHeight="1">
      <c r="A32" s="362" t="s">
        <v>1041</v>
      </c>
      <c r="B32" s="524" t="s">
        <v>1042</v>
      </c>
      <c r="C32" s="340"/>
      <c r="D32" s="341"/>
      <c r="E32" s="348"/>
      <c r="F32" s="33"/>
      <c r="G32" s="33"/>
      <c r="H32" s="33"/>
      <c r="I32" s="33"/>
      <c r="J32" s="33"/>
      <c r="K32" s="33"/>
      <c r="L32" s="33"/>
      <c r="M32" s="33"/>
      <c r="N32" s="33"/>
      <c r="O32" s="33"/>
      <c r="P32" s="33"/>
      <c r="Q32" s="33"/>
      <c r="R32" s="33"/>
      <c r="S32" s="33"/>
      <c r="T32" s="33"/>
      <c r="U32" s="33"/>
      <c r="V32" s="33"/>
      <c r="W32" s="33"/>
      <c r="X32" s="33"/>
      <c r="Y32" s="33"/>
      <c r="Z32" s="33"/>
    </row>
    <row r="33" spans="1:26" ht="18.75" customHeight="1">
      <c r="A33" s="517" t="s">
        <v>1043</v>
      </c>
      <c r="B33" s="344" t="s">
        <v>1044</v>
      </c>
      <c r="C33" s="344"/>
      <c r="D33" s="341"/>
      <c r="E33" s="348"/>
      <c r="F33" s="33"/>
      <c r="G33" s="33"/>
      <c r="H33" s="33"/>
      <c r="I33" s="33"/>
      <c r="J33" s="33"/>
      <c r="K33" s="33"/>
      <c r="L33" s="33"/>
      <c r="M33" s="33"/>
      <c r="N33" s="33"/>
      <c r="O33" s="33"/>
      <c r="P33" s="33"/>
      <c r="Q33" s="33"/>
      <c r="R33" s="33"/>
      <c r="S33" s="33"/>
      <c r="T33" s="33"/>
      <c r="U33" s="33"/>
      <c r="V33" s="33"/>
      <c r="W33" s="33"/>
      <c r="X33" s="33"/>
      <c r="Y33" s="33"/>
      <c r="Z33" s="33"/>
    </row>
    <row r="34" spans="1:26" ht="18.75" customHeight="1">
      <c r="A34" s="362" t="s">
        <v>325</v>
      </c>
      <c r="B34" s="340" t="s">
        <v>1045</v>
      </c>
      <c r="C34" s="340"/>
      <c r="D34" s="341"/>
      <c r="E34" s="348"/>
      <c r="F34" s="33"/>
      <c r="G34" s="33"/>
      <c r="H34" s="33"/>
      <c r="I34" s="33"/>
      <c r="J34" s="33"/>
      <c r="K34" s="33"/>
      <c r="L34" s="33"/>
      <c r="M34" s="33"/>
      <c r="N34" s="33"/>
      <c r="O34" s="33"/>
      <c r="P34" s="33"/>
      <c r="Q34" s="33"/>
      <c r="R34" s="33"/>
      <c r="S34" s="33"/>
      <c r="T34" s="33"/>
      <c r="U34" s="33"/>
      <c r="V34" s="33"/>
      <c r="W34" s="33"/>
      <c r="X34" s="33"/>
      <c r="Y34" s="33"/>
      <c r="Z34" s="33"/>
    </row>
    <row r="35" spans="1:26" ht="18.75" customHeight="1">
      <c r="A35" s="362" t="s">
        <v>462</v>
      </c>
      <c r="B35" s="340" t="s">
        <v>1046</v>
      </c>
      <c r="C35" s="340"/>
      <c r="D35" s="341"/>
      <c r="E35" s="348"/>
      <c r="F35" s="33"/>
      <c r="G35" s="33"/>
      <c r="H35" s="33"/>
      <c r="I35" s="33"/>
      <c r="J35" s="33"/>
      <c r="K35" s="33"/>
      <c r="L35" s="33"/>
      <c r="M35" s="33"/>
      <c r="N35" s="33"/>
      <c r="O35" s="33"/>
      <c r="P35" s="33"/>
      <c r="Q35" s="33"/>
      <c r="R35" s="33"/>
      <c r="S35" s="33"/>
      <c r="T35" s="33"/>
      <c r="U35" s="33"/>
      <c r="V35" s="33"/>
      <c r="W35" s="33"/>
      <c r="X35" s="33"/>
      <c r="Y35" s="33"/>
      <c r="Z35" s="33"/>
    </row>
    <row r="36" spans="1:26" ht="18.75" customHeight="1">
      <c r="A36" s="362" t="s">
        <v>496</v>
      </c>
      <c r="B36" s="340" t="s">
        <v>1047</v>
      </c>
      <c r="C36" s="340"/>
      <c r="D36" s="341"/>
      <c r="E36" s="348"/>
      <c r="F36" s="33"/>
      <c r="G36" s="33"/>
      <c r="H36" s="33"/>
      <c r="I36" s="33"/>
      <c r="J36" s="33"/>
      <c r="K36" s="33"/>
      <c r="L36" s="33"/>
      <c r="M36" s="33"/>
      <c r="N36" s="33"/>
      <c r="O36" s="33"/>
      <c r="P36" s="33"/>
      <c r="Q36" s="33"/>
      <c r="R36" s="33"/>
      <c r="S36" s="33"/>
      <c r="T36" s="33"/>
      <c r="U36" s="33"/>
      <c r="V36" s="33"/>
      <c r="W36" s="33"/>
      <c r="X36" s="33"/>
      <c r="Y36" s="33"/>
      <c r="Z36" s="33"/>
    </row>
    <row r="37" spans="1:26" ht="14">
      <c r="A37" s="517" t="s">
        <v>1048</v>
      </c>
      <c r="B37" s="344" t="s">
        <v>1049</v>
      </c>
      <c r="C37" s="340"/>
      <c r="D37" s="341"/>
      <c r="E37" s="348"/>
      <c r="F37" s="33"/>
      <c r="G37" s="33"/>
      <c r="H37" s="33"/>
      <c r="I37" s="33"/>
      <c r="J37" s="33"/>
      <c r="K37" s="33"/>
      <c r="L37" s="33"/>
      <c r="M37" s="33"/>
      <c r="N37" s="33"/>
      <c r="O37" s="33"/>
      <c r="P37" s="33"/>
      <c r="Q37" s="33"/>
      <c r="R37" s="33"/>
      <c r="S37" s="33"/>
      <c r="T37" s="33"/>
      <c r="U37" s="33"/>
      <c r="V37" s="33"/>
      <c r="W37" s="33"/>
      <c r="X37" s="33"/>
      <c r="Y37" s="33"/>
      <c r="Z37" s="33"/>
    </row>
    <row r="38" spans="1:26" ht="18.75" customHeight="1">
      <c r="A38" s="362">
        <v>1</v>
      </c>
      <c r="B38" s="340" t="s">
        <v>1050</v>
      </c>
      <c r="C38" s="340"/>
      <c r="D38" s="341"/>
      <c r="E38" s="348"/>
      <c r="F38" s="33"/>
      <c r="G38" s="33"/>
      <c r="H38" s="33"/>
      <c r="I38" s="33"/>
      <c r="J38" s="33"/>
      <c r="K38" s="33"/>
      <c r="L38" s="33"/>
      <c r="M38" s="33"/>
      <c r="N38" s="33"/>
      <c r="O38" s="33"/>
      <c r="P38" s="33"/>
      <c r="Q38" s="33"/>
      <c r="R38" s="33"/>
      <c r="S38" s="33"/>
      <c r="T38" s="33"/>
      <c r="U38" s="33"/>
      <c r="V38" s="33"/>
      <c r="W38" s="33"/>
      <c r="X38" s="33"/>
      <c r="Y38" s="33"/>
      <c r="Z38" s="33"/>
    </row>
    <row r="39" spans="1:26" ht="18.75" customHeight="1">
      <c r="A39" s="526">
        <v>2</v>
      </c>
      <c r="B39" s="527" t="s">
        <v>1051</v>
      </c>
      <c r="C39" s="527"/>
      <c r="D39" s="528"/>
      <c r="E39" s="529"/>
      <c r="F39" s="33"/>
      <c r="G39" s="33"/>
      <c r="H39" s="33"/>
      <c r="I39" s="33"/>
      <c r="J39" s="33"/>
      <c r="K39" s="33"/>
      <c r="L39" s="33"/>
      <c r="M39" s="33"/>
      <c r="N39" s="33"/>
      <c r="O39" s="33"/>
      <c r="P39" s="33"/>
      <c r="Q39" s="33"/>
      <c r="R39" s="33"/>
      <c r="S39" s="33"/>
      <c r="T39" s="33"/>
      <c r="U39" s="33"/>
      <c r="V39" s="33"/>
      <c r="W39" s="33"/>
      <c r="X39" s="33"/>
      <c r="Y39" s="33"/>
      <c r="Z39" s="33"/>
    </row>
    <row r="40" spans="1:26" ht="39" customHeight="1">
      <c r="A40" s="530"/>
      <c r="B40" s="531" t="s">
        <v>854</v>
      </c>
      <c r="C40" s="531"/>
      <c r="D40" s="532"/>
      <c r="E40" s="533"/>
      <c r="F40" s="33"/>
      <c r="G40" s="33"/>
      <c r="H40" s="33"/>
      <c r="I40" s="33"/>
      <c r="J40" s="33"/>
      <c r="K40" s="33"/>
      <c r="L40" s="33"/>
      <c r="M40" s="33"/>
      <c r="N40" s="33"/>
      <c r="O40" s="33"/>
      <c r="P40" s="33"/>
      <c r="Q40" s="33"/>
      <c r="R40" s="33"/>
      <c r="S40" s="33"/>
      <c r="T40" s="33"/>
      <c r="U40" s="33"/>
      <c r="V40" s="33"/>
      <c r="W40" s="33"/>
      <c r="X40" s="33"/>
      <c r="Y40" s="33"/>
      <c r="Z40" s="33"/>
    </row>
    <row r="41" spans="1:26" ht="32.25" customHeight="1">
      <c r="A41" s="30"/>
      <c r="B41" s="2"/>
      <c r="C41" s="862" t="s">
        <v>280</v>
      </c>
      <c r="D41" s="751"/>
      <c r="E41" s="751"/>
      <c r="F41" s="1"/>
      <c r="G41" s="33"/>
      <c r="H41" s="33"/>
      <c r="I41" s="33"/>
      <c r="J41" s="33"/>
      <c r="K41" s="33"/>
      <c r="L41" s="33"/>
      <c r="M41" s="33"/>
      <c r="N41" s="33"/>
      <c r="O41" s="33"/>
      <c r="P41" s="33"/>
      <c r="Q41" s="33"/>
      <c r="R41" s="33"/>
      <c r="S41" s="33"/>
      <c r="T41" s="33"/>
      <c r="U41" s="33"/>
      <c r="V41" s="33"/>
      <c r="W41" s="33"/>
      <c r="X41" s="33"/>
      <c r="Y41" s="33"/>
      <c r="Z41" s="33"/>
    </row>
    <row r="42" spans="1:26" ht="18.75" customHeight="1">
      <c r="A42" s="30"/>
      <c r="B42" s="484"/>
      <c r="C42" s="863" t="s">
        <v>1052</v>
      </c>
      <c r="D42" s="751"/>
      <c r="E42" s="751"/>
      <c r="F42" s="1"/>
      <c r="G42" s="33"/>
      <c r="H42" s="33"/>
      <c r="I42" s="33"/>
      <c r="J42" s="33"/>
      <c r="K42" s="33"/>
      <c r="L42" s="33"/>
      <c r="M42" s="33"/>
      <c r="N42" s="33"/>
      <c r="O42" s="33"/>
      <c r="P42" s="33"/>
      <c r="Q42" s="33"/>
      <c r="R42" s="33"/>
      <c r="S42" s="33"/>
      <c r="T42" s="33"/>
      <c r="U42" s="33"/>
      <c r="V42" s="33"/>
      <c r="W42" s="33"/>
      <c r="X42" s="33"/>
      <c r="Y42" s="33"/>
      <c r="Z42" s="33"/>
    </row>
    <row r="43" spans="1:26" ht="39.75" customHeight="1">
      <c r="A43" s="864" t="s">
        <v>1053</v>
      </c>
      <c r="B43" s="751"/>
      <c r="C43" s="751"/>
      <c r="D43" s="751"/>
      <c r="E43" s="751"/>
      <c r="F43" s="1"/>
      <c r="G43" s="33"/>
      <c r="H43" s="33"/>
      <c r="I43" s="33"/>
      <c r="J43" s="33"/>
      <c r="K43" s="33"/>
      <c r="L43" s="33"/>
      <c r="M43" s="33"/>
      <c r="N43" s="33"/>
      <c r="O43" s="33"/>
      <c r="P43" s="33"/>
      <c r="Q43" s="33"/>
      <c r="R43" s="33"/>
      <c r="S43" s="33"/>
      <c r="T43" s="33"/>
      <c r="U43" s="33"/>
      <c r="V43" s="33"/>
      <c r="W43" s="33"/>
      <c r="X43" s="33"/>
      <c r="Y43" s="33"/>
      <c r="Z43" s="33"/>
    </row>
    <row r="44" spans="1:26" ht="12.75" customHeight="1">
      <c r="A44" s="69"/>
      <c r="B44" s="534"/>
      <c r="C44" s="534"/>
      <c r="D44" s="31"/>
      <c r="E44" s="77"/>
      <c r="F44" s="33"/>
      <c r="G44" s="33"/>
      <c r="H44" s="33"/>
      <c r="I44" s="33"/>
      <c r="J44" s="33"/>
      <c r="K44" s="33"/>
      <c r="L44" s="33"/>
      <c r="M44" s="33"/>
      <c r="N44" s="33"/>
      <c r="O44" s="33"/>
      <c r="P44" s="33"/>
      <c r="Q44" s="33"/>
      <c r="R44" s="33"/>
      <c r="S44" s="33"/>
      <c r="T44" s="33"/>
      <c r="U44" s="33"/>
      <c r="V44" s="33"/>
      <c r="W44" s="33"/>
      <c r="X44" s="33"/>
      <c r="Y44" s="33"/>
      <c r="Z44" s="33"/>
    </row>
    <row r="45" spans="1:26" ht="12.75" customHeight="1">
      <c r="A45" s="69"/>
      <c r="B45" s="31"/>
      <c r="C45" s="31"/>
      <c r="D45" s="31"/>
      <c r="E45" s="69"/>
      <c r="F45" s="33"/>
      <c r="G45" s="33"/>
      <c r="H45" s="33"/>
      <c r="I45" s="33"/>
      <c r="J45" s="33"/>
      <c r="K45" s="33"/>
      <c r="L45" s="33"/>
      <c r="M45" s="33"/>
      <c r="N45" s="33"/>
      <c r="O45" s="33"/>
      <c r="P45" s="33"/>
      <c r="Q45" s="33"/>
      <c r="R45" s="33"/>
      <c r="S45" s="33"/>
      <c r="T45" s="33"/>
      <c r="U45" s="33"/>
      <c r="V45" s="33"/>
      <c r="W45" s="33"/>
      <c r="X45" s="33"/>
      <c r="Y45" s="33"/>
      <c r="Z45" s="33"/>
    </row>
    <row r="46" spans="1:26" ht="12.75" customHeight="1">
      <c r="A46" s="69"/>
      <c r="B46" s="31"/>
      <c r="C46" s="31"/>
      <c r="D46" s="31"/>
      <c r="E46" s="33"/>
      <c r="F46" s="33"/>
      <c r="G46" s="33"/>
      <c r="H46" s="33"/>
      <c r="I46" s="33"/>
      <c r="J46" s="33"/>
      <c r="K46" s="33"/>
      <c r="L46" s="33"/>
      <c r="M46" s="33"/>
      <c r="N46" s="33"/>
      <c r="O46" s="33"/>
      <c r="P46" s="33"/>
      <c r="Q46" s="33"/>
      <c r="R46" s="33"/>
      <c r="S46" s="33"/>
      <c r="T46" s="33"/>
      <c r="U46" s="33"/>
      <c r="V46" s="33"/>
      <c r="W46" s="33"/>
      <c r="X46" s="33"/>
      <c r="Y46" s="33"/>
      <c r="Z46" s="33"/>
    </row>
    <row r="47" spans="1:26" ht="12.75" customHeight="1">
      <c r="A47" s="69"/>
      <c r="B47" s="31"/>
      <c r="C47" s="31"/>
      <c r="D47" s="31"/>
      <c r="E47" s="33"/>
      <c r="F47" s="33"/>
      <c r="G47" s="33"/>
      <c r="H47" s="33"/>
      <c r="I47" s="33"/>
      <c r="J47" s="33"/>
      <c r="K47" s="33"/>
      <c r="L47" s="33"/>
      <c r="M47" s="33"/>
      <c r="N47" s="33"/>
      <c r="O47" s="33"/>
      <c r="P47" s="33"/>
      <c r="Q47" s="33"/>
      <c r="R47" s="33"/>
      <c r="S47" s="33"/>
      <c r="T47" s="33"/>
      <c r="U47" s="33"/>
      <c r="V47" s="33"/>
      <c r="W47" s="33"/>
      <c r="X47" s="33"/>
      <c r="Y47" s="33"/>
      <c r="Z47" s="33"/>
    </row>
    <row r="48" spans="1:26" ht="12.75" customHeight="1">
      <c r="A48" s="69"/>
      <c r="B48" s="31"/>
      <c r="C48" s="31"/>
      <c r="D48" s="31"/>
      <c r="E48" s="33"/>
      <c r="F48" s="33"/>
      <c r="G48" s="33"/>
      <c r="H48" s="33"/>
      <c r="I48" s="33"/>
      <c r="J48" s="33"/>
      <c r="K48" s="33"/>
      <c r="L48" s="33"/>
      <c r="M48" s="33"/>
      <c r="N48" s="33"/>
      <c r="O48" s="33"/>
      <c r="P48" s="33"/>
      <c r="Q48" s="33"/>
      <c r="R48" s="33"/>
      <c r="S48" s="33"/>
      <c r="T48" s="33"/>
      <c r="U48" s="33"/>
      <c r="V48" s="33"/>
      <c r="W48" s="33"/>
      <c r="X48" s="33"/>
      <c r="Y48" s="33"/>
      <c r="Z48" s="33"/>
    </row>
    <row r="49" spans="1:26" ht="12.75" customHeight="1">
      <c r="A49" s="69"/>
      <c r="B49" s="31"/>
      <c r="C49" s="31"/>
      <c r="D49" s="31"/>
      <c r="E49" s="33"/>
      <c r="F49" s="33"/>
      <c r="G49" s="33"/>
      <c r="H49" s="33"/>
      <c r="I49" s="33"/>
      <c r="J49" s="33"/>
      <c r="K49" s="33"/>
      <c r="L49" s="33"/>
      <c r="M49" s="33"/>
      <c r="N49" s="33"/>
      <c r="O49" s="33"/>
      <c r="P49" s="33"/>
      <c r="Q49" s="33"/>
      <c r="R49" s="33"/>
      <c r="S49" s="33"/>
      <c r="T49" s="33"/>
      <c r="U49" s="33"/>
      <c r="V49" s="33"/>
      <c r="W49" s="33"/>
      <c r="X49" s="33"/>
      <c r="Y49" s="33"/>
      <c r="Z49" s="33"/>
    </row>
    <row r="50" spans="1:26" ht="12.75" customHeight="1">
      <c r="A50" s="69"/>
      <c r="B50" s="31"/>
      <c r="C50" s="31"/>
      <c r="D50" s="31"/>
      <c r="E50" s="33"/>
      <c r="F50" s="33"/>
      <c r="G50" s="33"/>
      <c r="H50" s="33"/>
      <c r="I50" s="33"/>
      <c r="J50" s="33"/>
      <c r="K50" s="33"/>
      <c r="L50" s="33"/>
      <c r="M50" s="33"/>
      <c r="N50" s="33"/>
      <c r="O50" s="33"/>
      <c r="P50" s="33"/>
      <c r="Q50" s="33"/>
      <c r="R50" s="33"/>
      <c r="S50" s="33"/>
      <c r="T50" s="33"/>
      <c r="U50" s="33"/>
      <c r="V50" s="33"/>
      <c r="W50" s="33"/>
      <c r="X50" s="33"/>
      <c r="Y50" s="33"/>
      <c r="Z50" s="33"/>
    </row>
    <row r="51" spans="1:26" ht="12.75" customHeight="1">
      <c r="A51" s="69"/>
      <c r="B51" s="31"/>
      <c r="C51" s="31"/>
      <c r="D51" s="31"/>
      <c r="E51" s="33"/>
      <c r="F51" s="33"/>
      <c r="G51" s="33"/>
      <c r="H51" s="33"/>
      <c r="I51" s="33"/>
      <c r="J51" s="33"/>
      <c r="K51" s="33"/>
      <c r="L51" s="33"/>
      <c r="M51" s="33"/>
      <c r="N51" s="33"/>
      <c r="O51" s="33"/>
      <c r="P51" s="33"/>
      <c r="Q51" s="33"/>
      <c r="R51" s="33"/>
      <c r="S51" s="33"/>
      <c r="T51" s="33"/>
      <c r="U51" s="33"/>
      <c r="V51" s="33"/>
      <c r="W51" s="33"/>
      <c r="X51" s="33"/>
      <c r="Y51" s="33"/>
      <c r="Z51" s="33"/>
    </row>
    <row r="52" spans="1:26" ht="12.75" customHeight="1">
      <c r="A52" s="69"/>
      <c r="B52" s="31"/>
      <c r="C52" s="31"/>
      <c r="D52" s="31"/>
      <c r="E52" s="33"/>
      <c r="F52" s="33"/>
      <c r="G52" s="33"/>
      <c r="H52" s="33"/>
      <c r="I52" s="33"/>
      <c r="J52" s="33"/>
      <c r="K52" s="33"/>
      <c r="L52" s="33"/>
      <c r="M52" s="33"/>
      <c r="N52" s="33"/>
      <c r="O52" s="33"/>
      <c r="P52" s="33"/>
      <c r="Q52" s="33"/>
      <c r="R52" s="33"/>
      <c r="S52" s="33"/>
      <c r="T52" s="33"/>
      <c r="U52" s="33"/>
      <c r="V52" s="33"/>
      <c r="W52" s="33"/>
      <c r="X52" s="33"/>
      <c r="Y52" s="33"/>
      <c r="Z52" s="33"/>
    </row>
    <row r="53" spans="1:26"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2.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2.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2.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2.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2.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2.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2.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2.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2.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2.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2.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2.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2.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2.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2.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2.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2.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2.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2.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2.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2.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2.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2.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2.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2.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2.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2.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2.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2.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2.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2.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2.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2.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2.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2.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2.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2.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2.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2.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2.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2.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2.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2.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2.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2.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2.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2.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2.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2.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2.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2.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2.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2.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2.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2.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2.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2.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2.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2.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2.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2.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2.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2.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2.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2.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2.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2.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2.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2.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2.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2.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2.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2.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2.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2.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2.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2.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2.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2.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2.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2.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2.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2.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2.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2.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2.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2.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2.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2.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2.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2.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2.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2.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2.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2.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2.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2.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2.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2.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2.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2.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2.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2.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2.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2.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2.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2.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2.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2.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2.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2.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2.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2.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2.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2.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2.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2.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2.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2.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2.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2.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2.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2.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2.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2.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2.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2.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2.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2.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2.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2.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2.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2.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2.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2.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2.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2.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2.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2.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2.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2.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2.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2.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2.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2.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2.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2.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2.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2.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2.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2.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2.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2.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2.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2.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2.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2.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2.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2.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2.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2.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2.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2.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2.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2.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2.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2.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2.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2.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2.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2.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2.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2.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2.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2.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2.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2.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2.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2.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2.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2.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2.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2.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2.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2.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2.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2.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2.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2.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2.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2.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2.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2.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2.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2.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2.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2.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2.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2.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2.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2.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2.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2.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2.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2.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2.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2.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2.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2.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2.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2.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2.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2.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2.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2.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2.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2.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2.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2.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2.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2.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2.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2.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2.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2.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2.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2.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2.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2.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2.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2.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2.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2.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2.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2.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2.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2.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2.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2.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2.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2.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2.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2.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2.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2.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2.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2.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2.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2.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2.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2.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2.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2.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2.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2.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2.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2.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2.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2.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2.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2.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2.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2.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2.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2.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2.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2.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2.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2.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2.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2.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2.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2.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2.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2.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2.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2.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2.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2.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2.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2.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2.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2.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2.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2.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2.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2.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2.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2.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2.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2.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2.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2.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2.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2.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2.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2.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2.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2.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2.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2.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2.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2.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2.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2.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2.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2.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2.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2.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2.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2.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2.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2.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2.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2.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2.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2.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2.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2.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2.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2.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2.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2.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2.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2.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2.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2.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2.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2.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2.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2.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2.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2.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2.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2.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2.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2.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2.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2.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2.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2.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2.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2.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2.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2.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2.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2.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2.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2.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2.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2.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2.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2.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2.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2.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2.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2.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2.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2.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2.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2.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2.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2.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2.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2.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2.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2.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2.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2.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2.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2.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2.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2.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2.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2.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2.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2.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2.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2.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2.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2.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2.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2.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2.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2.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2.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2.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2.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2.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2.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2.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2.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2.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2.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2.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2.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2.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2.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2.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2.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2.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2.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2.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2.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2.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2.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2.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2.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2.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2.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2.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2.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2.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2.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2.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2.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2.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2.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2.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2.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2.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2.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2.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2.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2.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2.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2.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2.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2.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2.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2.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2.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2.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2.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2.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2.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2.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2.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2.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2.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2.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2.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2.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2.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2.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2.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2.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2.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2.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2.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2.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2.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2.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2.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2.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2.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2.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2.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2.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2.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2.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2.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2.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2.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2.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2.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2.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2.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2.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2.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2.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2.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2.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2.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2.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2.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2.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2.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2.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2.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2.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2.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2.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2.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2.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2.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2.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2.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2.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2.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2.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2.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2.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2.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2.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2.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2.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2.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2.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2.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2.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2.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2.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2.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2.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2.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2.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2.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2.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2.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2.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2.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2.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2.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2.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2.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2.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2.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2.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2.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2.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2.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2.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2.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2.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2.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2.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2.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2.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2.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2.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2.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2.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2.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2.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2.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2.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2.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2.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2.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2.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2.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2.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2.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2.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2.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2.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2.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2.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2.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2.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2.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2.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2.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2.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2.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2.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2.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2.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2.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2.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2.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2.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2.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2.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2.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2.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2.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2.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2.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2.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2.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2.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2.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2.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2.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2.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2.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2.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2.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2.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2.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2.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2.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2.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2.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2.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2.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2.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2.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2.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2.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2.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2.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2.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2.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2.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2.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2.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2.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2.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2.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2.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2.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2.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2.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2.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2.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2.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2.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2.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2.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2.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2.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2.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2.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2.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2.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2.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2.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2.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2.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2.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2.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2.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2.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2.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2.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2.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2.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2.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2.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2.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2.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2.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2.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2.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2.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2.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2.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2.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2.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2.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2.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2.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2.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2.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2.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2.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2.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2.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2.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2.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2.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2.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2.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2.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2.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2.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2.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2.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2.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2.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2.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2.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2.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2.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2.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2.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2.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2.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2.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2.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2.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2.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2.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2.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2.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2.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2.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2.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2.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2.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2.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2.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2.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2.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2.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2.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2.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2.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2.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2.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2.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2.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2.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2.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2.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2.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2.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2.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2.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2.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2.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2.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2.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2.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2.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2.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2.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2.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2.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2.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2.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2.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2.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2.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2.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2.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2.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2.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2.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2.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2.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2.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2.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2.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2.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2.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2.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2.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2.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2.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2.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2.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2.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2.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2.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2.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2.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2.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2.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2.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2.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2.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2.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2.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2.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2.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2.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2.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2.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2.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2.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2.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2.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2.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2.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2.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2.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2.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2.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2.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2.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2.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2.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2.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2.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2.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2.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2.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2.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2.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2.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2.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2.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2.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2.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2.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2.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2.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2.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2.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2.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2.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2.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2.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2.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2.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2.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2.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2.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2.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2.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2.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2.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2.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2.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2.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2.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2.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2.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2.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2.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2.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2.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2.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2.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2.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2.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2.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2.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2.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2.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2.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2.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2.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2.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2.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2.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2.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2.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2.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2.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2.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2.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2.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2.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2.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2.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2.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2.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2.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2.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2.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2.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2.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2.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2.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2.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2.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2.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2.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2.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2.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2.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2.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2.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2.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2.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2.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2.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2.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2.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2.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2.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2.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2.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2.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2.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2.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2.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2.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2.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2.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2.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2.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2.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2.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2.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2.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2.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2.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2.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2.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2.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2.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2.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2.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2.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2.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2.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2.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2.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2.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2.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2.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2.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2.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2.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2.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2.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2.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2.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2.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2.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2.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2.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2.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2.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2.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2.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2.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2.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2.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2.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2.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2.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2.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2.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2.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2.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2.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2.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2.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2.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2.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2.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2.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2.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2.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2.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2.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2.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2.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2.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2.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2.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2.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2.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2.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2.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2.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2.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2.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2.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2.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2.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2.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2.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2.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2.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2.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2.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2.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2.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2.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2.75" customHeight="1">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2.75" customHeight="1">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sheetData>
  <mergeCells count="4">
    <mergeCell ref="A3:E3"/>
    <mergeCell ref="C41:E41"/>
    <mergeCell ref="C42:E42"/>
    <mergeCell ref="A43:E43"/>
  </mergeCells>
  <pageMargins left="0.7" right="0.33" top="0.75" bottom="0.54"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1"/>
  <sheetViews>
    <sheetView tabSelected="1" workbookViewId="0">
      <selection activeCell="C13" sqref="C13:J13"/>
    </sheetView>
  </sheetViews>
  <sheetFormatPr defaultColWidth="12.6640625" defaultRowHeight="15" customHeight="1"/>
  <cols>
    <col min="1" max="1" width="9" customWidth="1"/>
    <col min="2" max="2" width="29.25" customWidth="1"/>
    <col min="3" max="3" width="16.4140625" customWidth="1"/>
    <col min="4" max="4" width="11.1640625" customWidth="1"/>
    <col min="5" max="5" width="10" customWidth="1"/>
    <col min="6" max="6" width="9" customWidth="1"/>
    <col min="7" max="7" width="10.5" customWidth="1"/>
    <col min="8" max="8" width="23.9140625" customWidth="1"/>
    <col min="9" max="9" width="22.75" customWidth="1"/>
    <col min="10" max="10" width="20" customWidth="1"/>
    <col min="11" max="26" width="9" customWidth="1"/>
  </cols>
  <sheetData>
    <row r="1" spans="1:26" ht="12" customHeight="1">
      <c r="A1" s="535"/>
      <c r="B1" s="535"/>
      <c r="C1" s="507"/>
      <c r="D1" s="535"/>
      <c r="E1" s="536"/>
      <c r="F1" s="535"/>
      <c r="G1" s="535"/>
      <c r="H1" s="535"/>
      <c r="I1" s="535"/>
      <c r="J1" s="535"/>
      <c r="K1" s="203"/>
      <c r="L1" s="203"/>
      <c r="M1" s="203"/>
      <c r="N1" s="203"/>
      <c r="O1" s="203"/>
      <c r="P1" s="203"/>
      <c r="Q1" s="203"/>
      <c r="R1" s="203"/>
      <c r="S1" s="203"/>
      <c r="T1" s="203"/>
      <c r="U1" s="203"/>
      <c r="V1" s="203"/>
      <c r="W1" s="203"/>
      <c r="X1" s="203"/>
      <c r="Y1" s="203"/>
      <c r="Z1" s="203"/>
    </row>
    <row r="2" spans="1:26" ht="12" customHeight="1">
      <c r="A2" s="866" t="s">
        <v>1054</v>
      </c>
      <c r="B2" s="751"/>
      <c r="C2" s="867" t="s">
        <v>1055</v>
      </c>
      <c r="D2" s="751"/>
      <c r="E2" s="751"/>
      <c r="F2" s="751"/>
      <c r="G2" s="751"/>
      <c r="H2" s="751"/>
      <c r="I2" s="751"/>
      <c r="J2" s="487" t="s">
        <v>953</v>
      </c>
      <c r="K2" s="203"/>
      <c r="L2" s="203"/>
      <c r="M2" s="203"/>
      <c r="N2" s="203"/>
      <c r="O2" s="203"/>
      <c r="P2" s="203"/>
      <c r="Q2" s="203"/>
      <c r="R2" s="203"/>
      <c r="S2" s="203"/>
      <c r="T2" s="203"/>
      <c r="U2" s="203"/>
      <c r="V2" s="203"/>
      <c r="W2" s="203"/>
      <c r="X2" s="203"/>
      <c r="Y2" s="203"/>
      <c r="Z2" s="203"/>
    </row>
    <row r="3" spans="1:26" ht="12" customHeight="1">
      <c r="A3" s="762" t="s">
        <v>1056</v>
      </c>
      <c r="B3" s="751"/>
      <c r="C3" s="751"/>
      <c r="D3" s="751"/>
      <c r="E3" s="751"/>
      <c r="F3" s="751"/>
      <c r="G3" s="751"/>
      <c r="H3" s="751"/>
      <c r="I3" s="751"/>
      <c r="J3" s="538"/>
      <c r="K3" s="203"/>
      <c r="L3" s="203"/>
      <c r="M3" s="203"/>
      <c r="N3" s="203"/>
      <c r="O3" s="203"/>
      <c r="P3" s="203"/>
      <c r="Q3" s="203"/>
      <c r="R3" s="203"/>
      <c r="S3" s="203"/>
      <c r="T3" s="203"/>
      <c r="U3" s="203"/>
      <c r="V3" s="203"/>
      <c r="W3" s="203"/>
      <c r="X3" s="203"/>
      <c r="Y3" s="203"/>
      <c r="Z3" s="203"/>
    </row>
    <row r="4" spans="1:26" ht="12" customHeight="1">
      <c r="A4" s="538"/>
      <c r="B4" s="538"/>
      <c r="C4" s="538"/>
      <c r="D4" s="538"/>
      <c r="E4" s="538"/>
      <c r="F4" s="538"/>
      <c r="G4" s="538"/>
      <c r="H4" s="538"/>
      <c r="I4" s="538"/>
      <c r="J4" s="538"/>
      <c r="K4" s="203"/>
      <c r="L4" s="203"/>
      <c r="M4" s="203"/>
      <c r="N4" s="203"/>
      <c r="O4" s="203"/>
      <c r="P4" s="203"/>
      <c r="Q4" s="203"/>
      <c r="R4" s="203"/>
      <c r="S4" s="203"/>
      <c r="T4" s="203"/>
      <c r="U4" s="203"/>
      <c r="V4" s="203"/>
      <c r="W4" s="203"/>
      <c r="X4" s="203"/>
      <c r="Y4" s="203"/>
      <c r="Z4" s="203"/>
    </row>
    <row r="5" spans="1:26" ht="12" customHeight="1">
      <c r="A5" s="539" t="s">
        <v>3</v>
      </c>
      <c r="B5" s="540" t="s">
        <v>1057</v>
      </c>
      <c r="C5" s="540" t="s">
        <v>1058</v>
      </c>
      <c r="D5" s="541" t="s">
        <v>1059</v>
      </c>
      <c r="E5" s="541" t="s">
        <v>1060</v>
      </c>
      <c r="F5" s="541" t="s">
        <v>1061</v>
      </c>
      <c r="G5" s="541" t="s">
        <v>1062</v>
      </c>
      <c r="H5" s="541" t="s">
        <v>1063</v>
      </c>
      <c r="I5" s="541" t="s">
        <v>1064</v>
      </c>
      <c r="J5" s="542" t="s">
        <v>1065</v>
      </c>
      <c r="K5" s="203"/>
      <c r="L5" s="203"/>
      <c r="M5" s="203"/>
      <c r="N5" s="203"/>
      <c r="O5" s="203"/>
      <c r="P5" s="203"/>
      <c r="Q5" s="203"/>
      <c r="R5" s="203"/>
      <c r="S5" s="203"/>
      <c r="T5" s="203"/>
      <c r="U5" s="203"/>
      <c r="V5" s="203"/>
      <c r="W5" s="203"/>
      <c r="X5" s="203"/>
      <c r="Y5" s="203"/>
      <c r="Z5" s="203"/>
    </row>
    <row r="6" spans="1:26" ht="78" customHeight="1">
      <c r="A6" s="543">
        <v>1</v>
      </c>
      <c r="B6" s="544" t="s">
        <v>1066</v>
      </c>
      <c r="C6" s="545" t="s">
        <v>591</v>
      </c>
      <c r="D6" s="546" t="s">
        <v>1067</v>
      </c>
      <c r="E6" s="546" t="s">
        <v>1068</v>
      </c>
      <c r="F6" s="546">
        <v>4</v>
      </c>
      <c r="G6" s="547" t="s">
        <v>850</v>
      </c>
      <c r="H6" s="547" t="s">
        <v>1069</v>
      </c>
      <c r="I6" s="547" t="s">
        <v>1070</v>
      </c>
      <c r="J6" s="548">
        <v>44896</v>
      </c>
      <c r="K6" s="203"/>
      <c r="L6" s="203"/>
      <c r="M6" s="203"/>
      <c r="N6" s="203"/>
      <c r="O6" s="203"/>
      <c r="P6" s="203"/>
      <c r="Q6" s="203"/>
      <c r="R6" s="203"/>
      <c r="S6" s="203"/>
      <c r="T6" s="203"/>
      <c r="U6" s="203"/>
      <c r="V6" s="203"/>
      <c r="W6" s="203"/>
      <c r="X6" s="203"/>
      <c r="Y6" s="203"/>
      <c r="Z6" s="203"/>
    </row>
    <row r="7" spans="1:26" ht="26.25" customHeight="1">
      <c r="A7" s="543">
        <v>2</v>
      </c>
      <c r="B7" s="544" t="s">
        <v>1071</v>
      </c>
      <c r="C7" s="545" t="s">
        <v>1072</v>
      </c>
      <c r="D7" s="546" t="s">
        <v>1073</v>
      </c>
      <c r="E7" s="547"/>
      <c r="F7" s="546">
        <v>3</v>
      </c>
      <c r="G7" s="547" t="s">
        <v>850</v>
      </c>
      <c r="H7" s="547" t="s">
        <v>1074</v>
      </c>
      <c r="I7" s="547"/>
      <c r="J7" s="548">
        <v>44896</v>
      </c>
      <c r="K7" s="203"/>
      <c r="L7" s="203"/>
      <c r="M7" s="203"/>
      <c r="N7" s="203"/>
      <c r="O7" s="203"/>
      <c r="P7" s="203"/>
      <c r="Q7" s="203"/>
      <c r="R7" s="203"/>
      <c r="S7" s="203"/>
      <c r="T7" s="203"/>
      <c r="U7" s="203"/>
      <c r="V7" s="203"/>
      <c r="W7" s="203"/>
      <c r="X7" s="203"/>
      <c r="Y7" s="203"/>
      <c r="Z7" s="203"/>
    </row>
    <row r="8" spans="1:26" ht="35.25" customHeight="1">
      <c r="A8" s="549">
        <v>3</v>
      </c>
      <c r="B8" s="9" t="s">
        <v>1075</v>
      </c>
      <c r="C8" s="550" t="s">
        <v>746</v>
      </c>
      <c r="D8" s="20" t="s">
        <v>1067</v>
      </c>
      <c r="E8" s="9" t="s">
        <v>1076</v>
      </c>
      <c r="F8" s="20">
        <v>5</v>
      </c>
      <c r="G8" s="9" t="s">
        <v>850</v>
      </c>
      <c r="H8" s="547" t="s">
        <v>1077</v>
      </c>
      <c r="I8" s="547" t="s">
        <v>1078</v>
      </c>
      <c r="J8" s="548">
        <v>44896</v>
      </c>
      <c r="K8" s="203"/>
      <c r="L8" s="203"/>
      <c r="M8" s="203"/>
      <c r="N8" s="203"/>
      <c r="O8" s="203"/>
      <c r="P8" s="203"/>
      <c r="Q8" s="203"/>
      <c r="R8" s="203"/>
      <c r="S8" s="203"/>
      <c r="T8" s="203"/>
      <c r="U8" s="203"/>
      <c r="V8" s="203"/>
      <c r="W8" s="203"/>
      <c r="X8" s="203"/>
      <c r="Y8" s="203"/>
      <c r="Z8" s="203"/>
    </row>
    <row r="9" spans="1:26" ht="15.5">
      <c r="A9" s="543">
        <v>4</v>
      </c>
      <c r="B9" s="9" t="s">
        <v>1079</v>
      </c>
      <c r="C9" s="9" t="s">
        <v>1080</v>
      </c>
      <c r="D9" s="546" t="s">
        <v>1067</v>
      </c>
      <c r="E9" s="9" t="s">
        <v>1081</v>
      </c>
      <c r="F9" s="20">
        <v>2</v>
      </c>
      <c r="G9" s="9" t="s">
        <v>850</v>
      </c>
      <c r="H9" s="547" t="s">
        <v>1082</v>
      </c>
      <c r="I9" s="547" t="s">
        <v>1083</v>
      </c>
      <c r="J9" s="551">
        <v>44896</v>
      </c>
      <c r="K9" s="203"/>
      <c r="L9" s="203"/>
      <c r="M9" s="203"/>
      <c r="N9" s="203"/>
      <c r="O9" s="203"/>
      <c r="P9" s="203"/>
      <c r="Q9" s="203"/>
      <c r="R9" s="203"/>
      <c r="S9" s="203"/>
      <c r="T9" s="203"/>
      <c r="U9" s="203"/>
      <c r="V9" s="203"/>
      <c r="W9" s="203"/>
      <c r="X9" s="203"/>
      <c r="Y9" s="203"/>
      <c r="Z9" s="203"/>
    </row>
    <row r="10" spans="1:26" ht="31">
      <c r="A10" s="549">
        <v>5</v>
      </c>
      <c r="B10" s="13" t="s">
        <v>1084</v>
      </c>
      <c r="C10" s="13" t="s">
        <v>1085</v>
      </c>
      <c r="D10" s="20" t="s">
        <v>1067</v>
      </c>
      <c r="E10" s="9" t="s">
        <v>1086</v>
      </c>
      <c r="F10" s="20">
        <v>4</v>
      </c>
      <c r="G10" s="9" t="s">
        <v>850</v>
      </c>
      <c r="H10" s="547" t="s">
        <v>1017</v>
      </c>
      <c r="I10" s="547" t="s">
        <v>1087</v>
      </c>
      <c r="J10" s="551">
        <v>44896</v>
      </c>
      <c r="K10" s="203"/>
      <c r="L10" s="203"/>
      <c r="M10" s="203"/>
      <c r="N10" s="203"/>
      <c r="O10" s="203"/>
      <c r="P10" s="203"/>
      <c r="Q10" s="203"/>
      <c r="R10" s="203"/>
      <c r="S10" s="203"/>
      <c r="T10" s="203"/>
      <c r="U10" s="203"/>
      <c r="V10" s="203"/>
      <c r="W10" s="203"/>
      <c r="X10" s="203"/>
      <c r="Y10" s="203"/>
      <c r="Z10" s="203"/>
    </row>
    <row r="11" spans="1:26" ht="46.5">
      <c r="A11" s="543">
        <v>6</v>
      </c>
      <c r="B11" s="737" t="s">
        <v>1088</v>
      </c>
      <c r="C11" s="309" t="s">
        <v>1089</v>
      </c>
      <c r="D11" s="309" t="s">
        <v>1090</v>
      </c>
      <c r="E11" s="552" t="s">
        <v>1091</v>
      </c>
      <c r="F11" s="309">
        <v>4</v>
      </c>
      <c r="G11" s="309" t="s">
        <v>850</v>
      </c>
      <c r="H11" s="547" t="s">
        <v>1092</v>
      </c>
      <c r="I11" s="547" t="s">
        <v>1093</v>
      </c>
      <c r="J11" s="553" t="s">
        <v>1094</v>
      </c>
      <c r="K11" s="203"/>
      <c r="L11" s="203"/>
      <c r="M11" s="203"/>
      <c r="N11" s="203"/>
      <c r="O11" s="203"/>
      <c r="P11" s="203"/>
      <c r="Q11" s="203"/>
      <c r="R11" s="203"/>
      <c r="S11" s="203"/>
      <c r="T11" s="203"/>
      <c r="U11" s="203"/>
      <c r="V11" s="203"/>
      <c r="W11" s="203"/>
      <c r="X11" s="203"/>
      <c r="Y11" s="203"/>
      <c r="Z11" s="203"/>
    </row>
    <row r="12" spans="1:26" ht="12" customHeight="1">
      <c r="A12" s="549">
        <v>7</v>
      </c>
      <c r="B12" s="13"/>
      <c r="C12" s="314"/>
      <c r="D12" s="309"/>
      <c r="E12" s="9"/>
      <c r="F12" s="20"/>
      <c r="G12" s="9"/>
      <c r="H12" s="547"/>
      <c r="I12" s="547"/>
      <c r="J12" s="553"/>
      <c r="K12" s="203"/>
      <c r="L12" s="203"/>
      <c r="M12" s="203"/>
      <c r="N12" s="203"/>
      <c r="O12" s="203"/>
      <c r="P12" s="203"/>
      <c r="Q12" s="203"/>
      <c r="R12" s="203"/>
      <c r="S12" s="203"/>
      <c r="T12" s="203"/>
      <c r="U12" s="203"/>
      <c r="V12" s="203"/>
      <c r="W12" s="203"/>
      <c r="X12" s="203"/>
      <c r="Y12" s="203"/>
      <c r="Z12" s="203"/>
    </row>
    <row r="13" spans="1:26" ht="12" customHeight="1">
      <c r="A13" s="554"/>
      <c r="B13" s="555" t="s">
        <v>1095</v>
      </c>
      <c r="C13" s="868" t="s">
        <v>1096</v>
      </c>
      <c r="D13" s="869"/>
      <c r="E13" s="869"/>
      <c r="F13" s="869"/>
      <c r="G13" s="869"/>
      <c r="H13" s="869"/>
      <c r="I13" s="869"/>
      <c r="J13" s="870"/>
      <c r="K13" s="203"/>
      <c r="L13" s="203"/>
      <c r="M13" s="203"/>
      <c r="N13" s="203"/>
      <c r="O13" s="203"/>
      <c r="P13" s="203"/>
      <c r="Q13" s="203"/>
      <c r="R13" s="203"/>
      <c r="S13" s="203"/>
      <c r="T13" s="203"/>
      <c r="U13" s="203"/>
      <c r="V13" s="203"/>
      <c r="W13" s="203"/>
      <c r="X13" s="203"/>
      <c r="Y13" s="203"/>
      <c r="Z13" s="203"/>
    </row>
    <row r="14" spans="1:26" ht="12" customHeight="1">
      <c r="A14" s="538"/>
      <c r="B14" s="538"/>
      <c r="C14" s="507"/>
      <c r="D14" s="556"/>
      <c r="E14" s="556"/>
      <c r="F14" s="871" t="s">
        <v>1097</v>
      </c>
      <c r="G14" s="751"/>
      <c r="H14" s="751"/>
      <c r="I14" s="751"/>
      <c r="J14" s="751"/>
      <c r="K14" s="203"/>
      <c r="L14" s="203"/>
      <c r="M14" s="203"/>
      <c r="N14" s="203"/>
      <c r="O14" s="203"/>
      <c r="P14" s="203"/>
      <c r="Q14" s="203"/>
      <c r="R14" s="203"/>
      <c r="S14" s="203"/>
      <c r="T14" s="203"/>
      <c r="U14" s="203"/>
      <c r="V14" s="203"/>
      <c r="W14" s="203"/>
      <c r="X14" s="203"/>
      <c r="Y14" s="203"/>
      <c r="Z14" s="203"/>
    </row>
    <row r="15" spans="1:26" ht="12" customHeight="1">
      <c r="A15" s="538"/>
      <c r="B15" s="538"/>
      <c r="C15" s="507"/>
      <c r="D15" s="176"/>
      <c r="E15" s="176"/>
      <c r="F15" s="780" t="s">
        <v>1098</v>
      </c>
      <c r="G15" s="751"/>
      <c r="H15" s="751"/>
      <c r="I15" s="751"/>
      <c r="J15" s="751"/>
      <c r="K15" s="203"/>
      <c r="L15" s="203"/>
      <c r="M15" s="203"/>
      <c r="N15" s="203"/>
      <c r="O15" s="203"/>
      <c r="P15" s="203"/>
      <c r="Q15" s="203"/>
      <c r="R15" s="203"/>
      <c r="S15" s="203"/>
      <c r="T15" s="203"/>
      <c r="U15" s="203"/>
      <c r="V15" s="203"/>
      <c r="W15" s="203"/>
      <c r="X15" s="203"/>
      <c r="Y15" s="203"/>
      <c r="Z15" s="203"/>
    </row>
    <row r="16" spans="1:26" ht="12" customHeight="1">
      <c r="A16" s="507"/>
      <c r="B16" s="507"/>
      <c r="C16" s="535"/>
      <c r="D16" s="536"/>
      <c r="E16" s="535"/>
      <c r="F16" s="865" t="s">
        <v>1099</v>
      </c>
      <c r="G16" s="751"/>
      <c r="H16" s="751"/>
      <c r="I16" s="751"/>
      <c r="J16" s="751"/>
      <c r="K16" s="203"/>
      <c r="L16" s="203"/>
      <c r="M16" s="203"/>
      <c r="N16" s="203"/>
      <c r="O16" s="203"/>
      <c r="P16" s="203"/>
      <c r="Q16" s="203"/>
      <c r="R16" s="203"/>
      <c r="S16" s="203"/>
      <c r="T16" s="203"/>
      <c r="U16" s="203"/>
      <c r="V16" s="203"/>
      <c r="W16" s="203"/>
      <c r="X16" s="203"/>
      <c r="Y16" s="203"/>
      <c r="Z16" s="203"/>
    </row>
    <row r="17" spans="1:26" ht="12" customHeight="1">
      <c r="A17" s="507"/>
      <c r="B17" s="507"/>
      <c r="C17" s="535"/>
      <c r="D17" s="536"/>
      <c r="E17" s="535"/>
      <c r="F17" s="535"/>
      <c r="G17" s="535"/>
      <c r="H17" s="535"/>
      <c r="I17" s="535"/>
      <c r="J17" s="507"/>
      <c r="K17" s="203"/>
      <c r="L17" s="203"/>
      <c r="M17" s="203"/>
      <c r="N17" s="203"/>
      <c r="O17" s="203"/>
      <c r="P17" s="203"/>
      <c r="Q17" s="203"/>
      <c r="R17" s="203"/>
      <c r="S17" s="203"/>
      <c r="T17" s="203"/>
      <c r="U17" s="203"/>
      <c r="V17" s="203"/>
      <c r="W17" s="203"/>
      <c r="X17" s="203"/>
      <c r="Y17" s="203"/>
      <c r="Z17" s="203"/>
    </row>
    <row r="18" spans="1:26" ht="12" customHeight="1">
      <c r="A18" s="20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row>
    <row r="19" spans="1:26" ht="12"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row>
    <row r="20" spans="1:26" ht="12" customHeight="1">
      <c r="A20" s="20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row>
    <row r="21" spans="1:26" ht="12" customHeight="1">
      <c r="A21" s="20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row>
    <row r="22" spans="1:26" ht="12" customHeight="1">
      <c r="A22" s="20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row>
    <row r="23" spans="1:26" ht="12" customHeight="1">
      <c r="A23" s="20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row>
    <row r="24" spans="1:26" ht="12" customHeight="1">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row>
    <row r="25" spans="1:26" ht="12"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row>
    <row r="26" spans="1:26" ht="12" customHeight="1">
      <c r="A26" s="20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row>
    <row r="27" spans="1:26" ht="12" customHeight="1">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row>
    <row r="28" spans="1:26" ht="12" customHeight="1">
      <c r="A28" s="20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row>
    <row r="29" spans="1:26" ht="12" customHeight="1">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row>
    <row r="30" spans="1:26" ht="12" customHeight="1">
      <c r="A30" s="20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row>
    <row r="31" spans="1:26" ht="12" customHeight="1">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row>
    <row r="32" spans="1:26" ht="12" customHeight="1">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row>
    <row r="33" spans="1:26" ht="12" customHeight="1">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row>
    <row r="34" spans="1:26" ht="12" customHeight="1">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row>
    <row r="35" spans="1:26" ht="12" customHeight="1">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row>
    <row r="36" spans="1:26" ht="12"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row>
    <row r="37" spans="1:26" ht="12" customHeight="1">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row>
    <row r="38" spans="1:26" ht="12" customHeight="1">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row>
    <row r="39" spans="1:26" ht="12" customHeight="1">
      <c r="A39" s="203"/>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row>
    <row r="40" spans="1:26" ht="12" customHeight="1">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row>
    <row r="41" spans="1:26" ht="12" customHeight="1">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row>
    <row r="42" spans="1:26" ht="12" customHeight="1">
      <c r="A42" s="203"/>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row>
    <row r="43" spans="1:26" ht="12" customHeight="1">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row>
    <row r="44" spans="1:26" ht="12" customHeight="1">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row>
    <row r="45" spans="1:26" ht="12" customHeight="1">
      <c r="A45" s="203"/>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row>
    <row r="46" spans="1:26" ht="12" customHeight="1">
      <c r="A46" s="203"/>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row>
    <row r="47" spans="1:26" ht="12"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row>
    <row r="48" spans="1:26" ht="12"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row>
    <row r="49" spans="1:26" ht="12" customHeight="1">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row>
    <row r="50" spans="1:26" ht="12" customHeight="1">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row>
    <row r="51" spans="1:26" ht="12"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row>
    <row r="52" spans="1:26" ht="12" customHeight="1">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row>
    <row r="53" spans="1:26" ht="12"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row>
    <row r="54" spans="1:26" ht="12" customHeight="1">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row>
    <row r="55" spans="1:26" ht="12" customHeight="1">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row>
    <row r="56" spans="1:26" ht="12"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row>
    <row r="57" spans="1:26" ht="12"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row>
    <row r="58" spans="1:26" ht="12" customHeight="1">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row>
    <row r="59" spans="1:26" ht="12" customHeight="1">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row>
    <row r="60" spans="1:26" ht="12"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row>
    <row r="61" spans="1:26" ht="12"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row>
    <row r="62" spans="1:26" ht="12" customHeight="1">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row>
    <row r="63" spans="1:26" ht="12" customHeight="1">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row>
    <row r="64" spans="1:26" ht="12" customHeight="1">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row>
    <row r="65" spans="1:26" ht="12" customHeight="1">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row>
    <row r="66" spans="1:26" ht="12" customHeight="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row>
    <row r="67" spans="1:26" ht="12" customHeight="1">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row>
    <row r="68" spans="1:26" ht="12" customHeight="1">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row>
    <row r="69" spans="1:26" ht="12" customHeight="1">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row>
    <row r="70" spans="1:26" ht="12" customHeight="1">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row>
    <row r="71" spans="1:26" ht="12" customHeight="1">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row>
    <row r="72" spans="1:26" ht="12" customHeight="1">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row>
    <row r="73" spans="1:26" ht="12" customHeight="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row>
    <row r="74" spans="1:26" ht="12" customHeight="1">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row>
    <row r="75" spans="1:26" ht="12" customHeight="1">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row>
    <row r="76" spans="1:26" ht="12" customHeight="1">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row>
    <row r="77" spans="1:26" ht="12" customHeight="1">
      <c r="A77" s="203"/>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6" ht="12" customHeight="1">
      <c r="A78" s="203"/>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row>
    <row r="79" spans="1:26" ht="12" customHeight="1">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row>
    <row r="80" spans="1:26" ht="12" customHeight="1">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row>
    <row r="81" spans="1:26" ht="12" customHeight="1">
      <c r="A81" s="203"/>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row>
    <row r="82" spans="1:26" ht="12" customHeight="1">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row>
    <row r="83" spans="1:26" ht="12" customHeight="1">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row>
    <row r="84" spans="1:26" ht="12" customHeight="1">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row>
    <row r="85" spans="1:26" ht="12" customHeight="1">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row>
    <row r="86" spans="1:26" ht="12" customHeight="1">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row>
    <row r="87" spans="1:26" ht="12" customHeight="1">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row>
    <row r="88" spans="1:26" ht="12" customHeight="1">
      <c r="A88" s="203"/>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row>
    <row r="89" spans="1:26" ht="12" customHeight="1">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row>
    <row r="90" spans="1:26" ht="12" customHeight="1">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row>
    <row r="91" spans="1:26" ht="12" customHeight="1">
      <c r="A91" s="203"/>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row>
    <row r="92" spans="1:26" ht="12" customHeight="1">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row>
    <row r="93" spans="1:26" ht="12" customHeight="1">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row>
    <row r="94" spans="1:26" ht="12" customHeight="1">
      <c r="A94" s="203"/>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row>
    <row r="95" spans="1:26" ht="12" customHeight="1">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row>
    <row r="96" spans="1:26" ht="12" customHeight="1">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row>
    <row r="97" spans="1:26" ht="12" customHeight="1">
      <c r="A97" s="203"/>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row>
    <row r="98" spans="1:26" ht="12" customHeight="1">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row>
    <row r="99" spans="1:26" ht="12" customHeight="1">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row>
    <row r="100" spans="1:26" ht="12" customHeight="1">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row>
    <row r="101" spans="1:26" ht="12" customHeight="1">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row>
    <row r="102" spans="1:26" ht="12" customHeight="1">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row>
    <row r="103" spans="1:26" ht="12" customHeight="1">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row>
    <row r="104" spans="1:26" ht="12" customHeight="1">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row>
    <row r="105" spans="1:26" ht="12" customHeight="1">
      <c r="A105" s="203"/>
      <c r="B105" s="203"/>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row>
    <row r="106" spans="1:26" ht="12" customHeight="1">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row>
    <row r="107" spans="1:26" ht="12" customHeight="1">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row>
    <row r="108" spans="1:26" ht="12" customHeight="1">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row>
    <row r="109" spans="1:26" ht="12"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row>
    <row r="110" spans="1:26" ht="12" customHeight="1">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row>
    <row r="111" spans="1:26" ht="12" customHeight="1">
      <c r="A111" s="203"/>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row>
    <row r="112" spans="1:26" ht="12" customHeight="1">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row>
    <row r="113" spans="1:26" ht="12" customHeight="1">
      <c r="A113" s="203"/>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row>
    <row r="114" spans="1:26" ht="12" customHeight="1">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row>
    <row r="115" spans="1:26" ht="12" customHeight="1">
      <c r="A115" s="203"/>
      <c r="B115" s="203"/>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row>
    <row r="116" spans="1:26" ht="12" customHeight="1">
      <c r="A116" s="203"/>
      <c r="B116" s="203"/>
      <c r="C116" s="203"/>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row>
    <row r="117" spans="1:26" ht="12" customHeight="1">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row>
    <row r="118" spans="1:26" ht="12" customHeight="1">
      <c r="A118" s="203"/>
      <c r="B118" s="203"/>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203"/>
      <c r="Y118" s="203"/>
      <c r="Z118" s="203"/>
    </row>
    <row r="119" spans="1:26" ht="12" customHeight="1">
      <c r="A119" s="203"/>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row>
    <row r="120" spans="1:26" ht="12" customHeight="1">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row>
    <row r="121" spans="1:26" ht="12" customHeight="1">
      <c r="A121" s="203"/>
      <c r="B121" s="203"/>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row>
    <row r="122" spans="1:26" ht="12" customHeight="1">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row>
    <row r="123" spans="1:26" ht="12" customHeight="1">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row>
    <row r="124" spans="1:26" ht="12" customHeight="1">
      <c r="A124" s="203"/>
      <c r="B124" s="203"/>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203"/>
      <c r="Y124" s="203"/>
      <c r="Z124" s="203"/>
    </row>
    <row r="125" spans="1:26" ht="12" customHeight="1">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row>
    <row r="126" spans="1:26" ht="12"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row>
    <row r="127" spans="1:26" ht="12" customHeight="1">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row>
    <row r="128" spans="1:26" ht="12" customHeight="1">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row>
    <row r="129" spans="1:26" ht="12"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row>
    <row r="130" spans="1:26" ht="12" customHeight="1">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row>
    <row r="131" spans="1:26" ht="12" customHeight="1">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row>
    <row r="132" spans="1:26" ht="12" customHeight="1">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row>
    <row r="133" spans="1:26" ht="12" customHeight="1">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row>
    <row r="134" spans="1:26" ht="12" customHeight="1">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row>
    <row r="135" spans="1:26" ht="12" customHeight="1">
      <c r="A135" s="203"/>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row>
    <row r="136" spans="1:26" ht="12" customHeight="1">
      <c r="A136" s="203"/>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row>
    <row r="137" spans="1:26" ht="12" customHeight="1">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row>
    <row r="138" spans="1:26" ht="12" customHeight="1">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row>
    <row r="139" spans="1:26" ht="12" customHeight="1">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row>
    <row r="140" spans="1:26" ht="12" customHeight="1">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row>
    <row r="141" spans="1:26" ht="12" customHeight="1">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row>
    <row r="142" spans="1:26" ht="12" customHeight="1">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row>
    <row r="143" spans="1:26" ht="12" customHeight="1">
      <c r="A143" s="203"/>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3"/>
      <c r="Z143" s="203"/>
    </row>
    <row r="144" spans="1:26" ht="12" customHeight="1">
      <c r="A144" s="203"/>
      <c r="B144" s="203"/>
      <c r="C144" s="203"/>
      <c r="D144" s="203"/>
      <c r="E144" s="203"/>
      <c r="F144" s="203"/>
      <c r="G144" s="203"/>
      <c r="H144" s="203"/>
      <c r="I144" s="203"/>
      <c r="J144" s="203"/>
      <c r="K144" s="203"/>
      <c r="L144" s="203"/>
      <c r="M144" s="203"/>
      <c r="N144" s="203"/>
      <c r="O144" s="203"/>
      <c r="P144" s="203"/>
      <c r="Q144" s="203"/>
      <c r="R144" s="203"/>
      <c r="S144" s="203"/>
      <c r="T144" s="203"/>
      <c r="U144" s="203"/>
      <c r="V144" s="203"/>
      <c r="W144" s="203"/>
      <c r="X144" s="203"/>
      <c r="Y144" s="203"/>
      <c r="Z144" s="203"/>
    </row>
    <row r="145" spans="1:26" ht="12" customHeight="1">
      <c r="A145" s="203"/>
      <c r="B145" s="203"/>
      <c r="C145" s="203"/>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row>
    <row r="146" spans="1:26" ht="12" customHeight="1">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row>
    <row r="147" spans="1:26" ht="12" customHeight="1">
      <c r="A147" s="203"/>
      <c r="B147" s="203"/>
      <c r="C147" s="203"/>
      <c r="D147" s="203"/>
      <c r="E147" s="203"/>
      <c r="F147" s="203"/>
      <c r="G147" s="203"/>
      <c r="H147" s="203"/>
      <c r="I147" s="203"/>
      <c r="J147" s="203"/>
      <c r="K147" s="203"/>
      <c r="L147" s="203"/>
      <c r="M147" s="203"/>
      <c r="N147" s="203"/>
      <c r="O147" s="203"/>
      <c r="P147" s="203"/>
      <c r="Q147" s="203"/>
      <c r="R147" s="203"/>
      <c r="S147" s="203"/>
      <c r="T147" s="203"/>
      <c r="U147" s="203"/>
      <c r="V147" s="203"/>
      <c r="W147" s="203"/>
      <c r="X147" s="203"/>
      <c r="Y147" s="203"/>
      <c r="Z147" s="203"/>
    </row>
    <row r="148" spans="1:26" ht="12" customHeight="1">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row>
    <row r="149" spans="1:26" ht="12" customHeight="1">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row>
    <row r="150" spans="1:26" ht="12" customHeight="1">
      <c r="A150" s="203"/>
      <c r="B150" s="203"/>
      <c r="C150" s="203"/>
      <c r="D150" s="203"/>
      <c r="E150" s="203"/>
      <c r="F150" s="203"/>
      <c r="G150" s="203"/>
      <c r="H150" s="203"/>
      <c r="I150" s="203"/>
      <c r="J150" s="203"/>
      <c r="K150" s="203"/>
      <c r="L150" s="203"/>
      <c r="M150" s="203"/>
      <c r="N150" s="203"/>
      <c r="O150" s="203"/>
      <c r="P150" s="203"/>
      <c r="Q150" s="203"/>
      <c r="R150" s="203"/>
      <c r="S150" s="203"/>
      <c r="T150" s="203"/>
      <c r="U150" s="203"/>
      <c r="V150" s="203"/>
      <c r="W150" s="203"/>
      <c r="X150" s="203"/>
      <c r="Y150" s="203"/>
      <c r="Z150" s="203"/>
    </row>
    <row r="151" spans="1:26" ht="12" customHeight="1">
      <c r="A151" s="203"/>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row>
    <row r="152" spans="1:26" ht="12" customHeight="1">
      <c r="A152" s="203"/>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row>
    <row r="153" spans="1:26" ht="12" customHeight="1">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row>
    <row r="154" spans="1:26" ht="12" customHeight="1">
      <c r="A154" s="203"/>
      <c r="B154" s="203"/>
      <c r="C154" s="203"/>
      <c r="D154" s="203"/>
      <c r="E154" s="203"/>
      <c r="F154" s="203"/>
      <c r="G154" s="203"/>
      <c r="H154" s="203"/>
      <c r="I154" s="203"/>
      <c r="J154" s="203"/>
      <c r="K154" s="203"/>
      <c r="L154" s="203"/>
      <c r="M154" s="203"/>
      <c r="N154" s="203"/>
      <c r="O154" s="203"/>
      <c r="P154" s="203"/>
      <c r="Q154" s="203"/>
      <c r="R154" s="203"/>
      <c r="S154" s="203"/>
      <c r="T154" s="203"/>
      <c r="U154" s="203"/>
      <c r="V154" s="203"/>
      <c r="W154" s="203"/>
      <c r="X154" s="203"/>
      <c r="Y154" s="203"/>
      <c r="Z154" s="203"/>
    </row>
    <row r="155" spans="1:26" ht="12" customHeight="1">
      <c r="A155" s="203"/>
      <c r="B155" s="203"/>
      <c r="C155" s="203"/>
      <c r="D155" s="203"/>
      <c r="E155" s="203"/>
      <c r="F155" s="203"/>
      <c r="G155" s="203"/>
      <c r="H155" s="203"/>
      <c r="I155" s="203"/>
      <c r="J155" s="203"/>
      <c r="K155" s="203"/>
      <c r="L155" s="203"/>
      <c r="M155" s="203"/>
      <c r="N155" s="203"/>
      <c r="O155" s="203"/>
      <c r="P155" s="203"/>
      <c r="Q155" s="203"/>
      <c r="R155" s="203"/>
      <c r="S155" s="203"/>
      <c r="T155" s="203"/>
      <c r="U155" s="203"/>
      <c r="V155" s="203"/>
      <c r="W155" s="203"/>
      <c r="X155" s="203"/>
      <c r="Y155" s="203"/>
      <c r="Z155" s="203"/>
    </row>
    <row r="156" spans="1:26" ht="12" customHeight="1">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row>
    <row r="157" spans="1:26" ht="12" customHeight="1">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row>
    <row r="158" spans="1:26" ht="12" customHeight="1">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row>
    <row r="159" spans="1:26" ht="12" customHeight="1">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row>
    <row r="160" spans="1:26" ht="12" customHeight="1">
      <c r="A160" s="203"/>
      <c r="B160" s="203"/>
      <c r="C160" s="203"/>
      <c r="D160" s="203"/>
      <c r="E160" s="203"/>
      <c r="F160" s="203"/>
      <c r="G160" s="203"/>
      <c r="H160" s="203"/>
      <c r="I160" s="203"/>
      <c r="J160" s="203"/>
      <c r="K160" s="203"/>
      <c r="L160" s="203"/>
      <c r="M160" s="203"/>
      <c r="N160" s="203"/>
      <c r="O160" s="203"/>
      <c r="P160" s="203"/>
      <c r="Q160" s="203"/>
      <c r="R160" s="203"/>
      <c r="S160" s="203"/>
      <c r="T160" s="203"/>
      <c r="U160" s="203"/>
      <c r="V160" s="203"/>
      <c r="W160" s="203"/>
      <c r="X160" s="203"/>
      <c r="Y160" s="203"/>
      <c r="Z160" s="203"/>
    </row>
    <row r="161" spans="1:26" ht="12" customHeight="1">
      <c r="A161" s="203"/>
      <c r="B161" s="203"/>
      <c r="C161" s="203"/>
      <c r="D161" s="203"/>
      <c r="E161" s="203"/>
      <c r="F161" s="203"/>
      <c r="G161" s="203"/>
      <c r="H161" s="203"/>
      <c r="I161" s="203"/>
      <c r="J161" s="203"/>
      <c r="K161" s="203"/>
      <c r="L161" s="203"/>
      <c r="M161" s="203"/>
      <c r="N161" s="203"/>
      <c r="O161" s="203"/>
      <c r="P161" s="203"/>
      <c r="Q161" s="203"/>
      <c r="R161" s="203"/>
      <c r="S161" s="203"/>
      <c r="T161" s="203"/>
      <c r="U161" s="203"/>
      <c r="V161" s="203"/>
      <c r="W161" s="203"/>
      <c r="X161" s="203"/>
      <c r="Y161" s="203"/>
      <c r="Z161" s="203"/>
    </row>
    <row r="162" spans="1:26" ht="12"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row>
    <row r="163" spans="1:26" ht="12" customHeight="1">
      <c r="A163" s="203"/>
      <c r="B163" s="203"/>
      <c r="C163" s="203"/>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row>
    <row r="164" spans="1:26" ht="12" customHeight="1">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row>
    <row r="165" spans="1:26" ht="12" customHeight="1">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row>
    <row r="166" spans="1:26" ht="12" customHeight="1">
      <c r="A166" s="203"/>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row>
    <row r="167" spans="1:26" ht="12" customHeight="1">
      <c r="A167" s="203"/>
      <c r="B167" s="203"/>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row>
    <row r="168" spans="1:26" ht="12" customHeight="1">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row>
    <row r="169" spans="1:26" ht="12"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row>
    <row r="170" spans="1:26" ht="12" customHeight="1">
      <c r="A170" s="203"/>
      <c r="B170" s="203"/>
      <c r="C170" s="203"/>
      <c r="D170" s="203"/>
      <c r="E170" s="203"/>
      <c r="F170" s="203"/>
      <c r="G170" s="203"/>
      <c r="H170" s="203"/>
      <c r="I170" s="203"/>
      <c r="J170" s="203"/>
      <c r="K170" s="203"/>
      <c r="L170" s="203"/>
      <c r="M170" s="203"/>
      <c r="N170" s="203"/>
      <c r="O170" s="203"/>
      <c r="P170" s="203"/>
      <c r="Q170" s="203"/>
      <c r="R170" s="203"/>
      <c r="S170" s="203"/>
      <c r="T170" s="203"/>
      <c r="U170" s="203"/>
      <c r="V170" s="203"/>
      <c r="W170" s="203"/>
      <c r="X170" s="203"/>
      <c r="Y170" s="203"/>
      <c r="Z170" s="203"/>
    </row>
    <row r="171" spans="1:26" ht="12" customHeight="1">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row>
    <row r="172" spans="1:26" ht="12" customHeight="1">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row>
    <row r="173" spans="1:26" ht="12" customHeight="1">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row>
    <row r="174" spans="1:26" ht="12" customHeight="1">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row>
    <row r="175" spans="1:26" ht="12" customHeight="1">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row>
    <row r="176" spans="1:26" ht="12" customHeight="1">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row>
    <row r="177" spans="1:26" ht="12" customHeight="1">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row>
    <row r="178" spans="1:26" ht="12" customHeight="1">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row>
    <row r="179" spans="1:26" ht="12" customHeight="1">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row>
    <row r="180" spans="1:26" ht="12" customHeight="1">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row>
    <row r="181" spans="1:26" ht="12" customHeight="1">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row>
    <row r="182" spans="1:26" ht="12" customHeight="1">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row>
    <row r="183" spans="1:26" ht="12" customHeight="1">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row>
    <row r="184" spans="1:26" ht="12" customHeight="1">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row>
    <row r="185" spans="1:26" ht="12" customHeight="1">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row>
    <row r="186" spans="1:26" ht="12" customHeight="1">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row>
    <row r="187" spans="1:26" ht="12" customHeight="1">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row>
    <row r="188" spans="1:26" ht="12" customHeight="1">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row>
    <row r="189" spans="1:26" ht="12" customHeight="1">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row>
    <row r="190" spans="1:26" ht="12" customHeight="1">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row>
    <row r="191" spans="1:26" ht="12" customHeight="1">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row>
    <row r="192" spans="1:26" ht="12" customHeight="1">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row>
    <row r="193" spans="1:26" ht="12" customHeight="1">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row>
    <row r="194" spans="1:26" ht="12" customHeight="1">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row>
    <row r="195" spans="1:26" ht="12" customHeight="1">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row>
    <row r="196" spans="1:26" ht="12"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row>
    <row r="197" spans="1:26" ht="12" customHeight="1">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row>
    <row r="198" spans="1:26" ht="12" customHeight="1">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row>
    <row r="199" spans="1:26" ht="12"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row>
    <row r="200" spans="1:26" ht="12" customHeight="1">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row>
    <row r="201" spans="1:26" ht="12" customHeight="1">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row>
    <row r="202" spans="1:26" ht="12"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row>
    <row r="203" spans="1:26" ht="12" customHeight="1">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row>
    <row r="204" spans="1:26" ht="12" customHeight="1">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row>
    <row r="205" spans="1:26" ht="12"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row>
    <row r="206" spans="1:26" ht="12" customHeight="1">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row>
    <row r="207" spans="1:26" ht="12" customHeight="1">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row>
    <row r="208" spans="1:26" ht="12"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row>
    <row r="209" spans="1:26" ht="12" customHeight="1">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row>
    <row r="210" spans="1:26" ht="12" customHeight="1">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row>
    <row r="211" spans="1:26" ht="12" customHeight="1">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row>
    <row r="212" spans="1:26" ht="12" customHeight="1">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row>
    <row r="213" spans="1:26" ht="12" customHeight="1">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row>
    <row r="214" spans="1:26" ht="12" customHeight="1">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row>
    <row r="215" spans="1:26" ht="12" customHeight="1">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row>
    <row r="216" spans="1:26" ht="12" customHeight="1">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row>
    <row r="217" spans="1:26" ht="12" customHeight="1">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row>
    <row r="218" spans="1:26" ht="12" customHeight="1">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row>
    <row r="219" spans="1:26" ht="12" customHeight="1">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row>
    <row r="220" spans="1:26" ht="12" customHeight="1">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row>
    <row r="221" spans="1:26" ht="12" customHeight="1">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row>
    <row r="222" spans="1:26" ht="12" customHeight="1">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row>
    <row r="223" spans="1:26" ht="12" customHeight="1">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row>
    <row r="224" spans="1:26" ht="12" customHeight="1">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row>
    <row r="225" spans="1:26" ht="12" customHeight="1">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row>
    <row r="226" spans="1:26" ht="12" customHeight="1">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row>
    <row r="227" spans="1:26" ht="12" customHeight="1">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row>
    <row r="228" spans="1:26" ht="12" customHeight="1">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row>
    <row r="229" spans="1:26" ht="12" customHeight="1">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row>
    <row r="230" spans="1:26" ht="12" customHeight="1">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row>
    <row r="231" spans="1:26" ht="12" customHeight="1">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row>
    <row r="232" spans="1:26" ht="12" customHeight="1">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row>
    <row r="233" spans="1:26" ht="12" customHeight="1">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row>
    <row r="234" spans="1:26" ht="12" customHeight="1">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row>
    <row r="235" spans="1:26" ht="12" customHeight="1">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row>
    <row r="236" spans="1:26" ht="12" customHeight="1">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row>
    <row r="237" spans="1:26" ht="12" customHeight="1">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row>
    <row r="238" spans="1:26" ht="12"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row>
    <row r="239" spans="1:26" ht="12" customHeight="1">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row>
    <row r="240" spans="1:26" ht="12" customHeight="1">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row>
    <row r="241" spans="1:26" ht="12"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row>
    <row r="242" spans="1:26" ht="12" customHeight="1">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row>
    <row r="243" spans="1:26" ht="12" customHeight="1">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row>
    <row r="244" spans="1:26" ht="12" customHeight="1">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row>
    <row r="245" spans="1:26" ht="12" customHeight="1">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row>
    <row r="246" spans="1:26" ht="12" customHeight="1">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row>
    <row r="247" spans="1:26" ht="12" customHeight="1">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row>
    <row r="248" spans="1:26" ht="12" customHeight="1">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row>
    <row r="249" spans="1:26" ht="12" customHeight="1">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row>
    <row r="250" spans="1:26" ht="12" customHeight="1">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row>
    <row r="251" spans="1:26" ht="12" customHeight="1">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row>
    <row r="252" spans="1:26" ht="12" customHeight="1">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row>
    <row r="253" spans="1:26" ht="12" customHeight="1">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row>
    <row r="254" spans="1:26" ht="12" customHeight="1">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row>
    <row r="255" spans="1:26" ht="12" customHeight="1">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row>
    <row r="256" spans="1:26" ht="12" customHeight="1">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row>
    <row r="257" spans="1:26" ht="12" customHeight="1">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row>
    <row r="258" spans="1:26" ht="12" customHeight="1">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row>
    <row r="259" spans="1:26" ht="12" customHeight="1">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row>
    <row r="260" spans="1:26" ht="12" customHeight="1">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row>
    <row r="261" spans="1:26" ht="12"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row>
    <row r="262" spans="1:26" ht="12" customHeight="1">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row>
    <row r="263" spans="1:26" ht="12" customHeight="1">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row>
    <row r="264" spans="1:26" ht="12" customHeight="1">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row>
    <row r="265" spans="1:26" ht="12" customHeight="1">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row>
    <row r="266" spans="1:26" ht="12" customHeight="1">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row>
    <row r="267" spans="1:26" ht="12" customHeight="1">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row>
    <row r="268" spans="1:26" ht="12" customHeight="1">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row>
    <row r="269" spans="1:26" ht="12"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row>
    <row r="270" spans="1:26" ht="12" customHeight="1">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row>
    <row r="271" spans="1:26" ht="12" customHeight="1">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row>
    <row r="272" spans="1:26" ht="12" customHeight="1">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row>
    <row r="273" spans="1:26" ht="12" customHeight="1">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row>
    <row r="274" spans="1:26" ht="12" customHeight="1">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row>
    <row r="275" spans="1:26" ht="12" customHeight="1">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row>
    <row r="276" spans="1:26" ht="12" customHeight="1">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row>
    <row r="277" spans="1:26" ht="12" customHeight="1">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row>
    <row r="278" spans="1:26" ht="12" customHeight="1">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row>
    <row r="279" spans="1:26" ht="12" customHeight="1">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row>
    <row r="280" spans="1:26" ht="12" customHeight="1">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row>
    <row r="281" spans="1:26" ht="12"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row>
    <row r="282" spans="1:26" ht="12" customHeight="1">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row>
    <row r="283" spans="1:26" ht="12" customHeight="1">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row>
    <row r="284" spans="1:26" ht="12"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row>
    <row r="285" spans="1:26" ht="12" customHeight="1">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row>
    <row r="286" spans="1:26" ht="12" customHeight="1">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row>
    <row r="287" spans="1:26" ht="12" customHeight="1">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row>
    <row r="288" spans="1:26" ht="12" customHeight="1">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row>
    <row r="289" spans="1:26" ht="12" customHeight="1">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row>
    <row r="290" spans="1:26" ht="12" customHeight="1">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row>
    <row r="291" spans="1:26" ht="12" customHeight="1">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row>
    <row r="292" spans="1:26" ht="12" customHeight="1">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row>
    <row r="293" spans="1:26" ht="12" customHeight="1">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row>
    <row r="294" spans="1:26" ht="12" customHeight="1">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row>
    <row r="295" spans="1:26" ht="12" customHeight="1">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row>
    <row r="296" spans="1:26" ht="12" customHeight="1">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row>
    <row r="297" spans="1:26" ht="12" customHeight="1">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row>
    <row r="298" spans="1:26" ht="12" customHeight="1">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row>
    <row r="299" spans="1:26" ht="12" customHeight="1">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row>
    <row r="300" spans="1:26" ht="12" customHeight="1">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row>
    <row r="301" spans="1:26" ht="12" customHeight="1">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row>
    <row r="302" spans="1:26" ht="12" customHeight="1">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row>
    <row r="303" spans="1:26" ht="12" customHeight="1">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row>
    <row r="304" spans="1:26" ht="12" customHeight="1">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row>
    <row r="305" spans="1:26" ht="12" customHeight="1">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row>
    <row r="306" spans="1:26" ht="12" customHeight="1">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row>
    <row r="307" spans="1:26" ht="12" customHeight="1">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row>
    <row r="308" spans="1:26" ht="12"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row>
    <row r="309" spans="1:26" ht="12"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row>
    <row r="310" spans="1:26" ht="12" customHeight="1">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row>
    <row r="311" spans="1:26" ht="12"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row>
    <row r="312" spans="1:26" ht="12"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row>
    <row r="313" spans="1:26" ht="12" customHeight="1">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row>
    <row r="314" spans="1:26" ht="12"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row>
    <row r="315" spans="1:26" ht="12"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row>
    <row r="316" spans="1:26" ht="12" customHeight="1">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row>
    <row r="317" spans="1:26" ht="12"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row>
    <row r="318" spans="1:26" ht="12"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row>
    <row r="319" spans="1:26" ht="12" customHeight="1">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row>
    <row r="320" spans="1:26" ht="12"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row>
    <row r="321" spans="1:26" ht="12"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row>
    <row r="322" spans="1:26" ht="12" customHeight="1">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row>
    <row r="323" spans="1:26" ht="12"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row>
    <row r="324" spans="1:26" ht="12"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row>
    <row r="325" spans="1:26" ht="12" customHeight="1">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row>
    <row r="326" spans="1:26" ht="12" customHeight="1">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row>
    <row r="327" spans="1:26" ht="12" customHeight="1">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row>
    <row r="328" spans="1:26" ht="12"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row>
    <row r="329" spans="1:26" ht="12" customHeight="1">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row>
    <row r="330" spans="1:26" ht="12" customHeight="1">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row>
    <row r="331" spans="1:26" ht="12" customHeight="1">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row>
    <row r="332" spans="1:26" ht="12" customHeight="1">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row>
    <row r="333" spans="1:26" ht="12"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row>
    <row r="334" spans="1:26" ht="12" customHeight="1">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row>
    <row r="335" spans="1:26" ht="12" customHeight="1">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row>
    <row r="336" spans="1:26" ht="12" customHeight="1">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row>
    <row r="337" spans="1:26" ht="12"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row>
    <row r="338" spans="1:26" ht="12" customHeight="1">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row>
    <row r="339" spans="1:26" ht="12"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row>
    <row r="340" spans="1:26" ht="12"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row>
    <row r="341" spans="1:26" ht="12" customHeight="1">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row>
    <row r="342" spans="1:26" ht="12" customHeight="1">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row>
    <row r="343" spans="1:26" ht="12" customHeight="1">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row>
    <row r="344" spans="1:26" ht="12"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row>
    <row r="345" spans="1:26" ht="12"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row>
    <row r="346" spans="1:26" ht="12" customHeight="1">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row>
    <row r="347" spans="1:26" ht="12"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row>
    <row r="348" spans="1:26" ht="12"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row>
    <row r="349" spans="1:26" ht="12" customHeight="1">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row>
    <row r="350" spans="1:26" ht="12" customHeight="1">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row>
    <row r="351" spans="1:26" ht="12"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row>
    <row r="352" spans="1:26" ht="12" customHeight="1">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row>
    <row r="353" spans="1:26" ht="12" customHeight="1">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row>
    <row r="354" spans="1:26" ht="12"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row>
    <row r="355" spans="1:26" ht="12" customHeight="1">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row>
    <row r="356" spans="1:26" ht="12" customHeight="1">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row>
    <row r="357" spans="1:26" ht="12"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row>
    <row r="358" spans="1:26" ht="12" customHeight="1">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row>
    <row r="359" spans="1:26" ht="12" customHeight="1">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row>
    <row r="360" spans="1:26" ht="12"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row>
    <row r="361" spans="1:26" ht="12" customHeight="1">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row>
    <row r="362" spans="1:26" ht="12" customHeight="1">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row>
    <row r="363" spans="1:26" ht="12" customHeight="1">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row>
    <row r="364" spans="1:26" ht="12"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row>
    <row r="365" spans="1:26" ht="12"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row>
    <row r="366" spans="1:26" ht="12" customHeight="1">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row>
    <row r="367" spans="1:26" ht="12" customHeight="1">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row>
    <row r="368" spans="1:26" ht="12" customHeight="1">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row>
    <row r="369" spans="1:26" ht="12" customHeight="1">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row>
    <row r="370" spans="1:26" ht="12" customHeight="1">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row>
    <row r="371" spans="1:26" ht="12" customHeight="1">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row>
    <row r="372" spans="1:26" ht="12" customHeight="1">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row>
    <row r="373" spans="1:26" ht="12"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row>
    <row r="374" spans="1:26" ht="12"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row>
    <row r="375" spans="1:26" ht="12" customHeight="1">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row>
    <row r="376" spans="1:26" ht="12" customHeight="1">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row>
    <row r="377" spans="1:26" ht="12"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row>
    <row r="378" spans="1:26" ht="12" customHeight="1">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row>
    <row r="379" spans="1:26" ht="12" customHeight="1">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row>
    <row r="380" spans="1:26" ht="12" customHeight="1">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row>
    <row r="381" spans="1:26" ht="12" customHeight="1">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row>
    <row r="382" spans="1:26" ht="12"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row>
    <row r="383" spans="1:26" ht="12" customHeight="1">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row>
    <row r="384" spans="1:26" ht="12"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row>
    <row r="385" spans="1:26" ht="12" customHeight="1">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row>
    <row r="386" spans="1:26" ht="12" customHeight="1">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row>
    <row r="387" spans="1:26" ht="12"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row>
    <row r="388" spans="1:26" ht="12" customHeight="1">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row>
    <row r="389" spans="1:26" ht="12"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row>
    <row r="390" spans="1:26" ht="12"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row>
    <row r="391" spans="1:26" ht="12" customHeight="1">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row>
    <row r="392" spans="1:26" ht="12" customHeight="1">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row>
    <row r="393" spans="1:26" ht="12"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row>
    <row r="394" spans="1:26" ht="12"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row>
    <row r="395" spans="1:26" ht="12" customHeight="1">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row>
    <row r="396" spans="1:26" ht="12"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row>
    <row r="397" spans="1:26" ht="12"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row>
    <row r="398" spans="1:26" ht="12" customHeight="1">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row>
    <row r="399" spans="1:26" ht="12"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row>
    <row r="400" spans="1:26" ht="12" customHeight="1">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row>
    <row r="401" spans="1:26" ht="12" customHeight="1">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row>
    <row r="402" spans="1:26" ht="12" customHeight="1">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row>
    <row r="403" spans="1:26" ht="12" customHeight="1">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row>
    <row r="404" spans="1:26" ht="12"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row>
    <row r="405" spans="1:26" ht="12" customHeight="1">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row>
    <row r="406" spans="1:26" ht="12" customHeight="1">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row>
    <row r="407" spans="1:26" ht="12" customHeight="1">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row>
    <row r="408" spans="1:26" ht="12"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row>
    <row r="409" spans="1:26" ht="12" customHeight="1">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row>
    <row r="410" spans="1:26" ht="12" customHeight="1">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row>
    <row r="411" spans="1:26" ht="12" customHeight="1">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row>
    <row r="412" spans="1:26" ht="12" customHeight="1">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row>
    <row r="413" spans="1:26" ht="12"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row>
    <row r="414" spans="1:26" ht="12" customHeight="1">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row>
    <row r="415" spans="1:26" ht="12" customHeight="1">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row>
    <row r="416" spans="1:26" ht="12"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row>
    <row r="417" spans="1:26" ht="12" customHeight="1">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row>
    <row r="418" spans="1:26" ht="12" customHeight="1">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row>
    <row r="419" spans="1:26" ht="12" customHeight="1">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row>
    <row r="420" spans="1:26" ht="12" customHeight="1">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row>
    <row r="421" spans="1:26" ht="12"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row>
    <row r="422" spans="1:26" ht="12" customHeight="1">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row>
    <row r="423" spans="1:26" ht="12" customHeight="1">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row>
    <row r="424" spans="1:26" ht="12"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row>
    <row r="425" spans="1:26" ht="12" customHeight="1">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row>
    <row r="426" spans="1:26" ht="12" customHeight="1">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row>
    <row r="427" spans="1:26" ht="12"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row>
    <row r="428" spans="1:26" ht="12" customHeight="1">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row>
    <row r="429" spans="1:26" ht="12" customHeight="1">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row>
    <row r="430" spans="1:26" ht="12"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row>
    <row r="431" spans="1:26" ht="12" customHeight="1">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row>
    <row r="432" spans="1:26" ht="12" customHeight="1">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row>
    <row r="433" spans="1:26" ht="12"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row>
    <row r="434" spans="1:26" ht="12" customHeight="1">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row>
    <row r="435" spans="1:26" ht="12" customHeight="1">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row>
    <row r="436" spans="1:26" ht="12"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row>
    <row r="437" spans="1:26" ht="12" customHeight="1">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row>
    <row r="438" spans="1:26" ht="12" customHeight="1">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row>
    <row r="439" spans="1:26" ht="12" customHeight="1">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row>
    <row r="440" spans="1:26" ht="12"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row>
    <row r="441" spans="1:26" ht="12"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row>
    <row r="442" spans="1:26" ht="12" customHeight="1">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row>
    <row r="443" spans="1:26" ht="12" customHeight="1">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row>
    <row r="444" spans="1:26" ht="12" customHeight="1">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row>
    <row r="445" spans="1:26" ht="12" customHeight="1">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row>
    <row r="446" spans="1:26" ht="12" customHeight="1">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row>
    <row r="447" spans="1:26" ht="12" customHeight="1">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row>
    <row r="448" spans="1:26" ht="12" customHeight="1">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row>
    <row r="449" spans="1:26" ht="12" customHeight="1">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row>
    <row r="450" spans="1:26" ht="12"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row>
    <row r="451" spans="1:26" ht="12"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row>
    <row r="452" spans="1:26" ht="12" customHeight="1">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row>
    <row r="453" spans="1:26" ht="12"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row>
    <row r="454" spans="1:26" ht="12" customHeight="1">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row>
    <row r="455" spans="1:26" ht="12" customHeight="1">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row>
    <row r="456" spans="1:26" ht="12" customHeight="1">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row>
    <row r="457" spans="1:26" ht="12" customHeight="1">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row>
    <row r="458" spans="1:26" ht="12" customHeight="1">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row>
    <row r="459" spans="1:26" ht="12"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row>
    <row r="460" spans="1:26" ht="12"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row>
    <row r="461" spans="1:26" ht="12" customHeight="1">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row>
    <row r="462" spans="1:26" ht="12" customHeight="1">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row>
    <row r="463" spans="1:26" ht="12"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row>
    <row r="464" spans="1:26" ht="12" customHeight="1">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row>
    <row r="465" spans="1:26" ht="12" customHeight="1">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row>
    <row r="466" spans="1:26" ht="12"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row>
    <row r="467" spans="1:26" ht="12" customHeight="1">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row>
    <row r="468" spans="1:26" ht="12" customHeight="1">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row>
    <row r="469" spans="1:26" ht="12"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row>
    <row r="470" spans="1:26" ht="12" customHeight="1">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row>
    <row r="471" spans="1:26" ht="12" customHeight="1">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row>
    <row r="472" spans="1:26" ht="12"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row>
    <row r="473" spans="1:26" ht="12" customHeight="1">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row>
    <row r="474" spans="1:26" ht="12" customHeight="1">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row>
    <row r="475" spans="1:26" ht="12"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row>
    <row r="476" spans="1:26" ht="12"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row>
    <row r="477" spans="1:26" ht="12" customHeight="1">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row>
    <row r="478" spans="1:26" ht="12" customHeight="1">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row>
    <row r="479" spans="1:26" ht="12" customHeight="1">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row>
    <row r="480" spans="1:26" ht="12"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row>
    <row r="481" spans="1:26" ht="12" customHeight="1">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row>
    <row r="482" spans="1:26" ht="12" customHeight="1">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row>
    <row r="483" spans="1:26" ht="12" customHeight="1">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row>
    <row r="484" spans="1:26" ht="12" customHeight="1">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row>
    <row r="485" spans="1:26" ht="12"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row>
    <row r="486" spans="1:26" ht="12" customHeight="1">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row>
    <row r="487" spans="1:26" ht="12" customHeight="1">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row>
    <row r="488" spans="1:26" ht="12" customHeight="1">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row>
    <row r="489" spans="1:26" ht="12"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row>
    <row r="490" spans="1:26" ht="12" customHeight="1">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row>
    <row r="491" spans="1:26" ht="12" customHeight="1">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row>
    <row r="492" spans="1:26" ht="12"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row>
    <row r="493" spans="1:26" ht="12" customHeight="1">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row>
    <row r="494" spans="1:26" ht="12"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row>
    <row r="495" spans="1:26" ht="12" customHeight="1">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row>
    <row r="496" spans="1:26" ht="12" customHeight="1">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row>
    <row r="497" spans="1:26" ht="12"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row>
    <row r="498" spans="1:26" ht="12" customHeight="1">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row>
    <row r="499" spans="1:26" ht="12" customHeight="1">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row>
    <row r="500" spans="1:26" ht="12"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row>
    <row r="501" spans="1:26" ht="12"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row>
    <row r="502" spans="1:26" ht="12" customHeight="1">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row>
    <row r="503" spans="1:26" ht="12"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row>
    <row r="504" spans="1:26" ht="12" customHeight="1">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row>
    <row r="505" spans="1:26" ht="12" customHeight="1">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row>
    <row r="506" spans="1:26" ht="12"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row>
    <row r="507" spans="1:26" ht="12" customHeight="1">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row>
    <row r="508" spans="1:26" ht="12" customHeight="1">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row>
    <row r="509" spans="1:26" ht="12"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row>
    <row r="510" spans="1:26" ht="12" customHeight="1">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row>
    <row r="511" spans="1:26" ht="12" customHeight="1">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row>
    <row r="512" spans="1:26" ht="12"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row>
    <row r="513" spans="1:26" ht="12" customHeight="1">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row>
    <row r="514" spans="1:26" ht="12" customHeight="1">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row>
    <row r="515" spans="1:26" ht="12" customHeight="1">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row>
    <row r="516" spans="1:26" ht="12" customHeight="1">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row>
    <row r="517" spans="1:26" ht="12"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row>
    <row r="518" spans="1:26" ht="12" customHeight="1">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row>
    <row r="519" spans="1:26" ht="12" customHeight="1">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row>
    <row r="520" spans="1:26" ht="12"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row>
    <row r="521" spans="1:26" ht="12" customHeight="1">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row>
    <row r="522" spans="1:26" ht="12" customHeight="1">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row>
    <row r="523" spans="1:26" ht="12" customHeight="1">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row>
    <row r="524" spans="1:26" ht="12" customHeight="1">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row>
    <row r="525" spans="1:26" ht="12" customHeight="1">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row>
    <row r="526" spans="1:26" ht="12"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row>
    <row r="527" spans="1:26" ht="12" customHeight="1">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row>
    <row r="528" spans="1:26" ht="12" customHeight="1">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row>
    <row r="529" spans="1:26" ht="12"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row>
    <row r="530" spans="1:26" ht="12" customHeight="1">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row>
    <row r="531" spans="1:26" ht="12" customHeight="1">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row>
    <row r="532" spans="1:26" ht="12" customHeight="1">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row>
    <row r="533" spans="1:26" ht="12"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row>
    <row r="534" spans="1:26" ht="12" customHeight="1">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row>
    <row r="535" spans="1:26" ht="12" customHeight="1">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row>
    <row r="536" spans="1:26" ht="12"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row>
    <row r="537" spans="1:26" ht="12" customHeight="1">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row>
    <row r="538" spans="1:26" ht="12" customHeight="1">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row>
    <row r="539" spans="1:26" ht="12"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row>
    <row r="540" spans="1:26" ht="12" customHeight="1">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row>
    <row r="541" spans="1:26" ht="12" customHeight="1">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row>
    <row r="542" spans="1:26" ht="12"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row>
    <row r="543" spans="1:26" ht="12"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row>
    <row r="544" spans="1:26" ht="12" customHeight="1">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row>
    <row r="545" spans="1:26" ht="12"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row>
    <row r="546" spans="1:26" ht="12" customHeight="1">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row>
    <row r="547" spans="1:26" ht="12" customHeight="1">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row>
    <row r="548" spans="1:26" ht="12"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row>
    <row r="549" spans="1:26" ht="12" customHeight="1">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row>
    <row r="550" spans="1:26" ht="12" customHeight="1">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row>
    <row r="551" spans="1:26" ht="12"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row>
    <row r="552" spans="1:26" ht="12"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row>
    <row r="553" spans="1:26" ht="12" customHeight="1">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row>
    <row r="554" spans="1:26" ht="12" customHeight="1">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row>
    <row r="555" spans="1:26" ht="12" customHeight="1">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row>
    <row r="556" spans="1:26" ht="12"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row>
    <row r="557" spans="1:26" ht="12" customHeight="1">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row>
    <row r="558" spans="1:26" ht="12" customHeight="1">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row>
    <row r="559" spans="1:26" ht="12" customHeight="1">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row>
    <row r="560" spans="1:26" ht="12" customHeight="1">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row>
    <row r="561" spans="1:26" ht="12" customHeight="1">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row>
    <row r="562" spans="1:26" ht="12" customHeight="1">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row>
    <row r="563" spans="1:26" ht="12" customHeight="1">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row>
    <row r="564" spans="1:26" ht="12" customHeight="1">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row>
    <row r="565" spans="1:26" ht="12"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row>
    <row r="566" spans="1:26" ht="12" customHeight="1">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row>
    <row r="567" spans="1:26" ht="12" customHeight="1">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row>
    <row r="568" spans="1:26" ht="12"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row>
    <row r="569" spans="1:26" ht="12" customHeight="1">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row>
    <row r="570" spans="1:26" ht="12" customHeight="1">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row>
    <row r="571" spans="1:26" ht="12" customHeight="1">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row>
    <row r="572" spans="1:26" ht="12" customHeight="1">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row>
    <row r="573" spans="1:26" ht="12"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row>
    <row r="574" spans="1:26" ht="12" customHeight="1">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row>
    <row r="575" spans="1:26" ht="12" customHeight="1">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row>
    <row r="576" spans="1:26" ht="12"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row>
    <row r="577" spans="1:26" ht="12" customHeight="1">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row>
    <row r="578" spans="1:26" ht="12" customHeight="1">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row>
    <row r="579" spans="1:26" ht="12"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row>
    <row r="580" spans="1:26" ht="12" customHeight="1">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row>
    <row r="581" spans="1:26" ht="12" customHeight="1">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row>
    <row r="582" spans="1:26" ht="12"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row>
    <row r="583" spans="1:26" ht="12" customHeight="1">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row>
    <row r="584" spans="1:26" ht="12" customHeight="1">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row>
    <row r="585" spans="1:26" ht="12"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row>
    <row r="586" spans="1:26" ht="12" customHeight="1">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row>
    <row r="587" spans="1:26" ht="12" customHeight="1">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row>
    <row r="588" spans="1:26" ht="12"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row>
    <row r="589" spans="1:26" ht="12" customHeight="1">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row>
    <row r="590" spans="1:26" ht="12" customHeight="1">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row>
    <row r="591" spans="1:26" ht="12" customHeight="1">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row>
    <row r="592" spans="1:26" ht="12" customHeight="1">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row>
    <row r="593" spans="1:26" ht="12"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row>
    <row r="594" spans="1:26" ht="12" customHeight="1">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row>
    <row r="595" spans="1:26" ht="12" customHeight="1">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row>
    <row r="596" spans="1:26" ht="12" customHeight="1">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row>
    <row r="597" spans="1:26" ht="12" customHeight="1">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row>
    <row r="598" spans="1:26" ht="12" customHeight="1">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row>
    <row r="599" spans="1:26" ht="12" customHeight="1">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row>
    <row r="600" spans="1:26" ht="12" customHeight="1">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row>
    <row r="601" spans="1:26" ht="12" customHeight="1">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row>
    <row r="602" spans="1:26" ht="12"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row>
    <row r="603" spans="1:26" ht="12" customHeight="1">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row>
    <row r="604" spans="1:26" ht="12" customHeight="1">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row>
    <row r="605" spans="1:26" ht="12"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row>
    <row r="606" spans="1:26" ht="12" customHeight="1">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row>
    <row r="607" spans="1:26" ht="12" customHeight="1">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row>
    <row r="608" spans="1:26" ht="12" customHeight="1">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row>
    <row r="609" spans="1:26" ht="12" customHeight="1">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row>
    <row r="610" spans="1:26" ht="12" customHeight="1">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row>
    <row r="611" spans="1:26" ht="12" customHeight="1">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row>
    <row r="612" spans="1:26" ht="12" customHeight="1">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row>
    <row r="613" spans="1:26" ht="12" customHeight="1">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row>
    <row r="614" spans="1:26" ht="12" customHeight="1">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row>
    <row r="615" spans="1:26" ht="12" customHeight="1">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row>
    <row r="616" spans="1:26" ht="12" customHeight="1">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row>
    <row r="617" spans="1:26" ht="12" customHeight="1">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row>
    <row r="618" spans="1:26" ht="12" customHeight="1">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row>
    <row r="619" spans="1:26" ht="12" customHeight="1">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row>
    <row r="620" spans="1:26" ht="12" customHeight="1">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row>
    <row r="621" spans="1:26" ht="12" customHeight="1">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row>
    <row r="622" spans="1:26" ht="12" customHeight="1">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row>
    <row r="623" spans="1:26" ht="12" customHeight="1">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row>
    <row r="624" spans="1:26" ht="12" customHeight="1">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row>
    <row r="625" spans="1:26" ht="12" customHeight="1">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row>
    <row r="626" spans="1:26" ht="12" customHeight="1">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row>
    <row r="627" spans="1:26" ht="12" customHeight="1">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row>
    <row r="628" spans="1:26" ht="12" customHeight="1">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row>
    <row r="629" spans="1:26" ht="12" customHeight="1">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row>
    <row r="630" spans="1:26" ht="12" customHeight="1">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row>
    <row r="631" spans="1:26" ht="12" customHeight="1">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row>
    <row r="632" spans="1:26" ht="12" customHeight="1">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row>
    <row r="633" spans="1:26" ht="12" customHeight="1">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row>
    <row r="634" spans="1:26" ht="12" customHeight="1">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row>
    <row r="635" spans="1:26" ht="12" customHeight="1">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row>
    <row r="636" spans="1:26" ht="12" customHeight="1">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row>
    <row r="637" spans="1:26" ht="12" customHeight="1">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row>
    <row r="638" spans="1:26" ht="12" customHeight="1">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row>
    <row r="639" spans="1:26" ht="12" customHeight="1">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row>
    <row r="640" spans="1:26" ht="12" customHeight="1">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row>
    <row r="641" spans="1:26" ht="12" customHeight="1">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row>
    <row r="642" spans="1:26" ht="12" customHeight="1">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row>
    <row r="643" spans="1:26" ht="12" customHeight="1">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row>
    <row r="644" spans="1:26" ht="12" customHeight="1">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row>
    <row r="645" spans="1:26" ht="12" customHeight="1">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row>
    <row r="646" spans="1:26" ht="12" customHeight="1">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row>
    <row r="647" spans="1:26" ht="12" customHeight="1">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row>
    <row r="648" spans="1:26" ht="12" customHeight="1">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row>
    <row r="649" spans="1:26" ht="12" customHeight="1">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row>
    <row r="650" spans="1:26" ht="12" customHeight="1">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row>
    <row r="651" spans="1:26" ht="12" customHeight="1">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row>
    <row r="652" spans="1:26" ht="12" customHeight="1">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row>
    <row r="653" spans="1:26" ht="12" customHeight="1">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row>
    <row r="654" spans="1:26" ht="12" customHeight="1">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row>
    <row r="655" spans="1:26" ht="12" customHeight="1">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row>
    <row r="656" spans="1:26" ht="12" customHeight="1">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row>
    <row r="657" spans="1:26" ht="12" customHeight="1">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row>
    <row r="658" spans="1:26" ht="12" customHeight="1">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row>
    <row r="659" spans="1:26" ht="12" customHeight="1">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row>
    <row r="660" spans="1:26" ht="12" customHeight="1">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row>
    <row r="661" spans="1:26" ht="12" customHeight="1">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row>
    <row r="662" spans="1:26" ht="12" customHeight="1">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row>
    <row r="663" spans="1:26" ht="12" customHeight="1">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row>
    <row r="664" spans="1:26" ht="12" customHeight="1">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row>
    <row r="665" spans="1:26" ht="12" customHeight="1">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row>
    <row r="666" spans="1:26" ht="12" customHeight="1">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row>
    <row r="667" spans="1:26" ht="12" customHeight="1">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row>
    <row r="668" spans="1:26" ht="12" customHeight="1">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row>
    <row r="669" spans="1:26" ht="12" customHeight="1">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row>
    <row r="670" spans="1:26" ht="12" customHeight="1">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row>
    <row r="671" spans="1:26" ht="12" customHeight="1">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row>
    <row r="672" spans="1:26" ht="12" customHeight="1">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row>
    <row r="673" spans="1:26" ht="12" customHeight="1">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row>
    <row r="674" spans="1:26" ht="12" customHeight="1">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row>
    <row r="675" spans="1:26" ht="12" customHeight="1">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row>
    <row r="676" spans="1:26" ht="12" customHeight="1">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row>
    <row r="677" spans="1:26" ht="12" customHeight="1">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row>
    <row r="678" spans="1:26" ht="12" customHeight="1">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row>
    <row r="679" spans="1:26" ht="12" customHeight="1">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row>
    <row r="680" spans="1:26" ht="12" customHeight="1">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row>
    <row r="681" spans="1:26" ht="12" customHeight="1">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row>
    <row r="682" spans="1:26" ht="12" customHeight="1">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row>
    <row r="683" spans="1:26" ht="12" customHeight="1">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row>
    <row r="684" spans="1:26" ht="12" customHeight="1">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row>
    <row r="685" spans="1:26" ht="12" customHeight="1">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row>
    <row r="686" spans="1:26" ht="12" customHeight="1">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row>
    <row r="687" spans="1:26" ht="12" customHeight="1">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row>
    <row r="688" spans="1:26" ht="12" customHeight="1">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row>
    <row r="689" spans="1:26" ht="12" customHeight="1">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row>
    <row r="690" spans="1:26" ht="12" customHeight="1">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row>
    <row r="691" spans="1:26" ht="12" customHeight="1">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row>
    <row r="692" spans="1:26" ht="12" customHeight="1">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row>
    <row r="693" spans="1:26" ht="12" customHeight="1">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row>
    <row r="694" spans="1:26" ht="12" customHeight="1">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row>
    <row r="695" spans="1:26" ht="12" customHeight="1">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row>
    <row r="696" spans="1:26" ht="12" customHeight="1">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row>
    <row r="697" spans="1:26" ht="12" customHeight="1">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row>
    <row r="698" spans="1:26" ht="12" customHeight="1">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row>
    <row r="699" spans="1:26" ht="12" customHeight="1">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row>
    <row r="700" spans="1:26" ht="12" customHeight="1">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row>
    <row r="701" spans="1:26" ht="12" customHeight="1">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row>
    <row r="702" spans="1:26" ht="12" customHeight="1">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row>
    <row r="703" spans="1:26" ht="12" customHeight="1">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row>
    <row r="704" spans="1:26" ht="12" customHeight="1">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row>
    <row r="705" spans="1:26" ht="12" customHeight="1">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row>
    <row r="706" spans="1:26" ht="12" customHeight="1">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row>
    <row r="707" spans="1:26" ht="12" customHeight="1">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row>
    <row r="708" spans="1:26" ht="12" customHeight="1">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row>
    <row r="709" spans="1:26" ht="12" customHeight="1">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row>
    <row r="710" spans="1:26" ht="12" customHeight="1">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row>
    <row r="711" spans="1:26" ht="12" customHeight="1">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row>
    <row r="712" spans="1:26" ht="12" customHeight="1">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row>
    <row r="713" spans="1:26" ht="12" customHeight="1">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row>
    <row r="714" spans="1:26" ht="12" customHeight="1">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row>
    <row r="715" spans="1:26" ht="12" customHeight="1">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row>
    <row r="716" spans="1:26" ht="12" customHeight="1">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row>
    <row r="717" spans="1:26" ht="12" customHeight="1">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row>
    <row r="718" spans="1:26" ht="12" customHeight="1">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row>
    <row r="719" spans="1:26" ht="12" customHeight="1">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row>
    <row r="720" spans="1:26" ht="12" customHeight="1">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row>
    <row r="721" spans="1:26" ht="12" customHeight="1">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row>
    <row r="722" spans="1:26" ht="12" customHeight="1">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row>
    <row r="723" spans="1:26" ht="12" customHeight="1">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row>
    <row r="724" spans="1:26" ht="12" customHeight="1">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row>
    <row r="725" spans="1:26" ht="12" customHeight="1">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row>
    <row r="726" spans="1:26" ht="12" customHeight="1">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row>
    <row r="727" spans="1:26" ht="12" customHeight="1">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row>
    <row r="728" spans="1:26" ht="12" customHeight="1">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row>
    <row r="729" spans="1:26" ht="12" customHeight="1">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row>
    <row r="730" spans="1:26" ht="12" customHeight="1">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row>
    <row r="731" spans="1:26" ht="12" customHeight="1">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row>
    <row r="732" spans="1:26" ht="12" customHeight="1">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row>
    <row r="733" spans="1:26" ht="12" customHeight="1">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row>
    <row r="734" spans="1:26" ht="12" customHeight="1">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row>
    <row r="735" spans="1:26" ht="12" customHeight="1">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row>
    <row r="736" spans="1:26" ht="12" customHeight="1">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row>
    <row r="737" spans="1:26" ht="12" customHeight="1">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row>
    <row r="738" spans="1:26" ht="12" customHeight="1">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row>
    <row r="739" spans="1:26" ht="12" customHeight="1">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row>
    <row r="740" spans="1:26" ht="12" customHeight="1">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row>
    <row r="741" spans="1:26" ht="12" customHeight="1">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row>
    <row r="742" spans="1:26" ht="12" customHeight="1">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row>
    <row r="743" spans="1:26" ht="12" customHeight="1">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row>
    <row r="744" spans="1:26" ht="12" customHeight="1">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row>
    <row r="745" spans="1:26" ht="12" customHeight="1">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row>
    <row r="746" spans="1:26" ht="12" customHeight="1">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row>
    <row r="747" spans="1:26" ht="12" customHeight="1">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row>
    <row r="748" spans="1:26" ht="12" customHeight="1">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row>
    <row r="749" spans="1:26" ht="12" customHeight="1">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row>
    <row r="750" spans="1:26" ht="12" customHeight="1">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row>
    <row r="751" spans="1:26" ht="12" customHeight="1">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row>
    <row r="752" spans="1:26" ht="12" customHeight="1">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row>
    <row r="753" spans="1:26" ht="12" customHeight="1">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row>
    <row r="754" spans="1:26" ht="12" customHeight="1">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row>
    <row r="755" spans="1:26" ht="12" customHeight="1">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row>
    <row r="756" spans="1:26" ht="12" customHeight="1">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row>
    <row r="757" spans="1:26" ht="12" customHeight="1">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row>
    <row r="758" spans="1:26" ht="12" customHeight="1">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row>
    <row r="759" spans="1:26" ht="12" customHeight="1">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row>
    <row r="760" spans="1:26" ht="12" customHeight="1">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row>
    <row r="761" spans="1:26" ht="12" customHeight="1">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row>
    <row r="762" spans="1:26" ht="12" customHeight="1">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row>
    <row r="763" spans="1:26" ht="12" customHeight="1">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row>
    <row r="764" spans="1:26" ht="12" customHeight="1">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row>
    <row r="765" spans="1:26" ht="12" customHeight="1">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row>
    <row r="766" spans="1:26" ht="12" customHeight="1">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row>
    <row r="767" spans="1:26" ht="12" customHeight="1">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row>
    <row r="768" spans="1:26" ht="12" customHeight="1">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row>
    <row r="769" spans="1:26" ht="12" customHeight="1">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row>
    <row r="770" spans="1:26" ht="12" customHeight="1">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row>
    <row r="771" spans="1:26" ht="12" customHeight="1">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row>
    <row r="772" spans="1:26" ht="12" customHeight="1">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row>
    <row r="773" spans="1:26" ht="12" customHeight="1">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row>
    <row r="774" spans="1:26" ht="12" customHeight="1">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row>
    <row r="775" spans="1:26" ht="12" customHeight="1">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row>
    <row r="776" spans="1:26" ht="12" customHeight="1">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row>
    <row r="777" spans="1:26" ht="12" customHeight="1">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row>
    <row r="778" spans="1:26" ht="12" customHeight="1">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row>
    <row r="779" spans="1:26" ht="12" customHeight="1">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row>
    <row r="780" spans="1:26" ht="12" customHeight="1">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row>
    <row r="781" spans="1:26" ht="12" customHeight="1">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row>
    <row r="782" spans="1:26" ht="12" customHeight="1">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row>
    <row r="783" spans="1:26" ht="12" customHeight="1">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row>
    <row r="784" spans="1:26" ht="12" customHeight="1">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row>
    <row r="785" spans="1:26" ht="12" customHeight="1">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row>
    <row r="786" spans="1:26" ht="12" customHeight="1">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row>
    <row r="787" spans="1:26" ht="12" customHeight="1">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row>
    <row r="788" spans="1:26" ht="12" customHeight="1">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row>
    <row r="789" spans="1:26" ht="12" customHeight="1">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row>
    <row r="790" spans="1:26" ht="12" customHeight="1">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row>
    <row r="791" spans="1:26" ht="12" customHeight="1">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row>
    <row r="792" spans="1:26" ht="12" customHeight="1">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row>
    <row r="793" spans="1:26" ht="12" customHeight="1">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row>
    <row r="794" spans="1:26" ht="12" customHeight="1">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row>
    <row r="795" spans="1:26" ht="12" customHeight="1">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row>
    <row r="796" spans="1:26" ht="12" customHeight="1">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row>
    <row r="797" spans="1:26" ht="12" customHeight="1">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row>
    <row r="798" spans="1:26" ht="12" customHeight="1">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row>
    <row r="799" spans="1:26" ht="12" customHeight="1">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row>
    <row r="800" spans="1:26" ht="12" customHeight="1">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row>
    <row r="801" spans="1:26" ht="12" customHeight="1">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row>
    <row r="802" spans="1:26" ht="12" customHeight="1">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row>
    <row r="803" spans="1:26" ht="12" customHeight="1">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row>
    <row r="804" spans="1:26" ht="12" customHeight="1">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row>
    <row r="805" spans="1:26" ht="12" customHeight="1">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row>
    <row r="806" spans="1:26" ht="12" customHeight="1">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row>
    <row r="807" spans="1:26" ht="12" customHeight="1">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row>
    <row r="808" spans="1:26" ht="12" customHeight="1">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row>
    <row r="809" spans="1:26" ht="12" customHeight="1">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row>
    <row r="810" spans="1:26" ht="12" customHeight="1">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row>
    <row r="811" spans="1:26" ht="12" customHeight="1">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row>
    <row r="812" spans="1:26" ht="12" customHeight="1">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row>
    <row r="813" spans="1:26" ht="12" customHeight="1">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row>
    <row r="814" spans="1:26" ht="12" customHeight="1">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row>
    <row r="815" spans="1:26" ht="12" customHeight="1">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row>
    <row r="816" spans="1:26" ht="12" customHeight="1">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row>
    <row r="817" spans="1:26" ht="12" customHeight="1">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row>
    <row r="818" spans="1:26" ht="12" customHeight="1">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row>
    <row r="819" spans="1:26" ht="12" customHeight="1">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row>
    <row r="820" spans="1:26" ht="12" customHeight="1">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row>
    <row r="821" spans="1:26" ht="12" customHeight="1">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row>
    <row r="822" spans="1:26" ht="12" customHeight="1">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row>
    <row r="823" spans="1:26" ht="12" customHeight="1">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row>
    <row r="824" spans="1:26" ht="12" customHeight="1">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row>
    <row r="825" spans="1:26" ht="12" customHeight="1">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row>
    <row r="826" spans="1:26" ht="12" customHeight="1">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row>
    <row r="827" spans="1:26" ht="12" customHeight="1">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row>
    <row r="828" spans="1:26" ht="12" customHeight="1">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row>
    <row r="829" spans="1:26" ht="12" customHeight="1">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row>
    <row r="830" spans="1:26" ht="12" customHeight="1">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row>
    <row r="831" spans="1:26" ht="12" customHeight="1">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row>
    <row r="832" spans="1:26" ht="12" customHeight="1">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row>
    <row r="833" spans="1:26" ht="12" customHeight="1">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row>
    <row r="834" spans="1:26" ht="12" customHeight="1">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row>
    <row r="835" spans="1:26" ht="12" customHeight="1">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row>
    <row r="836" spans="1:26" ht="12" customHeight="1">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row>
    <row r="837" spans="1:26" ht="12" customHeight="1">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row>
    <row r="838" spans="1:26" ht="12" customHeight="1">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row>
    <row r="839" spans="1:26" ht="12" customHeight="1">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row>
    <row r="840" spans="1:26" ht="12" customHeight="1">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row>
    <row r="841" spans="1:26" ht="12" customHeight="1">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row>
    <row r="842" spans="1:26" ht="12" customHeight="1">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row>
    <row r="843" spans="1:26" ht="12" customHeight="1">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row>
    <row r="844" spans="1:26" ht="12" customHeight="1">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row>
    <row r="845" spans="1:26" ht="12" customHeight="1">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row>
    <row r="846" spans="1:26" ht="12" customHeight="1">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row>
    <row r="847" spans="1:26" ht="12" customHeight="1">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row>
    <row r="848" spans="1:26" ht="12" customHeight="1">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row>
    <row r="849" spans="1:26" ht="12" customHeight="1">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row>
    <row r="850" spans="1:26" ht="12" customHeight="1">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row>
    <row r="851" spans="1:26" ht="12" customHeight="1">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row>
    <row r="852" spans="1:26" ht="12" customHeight="1">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row>
    <row r="853" spans="1:26" ht="12" customHeight="1">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row>
    <row r="854" spans="1:26" ht="12" customHeight="1">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row>
    <row r="855" spans="1:26" ht="12" customHeight="1">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row>
    <row r="856" spans="1:26" ht="12" customHeight="1">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row>
    <row r="857" spans="1:26" ht="12" customHeight="1">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row>
    <row r="858" spans="1:26" ht="12" customHeight="1">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row>
    <row r="859" spans="1:26" ht="12" customHeight="1">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row>
    <row r="860" spans="1:26" ht="12" customHeight="1">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row>
    <row r="861" spans="1:26" ht="12" customHeight="1">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row>
    <row r="862" spans="1:26" ht="12" customHeight="1">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row>
    <row r="863" spans="1:26" ht="12" customHeight="1">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row>
    <row r="864" spans="1:26" ht="12" customHeight="1">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row>
    <row r="865" spans="1:26" ht="12" customHeight="1">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row>
    <row r="866" spans="1:26" ht="12" customHeight="1">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row>
    <row r="867" spans="1:26" ht="12" customHeight="1">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row>
    <row r="868" spans="1:26" ht="12" customHeight="1">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row>
    <row r="869" spans="1:26" ht="12" customHeight="1">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row>
    <row r="870" spans="1:26" ht="12" customHeight="1">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row>
    <row r="871" spans="1:26" ht="12" customHeight="1">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row>
    <row r="872" spans="1:26" ht="12" customHeight="1">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row>
    <row r="873" spans="1:26" ht="12" customHeight="1">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row>
    <row r="874" spans="1:26" ht="12" customHeight="1">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row>
    <row r="875" spans="1:26" ht="12" customHeight="1">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row>
    <row r="876" spans="1:26" ht="12" customHeight="1">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row>
    <row r="877" spans="1:26" ht="12" customHeight="1">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row>
    <row r="878" spans="1:26" ht="12" customHeight="1">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row>
    <row r="879" spans="1:26" ht="12" customHeight="1">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row>
    <row r="880" spans="1:26" ht="12" customHeight="1">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row>
    <row r="881" spans="1:26" ht="12" customHeight="1">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row>
    <row r="882" spans="1:26" ht="12" customHeight="1">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row>
    <row r="883" spans="1:26" ht="12" customHeight="1">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row>
    <row r="884" spans="1:26" ht="12" customHeight="1">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row>
    <row r="885" spans="1:26" ht="12" customHeight="1">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row>
    <row r="886" spans="1:26" ht="12" customHeight="1">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row>
    <row r="887" spans="1:26" ht="12" customHeight="1">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row>
    <row r="888" spans="1:26" ht="12" customHeight="1">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row>
    <row r="889" spans="1:26" ht="12" customHeight="1">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row>
    <row r="890" spans="1:26" ht="12" customHeight="1">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row>
    <row r="891" spans="1:26" ht="12" customHeight="1">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row>
    <row r="892" spans="1:26" ht="12" customHeight="1">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row>
    <row r="893" spans="1:26" ht="12" customHeight="1">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row>
    <row r="894" spans="1:26" ht="12" customHeight="1">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row>
    <row r="895" spans="1:26" ht="12" customHeight="1">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row>
    <row r="896" spans="1:26" ht="12" customHeight="1">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row>
    <row r="897" spans="1:26" ht="12" customHeight="1">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row>
    <row r="898" spans="1:26" ht="12" customHeight="1">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row>
    <row r="899" spans="1:26" ht="12" customHeight="1">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row>
    <row r="900" spans="1:26" ht="12" customHeight="1">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row>
    <row r="901" spans="1:26" ht="12" customHeight="1">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row>
    <row r="902" spans="1:26" ht="12" customHeight="1">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row>
    <row r="903" spans="1:26" ht="12" customHeight="1">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row>
    <row r="904" spans="1:26" ht="12" customHeight="1">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row>
    <row r="905" spans="1:26" ht="12" customHeight="1">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row>
    <row r="906" spans="1:26" ht="12" customHeight="1">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row>
    <row r="907" spans="1:26" ht="12" customHeight="1">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row>
    <row r="908" spans="1:26" ht="12" customHeight="1">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row>
    <row r="909" spans="1:26" ht="12" customHeight="1">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row>
    <row r="910" spans="1:26" ht="12" customHeight="1">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row>
    <row r="911" spans="1:26" ht="12" customHeight="1">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row>
    <row r="912" spans="1:26" ht="12" customHeight="1">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row>
    <row r="913" spans="1:26" ht="12" customHeight="1">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row>
    <row r="914" spans="1:26" ht="12" customHeight="1">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row>
    <row r="915" spans="1:26" ht="12" customHeight="1">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row>
    <row r="916" spans="1:26" ht="12" customHeight="1">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row>
    <row r="917" spans="1:26" ht="12" customHeight="1">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row>
    <row r="918" spans="1:26" ht="12" customHeight="1">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row>
    <row r="919" spans="1:26" ht="12" customHeight="1">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row>
    <row r="920" spans="1:26" ht="12" customHeight="1">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row>
    <row r="921" spans="1:26" ht="12" customHeight="1">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row>
    <row r="922" spans="1:26" ht="12" customHeight="1">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row>
    <row r="923" spans="1:26" ht="12" customHeight="1">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row>
    <row r="924" spans="1:26" ht="12" customHeight="1">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row>
    <row r="925" spans="1:26" ht="12" customHeight="1">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row>
    <row r="926" spans="1:26" ht="12" customHeight="1">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row>
    <row r="927" spans="1:26" ht="12" customHeight="1">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row>
    <row r="928" spans="1:26" ht="12" customHeight="1">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row>
    <row r="929" spans="1:26" ht="12" customHeight="1">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row>
    <row r="930" spans="1:26" ht="12" customHeight="1">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row>
    <row r="931" spans="1:26" ht="12" customHeight="1">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row>
    <row r="932" spans="1:26" ht="12" customHeight="1">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row>
    <row r="933" spans="1:26" ht="12" customHeight="1">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row>
    <row r="934" spans="1:26" ht="12" customHeight="1">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row>
    <row r="935" spans="1:26" ht="12" customHeight="1">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row>
    <row r="936" spans="1:26" ht="12" customHeight="1">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row>
    <row r="937" spans="1:26" ht="12" customHeight="1">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row>
    <row r="938" spans="1:26" ht="12" customHeight="1">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row>
    <row r="939" spans="1:26" ht="12" customHeight="1">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row>
    <row r="940" spans="1:26" ht="12" customHeight="1">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row>
    <row r="941" spans="1:26" ht="12" customHeight="1">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row>
    <row r="942" spans="1:26" ht="12" customHeight="1">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row>
    <row r="943" spans="1:26" ht="12" customHeight="1">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row>
    <row r="944" spans="1:26" ht="12" customHeight="1">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row>
    <row r="945" spans="1:26" ht="12" customHeight="1">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row>
    <row r="946" spans="1:26" ht="12" customHeight="1">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row>
    <row r="947" spans="1:26" ht="12" customHeight="1">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row>
    <row r="948" spans="1:26" ht="12" customHeight="1">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row>
    <row r="949" spans="1:26" ht="12" customHeight="1">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row>
    <row r="950" spans="1:26" ht="12" customHeight="1">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row>
    <row r="951" spans="1:26" ht="12" customHeight="1">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row>
    <row r="952" spans="1:26" ht="12" customHeight="1">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row>
    <row r="953" spans="1:26" ht="12" customHeight="1">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row>
    <row r="954" spans="1:26" ht="12" customHeight="1">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row>
    <row r="955" spans="1:26" ht="12" customHeight="1">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row>
    <row r="956" spans="1:26" ht="12" customHeight="1">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row>
    <row r="957" spans="1:26" ht="12" customHeight="1">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row>
    <row r="958" spans="1:26" ht="12" customHeight="1">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row>
    <row r="959" spans="1:26" ht="12" customHeight="1">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row>
    <row r="960" spans="1:26" ht="12" customHeight="1">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row>
    <row r="961" spans="1:26" ht="12" customHeight="1">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row>
    <row r="962" spans="1:26" ht="12" customHeight="1">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row>
    <row r="963" spans="1:26" ht="12" customHeight="1">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row>
    <row r="964" spans="1:26" ht="12" customHeight="1">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row>
    <row r="965" spans="1:26" ht="12" customHeight="1">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row>
    <row r="966" spans="1:26" ht="12" customHeight="1">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row>
    <row r="967" spans="1:26" ht="12" customHeight="1">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row>
    <row r="968" spans="1:26" ht="12" customHeight="1">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row>
    <row r="969" spans="1:26" ht="12" customHeight="1">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row>
    <row r="970" spans="1:26" ht="12" customHeight="1">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row>
    <row r="971" spans="1:26" ht="12" customHeight="1">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row>
    <row r="972" spans="1:26" ht="12" customHeight="1">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row>
    <row r="973" spans="1:26" ht="12" customHeight="1">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row>
    <row r="974" spans="1:26" ht="12" customHeight="1">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row>
    <row r="975" spans="1:26" ht="12" customHeight="1">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row>
    <row r="976" spans="1:26" ht="12" customHeight="1">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row>
    <row r="977" spans="1:26" ht="12" customHeight="1">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row>
    <row r="978" spans="1:26" ht="12" customHeight="1">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row>
    <row r="979" spans="1:26" ht="12" customHeight="1">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row>
    <row r="980" spans="1:26" ht="12" customHeight="1">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row>
    <row r="981" spans="1:26" ht="12" customHeight="1">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row>
    <row r="982" spans="1:26" ht="12" customHeight="1">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row>
    <row r="983" spans="1:26" ht="12" customHeight="1">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row>
    <row r="984" spans="1:26" ht="12" customHeight="1">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row>
    <row r="985" spans="1:26" ht="12" customHeight="1">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row>
    <row r="986" spans="1:26" ht="12" customHeight="1">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row>
    <row r="987" spans="1:26" ht="12" customHeight="1">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row>
    <row r="988" spans="1:26" ht="12" customHeight="1">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row>
    <row r="989" spans="1:26" ht="12" customHeight="1">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row>
    <row r="990" spans="1:26" ht="12" customHeight="1">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row>
    <row r="991" spans="1:26" ht="12" customHeight="1">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row>
    <row r="992" spans="1:26" ht="12" customHeight="1">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row>
    <row r="993" spans="1:26" ht="12" customHeight="1">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row>
    <row r="994" spans="1:26" ht="12" customHeight="1">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row>
    <row r="995" spans="1:26" ht="12" customHeight="1">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row>
    <row r="996" spans="1:26" ht="12" customHeight="1">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row>
    <row r="997" spans="1:26" ht="12" customHeight="1">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row>
    <row r="998" spans="1:26" ht="12" customHeight="1">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row>
    <row r="999" spans="1:26" ht="12" customHeight="1">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row>
    <row r="1000" spans="1:26" ht="12" customHeight="1">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row>
    <row r="1001" spans="1:26" ht="12" customHeight="1">
      <c r="A1001" s="203"/>
      <c r="B1001" s="203"/>
      <c r="C1001" s="203"/>
      <c r="D1001" s="203"/>
      <c r="E1001" s="203"/>
      <c r="F1001" s="203"/>
      <c r="G1001" s="203"/>
      <c r="H1001" s="203"/>
      <c r="I1001" s="203"/>
      <c r="J1001" s="203"/>
      <c r="K1001" s="203"/>
      <c r="L1001" s="203"/>
      <c r="M1001" s="203"/>
      <c r="N1001" s="203"/>
      <c r="O1001" s="203"/>
      <c r="P1001" s="203"/>
      <c r="Q1001" s="203"/>
      <c r="R1001" s="203"/>
      <c r="S1001" s="203"/>
      <c r="T1001" s="203"/>
      <c r="U1001" s="203"/>
      <c r="V1001" s="203"/>
      <c r="W1001" s="203"/>
      <c r="X1001" s="203"/>
      <c r="Y1001" s="203"/>
      <c r="Z1001" s="203"/>
    </row>
  </sheetData>
  <mergeCells count="7">
    <mergeCell ref="F15:J15"/>
    <mergeCell ref="F16:J16"/>
    <mergeCell ref="A2:B2"/>
    <mergeCell ref="C2:I3"/>
    <mergeCell ref="A3:B3"/>
    <mergeCell ref="C13:J13"/>
    <mergeCell ref="F14:J14"/>
  </mergeCells>
  <conditionalFormatting sqref="J6">
    <cfRule type="notContainsBlanks" dxfId="0" priority="1">
      <formula>LEN(TRIM(J6))&gt;0</formula>
    </cfRule>
  </conditionalFormatting>
  <pageMargins left="0.7" right="0.7" top="0.75" bottom="0.75"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heetViews>
  <sheetFormatPr defaultColWidth="12.6640625" defaultRowHeight="15" customHeight="1"/>
  <cols>
    <col min="1" max="1" width="5.1640625" customWidth="1"/>
    <col min="2" max="2" width="34.4140625" customWidth="1"/>
    <col min="3" max="3" width="9.4140625" customWidth="1"/>
    <col min="4" max="5" width="11" customWidth="1"/>
    <col min="6" max="6" width="11.4140625" customWidth="1"/>
    <col min="7" max="7" width="14" customWidth="1"/>
    <col min="8" max="26" width="9" customWidth="1"/>
  </cols>
  <sheetData>
    <row r="1" spans="1:26" ht="15.5">
      <c r="A1" s="866" t="s">
        <v>65</v>
      </c>
      <c r="B1" s="751"/>
      <c r="C1" s="398"/>
      <c r="D1" s="10"/>
      <c r="E1" s="10"/>
      <c r="F1" s="10"/>
      <c r="G1" s="487" t="s">
        <v>1100</v>
      </c>
      <c r="H1" s="10"/>
      <c r="I1" s="10"/>
      <c r="J1" s="10"/>
      <c r="K1" s="10"/>
      <c r="L1" s="10"/>
      <c r="M1" s="10"/>
      <c r="N1" s="10"/>
      <c r="O1" s="10"/>
      <c r="P1" s="10"/>
      <c r="Q1" s="10"/>
      <c r="R1" s="10"/>
      <c r="S1" s="10"/>
      <c r="T1" s="10"/>
      <c r="U1" s="10"/>
      <c r="V1" s="10"/>
      <c r="W1" s="10"/>
      <c r="X1" s="10"/>
      <c r="Y1" s="10"/>
      <c r="Z1" s="10"/>
    </row>
    <row r="2" spans="1:26" ht="15.5">
      <c r="A2" s="762" t="s">
        <v>1101</v>
      </c>
      <c r="B2" s="751"/>
      <c r="C2" s="34"/>
      <c r="D2" s="10"/>
      <c r="E2" s="10"/>
      <c r="F2" s="10"/>
      <c r="G2" s="10"/>
      <c r="H2" s="10"/>
      <c r="I2" s="10"/>
      <c r="J2" s="10"/>
      <c r="K2" s="10"/>
      <c r="L2" s="10"/>
      <c r="M2" s="10"/>
      <c r="N2" s="10"/>
      <c r="O2" s="10"/>
      <c r="P2" s="10"/>
      <c r="Q2" s="10"/>
      <c r="R2" s="10"/>
      <c r="S2" s="10"/>
      <c r="T2" s="10"/>
      <c r="U2" s="10"/>
      <c r="V2" s="10"/>
      <c r="W2" s="10"/>
      <c r="X2" s="10"/>
      <c r="Y2" s="10"/>
      <c r="Z2" s="10"/>
    </row>
    <row r="3" spans="1:26" ht="47.25" customHeight="1">
      <c r="A3" s="867" t="s">
        <v>1102</v>
      </c>
      <c r="B3" s="751"/>
      <c r="C3" s="751"/>
      <c r="D3" s="751"/>
      <c r="E3" s="751"/>
      <c r="F3" s="751"/>
      <c r="G3" s="751"/>
      <c r="H3" s="10"/>
      <c r="I3" s="10"/>
      <c r="J3" s="10"/>
      <c r="K3" s="10"/>
      <c r="L3" s="10"/>
      <c r="M3" s="10"/>
      <c r="N3" s="10"/>
      <c r="O3" s="10"/>
      <c r="P3" s="10"/>
      <c r="Q3" s="10"/>
      <c r="R3" s="10"/>
      <c r="S3" s="10"/>
      <c r="T3" s="10"/>
      <c r="U3" s="10"/>
      <c r="V3" s="10"/>
      <c r="W3" s="10"/>
      <c r="X3" s="10"/>
      <c r="Y3" s="10"/>
      <c r="Z3" s="10"/>
    </row>
    <row r="4" spans="1:26" ht="15.5">
      <c r="A4" s="10"/>
      <c r="B4" s="10"/>
      <c r="C4" s="10"/>
      <c r="D4" s="10"/>
      <c r="E4" s="10"/>
      <c r="F4" s="873" t="s">
        <v>1103</v>
      </c>
      <c r="G4" s="751"/>
      <c r="H4" s="10"/>
      <c r="I4" s="10"/>
      <c r="J4" s="10"/>
      <c r="K4" s="10"/>
      <c r="L4" s="10"/>
      <c r="M4" s="10"/>
      <c r="N4" s="10"/>
      <c r="O4" s="10"/>
      <c r="P4" s="10"/>
      <c r="Q4" s="10"/>
      <c r="R4" s="10"/>
      <c r="S4" s="10"/>
      <c r="T4" s="10"/>
      <c r="U4" s="10"/>
      <c r="V4" s="10"/>
      <c r="W4" s="10"/>
      <c r="X4" s="10"/>
      <c r="Y4" s="10"/>
      <c r="Z4" s="10"/>
    </row>
    <row r="5" spans="1:26" ht="60">
      <c r="A5" s="558" t="s">
        <v>3</v>
      </c>
      <c r="B5" s="559" t="s">
        <v>1104</v>
      </c>
      <c r="C5" s="560" t="s">
        <v>1105</v>
      </c>
      <c r="D5" s="560" t="s">
        <v>1106</v>
      </c>
      <c r="E5" s="560" t="s">
        <v>1107</v>
      </c>
      <c r="F5" s="560" t="s">
        <v>992</v>
      </c>
      <c r="G5" s="561" t="s">
        <v>7</v>
      </c>
      <c r="H5" s="34"/>
      <c r="I5" s="34"/>
      <c r="J5" s="34"/>
      <c r="K5" s="34"/>
      <c r="L5" s="34"/>
      <c r="M5" s="34"/>
      <c r="N5" s="34"/>
      <c r="O5" s="34"/>
      <c r="P5" s="34"/>
      <c r="Q5" s="34"/>
      <c r="R5" s="34"/>
      <c r="S5" s="34"/>
      <c r="T5" s="34"/>
      <c r="U5" s="34"/>
      <c r="V5" s="34"/>
      <c r="W5" s="34"/>
      <c r="X5" s="34"/>
      <c r="Y5" s="34"/>
      <c r="Z5" s="34"/>
    </row>
    <row r="6" spans="1:26" ht="38.25" customHeight="1">
      <c r="A6" s="562" t="s">
        <v>82</v>
      </c>
      <c r="B6" s="563" t="s">
        <v>1108</v>
      </c>
      <c r="C6" s="564"/>
      <c r="D6" s="565"/>
      <c r="E6" s="565"/>
      <c r="F6" s="564"/>
      <c r="G6" s="566"/>
      <c r="H6" s="5"/>
      <c r="I6" s="5"/>
      <c r="J6" s="5"/>
      <c r="K6" s="5"/>
      <c r="L6" s="5"/>
      <c r="M6" s="5"/>
      <c r="N6" s="5"/>
      <c r="O6" s="5"/>
      <c r="P6" s="5"/>
      <c r="Q6" s="5"/>
      <c r="R6" s="5"/>
      <c r="S6" s="5"/>
      <c r="T6" s="5"/>
      <c r="U6" s="5"/>
      <c r="V6" s="5"/>
      <c r="W6" s="5"/>
      <c r="X6" s="5"/>
      <c r="Y6" s="5"/>
      <c r="Z6" s="5"/>
    </row>
    <row r="7" spans="1:26" ht="15.5">
      <c r="A7" s="567"/>
      <c r="B7" s="568"/>
      <c r="C7" s="568"/>
      <c r="D7" s="569"/>
      <c r="E7" s="569"/>
      <c r="F7" s="570"/>
      <c r="G7" s="571"/>
      <c r="H7" s="10"/>
      <c r="I7" s="10"/>
      <c r="J7" s="10"/>
      <c r="K7" s="10"/>
      <c r="L7" s="10"/>
      <c r="M7" s="10"/>
      <c r="N7" s="10"/>
      <c r="O7" s="10"/>
      <c r="P7" s="10"/>
      <c r="Q7" s="10"/>
      <c r="R7" s="10"/>
      <c r="S7" s="10"/>
      <c r="T7" s="10"/>
      <c r="U7" s="10"/>
      <c r="V7" s="10"/>
      <c r="W7" s="10"/>
      <c r="X7" s="10"/>
      <c r="Y7" s="10"/>
      <c r="Z7" s="10"/>
    </row>
    <row r="8" spans="1:26" ht="15.5">
      <c r="A8" s="567"/>
      <c r="B8" s="572"/>
      <c r="C8" s="572"/>
      <c r="D8" s="569"/>
      <c r="E8" s="569"/>
      <c r="F8" s="570"/>
      <c r="G8" s="571"/>
      <c r="H8" s="10"/>
      <c r="I8" s="10"/>
      <c r="J8" s="10"/>
      <c r="K8" s="10"/>
      <c r="L8" s="10"/>
      <c r="M8" s="10"/>
      <c r="N8" s="10"/>
      <c r="O8" s="10"/>
      <c r="P8" s="10"/>
      <c r="Q8" s="10"/>
      <c r="R8" s="10"/>
      <c r="S8" s="10"/>
      <c r="T8" s="10"/>
      <c r="U8" s="10"/>
      <c r="V8" s="10"/>
      <c r="W8" s="10"/>
      <c r="X8" s="10"/>
      <c r="Y8" s="10"/>
      <c r="Z8" s="10"/>
    </row>
    <row r="9" spans="1:26" ht="15.5">
      <c r="A9" s="567"/>
      <c r="B9" s="572"/>
      <c r="C9" s="572"/>
      <c r="D9" s="569"/>
      <c r="E9" s="569"/>
      <c r="F9" s="570"/>
      <c r="G9" s="571"/>
      <c r="H9" s="10"/>
      <c r="I9" s="10"/>
      <c r="J9" s="10"/>
      <c r="K9" s="10"/>
      <c r="L9" s="10"/>
      <c r="M9" s="10"/>
      <c r="N9" s="10"/>
      <c r="O9" s="10"/>
      <c r="P9" s="10"/>
      <c r="Q9" s="10"/>
      <c r="R9" s="10"/>
      <c r="S9" s="10"/>
      <c r="T9" s="10"/>
      <c r="U9" s="10"/>
      <c r="V9" s="10"/>
      <c r="W9" s="10"/>
      <c r="X9" s="10"/>
      <c r="Y9" s="10"/>
      <c r="Z9" s="10"/>
    </row>
    <row r="10" spans="1:26" ht="15.5">
      <c r="A10" s="562" t="s">
        <v>105</v>
      </c>
      <c r="B10" s="573" t="s">
        <v>1109</v>
      </c>
      <c r="C10" s="573"/>
      <c r="D10" s="569"/>
      <c r="E10" s="569"/>
      <c r="F10" s="570"/>
      <c r="G10" s="571"/>
      <c r="H10" s="10"/>
      <c r="I10" s="10"/>
      <c r="J10" s="10"/>
      <c r="K10" s="10"/>
      <c r="L10" s="10"/>
      <c r="M10" s="10"/>
      <c r="N10" s="10"/>
      <c r="O10" s="10"/>
      <c r="P10" s="10"/>
      <c r="Q10" s="10"/>
      <c r="R10" s="10"/>
      <c r="S10" s="10"/>
      <c r="T10" s="10"/>
      <c r="U10" s="10"/>
      <c r="V10" s="10"/>
      <c r="W10" s="10"/>
      <c r="X10" s="10"/>
      <c r="Y10" s="10"/>
      <c r="Z10" s="10"/>
    </row>
    <row r="11" spans="1:26" ht="15.5">
      <c r="A11" s="567"/>
      <c r="B11" s="572"/>
      <c r="C11" s="572"/>
      <c r="D11" s="569"/>
      <c r="E11" s="569"/>
      <c r="F11" s="570"/>
      <c r="G11" s="571"/>
      <c r="H11" s="10"/>
      <c r="I11" s="10"/>
      <c r="J11" s="10"/>
      <c r="K11" s="10"/>
      <c r="L11" s="10"/>
      <c r="M11" s="10"/>
      <c r="N11" s="10"/>
      <c r="O11" s="10"/>
      <c r="P11" s="10"/>
      <c r="Q11" s="10"/>
      <c r="R11" s="10"/>
      <c r="S11" s="10"/>
      <c r="T11" s="10"/>
      <c r="U11" s="10"/>
      <c r="V11" s="10"/>
      <c r="W11" s="10"/>
      <c r="X11" s="10"/>
      <c r="Y11" s="10"/>
      <c r="Z11" s="10"/>
    </row>
    <row r="12" spans="1:26" ht="15.5">
      <c r="A12" s="567"/>
      <c r="B12" s="572"/>
      <c r="C12" s="572"/>
      <c r="D12" s="569"/>
      <c r="E12" s="569"/>
      <c r="F12" s="570"/>
      <c r="G12" s="571"/>
      <c r="H12" s="10"/>
      <c r="I12" s="10"/>
      <c r="J12" s="10"/>
      <c r="K12" s="10"/>
      <c r="L12" s="10"/>
      <c r="M12" s="10"/>
      <c r="N12" s="10"/>
      <c r="O12" s="10"/>
      <c r="P12" s="10"/>
      <c r="Q12" s="10"/>
      <c r="R12" s="10"/>
      <c r="S12" s="10"/>
      <c r="T12" s="10"/>
      <c r="U12" s="10"/>
      <c r="V12" s="10"/>
      <c r="W12" s="10"/>
      <c r="X12" s="10"/>
      <c r="Y12" s="10"/>
      <c r="Z12" s="10"/>
    </row>
    <row r="13" spans="1:26" ht="15.5">
      <c r="A13" s="567"/>
      <c r="B13" s="572"/>
      <c r="C13" s="572"/>
      <c r="D13" s="565"/>
      <c r="E13" s="565"/>
      <c r="F13" s="570"/>
      <c r="G13" s="571"/>
      <c r="H13" s="10"/>
      <c r="I13" s="10"/>
      <c r="J13" s="10"/>
      <c r="K13" s="10"/>
      <c r="L13" s="10"/>
      <c r="M13" s="10"/>
      <c r="N13" s="10"/>
      <c r="O13" s="10"/>
      <c r="P13" s="10"/>
      <c r="Q13" s="10"/>
      <c r="R13" s="10"/>
      <c r="S13" s="10"/>
      <c r="T13" s="10"/>
      <c r="U13" s="10"/>
      <c r="V13" s="10"/>
      <c r="W13" s="10"/>
      <c r="X13" s="10"/>
      <c r="Y13" s="10"/>
      <c r="Z13" s="10"/>
    </row>
    <row r="14" spans="1:26" ht="15.5">
      <c r="A14" s="562" t="s">
        <v>115</v>
      </c>
      <c r="B14" s="564" t="s">
        <v>1110</v>
      </c>
      <c r="C14" s="5"/>
      <c r="D14" s="10"/>
      <c r="E14" s="10"/>
      <c r="F14" s="570"/>
      <c r="G14" s="571"/>
      <c r="H14" s="10"/>
      <c r="I14" s="10"/>
      <c r="J14" s="10"/>
      <c r="K14" s="10"/>
      <c r="L14" s="10"/>
      <c r="M14" s="10"/>
      <c r="N14" s="10"/>
      <c r="O14" s="10"/>
      <c r="P14" s="10"/>
      <c r="Q14" s="10"/>
      <c r="R14" s="10"/>
      <c r="S14" s="10"/>
      <c r="T14" s="10"/>
      <c r="U14" s="10"/>
      <c r="V14" s="10"/>
      <c r="W14" s="10"/>
      <c r="X14" s="10"/>
      <c r="Y14" s="10"/>
      <c r="Z14" s="10"/>
    </row>
    <row r="15" spans="1:26" ht="15.5">
      <c r="A15" s="567"/>
      <c r="B15" s="570"/>
      <c r="C15" s="570"/>
      <c r="D15" s="565"/>
      <c r="E15" s="565"/>
      <c r="F15" s="570"/>
      <c r="G15" s="571"/>
      <c r="H15" s="10"/>
      <c r="I15" s="10"/>
      <c r="J15" s="10"/>
      <c r="K15" s="10"/>
      <c r="L15" s="10"/>
      <c r="M15" s="10"/>
      <c r="N15" s="10"/>
      <c r="O15" s="10"/>
      <c r="P15" s="10"/>
      <c r="Q15" s="10"/>
      <c r="R15" s="10"/>
      <c r="S15" s="10"/>
      <c r="T15" s="10"/>
      <c r="U15" s="10"/>
      <c r="V15" s="10"/>
      <c r="W15" s="10"/>
      <c r="X15" s="10"/>
      <c r="Y15" s="10"/>
      <c r="Z15" s="10"/>
    </row>
    <row r="16" spans="1:26" ht="15.5">
      <c r="A16" s="567"/>
      <c r="B16" s="570"/>
      <c r="C16" s="570"/>
      <c r="D16" s="565"/>
      <c r="E16" s="565"/>
      <c r="F16" s="570"/>
      <c r="G16" s="571"/>
      <c r="H16" s="10"/>
      <c r="I16" s="10"/>
      <c r="J16" s="10"/>
      <c r="K16" s="10"/>
      <c r="L16" s="10"/>
      <c r="M16" s="10"/>
      <c r="N16" s="10"/>
      <c r="O16" s="10"/>
      <c r="P16" s="10"/>
      <c r="Q16" s="10"/>
      <c r="R16" s="10"/>
      <c r="S16" s="10"/>
      <c r="T16" s="10"/>
      <c r="U16" s="10"/>
      <c r="V16" s="10"/>
      <c r="W16" s="10"/>
      <c r="X16" s="10"/>
      <c r="Y16" s="10"/>
      <c r="Z16" s="10"/>
    </row>
    <row r="17" spans="1:26" ht="15.5">
      <c r="A17" s="562" t="s">
        <v>119</v>
      </c>
      <c r="B17" s="564" t="s">
        <v>1111</v>
      </c>
      <c r="C17" s="570"/>
      <c r="D17" s="565"/>
      <c r="E17" s="565"/>
      <c r="F17" s="570"/>
      <c r="G17" s="571"/>
      <c r="H17" s="10"/>
      <c r="I17" s="10"/>
      <c r="J17" s="10"/>
      <c r="K17" s="10"/>
      <c r="L17" s="10"/>
      <c r="M17" s="10"/>
      <c r="N17" s="10"/>
      <c r="O17" s="10"/>
      <c r="P17" s="10"/>
      <c r="Q17" s="10"/>
      <c r="R17" s="10"/>
      <c r="S17" s="10"/>
      <c r="T17" s="10"/>
      <c r="U17" s="10"/>
      <c r="V17" s="10"/>
      <c r="W17" s="10"/>
      <c r="X17" s="10"/>
      <c r="Y17" s="10"/>
      <c r="Z17" s="10"/>
    </row>
    <row r="18" spans="1:26" ht="15.5">
      <c r="A18" s="562"/>
      <c r="B18" s="564"/>
      <c r="C18" s="570"/>
      <c r="D18" s="565"/>
      <c r="E18" s="565"/>
      <c r="F18" s="570"/>
      <c r="G18" s="571"/>
      <c r="H18" s="10"/>
      <c r="I18" s="10"/>
      <c r="J18" s="10"/>
      <c r="K18" s="10"/>
      <c r="L18" s="10"/>
      <c r="M18" s="10"/>
      <c r="N18" s="10"/>
      <c r="O18" s="10"/>
      <c r="P18" s="10"/>
      <c r="Q18" s="10"/>
      <c r="R18" s="10"/>
      <c r="S18" s="10"/>
      <c r="T18" s="10"/>
      <c r="U18" s="10"/>
      <c r="V18" s="10"/>
      <c r="W18" s="10"/>
      <c r="X18" s="10"/>
      <c r="Y18" s="10"/>
      <c r="Z18" s="10"/>
    </row>
    <row r="19" spans="1:26" ht="15.5">
      <c r="A19" s="562"/>
      <c r="B19" s="564"/>
      <c r="C19" s="570"/>
      <c r="D19" s="565"/>
      <c r="E19" s="565"/>
      <c r="F19" s="570"/>
      <c r="G19" s="571"/>
      <c r="H19" s="10"/>
      <c r="I19" s="10"/>
      <c r="J19" s="10"/>
      <c r="K19" s="10"/>
      <c r="L19" s="10"/>
      <c r="M19" s="10"/>
      <c r="N19" s="10"/>
      <c r="O19" s="10"/>
      <c r="P19" s="10"/>
      <c r="Q19" s="10"/>
      <c r="R19" s="10"/>
      <c r="S19" s="10"/>
      <c r="T19" s="10"/>
      <c r="U19" s="10"/>
      <c r="V19" s="10"/>
      <c r="W19" s="10"/>
      <c r="X19" s="10"/>
      <c r="Y19" s="10"/>
      <c r="Z19" s="10"/>
    </row>
    <row r="20" spans="1:26" ht="15.5">
      <c r="A20" s="562" t="s">
        <v>123</v>
      </c>
      <c r="B20" s="564" t="s">
        <v>1112</v>
      </c>
      <c r="C20" s="570"/>
      <c r="D20" s="565"/>
      <c r="E20" s="565"/>
      <c r="F20" s="570"/>
      <c r="G20" s="571"/>
      <c r="H20" s="10"/>
      <c r="I20" s="10"/>
      <c r="J20" s="10"/>
      <c r="K20" s="10"/>
      <c r="L20" s="10"/>
      <c r="M20" s="10"/>
      <c r="N20" s="10"/>
      <c r="O20" s="10"/>
      <c r="P20" s="10"/>
      <c r="Q20" s="10"/>
      <c r="R20" s="10"/>
      <c r="S20" s="10"/>
      <c r="T20" s="10"/>
      <c r="U20" s="10"/>
      <c r="V20" s="10"/>
      <c r="W20" s="10"/>
      <c r="X20" s="10"/>
      <c r="Y20" s="10"/>
      <c r="Z20" s="10"/>
    </row>
    <row r="21" spans="1:26" ht="15.5">
      <c r="A21" s="567"/>
      <c r="B21" s="564"/>
      <c r="C21" s="570"/>
      <c r="D21" s="565"/>
      <c r="E21" s="565"/>
      <c r="F21" s="570"/>
      <c r="G21" s="571"/>
      <c r="H21" s="10"/>
      <c r="I21" s="10"/>
      <c r="J21" s="10"/>
      <c r="K21" s="10"/>
      <c r="L21" s="10"/>
      <c r="M21" s="10"/>
      <c r="N21" s="10"/>
      <c r="O21" s="10"/>
      <c r="P21" s="10"/>
      <c r="Q21" s="10"/>
      <c r="R21" s="10"/>
      <c r="S21" s="10"/>
      <c r="T21" s="10"/>
      <c r="U21" s="10"/>
      <c r="V21" s="10"/>
      <c r="W21" s="10"/>
      <c r="X21" s="10"/>
      <c r="Y21" s="10"/>
      <c r="Z21" s="10"/>
    </row>
    <row r="22" spans="1:26" ht="15.5">
      <c r="A22" s="567"/>
      <c r="B22" s="564"/>
      <c r="C22" s="570"/>
      <c r="D22" s="565"/>
      <c r="E22" s="565"/>
      <c r="F22" s="570"/>
      <c r="G22" s="571"/>
      <c r="H22" s="10"/>
      <c r="I22" s="10"/>
      <c r="J22" s="10"/>
      <c r="K22" s="10"/>
      <c r="L22" s="10"/>
      <c r="M22" s="10"/>
      <c r="N22" s="10"/>
      <c r="O22" s="10"/>
      <c r="P22" s="10"/>
      <c r="Q22" s="10"/>
      <c r="R22" s="10"/>
      <c r="S22" s="10"/>
      <c r="T22" s="10"/>
      <c r="U22" s="10"/>
      <c r="V22" s="10"/>
      <c r="W22" s="10"/>
      <c r="X22" s="10"/>
      <c r="Y22" s="10"/>
      <c r="Z22" s="10"/>
    </row>
    <row r="23" spans="1:26" ht="15.5">
      <c r="A23" s="562" t="s">
        <v>1033</v>
      </c>
      <c r="B23" s="564" t="s">
        <v>1113</v>
      </c>
      <c r="C23" s="570"/>
      <c r="D23" s="565"/>
      <c r="E23" s="565"/>
      <c r="F23" s="570"/>
      <c r="G23" s="571"/>
      <c r="H23" s="10"/>
      <c r="I23" s="10"/>
      <c r="J23" s="10"/>
      <c r="K23" s="10"/>
      <c r="L23" s="10"/>
      <c r="M23" s="10"/>
      <c r="N23" s="10"/>
      <c r="O23" s="10"/>
      <c r="P23" s="10"/>
      <c r="Q23" s="10"/>
      <c r="R23" s="10"/>
      <c r="S23" s="10"/>
      <c r="T23" s="10"/>
      <c r="U23" s="10"/>
      <c r="V23" s="10"/>
      <c r="W23" s="10"/>
      <c r="X23" s="10"/>
      <c r="Y23" s="10"/>
      <c r="Z23" s="10"/>
    </row>
    <row r="24" spans="1:26" ht="15.5">
      <c r="A24" s="567"/>
      <c r="B24" s="570"/>
      <c r="C24" s="570"/>
      <c r="D24" s="565"/>
      <c r="E24" s="565"/>
      <c r="F24" s="570"/>
      <c r="G24" s="571"/>
      <c r="H24" s="10"/>
      <c r="I24" s="10"/>
      <c r="J24" s="10"/>
      <c r="K24" s="10"/>
      <c r="L24" s="10"/>
      <c r="M24" s="10"/>
      <c r="N24" s="10"/>
      <c r="O24" s="10"/>
      <c r="P24" s="10"/>
      <c r="Q24" s="10"/>
      <c r="R24" s="10"/>
      <c r="S24" s="10"/>
      <c r="T24" s="10"/>
      <c r="U24" s="10"/>
      <c r="V24" s="10"/>
      <c r="W24" s="10"/>
      <c r="X24" s="10"/>
      <c r="Y24" s="10"/>
      <c r="Z24" s="10"/>
    </row>
    <row r="25" spans="1:26" ht="15.5">
      <c r="A25" s="567"/>
      <c r="B25" s="570"/>
      <c r="C25" s="570"/>
      <c r="D25" s="574"/>
      <c r="E25" s="574"/>
      <c r="F25" s="570"/>
      <c r="G25" s="566"/>
      <c r="H25" s="5"/>
      <c r="I25" s="5"/>
      <c r="J25" s="5"/>
      <c r="K25" s="5"/>
      <c r="L25" s="5"/>
      <c r="M25" s="5"/>
      <c r="N25" s="5"/>
      <c r="O25" s="5"/>
      <c r="P25" s="5"/>
      <c r="Q25" s="5"/>
      <c r="R25" s="5"/>
      <c r="S25" s="5"/>
      <c r="T25" s="5"/>
      <c r="U25" s="5"/>
      <c r="V25" s="5"/>
      <c r="W25" s="5"/>
      <c r="X25" s="5"/>
      <c r="Y25" s="5"/>
      <c r="Z25" s="5"/>
    </row>
    <row r="26" spans="1:26" ht="15.5">
      <c r="A26" s="567"/>
      <c r="B26" s="572"/>
      <c r="C26" s="572"/>
      <c r="D26" s="565"/>
      <c r="E26" s="565"/>
      <c r="F26" s="570"/>
      <c r="G26" s="571"/>
      <c r="H26" s="10"/>
      <c r="I26" s="10"/>
      <c r="J26" s="10"/>
      <c r="K26" s="10"/>
      <c r="L26" s="10"/>
      <c r="M26" s="10"/>
      <c r="N26" s="10"/>
      <c r="O26" s="10"/>
      <c r="P26" s="10"/>
      <c r="Q26" s="10"/>
      <c r="R26" s="10"/>
      <c r="S26" s="10"/>
      <c r="T26" s="10"/>
      <c r="U26" s="10"/>
      <c r="V26" s="10"/>
      <c r="W26" s="10"/>
      <c r="X26" s="10"/>
      <c r="Y26" s="10"/>
      <c r="Z26" s="10"/>
    </row>
    <row r="27" spans="1:26" ht="15.5">
      <c r="A27" s="575"/>
      <c r="B27" s="576" t="s">
        <v>1114</v>
      </c>
      <c r="C27" s="577"/>
      <c r="D27" s="578"/>
      <c r="E27" s="578"/>
      <c r="F27" s="577">
        <f>SUM(F6:F26)</f>
        <v>0</v>
      </c>
      <c r="G27" s="579"/>
      <c r="H27" s="10"/>
      <c r="I27" s="10"/>
      <c r="J27" s="10"/>
      <c r="K27" s="10"/>
      <c r="L27" s="10"/>
      <c r="M27" s="10"/>
      <c r="N27" s="10"/>
      <c r="O27" s="10"/>
      <c r="P27" s="10"/>
      <c r="Q27" s="10"/>
      <c r="R27" s="10"/>
      <c r="S27" s="10"/>
      <c r="T27" s="10"/>
      <c r="U27" s="10"/>
      <c r="V27" s="10"/>
      <c r="W27" s="10"/>
      <c r="X27" s="10"/>
      <c r="Y27" s="10"/>
      <c r="Z27" s="10"/>
    </row>
    <row r="28" spans="1:26" ht="15.5">
      <c r="A28" s="580"/>
      <c r="B28" s="580"/>
      <c r="C28" s="580"/>
      <c r="D28" s="874" t="s">
        <v>1115</v>
      </c>
      <c r="E28" s="751"/>
      <c r="F28" s="751"/>
      <c r="G28" s="751"/>
      <c r="H28" s="580"/>
      <c r="I28" s="580"/>
      <c r="J28" s="580"/>
      <c r="K28" s="580"/>
      <c r="L28" s="580"/>
      <c r="M28" s="580"/>
      <c r="N28" s="580"/>
      <c r="O28" s="580"/>
      <c r="P28" s="580"/>
      <c r="Q28" s="580"/>
      <c r="R28" s="580"/>
      <c r="S28" s="580"/>
      <c r="T28" s="580"/>
      <c r="U28" s="580"/>
      <c r="V28" s="580"/>
      <c r="W28" s="580"/>
      <c r="X28" s="580"/>
      <c r="Y28" s="580"/>
      <c r="Z28" s="580"/>
    </row>
    <row r="29" spans="1:26" ht="15.5">
      <c r="A29" s="10"/>
      <c r="B29" s="872"/>
      <c r="C29" s="751"/>
      <c r="D29" s="751"/>
      <c r="E29" s="867" t="s">
        <v>130</v>
      </c>
      <c r="F29" s="751"/>
      <c r="G29" s="751"/>
      <c r="H29" s="10"/>
      <c r="I29" s="10"/>
      <c r="J29" s="10"/>
      <c r="K29" s="10"/>
      <c r="L29" s="10"/>
      <c r="M29" s="10"/>
      <c r="N29" s="10"/>
      <c r="O29" s="10"/>
      <c r="P29" s="10"/>
      <c r="Q29" s="10"/>
      <c r="R29" s="10"/>
      <c r="S29" s="10"/>
      <c r="T29" s="10"/>
      <c r="U29" s="10"/>
      <c r="V29" s="10"/>
      <c r="W29" s="10"/>
      <c r="X29" s="10"/>
      <c r="Y29" s="10"/>
      <c r="Z29" s="10"/>
    </row>
    <row r="30" spans="1:26" ht="15.5">
      <c r="A30" s="5" t="s">
        <v>837</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c r="A31" s="10" t="s">
        <v>1116</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c r="A32" s="10" t="s">
        <v>1117</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B29:D29"/>
    <mergeCell ref="E29:G29"/>
    <mergeCell ref="A1:B1"/>
    <mergeCell ref="A2:B2"/>
    <mergeCell ref="A3:G3"/>
    <mergeCell ref="F4:G4"/>
    <mergeCell ref="D28:G28"/>
  </mergeCells>
  <pageMargins left="0.7" right="0.19"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2.6640625" defaultRowHeight="15" customHeight="1"/>
  <cols>
    <col min="1" max="1" width="5.1640625" customWidth="1"/>
    <col min="2" max="2" width="52.4140625" customWidth="1"/>
    <col min="3" max="3" width="22.6640625" customWidth="1"/>
    <col min="4" max="5" width="11" customWidth="1"/>
    <col min="6" max="6" width="11.4140625" customWidth="1"/>
    <col min="7" max="7" width="48" customWidth="1"/>
    <col min="8" max="26" width="9" customWidth="1"/>
  </cols>
  <sheetData>
    <row r="1" spans="1:26" ht="15.5">
      <c r="A1" s="866" t="s">
        <v>65</v>
      </c>
      <c r="B1" s="751"/>
      <c r="C1" s="34"/>
      <c r="D1" s="10"/>
      <c r="E1" s="10"/>
      <c r="F1" s="487" t="s">
        <v>1118</v>
      </c>
      <c r="G1" s="507"/>
      <c r="H1" s="10"/>
      <c r="I1" s="10"/>
      <c r="J1" s="10"/>
      <c r="K1" s="10"/>
      <c r="L1" s="10"/>
      <c r="M1" s="10"/>
      <c r="N1" s="10"/>
      <c r="O1" s="10"/>
      <c r="P1" s="10"/>
      <c r="Q1" s="10"/>
      <c r="R1" s="10"/>
      <c r="S1" s="10"/>
      <c r="T1" s="10"/>
      <c r="U1" s="10"/>
      <c r="V1" s="10"/>
      <c r="W1" s="10"/>
      <c r="X1" s="10"/>
      <c r="Y1" s="10"/>
      <c r="Z1" s="10"/>
    </row>
    <row r="2" spans="1:26" ht="15.5">
      <c r="A2" s="762" t="s">
        <v>1101</v>
      </c>
      <c r="B2" s="751"/>
      <c r="C2" s="34"/>
      <c r="D2" s="582"/>
      <c r="E2" s="10"/>
      <c r="F2" s="10"/>
      <c r="G2" s="507"/>
      <c r="H2" s="10"/>
      <c r="I2" s="10"/>
      <c r="J2" s="10"/>
      <c r="K2" s="10"/>
      <c r="L2" s="10"/>
      <c r="M2" s="10"/>
      <c r="N2" s="10"/>
      <c r="O2" s="10"/>
      <c r="P2" s="10"/>
      <c r="Q2" s="10"/>
      <c r="R2" s="10"/>
      <c r="S2" s="10"/>
      <c r="T2" s="10"/>
      <c r="U2" s="10"/>
      <c r="V2" s="10"/>
      <c r="W2" s="10"/>
      <c r="X2" s="10"/>
      <c r="Y2" s="10"/>
      <c r="Z2" s="10"/>
    </row>
    <row r="3" spans="1:26" ht="35.25" customHeight="1">
      <c r="A3" s="805" t="s">
        <v>1119</v>
      </c>
      <c r="B3" s="751"/>
      <c r="C3" s="751"/>
      <c r="D3" s="751"/>
      <c r="E3" s="751"/>
      <c r="F3" s="751"/>
      <c r="G3" s="507"/>
      <c r="H3" s="10"/>
      <c r="I3" s="10"/>
      <c r="J3" s="10"/>
      <c r="K3" s="10"/>
      <c r="L3" s="10"/>
      <c r="M3" s="10"/>
      <c r="N3" s="10"/>
      <c r="O3" s="10"/>
      <c r="P3" s="10"/>
      <c r="Q3" s="10"/>
      <c r="R3" s="10"/>
      <c r="S3" s="10"/>
      <c r="T3" s="10"/>
      <c r="U3" s="10"/>
      <c r="V3" s="10"/>
      <c r="W3" s="10"/>
      <c r="X3" s="10"/>
      <c r="Y3" s="10"/>
      <c r="Z3" s="10"/>
    </row>
    <row r="4" spans="1:26" ht="15.5">
      <c r="A4" s="10"/>
      <c r="B4" s="10"/>
      <c r="C4" s="10"/>
      <c r="D4" s="10"/>
      <c r="E4" s="873" t="s">
        <v>1103</v>
      </c>
      <c r="F4" s="751"/>
      <c r="G4" s="507"/>
      <c r="H4" s="10"/>
      <c r="I4" s="10"/>
      <c r="J4" s="10"/>
      <c r="K4" s="10"/>
      <c r="L4" s="10"/>
      <c r="M4" s="10"/>
      <c r="N4" s="10"/>
      <c r="O4" s="10"/>
      <c r="P4" s="10"/>
      <c r="Q4" s="10"/>
      <c r="R4" s="10"/>
      <c r="S4" s="10"/>
      <c r="T4" s="10"/>
      <c r="U4" s="10"/>
      <c r="V4" s="10"/>
      <c r="W4" s="10"/>
      <c r="X4" s="10"/>
      <c r="Y4" s="10"/>
      <c r="Z4" s="10"/>
    </row>
    <row r="5" spans="1:26" ht="138" customHeight="1">
      <c r="A5" s="558" t="s">
        <v>3</v>
      </c>
      <c r="B5" s="559" t="s">
        <v>70</v>
      </c>
      <c r="C5" s="560" t="s">
        <v>1120</v>
      </c>
      <c r="D5" s="560" t="s">
        <v>1121</v>
      </c>
      <c r="E5" s="560" t="s">
        <v>992</v>
      </c>
      <c r="F5" s="561" t="s">
        <v>7</v>
      </c>
      <c r="G5" s="537"/>
      <c r="H5" s="34"/>
      <c r="I5" s="34"/>
      <c r="J5" s="34"/>
      <c r="K5" s="34"/>
      <c r="L5" s="34"/>
      <c r="M5" s="34"/>
      <c r="N5" s="34"/>
      <c r="O5" s="34"/>
      <c r="P5" s="34"/>
      <c r="Q5" s="34"/>
      <c r="R5" s="34"/>
      <c r="S5" s="34"/>
      <c r="T5" s="34"/>
      <c r="U5" s="34"/>
      <c r="V5" s="34"/>
      <c r="W5" s="34"/>
      <c r="X5" s="34"/>
      <c r="Y5" s="34"/>
      <c r="Z5" s="34"/>
    </row>
    <row r="6" spans="1:26">
      <c r="A6" s="583" t="s">
        <v>216</v>
      </c>
      <c r="B6" s="584" t="s">
        <v>217</v>
      </c>
      <c r="C6" s="585" t="s">
        <v>218</v>
      </c>
      <c r="D6" s="585" t="s">
        <v>219</v>
      </c>
      <c r="E6" s="585" t="s">
        <v>220</v>
      </c>
      <c r="F6" s="586" t="s">
        <v>221</v>
      </c>
      <c r="G6" s="537"/>
      <c r="H6" s="34"/>
      <c r="I6" s="34"/>
      <c r="J6" s="34"/>
      <c r="K6" s="34"/>
      <c r="L6" s="34"/>
      <c r="M6" s="34"/>
      <c r="N6" s="34"/>
      <c r="O6" s="34"/>
      <c r="P6" s="34"/>
      <c r="Q6" s="34"/>
      <c r="R6" s="34"/>
      <c r="S6" s="34"/>
      <c r="T6" s="34"/>
      <c r="U6" s="34"/>
      <c r="V6" s="34"/>
      <c r="W6" s="34"/>
      <c r="X6" s="34"/>
      <c r="Y6" s="34"/>
      <c r="Z6" s="34"/>
    </row>
    <row r="7" spans="1:26" ht="15.5">
      <c r="A7" s="587"/>
      <c r="B7" s="588" t="s">
        <v>1122</v>
      </c>
      <c r="C7" s="588"/>
      <c r="D7" s="589"/>
      <c r="E7" s="588">
        <f>SUM(E9+E104)</f>
        <v>0</v>
      </c>
      <c r="F7" s="590"/>
      <c r="G7" s="591"/>
      <c r="H7" s="5"/>
      <c r="I7" s="5"/>
      <c r="J7" s="5"/>
      <c r="K7" s="5"/>
      <c r="L7" s="5"/>
      <c r="M7" s="5"/>
      <c r="N7" s="5"/>
      <c r="O7" s="5"/>
      <c r="P7" s="5"/>
      <c r="Q7" s="5"/>
      <c r="R7" s="5"/>
      <c r="S7" s="5"/>
      <c r="T7" s="5"/>
      <c r="U7" s="5"/>
      <c r="V7" s="5"/>
      <c r="W7" s="5"/>
      <c r="X7" s="5"/>
      <c r="Y7" s="5"/>
      <c r="Z7" s="5"/>
    </row>
    <row r="8" spans="1:26" ht="15.5">
      <c r="A8" s="592" t="s">
        <v>80</v>
      </c>
      <c r="B8" s="593" t="s">
        <v>1123</v>
      </c>
      <c r="C8" s="593"/>
      <c r="D8" s="594"/>
      <c r="E8" s="593"/>
      <c r="F8" s="595"/>
      <c r="G8" s="591"/>
      <c r="H8" s="5"/>
      <c r="I8" s="5"/>
      <c r="J8" s="5"/>
      <c r="K8" s="5"/>
      <c r="L8" s="5"/>
      <c r="M8" s="5"/>
      <c r="N8" s="5"/>
      <c r="O8" s="5"/>
      <c r="P8" s="5"/>
      <c r="Q8" s="5"/>
      <c r="R8" s="5"/>
      <c r="S8" s="5"/>
      <c r="T8" s="5"/>
      <c r="U8" s="5"/>
      <c r="V8" s="5"/>
      <c r="W8" s="5"/>
      <c r="X8" s="5"/>
      <c r="Y8" s="5"/>
      <c r="Z8" s="5"/>
    </row>
    <row r="9" spans="1:26" ht="23.25" customHeight="1">
      <c r="A9" s="562" t="s">
        <v>82</v>
      </c>
      <c r="B9" s="564" t="s">
        <v>1124</v>
      </c>
      <c r="C9" s="564"/>
      <c r="D9" s="565"/>
      <c r="E9" s="564"/>
      <c r="F9" s="571"/>
      <c r="G9" s="591"/>
      <c r="H9" s="5"/>
      <c r="I9" s="5"/>
      <c r="J9" s="5"/>
      <c r="K9" s="5"/>
      <c r="L9" s="5"/>
      <c r="M9" s="5"/>
      <c r="N9" s="5"/>
      <c r="O9" s="5"/>
      <c r="P9" s="5"/>
      <c r="Q9" s="5"/>
      <c r="R9" s="5"/>
      <c r="S9" s="5"/>
      <c r="T9" s="5"/>
      <c r="U9" s="5"/>
      <c r="V9" s="5"/>
      <c r="W9" s="5"/>
      <c r="X9" s="5"/>
      <c r="Y9" s="5"/>
      <c r="Z9" s="5"/>
    </row>
    <row r="10" spans="1:26" ht="25.5" customHeight="1">
      <c r="A10" s="596"/>
      <c r="B10" s="597" t="s">
        <v>1125</v>
      </c>
      <c r="C10" s="598"/>
      <c r="D10" s="599"/>
      <c r="E10" s="598"/>
      <c r="F10" s="600"/>
      <c r="G10" s="591"/>
      <c r="H10" s="5"/>
      <c r="I10" s="5"/>
      <c r="J10" s="5"/>
      <c r="K10" s="5"/>
      <c r="L10" s="5"/>
      <c r="M10" s="5"/>
      <c r="N10" s="5"/>
      <c r="O10" s="5"/>
      <c r="P10" s="5"/>
      <c r="Q10" s="5"/>
      <c r="R10" s="5"/>
      <c r="S10" s="5"/>
      <c r="T10" s="5"/>
      <c r="U10" s="5"/>
      <c r="V10" s="5"/>
      <c r="W10" s="5"/>
      <c r="X10" s="5"/>
      <c r="Y10" s="5"/>
      <c r="Z10" s="5"/>
    </row>
    <row r="11" spans="1:26" ht="24" customHeight="1">
      <c r="A11" s="562">
        <v>1</v>
      </c>
      <c r="B11" s="573" t="s">
        <v>1126</v>
      </c>
      <c r="C11" s="570"/>
      <c r="D11" s="569"/>
      <c r="E11" s="570"/>
      <c r="F11" s="571"/>
      <c r="G11" s="507" t="s">
        <v>1127</v>
      </c>
      <c r="H11" s="10"/>
      <c r="I11" s="10"/>
      <c r="J11" s="10"/>
      <c r="K11" s="10"/>
      <c r="L11" s="10"/>
      <c r="M11" s="10"/>
      <c r="N11" s="10"/>
      <c r="O11" s="10"/>
      <c r="P11" s="10"/>
      <c r="Q11" s="10"/>
      <c r="R11" s="10"/>
      <c r="S11" s="10"/>
      <c r="T11" s="10"/>
      <c r="U11" s="10"/>
      <c r="V11" s="10"/>
      <c r="W11" s="10"/>
      <c r="X11" s="10"/>
      <c r="Y11" s="10"/>
      <c r="Z11" s="10"/>
    </row>
    <row r="12" spans="1:26" ht="87.75" customHeight="1">
      <c r="A12" s="567"/>
      <c r="B12" s="572" t="s">
        <v>1128</v>
      </c>
      <c r="C12" s="570"/>
      <c r="D12" s="569">
        <v>310</v>
      </c>
      <c r="E12" s="570">
        <f t="shared" ref="E12:E17" si="0">C12*D12</f>
        <v>0</v>
      </c>
      <c r="F12" s="601" t="s">
        <v>1129</v>
      </c>
      <c r="G12" s="507" t="s">
        <v>1130</v>
      </c>
      <c r="H12" s="10"/>
      <c r="I12" s="10"/>
      <c r="J12" s="10"/>
      <c r="K12" s="10"/>
      <c r="L12" s="10"/>
      <c r="M12" s="10"/>
      <c r="N12" s="10"/>
      <c r="O12" s="10"/>
      <c r="P12" s="10"/>
      <c r="Q12" s="10"/>
      <c r="R12" s="10"/>
      <c r="S12" s="10"/>
      <c r="T12" s="10"/>
      <c r="U12" s="10"/>
      <c r="V12" s="10"/>
      <c r="W12" s="10"/>
      <c r="X12" s="10"/>
      <c r="Y12" s="10"/>
      <c r="Z12" s="10"/>
    </row>
    <row r="13" spans="1:26" ht="87.75" customHeight="1">
      <c r="A13" s="567"/>
      <c r="B13" s="572" t="s">
        <v>1131</v>
      </c>
      <c r="C13" s="570"/>
      <c r="D13" s="569">
        <v>310</v>
      </c>
      <c r="E13" s="570">
        <f t="shared" si="0"/>
        <v>0</v>
      </c>
      <c r="F13" s="601" t="s">
        <v>1129</v>
      </c>
      <c r="G13" s="507" t="s">
        <v>1130</v>
      </c>
      <c r="H13" s="10"/>
      <c r="I13" s="10"/>
      <c r="J13" s="10"/>
      <c r="K13" s="10"/>
      <c r="L13" s="10"/>
      <c r="M13" s="10"/>
      <c r="N13" s="10"/>
      <c r="O13" s="10"/>
      <c r="P13" s="10"/>
      <c r="Q13" s="10"/>
      <c r="R13" s="10"/>
      <c r="S13" s="10"/>
      <c r="T13" s="10"/>
      <c r="U13" s="10"/>
      <c r="V13" s="10"/>
      <c r="W13" s="10"/>
      <c r="X13" s="10"/>
      <c r="Y13" s="10"/>
      <c r="Z13" s="10"/>
    </row>
    <row r="14" spans="1:26" ht="87.75" customHeight="1">
      <c r="A14" s="567"/>
      <c r="B14" s="572" t="s">
        <v>1132</v>
      </c>
      <c r="C14" s="570"/>
      <c r="D14" s="569">
        <v>380</v>
      </c>
      <c r="E14" s="570">
        <f t="shared" si="0"/>
        <v>0</v>
      </c>
      <c r="F14" s="601" t="s">
        <v>1129</v>
      </c>
      <c r="G14" s="507" t="s">
        <v>1130</v>
      </c>
      <c r="H14" s="10"/>
      <c r="I14" s="10"/>
      <c r="J14" s="10"/>
      <c r="K14" s="10"/>
      <c r="L14" s="10"/>
      <c r="M14" s="10"/>
      <c r="N14" s="10"/>
      <c r="O14" s="10"/>
      <c r="P14" s="10"/>
      <c r="Q14" s="10"/>
      <c r="R14" s="10"/>
      <c r="S14" s="10"/>
      <c r="T14" s="10"/>
      <c r="U14" s="10"/>
      <c r="V14" s="10"/>
      <c r="W14" s="10"/>
      <c r="X14" s="10"/>
      <c r="Y14" s="10"/>
      <c r="Z14" s="10"/>
    </row>
    <row r="15" spans="1:26" ht="79.5" customHeight="1">
      <c r="A15" s="567"/>
      <c r="B15" s="572" t="s">
        <v>1133</v>
      </c>
      <c r="C15" s="570"/>
      <c r="D15" s="569">
        <v>380</v>
      </c>
      <c r="E15" s="570">
        <f t="shared" si="0"/>
        <v>0</v>
      </c>
      <c r="F15" s="601" t="s">
        <v>1129</v>
      </c>
      <c r="G15" s="507" t="s">
        <v>1130</v>
      </c>
      <c r="H15" s="10"/>
      <c r="I15" s="10"/>
      <c r="J15" s="10"/>
      <c r="K15" s="10"/>
      <c r="L15" s="10"/>
      <c r="M15" s="10"/>
      <c r="N15" s="10"/>
      <c r="O15" s="10"/>
      <c r="P15" s="10"/>
      <c r="Q15" s="10"/>
      <c r="R15" s="10"/>
      <c r="S15" s="10"/>
      <c r="T15" s="10"/>
      <c r="U15" s="10"/>
      <c r="V15" s="10"/>
      <c r="W15" s="10"/>
      <c r="X15" s="10"/>
      <c r="Y15" s="10"/>
      <c r="Z15" s="10"/>
    </row>
    <row r="16" spans="1:26" ht="79.5" customHeight="1">
      <c r="A16" s="567"/>
      <c r="B16" s="572" t="s">
        <v>1134</v>
      </c>
      <c r="C16" s="570"/>
      <c r="D16" s="569">
        <v>380</v>
      </c>
      <c r="E16" s="570">
        <f t="shared" si="0"/>
        <v>0</v>
      </c>
      <c r="F16" s="601" t="s">
        <v>1129</v>
      </c>
      <c r="G16" s="507" t="s">
        <v>1130</v>
      </c>
      <c r="H16" s="10"/>
      <c r="I16" s="10"/>
      <c r="J16" s="10"/>
      <c r="K16" s="10"/>
      <c r="L16" s="10"/>
      <c r="M16" s="10"/>
      <c r="N16" s="10"/>
      <c r="O16" s="10"/>
      <c r="P16" s="10"/>
      <c r="Q16" s="10"/>
      <c r="R16" s="10"/>
      <c r="S16" s="10"/>
      <c r="T16" s="10"/>
      <c r="U16" s="10"/>
      <c r="V16" s="10"/>
      <c r="W16" s="10"/>
      <c r="X16" s="10"/>
      <c r="Y16" s="10"/>
      <c r="Z16" s="10"/>
    </row>
    <row r="17" spans="1:26" ht="87.75" customHeight="1">
      <c r="A17" s="567"/>
      <c r="B17" s="572" t="s">
        <v>1135</v>
      </c>
      <c r="C17" s="570"/>
      <c r="D17" s="569">
        <v>310</v>
      </c>
      <c r="E17" s="570">
        <f t="shared" si="0"/>
        <v>0</v>
      </c>
      <c r="F17" s="601" t="s">
        <v>1129</v>
      </c>
      <c r="G17" s="507" t="s">
        <v>1130</v>
      </c>
      <c r="H17" s="10"/>
      <c r="I17" s="10"/>
      <c r="J17" s="10"/>
      <c r="K17" s="10"/>
      <c r="L17" s="10"/>
      <c r="M17" s="10"/>
      <c r="N17" s="10"/>
      <c r="O17" s="10"/>
      <c r="P17" s="10"/>
      <c r="Q17" s="10"/>
      <c r="R17" s="10"/>
      <c r="S17" s="10"/>
      <c r="T17" s="10"/>
      <c r="U17" s="10"/>
      <c r="V17" s="10"/>
      <c r="W17" s="10"/>
      <c r="X17" s="10"/>
      <c r="Y17" s="10"/>
      <c r="Z17" s="10"/>
    </row>
    <row r="18" spans="1:26" ht="15.5">
      <c r="A18" s="562">
        <v>2</v>
      </c>
      <c r="B18" s="573" t="s">
        <v>1136</v>
      </c>
      <c r="C18" s="570"/>
      <c r="D18" s="569"/>
      <c r="E18" s="570"/>
      <c r="F18" s="571"/>
      <c r="G18" s="507"/>
      <c r="H18" s="10"/>
      <c r="I18" s="10"/>
      <c r="J18" s="10"/>
      <c r="K18" s="10"/>
      <c r="L18" s="10"/>
      <c r="M18" s="10"/>
      <c r="N18" s="10"/>
      <c r="O18" s="10"/>
      <c r="P18" s="10"/>
      <c r="Q18" s="10"/>
      <c r="R18" s="10"/>
      <c r="S18" s="10"/>
      <c r="T18" s="10"/>
      <c r="U18" s="10"/>
      <c r="V18" s="10"/>
      <c r="W18" s="10"/>
      <c r="X18" s="10"/>
      <c r="Y18" s="10"/>
      <c r="Z18" s="10"/>
    </row>
    <row r="19" spans="1:26" ht="87.75" customHeight="1">
      <c r="A19" s="567"/>
      <c r="B19" s="572" t="s">
        <v>1128</v>
      </c>
      <c r="C19" s="570"/>
      <c r="D19" s="569">
        <f t="shared" ref="D19:D20" si="1">310*1.5</f>
        <v>465</v>
      </c>
      <c r="E19" s="570">
        <f t="shared" ref="E19:E24" si="2">C19*D19</f>
        <v>0</v>
      </c>
      <c r="F19" s="601" t="s">
        <v>1129</v>
      </c>
      <c r="G19" s="507" t="s">
        <v>1130</v>
      </c>
      <c r="H19" s="10"/>
      <c r="I19" s="10"/>
      <c r="J19" s="10"/>
      <c r="K19" s="10"/>
      <c r="L19" s="10"/>
      <c r="M19" s="10"/>
      <c r="N19" s="10"/>
      <c r="O19" s="10"/>
      <c r="P19" s="10"/>
      <c r="Q19" s="10"/>
      <c r="R19" s="10"/>
      <c r="S19" s="10"/>
      <c r="T19" s="10"/>
      <c r="U19" s="10"/>
      <c r="V19" s="10"/>
      <c r="W19" s="10"/>
      <c r="X19" s="10"/>
      <c r="Y19" s="10"/>
      <c r="Z19" s="10"/>
    </row>
    <row r="20" spans="1:26" ht="87.75" customHeight="1">
      <c r="A20" s="567"/>
      <c r="B20" s="572" t="s">
        <v>1131</v>
      </c>
      <c r="C20" s="570"/>
      <c r="D20" s="569">
        <f t="shared" si="1"/>
        <v>465</v>
      </c>
      <c r="E20" s="570">
        <f t="shared" si="2"/>
        <v>0</v>
      </c>
      <c r="F20" s="601" t="s">
        <v>1129</v>
      </c>
      <c r="G20" s="507" t="s">
        <v>1130</v>
      </c>
      <c r="H20" s="10"/>
      <c r="I20" s="10"/>
      <c r="J20" s="10"/>
      <c r="K20" s="10"/>
      <c r="L20" s="10"/>
      <c r="M20" s="10"/>
      <c r="N20" s="10"/>
      <c r="O20" s="10"/>
      <c r="P20" s="10"/>
      <c r="Q20" s="10"/>
      <c r="R20" s="10"/>
      <c r="S20" s="10"/>
      <c r="T20" s="10"/>
      <c r="U20" s="10"/>
      <c r="V20" s="10"/>
      <c r="W20" s="10"/>
      <c r="X20" s="10"/>
      <c r="Y20" s="10"/>
      <c r="Z20" s="10"/>
    </row>
    <row r="21" spans="1:26" ht="87.75" customHeight="1">
      <c r="A21" s="567"/>
      <c r="B21" s="572" t="s">
        <v>1132</v>
      </c>
      <c r="C21" s="570"/>
      <c r="D21" s="569">
        <f t="shared" ref="D21:D23" si="3">380*1.5</f>
        <v>570</v>
      </c>
      <c r="E21" s="570">
        <f t="shared" si="2"/>
        <v>0</v>
      </c>
      <c r="F21" s="601" t="s">
        <v>1129</v>
      </c>
      <c r="G21" s="507" t="s">
        <v>1130</v>
      </c>
      <c r="H21" s="10"/>
      <c r="I21" s="10"/>
      <c r="J21" s="10"/>
      <c r="K21" s="10"/>
      <c r="L21" s="10"/>
      <c r="M21" s="10"/>
      <c r="N21" s="10"/>
      <c r="O21" s="10"/>
      <c r="P21" s="10"/>
      <c r="Q21" s="10"/>
      <c r="R21" s="10"/>
      <c r="S21" s="10"/>
      <c r="T21" s="10"/>
      <c r="U21" s="10"/>
      <c r="V21" s="10"/>
      <c r="W21" s="10"/>
      <c r="X21" s="10"/>
      <c r="Y21" s="10"/>
      <c r="Z21" s="10"/>
    </row>
    <row r="22" spans="1:26" ht="79.5" customHeight="1">
      <c r="A22" s="567"/>
      <c r="B22" s="572" t="s">
        <v>1133</v>
      </c>
      <c r="C22" s="570"/>
      <c r="D22" s="569">
        <f t="shared" si="3"/>
        <v>570</v>
      </c>
      <c r="E22" s="570">
        <f t="shared" si="2"/>
        <v>0</v>
      </c>
      <c r="F22" s="601" t="s">
        <v>1129</v>
      </c>
      <c r="G22" s="507" t="s">
        <v>1130</v>
      </c>
      <c r="H22" s="10"/>
      <c r="I22" s="10"/>
      <c r="J22" s="10"/>
      <c r="K22" s="10"/>
      <c r="L22" s="10"/>
      <c r="M22" s="10"/>
      <c r="N22" s="10"/>
      <c r="O22" s="10"/>
      <c r="P22" s="10"/>
      <c r="Q22" s="10"/>
      <c r="R22" s="10"/>
      <c r="S22" s="10"/>
      <c r="T22" s="10"/>
      <c r="U22" s="10"/>
      <c r="V22" s="10"/>
      <c r="W22" s="10"/>
      <c r="X22" s="10"/>
      <c r="Y22" s="10"/>
      <c r="Z22" s="10"/>
    </row>
    <row r="23" spans="1:26" ht="79.5" customHeight="1">
      <c r="A23" s="567"/>
      <c r="B23" s="572" t="s">
        <v>1134</v>
      </c>
      <c r="C23" s="570"/>
      <c r="D23" s="569">
        <f t="shared" si="3"/>
        <v>570</v>
      </c>
      <c r="E23" s="570">
        <f t="shared" si="2"/>
        <v>0</v>
      </c>
      <c r="F23" s="601" t="s">
        <v>1129</v>
      </c>
      <c r="G23" s="507" t="s">
        <v>1130</v>
      </c>
      <c r="H23" s="10"/>
      <c r="I23" s="10"/>
      <c r="J23" s="10"/>
      <c r="K23" s="10"/>
      <c r="L23" s="10"/>
      <c r="M23" s="10"/>
      <c r="N23" s="10"/>
      <c r="O23" s="10"/>
      <c r="P23" s="10"/>
      <c r="Q23" s="10"/>
      <c r="R23" s="10"/>
      <c r="S23" s="10"/>
      <c r="T23" s="10"/>
      <c r="U23" s="10"/>
      <c r="V23" s="10"/>
      <c r="W23" s="10"/>
      <c r="X23" s="10"/>
      <c r="Y23" s="10"/>
      <c r="Z23" s="10"/>
    </row>
    <row r="24" spans="1:26" ht="87.75" customHeight="1">
      <c r="A24" s="567"/>
      <c r="B24" s="572" t="s">
        <v>1135</v>
      </c>
      <c r="C24" s="570"/>
      <c r="D24" s="569">
        <f>310*1.5</f>
        <v>465</v>
      </c>
      <c r="E24" s="570">
        <f t="shared" si="2"/>
        <v>0</v>
      </c>
      <c r="F24" s="601" t="s">
        <v>1129</v>
      </c>
      <c r="G24" s="507" t="s">
        <v>1130</v>
      </c>
      <c r="H24" s="10"/>
      <c r="I24" s="10"/>
      <c r="J24" s="10"/>
      <c r="K24" s="10"/>
      <c r="L24" s="10"/>
      <c r="M24" s="10"/>
      <c r="N24" s="10"/>
      <c r="O24" s="10"/>
      <c r="P24" s="10"/>
      <c r="Q24" s="10"/>
      <c r="R24" s="10"/>
      <c r="S24" s="10"/>
      <c r="T24" s="10"/>
      <c r="U24" s="10"/>
      <c r="V24" s="10"/>
      <c r="W24" s="10"/>
      <c r="X24" s="10"/>
      <c r="Y24" s="10"/>
      <c r="Z24" s="10"/>
    </row>
    <row r="25" spans="1:26" ht="15.5">
      <c r="A25" s="562">
        <v>3</v>
      </c>
      <c r="B25" s="573" t="s">
        <v>1137</v>
      </c>
      <c r="C25" s="602"/>
      <c r="D25" s="569"/>
      <c r="E25" s="570"/>
      <c r="F25" s="571"/>
      <c r="G25" s="507"/>
      <c r="H25" s="10"/>
      <c r="I25" s="10"/>
      <c r="J25" s="10"/>
      <c r="K25" s="10"/>
      <c r="L25" s="10"/>
      <c r="M25" s="10"/>
      <c r="N25" s="10"/>
      <c r="O25" s="10"/>
      <c r="P25" s="10"/>
      <c r="Q25" s="10"/>
      <c r="R25" s="10"/>
      <c r="S25" s="10"/>
      <c r="T25" s="10"/>
      <c r="U25" s="10"/>
      <c r="V25" s="10"/>
      <c r="W25" s="10"/>
      <c r="X25" s="10"/>
      <c r="Y25" s="10"/>
      <c r="Z25" s="10"/>
    </row>
    <row r="26" spans="1:26" ht="87.75" customHeight="1">
      <c r="A26" s="567"/>
      <c r="B26" s="572" t="s">
        <v>1128</v>
      </c>
      <c r="C26" s="570"/>
      <c r="D26" s="569">
        <f t="shared" ref="D26:D27" si="4">310*1.5</f>
        <v>465</v>
      </c>
      <c r="E26" s="570">
        <f t="shared" ref="E26:E31" si="5">C26*D26</f>
        <v>0</v>
      </c>
      <c r="F26" s="601" t="s">
        <v>1129</v>
      </c>
      <c r="G26" s="507" t="s">
        <v>1130</v>
      </c>
      <c r="H26" s="10"/>
      <c r="I26" s="10"/>
      <c r="J26" s="10"/>
      <c r="K26" s="10"/>
      <c r="L26" s="10"/>
      <c r="M26" s="10"/>
      <c r="N26" s="10"/>
      <c r="O26" s="10"/>
      <c r="P26" s="10"/>
      <c r="Q26" s="10"/>
      <c r="R26" s="10"/>
      <c r="S26" s="10"/>
      <c r="T26" s="10"/>
      <c r="U26" s="10"/>
      <c r="V26" s="10"/>
      <c r="W26" s="10"/>
      <c r="X26" s="10"/>
      <c r="Y26" s="10"/>
      <c r="Z26" s="10"/>
    </row>
    <row r="27" spans="1:26" ht="87.75" customHeight="1">
      <c r="A27" s="567"/>
      <c r="B27" s="572" t="s">
        <v>1131</v>
      </c>
      <c r="C27" s="570"/>
      <c r="D27" s="569">
        <f t="shared" si="4"/>
        <v>465</v>
      </c>
      <c r="E27" s="570">
        <f t="shared" si="5"/>
        <v>0</v>
      </c>
      <c r="F27" s="601" t="s">
        <v>1129</v>
      </c>
      <c r="G27" s="507" t="s">
        <v>1130</v>
      </c>
      <c r="H27" s="10"/>
      <c r="I27" s="10"/>
      <c r="J27" s="10"/>
      <c r="K27" s="10"/>
      <c r="L27" s="10"/>
      <c r="M27" s="10"/>
      <c r="N27" s="10"/>
      <c r="O27" s="10"/>
      <c r="P27" s="10"/>
      <c r="Q27" s="10"/>
      <c r="R27" s="10"/>
      <c r="S27" s="10"/>
      <c r="T27" s="10"/>
      <c r="U27" s="10"/>
      <c r="V27" s="10"/>
      <c r="W27" s="10"/>
      <c r="X27" s="10"/>
      <c r="Y27" s="10"/>
      <c r="Z27" s="10"/>
    </row>
    <row r="28" spans="1:26" ht="87.75" customHeight="1">
      <c r="A28" s="567"/>
      <c r="B28" s="572" t="s">
        <v>1132</v>
      </c>
      <c r="C28" s="570"/>
      <c r="D28" s="569">
        <f t="shared" ref="D28:D30" si="6">380*1.5</f>
        <v>570</v>
      </c>
      <c r="E28" s="570">
        <f t="shared" si="5"/>
        <v>0</v>
      </c>
      <c r="F28" s="601" t="s">
        <v>1129</v>
      </c>
      <c r="G28" s="507" t="s">
        <v>1130</v>
      </c>
      <c r="H28" s="10"/>
      <c r="I28" s="10"/>
      <c r="J28" s="10"/>
      <c r="K28" s="10"/>
      <c r="L28" s="10"/>
      <c r="M28" s="10"/>
      <c r="N28" s="10"/>
      <c r="O28" s="10"/>
      <c r="P28" s="10"/>
      <c r="Q28" s="10"/>
      <c r="R28" s="10"/>
      <c r="S28" s="10"/>
      <c r="T28" s="10"/>
      <c r="U28" s="10"/>
      <c r="V28" s="10"/>
      <c r="W28" s="10"/>
      <c r="X28" s="10"/>
      <c r="Y28" s="10"/>
      <c r="Z28" s="10"/>
    </row>
    <row r="29" spans="1:26" ht="79.5" customHeight="1">
      <c r="A29" s="567"/>
      <c r="B29" s="572" t="s">
        <v>1133</v>
      </c>
      <c r="C29" s="570"/>
      <c r="D29" s="569">
        <f t="shared" si="6"/>
        <v>570</v>
      </c>
      <c r="E29" s="570">
        <f t="shared" si="5"/>
        <v>0</v>
      </c>
      <c r="F29" s="601" t="s">
        <v>1129</v>
      </c>
      <c r="G29" s="507" t="s">
        <v>1130</v>
      </c>
      <c r="H29" s="10"/>
      <c r="I29" s="10"/>
      <c r="J29" s="10"/>
      <c r="K29" s="10"/>
      <c r="L29" s="10"/>
      <c r="M29" s="10"/>
      <c r="N29" s="10"/>
      <c r="O29" s="10"/>
      <c r="P29" s="10"/>
      <c r="Q29" s="10"/>
      <c r="R29" s="10"/>
      <c r="S29" s="10"/>
      <c r="T29" s="10"/>
      <c r="U29" s="10"/>
      <c r="V29" s="10"/>
      <c r="W29" s="10"/>
      <c r="X29" s="10"/>
      <c r="Y29" s="10"/>
      <c r="Z29" s="10"/>
    </row>
    <row r="30" spans="1:26" ht="79.5" customHeight="1">
      <c r="A30" s="567"/>
      <c r="B30" s="572" t="s">
        <v>1134</v>
      </c>
      <c r="C30" s="570"/>
      <c r="D30" s="569">
        <f t="shared" si="6"/>
        <v>570</v>
      </c>
      <c r="E30" s="570">
        <f t="shared" si="5"/>
        <v>0</v>
      </c>
      <c r="F30" s="601" t="s">
        <v>1129</v>
      </c>
      <c r="G30" s="507" t="s">
        <v>1130</v>
      </c>
      <c r="H30" s="10"/>
      <c r="I30" s="10"/>
      <c r="J30" s="10"/>
      <c r="K30" s="10"/>
      <c r="L30" s="10"/>
      <c r="M30" s="10"/>
      <c r="N30" s="10"/>
      <c r="O30" s="10"/>
      <c r="P30" s="10"/>
      <c r="Q30" s="10"/>
      <c r="R30" s="10"/>
      <c r="S30" s="10"/>
      <c r="T30" s="10"/>
      <c r="U30" s="10"/>
      <c r="V30" s="10"/>
      <c r="W30" s="10"/>
      <c r="X30" s="10"/>
      <c r="Y30" s="10"/>
      <c r="Z30" s="10"/>
    </row>
    <row r="31" spans="1:26" ht="87.75" customHeight="1">
      <c r="A31" s="567"/>
      <c r="B31" s="572" t="s">
        <v>1135</v>
      </c>
      <c r="C31" s="570"/>
      <c r="D31" s="569">
        <f>310*1.5</f>
        <v>465</v>
      </c>
      <c r="E31" s="570">
        <f t="shared" si="5"/>
        <v>0</v>
      </c>
      <c r="F31" s="601" t="s">
        <v>1129</v>
      </c>
      <c r="G31" s="507" t="s">
        <v>1130</v>
      </c>
      <c r="H31" s="10"/>
      <c r="I31" s="10"/>
      <c r="J31" s="10"/>
      <c r="K31" s="10"/>
      <c r="L31" s="10"/>
      <c r="M31" s="10"/>
      <c r="N31" s="10"/>
      <c r="O31" s="10"/>
      <c r="P31" s="10"/>
      <c r="Q31" s="10"/>
      <c r="R31" s="10"/>
      <c r="S31" s="10"/>
      <c r="T31" s="10"/>
      <c r="U31" s="10"/>
      <c r="V31" s="10"/>
      <c r="W31" s="10"/>
      <c r="X31" s="10"/>
      <c r="Y31" s="10"/>
      <c r="Z31" s="10"/>
    </row>
    <row r="32" spans="1:26" ht="15.5">
      <c r="A32" s="562">
        <v>4</v>
      </c>
      <c r="B32" s="573" t="s">
        <v>1138</v>
      </c>
      <c r="C32" s="602"/>
      <c r="D32" s="569"/>
      <c r="E32" s="570"/>
      <c r="F32" s="571"/>
      <c r="G32" s="507"/>
      <c r="H32" s="10"/>
      <c r="I32" s="10"/>
      <c r="J32" s="10"/>
      <c r="K32" s="10"/>
      <c r="L32" s="10"/>
      <c r="M32" s="10"/>
      <c r="N32" s="10"/>
      <c r="O32" s="10"/>
      <c r="P32" s="10"/>
      <c r="Q32" s="10"/>
      <c r="R32" s="10"/>
      <c r="S32" s="10"/>
      <c r="T32" s="10"/>
      <c r="U32" s="10"/>
      <c r="V32" s="10"/>
      <c r="W32" s="10"/>
      <c r="X32" s="10"/>
      <c r="Y32" s="10"/>
      <c r="Z32" s="10"/>
    </row>
    <row r="33" spans="1:26" ht="87.75" customHeight="1">
      <c r="A33" s="567"/>
      <c r="B33" s="572" t="s">
        <v>1128</v>
      </c>
      <c r="C33" s="570"/>
      <c r="D33" s="569">
        <f t="shared" ref="D33:D34" si="7">980*10*1.5</f>
        <v>14700</v>
      </c>
      <c r="E33" s="570">
        <f t="shared" ref="E33:E38" si="8">C33*D33</f>
        <v>0</v>
      </c>
      <c r="F33" s="601" t="s">
        <v>1129</v>
      </c>
      <c r="G33" s="507" t="s">
        <v>1139</v>
      </c>
      <c r="H33" s="10"/>
      <c r="I33" s="10"/>
      <c r="J33" s="10"/>
      <c r="K33" s="10"/>
      <c r="L33" s="10"/>
      <c r="M33" s="10"/>
      <c r="N33" s="10"/>
      <c r="O33" s="10"/>
      <c r="P33" s="10"/>
      <c r="Q33" s="10"/>
      <c r="R33" s="10"/>
      <c r="S33" s="10"/>
      <c r="T33" s="10"/>
      <c r="U33" s="10"/>
      <c r="V33" s="10"/>
      <c r="W33" s="10"/>
      <c r="X33" s="10"/>
      <c r="Y33" s="10"/>
      <c r="Z33" s="10"/>
    </row>
    <row r="34" spans="1:26" ht="87.75" customHeight="1">
      <c r="A34" s="567"/>
      <c r="B34" s="572" t="s">
        <v>1131</v>
      </c>
      <c r="C34" s="570"/>
      <c r="D34" s="569">
        <f t="shared" si="7"/>
        <v>14700</v>
      </c>
      <c r="E34" s="570">
        <f t="shared" si="8"/>
        <v>0</v>
      </c>
      <c r="F34" s="601" t="s">
        <v>1129</v>
      </c>
      <c r="G34" s="507" t="s">
        <v>1139</v>
      </c>
      <c r="H34" s="10"/>
      <c r="I34" s="10"/>
      <c r="J34" s="10"/>
      <c r="K34" s="10"/>
      <c r="L34" s="10"/>
      <c r="M34" s="10"/>
      <c r="N34" s="10"/>
      <c r="O34" s="10"/>
      <c r="P34" s="10"/>
      <c r="Q34" s="10"/>
      <c r="R34" s="10"/>
      <c r="S34" s="10"/>
      <c r="T34" s="10"/>
      <c r="U34" s="10"/>
      <c r="V34" s="10"/>
      <c r="W34" s="10"/>
      <c r="X34" s="10"/>
      <c r="Y34" s="10"/>
      <c r="Z34" s="10"/>
    </row>
    <row r="35" spans="1:26" ht="87.75" customHeight="1">
      <c r="A35" s="567"/>
      <c r="B35" s="572" t="s">
        <v>1132</v>
      </c>
      <c r="C35" s="570"/>
      <c r="D35" s="569">
        <f t="shared" ref="D35:D37" si="9">1170*10*1.5</f>
        <v>17550</v>
      </c>
      <c r="E35" s="570">
        <f t="shared" si="8"/>
        <v>0</v>
      </c>
      <c r="F35" s="601" t="s">
        <v>1129</v>
      </c>
      <c r="G35" s="507" t="s">
        <v>1139</v>
      </c>
      <c r="H35" s="10"/>
      <c r="I35" s="10"/>
      <c r="J35" s="10"/>
      <c r="K35" s="10"/>
      <c r="L35" s="10"/>
      <c r="M35" s="10"/>
      <c r="N35" s="10"/>
      <c r="O35" s="10"/>
      <c r="P35" s="10"/>
      <c r="Q35" s="10"/>
      <c r="R35" s="10"/>
      <c r="S35" s="10"/>
      <c r="T35" s="10"/>
      <c r="U35" s="10"/>
      <c r="V35" s="10"/>
      <c r="W35" s="10"/>
      <c r="X35" s="10"/>
      <c r="Y35" s="10"/>
      <c r="Z35" s="10"/>
    </row>
    <row r="36" spans="1:26" ht="79.5" customHeight="1">
      <c r="A36" s="567"/>
      <c r="B36" s="572" t="s">
        <v>1133</v>
      </c>
      <c r="C36" s="570"/>
      <c r="D36" s="569">
        <f t="shared" si="9"/>
        <v>17550</v>
      </c>
      <c r="E36" s="570">
        <f t="shared" si="8"/>
        <v>0</v>
      </c>
      <c r="F36" s="601" t="s">
        <v>1129</v>
      </c>
      <c r="G36" s="507" t="s">
        <v>1139</v>
      </c>
      <c r="H36" s="10"/>
      <c r="I36" s="10"/>
      <c r="J36" s="10"/>
      <c r="K36" s="10"/>
      <c r="L36" s="10"/>
      <c r="M36" s="10"/>
      <c r="N36" s="10"/>
      <c r="O36" s="10"/>
      <c r="P36" s="10"/>
      <c r="Q36" s="10"/>
      <c r="R36" s="10"/>
      <c r="S36" s="10"/>
      <c r="T36" s="10"/>
      <c r="U36" s="10"/>
      <c r="V36" s="10"/>
      <c r="W36" s="10"/>
      <c r="X36" s="10"/>
      <c r="Y36" s="10"/>
      <c r="Z36" s="10"/>
    </row>
    <row r="37" spans="1:26" ht="79.5" customHeight="1">
      <c r="A37" s="567"/>
      <c r="B37" s="572" t="s">
        <v>1134</v>
      </c>
      <c r="C37" s="570"/>
      <c r="D37" s="569">
        <f t="shared" si="9"/>
        <v>17550</v>
      </c>
      <c r="E37" s="570">
        <f t="shared" si="8"/>
        <v>0</v>
      </c>
      <c r="F37" s="601" t="s">
        <v>1129</v>
      </c>
      <c r="G37" s="507" t="s">
        <v>1139</v>
      </c>
      <c r="H37" s="10"/>
      <c r="I37" s="10"/>
      <c r="J37" s="10"/>
      <c r="K37" s="10"/>
      <c r="L37" s="10"/>
      <c r="M37" s="10"/>
      <c r="N37" s="10"/>
      <c r="O37" s="10"/>
      <c r="P37" s="10"/>
      <c r="Q37" s="10"/>
      <c r="R37" s="10"/>
      <c r="S37" s="10"/>
      <c r="T37" s="10"/>
      <c r="U37" s="10"/>
      <c r="V37" s="10"/>
      <c r="W37" s="10"/>
      <c r="X37" s="10"/>
      <c r="Y37" s="10"/>
      <c r="Z37" s="10"/>
    </row>
    <row r="38" spans="1:26" ht="87.75" customHeight="1">
      <c r="A38" s="567"/>
      <c r="B38" s="572" t="s">
        <v>1135</v>
      </c>
      <c r="C38" s="570"/>
      <c r="D38" s="569">
        <f>980*10*1.5</f>
        <v>14700</v>
      </c>
      <c r="E38" s="570">
        <f t="shared" si="8"/>
        <v>0</v>
      </c>
      <c r="F38" s="601" t="s">
        <v>1129</v>
      </c>
      <c r="G38" s="507" t="s">
        <v>1139</v>
      </c>
      <c r="H38" s="10"/>
      <c r="I38" s="10"/>
      <c r="J38" s="10"/>
      <c r="K38" s="10"/>
      <c r="L38" s="10"/>
      <c r="M38" s="10"/>
      <c r="N38" s="10"/>
      <c r="O38" s="10"/>
      <c r="P38" s="10"/>
      <c r="Q38" s="10"/>
      <c r="R38" s="10"/>
      <c r="S38" s="10"/>
      <c r="T38" s="10"/>
      <c r="U38" s="10"/>
      <c r="V38" s="10"/>
      <c r="W38" s="10"/>
      <c r="X38" s="10"/>
      <c r="Y38" s="10"/>
      <c r="Z38" s="10"/>
    </row>
    <row r="39" spans="1:26" ht="21.75" customHeight="1">
      <c r="A39" s="562">
        <v>5</v>
      </c>
      <c r="B39" s="573" t="s">
        <v>1140</v>
      </c>
      <c r="C39" s="570"/>
      <c r="D39" s="569"/>
      <c r="E39" s="570"/>
      <c r="F39" s="571"/>
      <c r="G39" s="507"/>
      <c r="H39" s="10"/>
      <c r="I39" s="10"/>
      <c r="J39" s="10"/>
      <c r="K39" s="10"/>
      <c r="L39" s="10"/>
      <c r="M39" s="10"/>
      <c r="N39" s="10"/>
      <c r="O39" s="10"/>
      <c r="P39" s="10"/>
      <c r="Q39" s="10"/>
      <c r="R39" s="10"/>
      <c r="S39" s="10"/>
      <c r="T39" s="10"/>
      <c r="U39" s="10"/>
      <c r="V39" s="10"/>
      <c r="W39" s="10"/>
      <c r="X39" s="10"/>
      <c r="Y39" s="10"/>
      <c r="Z39" s="10"/>
    </row>
    <row r="40" spans="1:26" ht="87.75" customHeight="1">
      <c r="A40" s="567"/>
      <c r="B40" s="572" t="s">
        <v>1128</v>
      </c>
      <c r="C40" s="570"/>
      <c r="D40" s="569">
        <f t="shared" ref="D40:D41" si="10">980*10*2.5</f>
        <v>24500</v>
      </c>
      <c r="E40" s="570">
        <f t="shared" ref="E40:E45" si="11">C40*D40</f>
        <v>0</v>
      </c>
      <c r="F40" s="601" t="s">
        <v>1129</v>
      </c>
      <c r="G40" s="507" t="s">
        <v>1139</v>
      </c>
      <c r="H40" s="10"/>
      <c r="I40" s="10"/>
      <c r="J40" s="10"/>
      <c r="K40" s="10"/>
      <c r="L40" s="10"/>
      <c r="M40" s="10"/>
      <c r="N40" s="10"/>
      <c r="O40" s="10"/>
      <c r="P40" s="10"/>
      <c r="Q40" s="10"/>
      <c r="R40" s="10"/>
      <c r="S40" s="10"/>
      <c r="T40" s="10"/>
      <c r="U40" s="10"/>
      <c r="V40" s="10"/>
      <c r="W40" s="10"/>
      <c r="X40" s="10"/>
      <c r="Y40" s="10"/>
      <c r="Z40" s="10"/>
    </row>
    <row r="41" spans="1:26" ht="87.75" customHeight="1">
      <c r="A41" s="567"/>
      <c r="B41" s="572" t="s">
        <v>1131</v>
      </c>
      <c r="C41" s="570"/>
      <c r="D41" s="569">
        <f t="shared" si="10"/>
        <v>24500</v>
      </c>
      <c r="E41" s="570">
        <f t="shared" si="11"/>
        <v>0</v>
      </c>
      <c r="F41" s="601" t="s">
        <v>1129</v>
      </c>
      <c r="G41" s="507" t="s">
        <v>1139</v>
      </c>
      <c r="H41" s="10"/>
      <c r="I41" s="10"/>
      <c r="J41" s="10"/>
      <c r="K41" s="10"/>
      <c r="L41" s="10"/>
      <c r="M41" s="10"/>
      <c r="N41" s="10"/>
      <c r="O41" s="10"/>
      <c r="P41" s="10"/>
      <c r="Q41" s="10"/>
      <c r="R41" s="10"/>
      <c r="S41" s="10"/>
      <c r="T41" s="10"/>
      <c r="U41" s="10"/>
      <c r="V41" s="10"/>
      <c r="W41" s="10"/>
      <c r="X41" s="10"/>
      <c r="Y41" s="10"/>
      <c r="Z41" s="10"/>
    </row>
    <row r="42" spans="1:26" ht="87.75" customHeight="1">
      <c r="A42" s="567"/>
      <c r="B42" s="572" t="s">
        <v>1132</v>
      </c>
      <c r="C42" s="570"/>
      <c r="D42" s="569">
        <f t="shared" ref="D42:D44" si="12">1170*10*2.5</f>
        <v>29250</v>
      </c>
      <c r="E42" s="570">
        <f t="shared" si="11"/>
        <v>0</v>
      </c>
      <c r="F42" s="601" t="s">
        <v>1129</v>
      </c>
      <c r="G42" s="507" t="s">
        <v>1139</v>
      </c>
      <c r="H42" s="10"/>
      <c r="I42" s="10"/>
      <c r="J42" s="10"/>
      <c r="K42" s="10"/>
      <c r="L42" s="10"/>
      <c r="M42" s="10"/>
      <c r="N42" s="10"/>
      <c r="O42" s="10"/>
      <c r="P42" s="10"/>
      <c r="Q42" s="10"/>
      <c r="R42" s="10"/>
      <c r="S42" s="10"/>
      <c r="T42" s="10"/>
      <c r="U42" s="10"/>
      <c r="V42" s="10"/>
      <c r="W42" s="10"/>
      <c r="X42" s="10"/>
      <c r="Y42" s="10"/>
      <c r="Z42" s="10"/>
    </row>
    <row r="43" spans="1:26" ht="79.5" customHeight="1">
      <c r="A43" s="567"/>
      <c r="B43" s="572" t="s">
        <v>1133</v>
      </c>
      <c r="C43" s="570"/>
      <c r="D43" s="569">
        <f t="shared" si="12"/>
        <v>29250</v>
      </c>
      <c r="E43" s="570">
        <f t="shared" si="11"/>
        <v>0</v>
      </c>
      <c r="F43" s="601" t="s">
        <v>1129</v>
      </c>
      <c r="G43" s="507" t="s">
        <v>1139</v>
      </c>
      <c r="H43" s="10"/>
      <c r="I43" s="10"/>
      <c r="J43" s="10"/>
      <c r="K43" s="10"/>
      <c r="L43" s="10"/>
      <c r="M43" s="10"/>
      <c r="N43" s="10"/>
      <c r="O43" s="10"/>
      <c r="P43" s="10"/>
      <c r="Q43" s="10"/>
      <c r="R43" s="10"/>
      <c r="S43" s="10"/>
      <c r="T43" s="10"/>
      <c r="U43" s="10"/>
      <c r="V43" s="10"/>
      <c r="W43" s="10"/>
      <c r="X43" s="10"/>
      <c r="Y43" s="10"/>
      <c r="Z43" s="10"/>
    </row>
    <row r="44" spans="1:26" ht="79.5" customHeight="1">
      <c r="A44" s="567"/>
      <c r="B44" s="572" t="s">
        <v>1134</v>
      </c>
      <c r="C44" s="570"/>
      <c r="D44" s="569">
        <f t="shared" si="12"/>
        <v>29250</v>
      </c>
      <c r="E44" s="570">
        <f t="shared" si="11"/>
        <v>0</v>
      </c>
      <c r="F44" s="601" t="s">
        <v>1129</v>
      </c>
      <c r="G44" s="507" t="s">
        <v>1139</v>
      </c>
      <c r="H44" s="10"/>
      <c r="I44" s="10"/>
      <c r="J44" s="10"/>
      <c r="K44" s="10"/>
      <c r="L44" s="10"/>
      <c r="M44" s="10"/>
      <c r="N44" s="10"/>
      <c r="O44" s="10"/>
      <c r="P44" s="10"/>
      <c r="Q44" s="10"/>
      <c r="R44" s="10"/>
      <c r="S44" s="10"/>
      <c r="T44" s="10"/>
      <c r="U44" s="10"/>
      <c r="V44" s="10"/>
      <c r="W44" s="10"/>
      <c r="X44" s="10"/>
      <c r="Y44" s="10"/>
      <c r="Z44" s="10"/>
    </row>
    <row r="45" spans="1:26" ht="87.75" customHeight="1">
      <c r="A45" s="567"/>
      <c r="B45" s="572" t="s">
        <v>1135</v>
      </c>
      <c r="C45" s="570"/>
      <c r="D45" s="569">
        <f>980*10*2.5</f>
        <v>24500</v>
      </c>
      <c r="E45" s="570">
        <f t="shared" si="11"/>
        <v>0</v>
      </c>
      <c r="F45" s="601" t="s">
        <v>1129</v>
      </c>
      <c r="G45" s="507" t="s">
        <v>1139</v>
      </c>
      <c r="H45" s="10"/>
      <c r="I45" s="10"/>
      <c r="J45" s="10"/>
      <c r="K45" s="10"/>
      <c r="L45" s="10"/>
      <c r="M45" s="10"/>
      <c r="N45" s="10"/>
      <c r="O45" s="10"/>
      <c r="P45" s="10"/>
      <c r="Q45" s="10"/>
      <c r="R45" s="10"/>
      <c r="S45" s="10"/>
      <c r="T45" s="10"/>
      <c r="U45" s="10"/>
      <c r="V45" s="10"/>
      <c r="W45" s="10"/>
      <c r="X45" s="10"/>
      <c r="Y45" s="10"/>
      <c r="Z45" s="10"/>
    </row>
    <row r="46" spans="1:26" ht="21.75" customHeight="1">
      <c r="A46" s="562">
        <v>6</v>
      </c>
      <c r="B46" s="573" t="s">
        <v>1141</v>
      </c>
      <c r="C46" s="570"/>
      <c r="D46" s="569"/>
      <c r="E46" s="570"/>
      <c r="F46" s="571"/>
      <c r="G46" s="507"/>
      <c r="H46" s="10"/>
      <c r="I46" s="10"/>
      <c r="J46" s="10"/>
      <c r="K46" s="10"/>
      <c r="L46" s="10"/>
      <c r="M46" s="10"/>
      <c r="N46" s="10"/>
      <c r="O46" s="10"/>
      <c r="P46" s="10"/>
      <c r="Q46" s="10"/>
      <c r="R46" s="10"/>
      <c r="S46" s="10"/>
      <c r="T46" s="10"/>
      <c r="U46" s="10"/>
      <c r="V46" s="10"/>
      <c r="W46" s="10"/>
      <c r="X46" s="10"/>
      <c r="Y46" s="10"/>
      <c r="Z46" s="10"/>
    </row>
    <row r="47" spans="1:26" ht="21.75" customHeight="1">
      <c r="A47" s="567" t="s">
        <v>1035</v>
      </c>
      <c r="B47" s="572" t="s">
        <v>1142</v>
      </c>
      <c r="C47" s="570"/>
      <c r="D47" s="565">
        <f>50*5*23</f>
        <v>5750</v>
      </c>
      <c r="E47" s="570">
        <f t="shared" ref="E47:E49" si="13">C47*D47</f>
        <v>0</v>
      </c>
      <c r="F47" s="603"/>
      <c r="G47" s="604" t="s">
        <v>1143</v>
      </c>
      <c r="H47" s="10"/>
      <c r="I47" s="10"/>
      <c r="J47" s="10"/>
      <c r="K47" s="10"/>
      <c r="L47" s="10"/>
      <c r="M47" s="10"/>
      <c r="N47" s="10"/>
      <c r="O47" s="10"/>
      <c r="P47" s="10"/>
      <c r="Q47" s="10"/>
      <c r="R47" s="10"/>
      <c r="S47" s="10"/>
      <c r="T47" s="10"/>
      <c r="U47" s="10"/>
      <c r="V47" s="10"/>
      <c r="W47" s="10"/>
      <c r="X47" s="10"/>
      <c r="Y47" s="10"/>
      <c r="Z47" s="10"/>
    </row>
    <row r="48" spans="1:26" ht="21.75" customHeight="1">
      <c r="A48" s="567" t="s">
        <v>1038</v>
      </c>
      <c r="B48" s="572" t="s">
        <v>1144</v>
      </c>
      <c r="C48" s="570"/>
      <c r="D48" s="565">
        <f>80*5*23</f>
        <v>9200</v>
      </c>
      <c r="E48" s="570">
        <f t="shared" si="13"/>
        <v>0</v>
      </c>
      <c r="F48" s="603"/>
      <c r="G48" s="604" t="s">
        <v>1143</v>
      </c>
      <c r="H48" s="10"/>
      <c r="I48" s="10"/>
      <c r="J48" s="10"/>
      <c r="K48" s="10"/>
      <c r="L48" s="10"/>
      <c r="M48" s="10"/>
      <c r="N48" s="10"/>
      <c r="O48" s="10"/>
      <c r="P48" s="10"/>
      <c r="Q48" s="10"/>
      <c r="R48" s="10"/>
      <c r="S48" s="10"/>
      <c r="T48" s="10"/>
      <c r="U48" s="10"/>
      <c r="V48" s="10"/>
      <c r="W48" s="10"/>
      <c r="X48" s="10"/>
      <c r="Y48" s="10"/>
      <c r="Z48" s="10"/>
    </row>
    <row r="49" spans="1:26" ht="21.75" customHeight="1">
      <c r="A49" s="567" t="s">
        <v>1038</v>
      </c>
      <c r="B49" s="572" t="s">
        <v>1145</v>
      </c>
      <c r="C49" s="570"/>
      <c r="D49" s="565">
        <f>100*5*23</f>
        <v>11500</v>
      </c>
      <c r="E49" s="570">
        <f t="shared" si="13"/>
        <v>0</v>
      </c>
      <c r="F49" s="603"/>
      <c r="G49" s="604" t="s">
        <v>1143</v>
      </c>
      <c r="H49" s="10"/>
      <c r="I49" s="10"/>
      <c r="J49" s="10"/>
      <c r="K49" s="10"/>
      <c r="L49" s="10"/>
      <c r="M49" s="10"/>
      <c r="N49" s="10"/>
      <c r="O49" s="10"/>
      <c r="P49" s="10"/>
      <c r="Q49" s="10"/>
      <c r="R49" s="10"/>
      <c r="S49" s="10"/>
      <c r="T49" s="10"/>
      <c r="U49" s="10"/>
      <c r="V49" s="10"/>
      <c r="W49" s="10"/>
      <c r="X49" s="10"/>
      <c r="Y49" s="10"/>
      <c r="Z49" s="10"/>
    </row>
    <row r="50" spans="1:26" ht="15.5">
      <c r="A50" s="562">
        <v>7</v>
      </c>
      <c r="B50" s="573" t="s">
        <v>1146</v>
      </c>
      <c r="C50" s="564"/>
      <c r="D50" s="605"/>
      <c r="E50" s="564"/>
      <c r="F50" s="875" t="s">
        <v>1147</v>
      </c>
      <c r="G50" s="507" t="s">
        <v>1148</v>
      </c>
      <c r="H50" s="5"/>
      <c r="I50" s="5"/>
      <c r="J50" s="5"/>
      <c r="K50" s="5"/>
      <c r="L50" s="5"/>
      <c r="M50" s="5"/>
      <c r="N50" s="5"/>
      <c r="O50" s="5"/>
      <c r="P50" s="5"/>
      <c r="Q50" s="5"/>
      <c r="R50" s="5"/>
      <c r="S50" s="5"/>
      <c r="T50" s="5"/>
      <c r="U50" s="5"/>
      <c r="V50" s="5"/>
      <c r="W50" s="5"/>
      <c r="X50" s="5"/>
      <c r="Y50" s="5"/>
      <c r="Z50" s="5"/>
    </row>
    <row r="51" spans="1:26" ht="15.5">
      <c r="A51" s="567" t="s">
        <v>1149</v>
      </c>
      <c r="B51" s="572" t="s">
        <v>1150</v>
      </c>
      <c r="C51" s="564"/>
      <c r="D51" s="565">
        <f>400*5</f>
        <v>2000</v>
      </c>
      <c r="E51" s="570">
        <f t="shared" ref="E51:E52" si="14">C51*D51</f>
        <v>0</v>
      </c>
      <c r="F51" s="876"/>
      <c r="G51" s="507" t="s">
        <v>1148</v>
      </c>
      <c r="H51" s="5"/>
      <c r="I51" s="5"/>
      <c r="J51" s="5"/>
      <c r="K51" s="5"/>
      <c r="L51" s="5"/>
      <c r="M51" s="5"/>
      <c r="N51" s="5"/>
      <c r="O51" s="5"/>
      <c r="P51" s="5"/>
      <c r="Q51" s="5"/>
      <c r="R51" s="5"/>
      <c r="S51" s="5"/>
      <c r="T51" s="5"/>
      <c r="U51" s="5"/>
      <c r="V51" s="5"/>
      <c r="W51" s="5"/>
      <c r="X51" s="5"/>
      <c r="Y51" s="5"/>
      <c r="Z51" s="5"/>
    </row>
    <row r="52" spans="1:26" ht="15.5">
      <c r="A52" s="567" t="s">
        <v>1151</v>
      </c>
      <c r="B52" s="572" t="s">
        <v>1152</v>
      </c>
      <c r="C52" s="564"/>
      <c r="D52" s="606">
        <f>3000*5</f>
        <v>15000</v>
      </c>
      <c r="E52" s="570">
        <f t="shared" si="14"/>
        <v>0</v>
      </c>
      <c r="F52" s="876"/>
      <c r="G52" s="507" t="s">
        <v>1148</v>
      </c>
      <c r="H52" s="5"/>
      <c r="I52" s="5"/>
      <c r="J52" s="5"/>
      <c r="K52" s="5"/>
      <c r="L52" s="5"/>
      <c r="M52" s="5"/>
      <c r="N52" s="5"/>
      <c r="O52" s="5"/>
      <c r="P52" s="5"/>
      <c r="Q52" s="5"/>
      <c r="R52" s="5"/>
      <c r="S52" s="5"/>
      <c r="T52" s="5"/>
      <c r="U52" s="5"/>
      <c r="V52" s="5"/>
      <c r="W52" s="5"/>
      <c r="X52" s="5"/>
      <c r="Y52" s="5"/>
      <c r="Z52" s="5"/>
    </row>
    <row r="53" spans="1:26" ht="15.5">
      <c r="A53" s="562">
        <v>8</v>
      </c>
      <c r="B53" s="564" t="s">
        <v>1153</v>
      </c>
      <c r="C53" s="564"/>
      <c r="D53" s="607"/>
      <c r="E53" s="564"/>
      <c r="F53" s="876"/>
      <c r="G53" s="507" t="s">
        <v>1148</v>
      </c>
      <c r="H53" s="5"/>
      <c r="I53" s="5"/>
      <c r="J53" s="5"/>
      <c r="K53" s="5"/>
      <c r="L53" s="5"/>
      <c r="M53" s="5"/>
      <c r="N53" s="5"/>
      <c r="O53" s="5"/>
      <c r="P53" s="5"/>
      <c r="Q53" s="5"/>
      <c r="R53" s="5"/>
      <c r="S53" s="5"/>
      <c r="T53" s="5"/>
      <c r="U53" s="5"/>
      <c r="V53" s="5"/>
      <c r="W53" s="5"/>
      <c r="X53" s="5"/>
      <c r="Y53" s="5"/>
      <c r="Z53" s="5"/>
    </row>
    <row r="54" spans="1:26" ht="15.5">
      <c r="A54" s="567" t="s">
        <v>1154</v>
      </c>
      <c r="B54" s="570" t="s">
        <v>1155</v>
      </c>
      <c r="C54" s="570"/>
      <c r="D54" s="606">
        <f>1300*5</f>
        <v>6500</v>
      </c>
      <c r="E54" s="570">
        <f t="shared" ref="E54:E57" si="15">C54*D54</f>
        <v>0</v>
      </c>
      <c r="F54" s="876"/>
      <c r="G54" s="507" t="s">
        <v>1148</v>
      </c>
      <c r="H54" s="10"/>
      <c r="I54" s="10"/>
      <c r="J54" s="10"/>
      <c r="K54" s="10"/>
      <c r="L54" s="10"/>
      <c r="M54" s="10"/>
      <c r="N54" s="10"/>
      <c r="O54" s="10"/>
      <c r="P54" s="10"/>
      <c r="Q54" s="10"/>
      <c r="R54" s="10"/>
      <c r="S54" s="10"/>
      <c r="T54" s="10"/>
      <c r="U54" s="10"/>
      <c r="V54" s="10"/>
      <c r="W54" s="10"/>
      <c r="X54" s="10"/>
      <c r="Y54" s="10"/>
      <c r="Z54" s="10"/>
    </row>
    <row r="55" spans="1:26" ht="15.5">
      <c r="A55" s="567" t="s">
        <v>1156</v>
      </c>
      <c r="B55" s="570" t="s">
        <v>1157</v>
      </c>
      <c r="C55" s="570"/>
      <c r="D55" s="606">
        <f>1200*5</f>
        <v>6000</v>
      </c>
      <c r="E55" s="570">
        <f t="shared" si="15"/>
        <v>0</v>
      </c>
      <c r="F55" s="876"/>
      <c r="G55" s="507" t="s">
        <v>1148</v>
      </c>
      <c r="H55" s="10"/>
      <c r="I55" s="10"/>
      <c r="J55" s="10"/>
      <c r="K55" s="10"/>
      <c r="L55" s="10"/>
      <c r="M55" s="10"/>
      <c r="N55" s="10"/>
      <c r="O55" s="10"/>
      <c r="P55" s="10"/>
      <c r="Q55" s="10"/>
      <c r="R55" s="10"/>
      <c r="S55" s="10"/>
      <c r="T55" s="10"/>
      <c r="U55" s="10"/>
      <c r="V55" s="10"/>
      <c r="W55" s="10"/>
      <c r="X55" s="10"/>
      <c r="Y55" s="10"/>
      <c r="Z55" s="10"/>
    </row>
    <row r="56" spans="1:26" ht="15.5">
      <c r="A56" s="567" t="s">
        <v>1158</v>
      </c>
      <c r="B56" s="570" t="s">
        <v>1159</v>
      </c>
      <c r="C56" s="570"/>
      <c r="D56" s="606">
        <f>1300*5</f>
        <v>6500</v>
      </c>
      <c r="E56" s="570">
        <f t="shared" si="15"/>
        <v>0</v>
      </c>
      <c r="F56" s="876"/>
      <c r="G56" s="507" t="s">
        <v>1148</v>
      </c>
      <c r="H56" s="10"/>
      <c r="I56" s="10"/>
      <c r="J56" s="10"/>
      <c r="K56" s="10"/>
      <c r="L56" s="10"/>
      <c r="M56" s="10"/>
      <c r="N56" s="10"/>
      <c r="O56" s="10"/>
      <c r="P56" s="10"/>
      <c r="Q56" s="10"/>
      <c r="R56" s="10"/>
      <c r="S56" s="10"/>
      <c r="T56" s="10"/>
      <c r="U56" s="10"/>
      <c r="V56" s="10"/>
      <c r="W56" s="10"/>
      <c r="X56" s="10"/>
      <c r="Y56" s="10"/>
      <c r="Z56" s="10"/>
    </row>
    <row r="57" spans="1:26" ht="15.5">
      <c r="A57" s="567" t="s">
        <v>1160</v>
      </c>
      <c r="B57" s="570" t="s">
        <v>1161</v>
      </c>
      <c r="C57" s="570"/>
      <c r="D57" s="606">
        <f>1100*5</f>
        <v>5500</v>
      </c>
      <c r="E57" s="570">
        <f t="shared" si="15"/>
        <v>0</v>
      </c>
      <c r="F57" s="876"/>
      <c r="G57" s="507" t="s">
        <v>1148</v>
      </c>
      <c r="H57" s="10"/>
      <c r="I57" s="10"/>
      <c r="J57" s="10"/>
      <c r="K57" s="10"/>
      <c r="L57" s="10"/>
      <c r="M57" s="10"/>
      <c r="N57" s="10"/>
      <c r="O57" s="10"/>
      <c r="P57" s="10"/>
      <c r="Q57" s="10"/>
      <c r="R57" s="10"/>
      <c r="S57" s="10"/>
      <c r="T57" s="10"/>
      <c r="U57" s="10"/>
      <c r="V57" s="10"/>
      <c r="W57" s="10"/>
      <c r="X57" s="10"/>
      <c r="Y57" s="10"/>
      <c r="Z57" s="10"/>
    </row>
    <row r="58" spans="1:26" ht="15.5">
      <c r="A58" s="562">
        <v>9</v>
      </c>
      <c r="B58" s="564" t="s">
        <v>1162</v>
      </c>
      <c r="C58" s="564"/>
      <c r="D58" s="605"/>
      <c r="E58" s="564"/>
      <c r="F58" s="877"/>
      <c r="G58" s="507"/>
      <c r="H58" s="10"/>
      <c r="I58" s="10"/>
      <c r="J58" s="10"/>
      <c r="K58" s="10"/>
      <c r="L58" s="10"/>
      <c r="M58" s="10"/>
      <c r="N58" s="10"/>
      <c r="O58" s="10"/>
      <c r="P58" s="10"/>
      <c r="Q58" s="10"/>
      <c r="R58" s="10"/>
      <c r="S58" s="10"/>
      <c r="T58" s="10"/>
      <c r="U58" s="10"/>
      <c r="V58" s="10"/>
      <c r="W58" s="10"/>
      <c r="X58" s="10"/>
      <c r="Y58" s="10"/>
      <c r="Z58" s="10"/>
    </row>
    <row r="59" spans="1:26" ht="15.5">
      <c r="A59" s="562"/>
      <c r="B59" s="570" t="s">
        <v>1163</v>
      </c>
      <c r="C59" s="564"/>
      <c r="D59" s="605"/>
      <c r="E59" s="564"/>
      <c r="F59" s="603"/>
      <c r="G59" s="507"/>
      <c r="H59" s="10"/>
      <c r="I59" s="10"/>
      <c r="J59" s="10"/>
      <c r="K59" s="10"/>
      <c r="L59" s="10"/>
      <c r="M59" s="10"/>
      <c r="N59" s="10"/>
      <c r="O59" s="10"/>
      <c r="P59" s="10"/>
      <c r="Q59" s="10"/>
      <c r="R59" s="10"/>
      <c r="S59" s="10"/>
      <c r="T59" s="10"/>
      <c r="U59" s="10"/>
      <c r="V59" s="10"/>
      <c r="W59" s="10"/>
      <c r="X59" s="10"/>
      <c r="Y59" s="10"/>
      <c r="Z59" s="10"/>
    </row>
    <row r="60" spans="1:26" ht="15.5">
      <c r="A60" s="562"/>
      <c r="B60" s="570" t="s">
        <v>1163</v>
      </c>
      <c r="C60" s="564"/>
      <c r="D60" s="605"/>
      <c r="E60" s="564"/>
      <c r="F60" s="603"/>
      <c r="G60" s="507"/>
      <c r="H60" s="10"/>
      <c r="I60" s="10"/>
      <c r="J60" s="10"/>
      <c r="K60" s="10"/>
      <c r="L60" s="10"/>
      <c r="M60" s="10"/>
      <c r="N60" s="10"/>
      <c r="O60" s="10"/>
      <c r="P60" s="10"/>
      <c r="Q60" s="10"/>
      <c r="R60" s="10"/>
      <c r="S60" s="10"/>
      <c r="T60" s="10"/>
      <c r="U60" s="10"/>
      <c r="V60" s="10"/>
      <c r="W60" s="10"/>
      <c r="X60" s="10"/>
      <c r="Y60" s="10"/>
      <c r="Z60" s="10"/>
    </row>
    <row r="61" spans="1:26" ht="15.5">
      <c r="A61" s="562"/>
      <c r="B61" s="570" t="s">
        <v>1163</v>
      </c>
      <c r="C61" s="564"/>
      <c r="D61" s="605"/>
      <c r="E61" s="564"/>
      <c r="F61" s="603"/>
      <c r="G61" s="507"/>
      <c r="H61" s="10"/>
      <c r="I61" s="10"/>
      <c r="J61" s="10"/>
      <c r="K61" s="10"/>
      <c r="L61" s="10"/>
      <c r="M61" s="10"/>
      <c r="N61" s="10"/>
      <c r="O61" s="10"/>
      <c r="P61" s="10"/>
      <c r="Q61" s="10"/>
      <c r="R61" s="10"/>
      <c r="S61" s="10"/>
      <c r="T61" s="10"/>
      <c r="U61" s="10"/>
      <c r="V61" s="10"/>
      <c r="W61" s="10"/>
      <c r="X61" s="10"/>
      <c r="Y61" s="10"/>
      <c r="Z61" s="10"/>
    </row>
    <row r="62" spans="1:26" ht="36.75" customHeight="1">
      <c r="A62" s="596"/>
      <c r="B62" s="597" t="s">
        <v>1164</v>
      </c>
      <c r="C62" s="598"/>
      <c r="D62" s="599"/>
      <c r="E62" s="598"/>
      <c r="F62" s="600"/>
      <c r="G62" s="591"/>
      <c r="H62" s="5"/>
      <c r="I62" s="5"/>
      <c r="J62" s="5"/>
      <c r="K62" s="5"/>
      <c r="L62" s="5"/>
      <c r="M62" s="5"/>
      <c r="N62" s="5"/>
      <c r="O62" s="5"/>
      <c r="P62" s="5"/>
      <c r="Q62" s="5"/>
      <c r="R62" s="5"/>
      <c r="S62" s="5"/>
      <c r="T62" s="5"/>
      <c r="U62" s="5"/>
      <c r="V62" s="5"/>
      <c r="W62" s="5"/>
      <c r="X62" s="5"/>
      <c r="Y62" s="5"/>
      <c r="Z62" s="5"/>
    </row>
    <row r="63" spans="1:26" ht="15.5">
      <c r="A63" s="562">
        <v>1</v>
      </c>
      <c r="B63" s="573" t="s">
        <v>1126</v>
      </c>
      <c r="C63" s="570"/>
      <c r="D63" s="565"/>
      <c r="E63" s="570"/>
      <c r="F63" s="571"/>
      <c r="G63" s="507"/>
      <c r="H63" s="10"/>
      <c r="I63" s="10"/>
      <c r="J63" s="10"/>
      <c r="K63" s="10"/>
      <c r="L63" s="10"/>
      <c r="M63" s="10"/>
      <c r="N63" s="10"/>
      <c r="O63" s="10"/>
      <c r="P63" s="10"/>
      <c r="Q63" s="10"/>
      <c r="R63" s="10"/>
      <c r="S63" s="10"/>
      <c r="T63" s="10"/>
      <c r="U63" s="10"/>
      <c r="V63" s="10"/>
      <c r="W63" s="10"/>
      <c r="X63" s="10"/>
      <c r="Y63" s="10"/>
      <c r="Z63" s="10"/>
    </row>
    <row r="64" spans="1:26" ht="87.75" customHeight="1">
      <c r="A64" s="567"/>
      <c r="B64" s="572" t="s">
        <v>1128</v>
      </c>
      <c r="C64" s="570"/>
      <c r="D64" s="569">
        <v>390</v>
      </c>
      <c r="E64" s="570">
        <f t="shared" ref="E64:E69" si="16">C64*D64</f>
        <v>0</v>
      </c>
      <c r="F64" s="601" t="s">
        <v>1129</v>
      </c>
      <c r="G64" s="507" t="s">
        <v>1165</v>
      </c>
      <c r="H64" s="10"/>
      <c r="I64" s="10"/>
      <c r="J64" s="10"/>
      <c r="K64" s="10"/>
      <c r="L64" s="10"/>
      <c r="M64" s="10"/>
      <c r="N64" s="10"/>
      <c r="O64" s="10"/>
      <c r="P64" s="10"/>
      <c r="Q64" s="10"/>
      <c r="R64" s="10"/>
      <c r="S64" s="10"/>
      <c r="T64" s="10"/>
      <c r="U64" s="10"/>
      <c r="V64" s="10"/>
      <c r="W64" s="10"/>
      <c r="X64" s="10"/>
      <c r="Y64" s="10"/>
      <c r="Z64" s="10"/>
    </row>
    <row r="65" spans="1:26" ht="87.75" customHeight="1">
      <c r="A65" s="567"/>
      <c r="B65" s="572" t="s">
        <v>1131</v>
      </c>
      <c r="C65" s="570"/>
      <c r="D65" s="569">
        <v>390</v>
      </c>
      <c r="E65" s="570">
        <f t="shared" si="16"/>
        <v>0</v>
      </c>
      <c r="F65" s="601" t="s">
        <v>1129</v>
      </c>
      <c r="G65" s="507" t="s">
        <v>1165</v>
      </c>
      <c r="H65" s="10"/>
      <c r="I65" s="10"/>
      <c r="J65" s="10"/>
      <c r="K65" s="10"/>
      <c r="L65" s="10"/>
      <c r="M65" s="10"/>
      <c r="N65" s="10"/>
      <c r="O65" s="10"/>
      <c r="P65" s="10"/>
      <c r="Q65" s="10"/>
      <c r="R65" s="10"/>
      <c r="S65" s="10"/>
      <c r="T65" s="10"/>
      <c r="U65" s="10"/>
      <c r="V65" s="10"/>
      <c r="W65" s="10"/>
      <c r="X65" s="10"/>
      <c r="Y65" s="10"/>
      <c r="Z65" s="10"/>
    </row>
    <row r="66" spans="1:26" ht="87.75" customHeight="1">
      <c r="A66" s="567"/>
      <c r="B66" s="572" t="s">
        <v>1132</v>
      </c>
      <c r="C66" s="570"/>
      <c r="D66" s="569">
        <v>430</v>
      </c>
      <c r="E66" s="570">
        <f t="shared" si="16"/>
        <v>0</v>
      </c>
      <c r="F66" s="601" t="s">
        <v>1129</v>
      </c>
      <c r="G66" s="507" t="s">
        <v>1165</v>
      </c>
      <c r="H66" s="10"/>
      <c r="I66" s="10"/>
      <c r="J66" s="10"/>
      <c r="K66" s="10"/>
      <c r="L66" s="10"/>
      <c r="M66" s="10"/>
      <c r="N66" s="10"/>
      <c r="O66" s="10"/>
      <c r="P66" s="10"/>
      <c r="Q66" s="10"/>
      <c r="R66" s="10"/>
      <c r="S66" s="10"/>
      <c r="T66" s="10"/>
      <c r="U66" s="10"/>
      <c r="V66" s="10"/>
      <c r="W66" s="10"/>
      <c r="X66" s="10"/>
      <c r="Y66" s="10"/>
      <c r="Z66" s="10"/>
    </row>
    <row r="67" spans="1:26" ht="79.5" customHeight="1">
      <c r="A67" s="567"/>
      <c r="B67" s="572" t="s">
        <v>1133</v>
      </c>
      <c r="C67" s="570"/>
      <c r="D67" s="569">
        <v>480</v>
      </c>
      <c r="E67" s="570">
        <f t="shared" si="16"/>
        <v>0</v>
      </c>
      <c r="F67" s="601" t="s">
        <v>1129</v>
      </c>
      <c r="G67" s="507" t="s">
        <v>1165</v>
      </c>
      <c r="H67" s="10"/>
      <c r="I67" s="10"/>
      <c r="J67" s="10"/>
      <c r="K67" s="10"/>
      <c r="L67" s="10"/>
      <c r="M67" s="10"/>
      <c r="N67" s="10"/>
      <c r="O67" s="10"/>
      <c r="P67" s="10"/>
      <c r="Q67" s="10"/>
      <c r="R67" s="10"/>
      <c r="S67" s="10"/>
      <c r="T67" s="10"/>
      <c r="U67" s="10"/>
      <c r="V67" s="10"/>
      <c r="W67" s="10"/>
      <c r="X67" s="10"/>
      <c r="Y67" s="10"/>
      <c r="Z67" s="10"/>
    </row>
    <row r="68" spans="1:26" ht="79.5" customHeight="1">
      <c r="A68" s="567"/>
      <c r="B68" s="572" t="s">
        <v>1134</v>
      </c>
      <c r="C68" s="570"/>
      <c r="D68" s="569">
        <v>480</v>
      </c>
      <c r="E68" s="570">
        <f t="shared" si="16"/>
        <v>0</v>
      </c>
      <c r="F68" s="601" t="s">
        <v>1129</v>
      </c>
      <c r="G68" s="507" t="s">
        <v>1165</v>
      </c>
      <c r="H68" s="10"/>
      <c r="I68" s="10"/>
      <c r="J68" s="10"/>
      <c r="K68" s="10"/>
      <c r="L68" s="10"/>
      <c r="M68" s="10"/>
      <c r="N68" s="10"/>
      <c r="O68" s="10"/>
      <c r="P68" s="10"/>
      <c r="Q68" s="10"/>
      <c r="R68" s="10"/>
      <c r="S68" s="10"/>
      <c r="T68" s="10"/>
      <c r="U68" s="10"/>
      <c r="V68" s="10"/>
      <c r="W68" s="10"/>
      <c r="X68" s="10"/>
      <c r="Y68" s="10"/>
      <c r="Z68" s="10"/>
    </row>
    <row r="69" spans="1:26" ht="87.75" customHeight="1">
      <c r="A69" s="567"/>
      <c r="B69" s="572" t="s">
        <v>1135</v>
      </c>
      <c r="C69" s="570"/>
      <c r="D69" s="569">
        <v>390</v>
      </c>
      <c r="E69" s="570">
        <f t="shared" si="16"/>
        <v>0</v>
      </c>
      <c r="F69" s="601" t="s">
        <v>1129</v>
      </c>
      <c r="G69" s="507" t="s">
        <v>1165</v>
      </c>
      <c r="H69" s="10"/>
      <c r="I69" s="10"/>
      <c r="J69" s="10"/>
      <c r="K69" s="10"/>
      <c r="L69" s="10"/>
      <c r="M69" s="10"/>
      <c r="N69" s="10"/>
      <c r="O69" s="10"/>
      <c r="P69" s="10"/>
      <c r="Q69" s="10"/>
      <c r="R69" s="10"/>
      <c r="S69" s="10"/>
      <c r="T69" s="10"/>
      <c r="U69" s="10"/>
      <c r="V69" s="10"/>
      <c r="W69" s="10"/>
      <c r="X69" s="10"/>
      <c r="Y69" s="10"/>
      <c r="Z69" s="10"/>
    </row>
    <row r="70" spans="1:26" ht="15.5">
      <c r="A70" s="562">
        <v>2</v>
      </c>
      <c r="B70" s="573" t="s">
        <v>1136</v>
      </c>
      <c r="C70" s="570"/>
      <c r="D70" s="569"/>
      <c r="E70" s="570"/>
      <c r="F70" s="571"/>
      <c r="G70" s="507"/>
      <c r="H70" s="10"/>
      <c r="I70" s="10"/>
      <c r="J70" s="10"/>
      <c r="K70" s="10"/>
      <c r="L70" s="10"/>
      <c r="M70" s="10"/>
      <c r="N70" s="10"/>
      <c r="O70" s="10"/>
      <c r="P70" s="10"/>
      <c r="Q70" s="10"/>
      <c r="R70" s="10"/>
      <c r="S70" s="10"/>
      <c r="T70" s="10"/>
      <c r="U70" s="10"/>
      <c r="V70" s="10"/>
      <c r="W70" s="10"/>
      <c r="X70" s="10"/>
      <c r="Y70" s="10"/>
      <c r="Z70" s="10"/>
    </row>
    <row r="71" spans="1:26" ht="87.75" customHeight="1">
      <c r="A71" s="567"/>
      <c r="B71" s="572" t="s">
        <v>1128</v>
      </c>
      <c r="C71" s="570"/>
      <c r="D71" s="569">
        <f t="shared" ref="D71:D72" si="17">390*1.5</f>
        <v>585</v>
      </c>
      <c r="E71" s="570">
        <f t="shared" ref="E71:E76" si="18">C71*D71</f>
        <v>0</v>
      </c>
      <c r="F71" s="601" t="s">
        <v>1129</v>
      </c>
      <c r="G71" s="507" t="s">
        <v>1130</v>
      </c>
      <c r="H71" s="10"/>
      <c r="I71" s="10"/>
      <c r="J71" s="10"/>
      <c r="K71" s="10"/>
      <c r="L71" s="10"/>
      <c r="M71" s="10"/>
      <c r="N71" s="10"/>
      <c r="O71" s="10"/>
      <c r="P71" s="10"/>
      <c r="Q71" s="10"/>
      <c r="R71" s="10"/>
      <c r="S71" s="10"/>
      <c r="T71" s="10"/>
      <c r="U71" s="10"/>
      <c r="V71" s="10"/>
      <c r="W71" s="10"/>
      <c r="X71" s="10"/>
      <c r="Y71" s="10"/>
      <c r="Z71" s="10"/>
    </row>
    <row r="72" spans="1:26" ht="87.75" customHeight="1">
      <c r="A72" s="567"/>
      <c r="B72" s="572" t="s">
        <v>1131</v>
      </c>
      <c r="C72" s="570"/>
      <c r="D72" s="569">
        <f t="shared" si="17"/>
        <v>585</v>
      </c>
      <c r="E72" s="570">
        <f t="shared" si="18"/>
        <v>0</v>
      </c>
      <c r="F72" s="601" t="s">
        <v>1129</v>
      </c>
      <c r="G72" s="507" t="s">
        <v>1130</v>
      </c>
      <c r="H72" s="10"/>
      <c r="I72" s="10"/>
      <c r="J72" s="10"/>
      <c r="K72" s="10"/>
      <c r="L72" s="10"/>
      <c r="M72" s="10"/>
      <c r="N72" s="10"/>
      <c r="O72" s="10"/>
      <c r="P72" s="10"/>
      <c r="Q72" s="10"/>
      <c r="R72" s="10"/>
      <c r="S72" s="10"/>
      <c r="T72" s="10"/>
      <c r="U72" s="10"/>
      <c r="V72" s="10"/>
      <c r="W72" s="10"/>
      <c r="X72" s="10"/>
      <c r="Y72" s="10"/>
      <c r="Z72" s="10"/>
    </row>
    <row r="73" spans="1:26" ht="87.75" customHeight="1">
      <c r="A73" s="567"/>
      <c r="B73" s="572" t="s">
        <v>1132</v>
      </c>
      <c r="C73" s="570"/>
      <c r="D73" s="569">
        <v>430</v>
      </c>
      <c r="E73" s="570">
        <f t="shared" si="18"/>
        <v>0</v>
      </c>
      <c r="F73" s="601" t="s">
        <v>1129</v>
      </c>
      <c r="G73" s="507" t="s">
        <v>1130</v>
      </c>
      <c r="H73" s="10"/>
      <c r="I73" s="10"/>
      <c r="J73" s="10"/>
      <c r="K73" s="10"/>
      <c r="L73" s="10"/>
      <c r="M73" s="10"/>
      <c r="N73" s="10"/>
      <c r="O73" s="10"/>
      <c r="P73" s="10"/>
      <c r="Q73" s="10"/>
      <c r="R73" s="10"/>
      <c r="S73" s="10"/>
      <c r="T73" s="10"/>
      <c r="U73" s="10"/>
      <c r="V73" s="10"/>
      <c r="W73" s="10"/>
      <c r="X73" s="10"/>
      <c r="Y73" s="10"/>
      <c r="Z73" s="10"/>
    </row>
    <row r="74" spans="1:26" ht="79.5" customHeight="1">
      <c r="A74" s="567"/>
      <c r="B74" s="572" t="s">
        <v>1133</v>
      </c>
      <c r="C74" s="570"/>
      <c r="D74" s="569">
        <f t="shared" ref="D74:D75" si="19">480*1.5</f>
        <v>720</v>
      </c>
      <c r="E74" s="570">
        <f t="shared" si="18"/>
        <v>0</v>
      </c>
      <c r="F74" s="601" t="s">
        <v>1129</v>
      </c>
      <c r="G74" s="507" t="s">
        <v>1130</v>
      </c>
      <c r="H74" s="10"/>
      <c r="I74" s="10"/>
      <c r="J74" s="10"/>
      <c r="K74" s="10"/>
      <c r="L74" s="10"/>
      <c r="M74" s="10"/>
      <c r="N74" s="10"/>
      <c r="O74" s="10"/>
      <c r="P74" s="10"/>
      <c r="Q74" s="10"/>
      <c r="R74" s="10"/>
      <c r="S74" s="10"/>
      <c r="T74" s="10"/>
      <c r="U74" s="10"/>
      <c r="V74" s="10"/>
      <c r="W74" s="10"/>
      <c r="X74" s="10"/>
      <c r="Y74" s="10"/>
      <c r="Z74" s="10"/>
    </row>
    <row r="75" spans="1:26" ht="79.5" customHeight="1">
      <c r="A75" s="567"/>
      <c r="B75" s="572" t="s">
        <v>1134</v>
      </c>
      <c r="C75" s="570"/>
      <c r="D75" s="569">
        <f t="shared" si="19"/>
        <v>720</v>
      </c>
      <c r="E75" s="570">
        <f t="shared" si="18"/>
        <v>0</v>
      </c>
      <c r="F75" s="601" t="s">
        <v>1129</v>
      </c>
      <c r="G75" s="507" t="s">
        <v>1130</v>
      </c>
      <c r="H75" s="10"/>
      <c r="I75" s="10"/>
      <c r="J75" s="10"/>
      <c r="K75" s="10"/>
      <c r="L75" s="10"/>
      <c r="M75" s="10"/>
      <c r="N75" s="10"/>
      <c r="O75" s="10"/>
      <c r="P75" s="10"/>
      <c r="Q75" s="10"/>
      <c r="R75" s="10"/>
      <c r="S75" s="10"/>
      <c r="T75" s="10"/>
      <c r="U75" s="10"/>
      <c r="V75" s="10"/>
      <c r="W75" s="10"/>
      <c r="X75" s="10"/>
      <c r="Y75" s="10"/>
      <c r="Z75" s="10"/>
    </row>
    <row r="76" spans="1:26" ht="87.75" customHeight="1">
      <c r="A76" s="567"/>
      <c r="B76" s="572" t="s">
        <v>1135</v>
      </c>
      <c r="C76" s="570"/>
      <c r="D76" s="569">
        <f>390*1.5</f>
        <v>585</v>
      </c>
      <c r="E76" s="570">
        <f t="shared" si="18"/>
        <v>0</v>
      </c>
      <c r="F76" s="601" t="s">
        <v>1129</v>
      </c>
      <c r="G76" s="507" t="s">
        <v>1130</v>
      </c>
      <c r="H76" s="10"/>
      <c r="I76" s="10"/>
      <c r="J76" s="10"/>
      <c r="K76" s="10"/>
      <c r="L76" s="10"/>
      <c r="M76" s="10"/>
      <c r="N76" s="10"/>
      <c r="O76" s="10"/>
      <c r="P76" s="10"/>
      <c r="Q76" s="10"/>
      <c r="R76" s="10"/>
      <c r="S76" s="10"/>
      <c r="T76" s="10"/>
      <c r="U76" s="10"/>
      <c r="V76" s="10"/>
      <c r="W76" s="10"/>
      <c r="X76" s="10"/>
      <c r="Y76" s="10"/>
      <c r="Z76" s="10"/>
    </row>
    <row r="77" spans="1:26" ht="15.5">
      <c r="A77" s="562">
        <v>3</v>
      </c>
      <c r="B77" s="573" t="s">
        <v>1137</v>
      </c>
      <c r="C77" s="602"/>
      <c r="D77" s="569">
        <f>480*1.5</f>
        <v>720</v>
      </c>
      <c r="E77" s="570"/>
      <c r="F77" s="571"/>
      <c r="G77" s="507"/>
      <c r="H77" s="10"/>
      <c r="I77" s="10"/>
      <c r="J77" s="10"/>
      <c r="K77" s="10"/>
      <c r="L77" s="10"/>
      <c r="M77" s="10"/>
      <c r="N77" s="10"/>
      <c r="O77" s="10"/>
      <c r="P77" s="10"/>
      <c r="Q77" s="10"/>
      <c r="R77" s="10"/>
      <c r="S77" s="10"/>
      <c r="T77" s="10"/>
      <c r="U77" s="10"/>
      <c r="V77" s="10"/>
      <c r="W77" s="10"/>
      <c r="X77" s="10"/>
      <c r="Y77" s="10"/>
      <c r="Z77" s="10"/>
    </row>
    <row r="78" spans="1:26" ht="87.75" customHeight="1">
      <c r="A78" s="567"/>
      <c r="B78" s="572" t="s">
        <v>1128</v>
      </c>
      <c r="C78" s="570"/>
      <c r="D78" s="569">
        <f t="shared" ref="D78:D79" si="20">390*1.5</f>
        <v>585</v>
      </c>
      <c r="E78" s="570">
        <f t="shared" ref="E78:E83" si="21">C78*D78</f>
        <v>0</v>
      </c>
      <c r="F78" s="601" t="s">
        <v>1129</v>
      </c>
      <c r="G78" s="507" t="s">
        <v>1130</v>
      </c>
      <c r="H78" s="10"/>
      <c r="I78" s="10"/>
      <c r="J78" s="10"/>
      <c r="K78" s="10"/>
      <c r="L78" s="10"/>
      <c r="M78" s="10"/>
      <c r="N78" s="10"/>
      <c r="O78" s="10"/>
      <c r="P78" s="10"/>
      <c r="Q78" s="10"/>
      <c r="R78" s="10"/>
      <c r="S78" s="10"/>
      <c r="T78" s="10"/>
      <c r="U78" s="10"/>
      <c r="V78" s="10"/>
      <c r="W78" s="10"/>
      <c r="X78" s="10"/>
      <c r="Y78" s="10"/>
      <c r="Z78" s="10"/>
    </row>
    <row r="79" spans="1:26" ht="87.75" customHeight="1">
      <c r="A79" s="567"/>
      <c r="B79" s="572" t="s">
        <v>1131</v>
      </c>
      <c r="C79" s="570"/>
      <c r="D79" s="569">
        <f t="shared" si="20"/>
        <v>585</v>
      </c>
      <c r="E79" s="570">
        <f t="shared" si="21"/>
        <v>0</v>
      </c>
      <c r="F79" s="601" t="s">
        <v>1129</v>
      </c>
      <c r="G79" s="507" t="s">
        <v>1130</v>
      </c>
      <c r="H79" s="10"/>
      <c r="I79" s="10"/>
      <c r="J79" s="10"/>
      <c r="K79" s="10"/>
      <c r="L79" s="10"/>
      <c r="M79" s="10"/>
      <c r="N79" s="10"/>
      <c r="O79" s="10"/>
      <c r="P79" s="10"/>
      <c r="Q79" s="10"/>
      <c r="R79" s="10"/>
      <c r="S79" s="10"/>
      <c r="T79" s="10"/>
      <c r="U79" s="10"/>
      <c r="V79" s="10"/>
      <c r="W79" s="10"/>
      <c r="X79" s="10"/>
      <c r="Y79" s="10"/>
      <c r="Z79" s="10"/>
    </row>
    <row r="80" spans="1:26" ht="87.75" customHeight="1">
      <c r="A80" s="567"/>
      <c r="B80" s="572" t="s">
        <v>1132</v>
      </c>
      <c r="C80" s="570"/>
      <c r="D80" s="569">
        <v>430</v>
      </c>
      <c r="E80" s="570">
        <f t="shared" si="21"/>
        <v>0</v>
      </c>
      <c r="F80" s="601" t="s">
        <v>1129</v>
      </c>
      <c r="G80" s="507" t="s">
        <v>1130</v>
      </c>
      <c r="H80" s="10"/>
      <c r="I80" s="10"/>
      <c r="J80" s="10"/>
      <c r="K80" s="10"/>
      <c r="L80" s="10"/>
      <c r="M80" s="10"/>
      <c r="N80" s="10"/>
      <c r="O80" s="10"/>
      <c r="P80" s="10"/>
      <c r="Q80" s="10"/>
      <c r="R80" s="10"/>
      <c r="S80" s="10"/>
      <c r="T80" s="10"/>
      <c r="U80" s="10"/>
      <c r="V80" s="10"/>
      <c r="W80" s="10"/>
      <c r="X80" s="10"/>
      <c r="Y80" s="10"/>
      <c r="Z80" s="10"/>
    </row>
    <row r="81" spans="1:26" ht="79.5" customHeight="1">
      <c r="A81" s="567"/>
      <c r="B81" s="572" t="s">
        <v>1133</v>
      </c>
      <c r="C81" s="570"/>
      <c r="D81" s="569">
        <f t="shared" ref="D81:D82" si="22">480*1.5</f>
        <v>720</v>
      </c>
      <c r="E81" s="570">
        <f t="shared" si="21"/>
        <v>0</v>
      </c>
      <c r="F81" s="601" t="s">
        <v>1129</v>
      </c>
      <c r="G81" s="507" t="s">
        <v>1130</v>
      </c>
      <c r="H81" s="10"/>
      <c r="I81" s="10"/>
      <c r="J81" s="10"/>
      <c r="K81" s="10"/>
      <c r="L81" s="10"/>
      <c r="M81" s="10"/>
      <c r="N81" s="10"/>
      <c r="O81" s="10"/>
      <c r="P81" s="10"/>
      <c r="Q81" s="10"/>
      <c r="R81" s="10"/>
      <c r="S81" s="10"/>
      <c r="T81" s="10"/>
      <c r="U81" s="10"/>
      <c r="V81" s="10"/>
      <c r="W81" s="10"/>
      <c r="X81" s="10"/>
      <c r="Y81" s="10"/>
      <c r="Z81" s="10"/>
    </row>
    <row r="82" spans="1:26" ht="79.5" customHeight="1">
      <c r="A82" s="567"/>
      <c r="B82" s="572" t="s">
        <v>1134</v>
      </c>
      <c r="C82" s="570"/>
      <c r="D82" s="569">
        <f t="shared" si="22"/>
        <v>720</v>
      </c>
      <c r="E82" s="570">
        <f t="shared" si="21"/>
        <v>0</v>
      </c>
      <c r="F82" s="601" t="s">
        <v>1129</v>
      </c>
      <c r="G82" s="507" t="s">
        <v>1130</v>
      </c>
      <c r="H82" s="10"/>
      <c r="I82" s="10"/>
      <c r="J82" s="10"/>
      <c r="K82" s="10"/>
      <c r="L82" s="10"/>
      <c r="M82" s="10"/>
      <c r="N82" s="10"/>
      <c r="O82" s="10"/>
      <c r="P82" s="10"/>
      <c r="Q82" s="10"/>
      <c r="R82" s="10"/>
      <c r="S82" s="10"/>
      <c r="T82" s="10"/>
      <c r="U82" s="10"/>
      <c r="V82" s="10"/>
      <c r="W82" s="10"/>
      <c r="X82" s="10"/>
      <c r="Y82" s="10"/>
      <c r="Z82" s="10"/>
    </row>
    <row r="83" spans="1:26" ht="87.75" customHeight="1">
      <c r="A83" s="567"/>
      <c r="B83" s="572" t="s">
        <v>1135</v>
      </c>
      <c r="C83" s="570"/>
      <c r="D83" s="569">
        <f>390*1.5</f>
        <v>585</v>
      </c>
      <c r="E83" s="570">
        <f t="shared" si="21"/>
        <v>0</v>
      </c>
      <c r="F83" s="601" t="s">
        <v>1129</v>
      </c>
      <c r="G83" s="507" t="s">
        <v>1130</v>
      </c>
      <c r="H83" s="10"/>
      <c r="I83" s="10"/>
      <c r="J83" s="10"/>
      <c r="K83" s="10"/>
      <c r="L83" s="10"/>
      <c r="M83" s="10"/>
      <c r="N83" s="10"/>
      <c r="O83" s="10"/>
      <c r="P83" s="10"/>
      <c r="Q83" s="10"/>
      <c r="R83" s="10"/>
      <c r="S83" s="10"/>
      <c r="T83" s="10"/>
      <c r="U83" s="10"/>
      <c r="V83" s="10"/>
      <c r="W83" s="10"/>
      <c r="X83" s="10"/>
      <c r="Y83" s="10"/>
      <c r="Z83" s="10"/>
    </row>
    <row r="84" spans="1:26" ht="19.5" customHeight="1">
      <c r="A84" s="562">
        <v>4</v>
      </c>
      <c r="B84" s="573" t="s">
        <v>1138</v>
      </c>
      <c r="C84" s="602"/>
      <c r="D84" s="569"/>
      <c r="E84" s="570"/>
      <c r="F84" s="571"/>
      <c r="G84" s="507"/>
      <c r="H84" s="10"/>
      <c r="I84" s="10"/>
      <c r="J84" s="10"/>
      <c r="K84" s="10"/>
      <c r="L84" s="10"/>
      <c r="M84" s="10"/>
      <c r="N84" s="10"/>
      <c r="O84" s="10"/>
      <c r="P84" s="10"/>
      <c r="Q84" s="10"/>
      <c r="R84" s="10"/>
      <c r="S84" s="10"/>
      <c r="T84" s="10"/>
      <c r="U84" s="10"/>
      <c r="V84" s="10"/>
      <c r="W84" s="10"/>
      <c r="X84" s="10"/>
      <c r="Y84" s="10"/>
      <c r="Z84" s="10"/>
    </row>
    <row r="85" spans="1:26" ht="94.5" customHeight="1">
      <c r="A85" s="567"/>
      <c r="B85" s="572" t="s">
        <v>1166</v>
      </c>
      <c r="C85" s="602"/>
      <c r="D85" s="569">
        <f>ROUND((1250*1.5*10*2+10000)/60,0)</f>
        <v>792</v>
      </c>
      <c r="E85" s="570">
        <f t="shared" ref="E85:E87" si="23">C85*D85</f>
        <v>0</v>
      </c>
      <c r="F85" s="601" t="s">
        <v>1129</v>
      </c>
      <c r="G85" s="507"/>
      <c r="H85" s="10"/>
      <c r="I85" s="10"/>
      <c r="J85" s="10"/>
      <c r="K85" s="10"/>
      <c r="L85" s="10"/>
      <c r="M85" s="10"/>
      <c r="N85" s="10"/>
      <c r="O85" s="10"/>
      <c r="P85" s="10"/>
      <c r="Q85" s="10"/>
      <c r="R85" s="10"/>
      <c r="S85" s="10"/>
      <c r="T85" s="10"/>
      <c r="U85" s="10"/>
      <c r="V85" s="10"/>
      <c r="W85" s="10"/>
      <c r="X85" s="10"/>
      <c r="Y85" s="10"/>
      <c r="Z85" s="10"/>
    </row>
    <row r="86" spans="1:26" ht="41.25" customHeight="1">
      <c r="A86" s="567"/>
      <c r="B86" s="572" t="s">
        <v>1167</v>
      </c>
      <c r="C86" s="602"/>
      <c r="D86" s="569">
        <f>ROUND((1350*1.5*10*2+10000)/60,0)</f>
        <v>842</v>
      </c>
      <c r="E86" s="570">
        <f t="shared" si="23"/>
        <v>0</v>
      </c>
      <c r="F86" s="601" t="s">
        <v>1129</v>
      </c>
      <c r="G86" s="507"/>
      <c r="H86" s="10"/>
      <c r="I86" s="10"/>
      <c r="J86" s="10"/>
      <c r="K86" s="10"/>
      <c r="L86" s="10"/>
      <c r="M86" s="10"/>
      <c r="N86" s="10"/>
      <c r="O86" s="10"/>
      <c r="P86" s="10"/>
      <c r="Q86" s="10"/>
      <c r="R86" s="10"/>
      <c r="S86" s="10"/>
      <c r="T86" s="10"/>
      <c r="U86" s="10"/>
      <c r="V86" s="10"/>
      <c r="W86" s="10"/>
      <c r="X86" s="10"/>
      <c r="Y86" s="10"/>
      <c r="Z86" s="10"/>
    </row>
    <row r="87" spans="1:26" ht="62">
      <c r="A87" s="567"/>
      <c r="B87" s="572" t="s">
        <v>1168</v>
      </c>
      <c r="C87" s="570"/>
      <c r="D87" s="569">
        <f>ROUND((1450*1.5*10*2+10000)/60,0)</f>
        <v>892</v>
      </c>
      <c r="E87" s="570">
        <f t="shared" si="23"/>
        <v>0</v>
      </c>
      <c r="F87" s="601" t="s">
        <v>1129</v>
      </c>
      <c r="G87" s="507"/>
      <c r="H87" s="10"/>
      <c r="I87" s="10"/>
      <c r="J87" s="10"/>
      <c r="K87" s="10"/>
      <c r="L87" s="10"/>
      <c r="M87" s="10"/>
      <c r="N87" s="10"/>
      <c r="O87" s="10"/>
      <c r="P87" s="10"/>
      <c r="Q87" s="10"/>
      <c r="R87" s="10"/>
      <c r="S87" s="10"/>
      <c r="T87" s="10"/>
      <c r="U87" s="10"/>
      <c r="V87" s="10"/>
      <c r="W87" s="10"/>
      <c r="X87" s="10"/>
      <c r="Y87" s="10"/>
      <c r="Z87" s="10"/>
    </row>
    <row r="88" spans="1:26" ht="15.5">
      <c r="A88" s="562">
        <v>5</v>
      </c>
      <c r="B88" s="573" t="s">
        <v>1140</v>
      </c>
      <c r="C88" s="570"/>
      <c r="D88" s="569"/>
      <c r="E88" s="570"/>
      <c r="F88" s="571"/>
      <c r="G88" s="507"/>
      <c r="H88" s="10"/>
      <c r="I88" s="10"/>
      <c r="J88" s="10"/>
      <c r="K88" s="10"/>
      <c r="L88" s="10"/>
      <c r="M88" s="10"/>
      <c r="N88" s="10"/>
      <c r="O88" s="10"/>
      <c r="P88" s="10"/>
      <c r="Q88" s="10"/>
      <c r="R88" s="10"/>
      <c r="S88" s="10"/>
      <c r="T88" s="10"/>
      <c r="U88" s="10"/>
      <c r="V88" s="10"/>
      <c r="W88" s="10"/>
      <c r="X88" s="10"/>
      <c r="Y88" s="10"/>
      <c r="Z88" s="10"/>
    </row>
    <row r="89" spans="1:26" ht="94.5" customHeight="1">
      <c r="A89" s="567"/>
      <c r="B89" s="572" t="s">
        <v>1166</v>
      </c>
      <c r="C89" s="570">
        <v>0</v>
      </c>
      <c r="D89" s="608">
        <f>1250*10*2.5+8000</f>
        <v>39250</v>
      </c>
      <c r="E89" s="570">
        <f t="shared" ref="E89:E93" si="24">C89*D89</f>
        <v>0</v>
      </c>
      <c r="F89" s="878" t="s">
        <v>1169</v>
      </c>
      <c r="G89" s="507"/>
      <c r="H89" s="10"/>
      <c r="I89" s="10"/>
      <c r="J89" s="10"/>
      <c r="K89" s="10"/>
      <c r="L89" s="10"/>
      <c r="M89" s="10"/>
      <c r="N89" s="10"/>
      <c r="O89" s="10"/>
      <c r="P89" s="10"/>
      <c r="Q89" s="10"/>
      <c r="R89" s="10"/>
      <c r="S89" s="10"/>
      <c r="T89" s="10"/>
      <c r="U89" s="10"/>
      <c r="V89" s="10"/>
      <c r="W89" s="10"/>
      <c r="X89" s="10"/>
      <c r="Y89" s="10"/>
      <c r="Z89" s="10"/>
    </row>
    <row r="90" spans="1:26" ht="26.25" customHeight="1">
      <c r="A90" s="567"/>
      <c r="B90" s="572" t="s">
        <v>1167</v>
      </c>
      <c r="C90" s="570">
        <v>0</v>
      </c>
      <c r="D90" s="608">
        <f>1350*10*2.5+8000</f>
        <v>41750</v>
      </c>
      <c r="E90" s="570">
        <f t="shared" si="24"/>
        <v>0</v>
      </c>
      <c r="F90" s="876"/>
      <c r="G90" s="507"/>
      <c r="H90" s="10"/>
      <c r="I90" s="10"/>
      <c r="J90" s="10"/>
      <c r="K90" s="10"/>
      <c r="L90" s="10"/>
      <c r="M90" s="10"/>
      <c r="N90" s="10"/>
      <c r="O90" s="10"/>
      <c r="P90" s="10"/>
      <c r="Q90" s="10"/>
      <c r="R90" s="10"/>
      <c r="S90" s="10"/>
      <c r="T90" s="10"/>
      <c r="U90" s="10"/>
      <c r="V90" s="10"/>
      <c r="W90" s="10"/>
      <c r="X90" s="10"/>
      <c r="Y90" s="10"/>
      <c r="Z90" s="10"/>
    </row>
    <row r="91" spans="1:26" ht="71.25" customHeight="1">
      <c r="A91" s="567"/>
      <c r="B91" s="572" t="s">
        <v>1168</v>
      </c>
      <c r="C91" s="570"/>
      <c r="D91" s="608">
        <f>1450*10*2.5+8000</f>
        <v>44250</v>
      </c>
      <c r="E91" s="570">
        <f t="shared" si="24"/>
        <v>0</v>
      </c>
      <c r="F91" s="877"/>
      <c r="G91" s="507"/>
      <c r="H91" s="10"/>
      <c r="I91" s="10"/>
      <c r="J91" s="10"/>
      <c r="K91" s="10"/>
      <c r="L91" s="10"/>
      <c r="M91" s="10"/>
      <c r="N91" s="10"/>
      <c r="O91" s="10"/>
      <c r="P91" s="10"/>
      <c r="Q91" s="10"/>
      <c r="R91" s="10"/>
      <c r="S91" s="10"/>
      <c r="T91" s="10"/>
      <c r="U91" s="10"/>
      <c r="V91" s="10"/>
      <c r="W91" s="10"/>
      <c r="X91" s="10"/>
      <c r="Y91" s="10"/>
      <c r="Z91" s="10"/>
    </row>
    <row r="92" spans="1:26" ht="15.5">
      <c r="A92" s="562">
        <v>6</v>
      </c>
      <c r="B92" s="573" t="s">
        <v>1170</v>
      </c>
      <c r="C92" s="570"/>
      <c r="D92" s="565">
        <f>400*5</f>
        <v>2000</v>
      </c>
      <c r="E92" s="570">
        <f t="shared" si="24"/>
        <v>0</v>
      </c>
      <c r="F92" s="604"/>
      <c r="G92" s="604" t="s">
        <v>1143</v>
      </c>
      <c r="H92" s="10"/>
      <c r="I92" s="10"/>
      <c r="J92" s="10"/>
      <c r="K92" s="10"/>
      <c r="L92" s="10"/>
      <c r="M92" s="10"/>
      <c r="N92" s="10"/>
      <c r="O92" s="10"/>
      <c r="P92" s="10"/>
      <c r="Q92" s="10"/>
      <c r="R92" s="10"/>
      <c r="S92" s="10"/>
      <c r="T92" s="10"/>
      <c r="U92" s="10"/>
      <c r="V92" s="10"/>
      <c r="W92" s="10"/>
      <c r="X92" s="10"/>
      <c r="Y92" s="10"/>
      <c r="Z92" s="10"/>
    </row>
    <row r="93" spans="1:26" ht="15.5">
      <c r="A93" s="562">
        <v>7</v>
      </c>
      <c r="B93" s="564" t="s">
        <v>1171</v>
      </c>
      <c r="C93" s="570"/>
      <c r="D93" s="606">
        <f>3000*5</f>
        <v>15000</v>
      </c>
      <c r="E93" s="570">
        <f t="shared" si="24"/>
        <v>0</v>
      </c>
      <c r="F93" s="609"/>
      <c r="G93" s="604" t="s">
        <v>1143</v>
      </c>
      <c r="H93" s="10"/>
      <c r="I93" s="10"/>
      <c r="J93" s="10"/>
      <c r="K93" s="10"/>
      <c r="L93" s="10"/>
      <c r="M93" s="10"/>
      <c r="N93" s="10"/>
      <c r="O93" s="10"/>
      <c r="P93" s="10"/>
      <c r="Q93" s="10"/>
      <c r="R93" s="10"/>
      <c r="S93" s="10"/>
      <c r="T93" s="10"/>
      <c r="U93" s="10"/>
      <c r="V93" s="10"/>
      <c r="W93" s="10"/>
      <c r="X93" s="10"/>
      <c r="Y93" s="10"/>
      <c r="Z93" s="10"/>
    </row>
    <row r="94" spans="1:26" ht="15.5">
      <c r="A94" s="562">
        <v>8</v>
      </c>
      <c r="B94" s="564" t="s">
        <v>1153</v>
      </c>
      <c r="C94" s="570"/>
      <c r="D94" s="610"/>
      <c r="E94" s="570"/>
      <c r="F94" s="609"/>
      <c r="G94" s="604" t="s">
        <v>1143</v>
      </c>
      <c r="H94" s="10"/>
      <c r="I94" s="10"/>
      <c r="J94" s="10"/>
      <c r="K94" s="10"/>
      <c r="L94" s="10"/>
      <c r="M94" s="10"/>
      <c r="N94" s="10"/>
      <c r="O94" s="10"/>
      <c r="P94" s="10"/>
      <c r="Q94" s="10"/>
      <c r="R94" s="10"/>
      <c r="S94" s="10"/>
      <c r="T94" s="10"/>
      <c r="U94" s="10"/>
      <c r="V94" s="10"/>
      <c r="W94" s="10"/>
      <c r="X94" s="10"/>
      <c r="Y94" s="10"/>
      <c r="Z94" s="10"/>
    </row>
    <row r="95" spans="1:26" ht="15.5">
      <c r="A95" s="567"/>
      <c r="B95" s="570" t="s">
        <v>1155</v>
      </c>
      <c r="C95" s="570"/>
      <c r="D95" s="606">
        <f>1300*5</f>
        <v>6500</v>
      </c>
      <c r="E95" s="570">
        <f t="shared" ref="E95:E98" si="25">C95*D95</f>
        <v>0</v>
      </c>
      <c r="F95" s="609"/>
      <c r="G95" s="604" t="s">
        <v>1143</v>
      </c>
      <c r="H95" s="10"/>
      <c r="I95" s="10"/>
      <c r="J95" s="10"/>
      <c r="K95" s="10"/>
      <c r="L95" s="10"/>
      <c r="M95" s="10"/>
      <c r="N95" s="10"/>
      <c r="O95" s="10"/>
      <c r="P95" s="10"/>
      <c r="Q95" s="10"/>
      <c r="R95" s="10"/>
      <c r="S95" s="10"/>
      <c r="T95" s="10"/>
      <c r="U95" s="10"/>
      <c r="V95" s="10"/>
      <c r="W95" s="10"/>
      <c r="X95" s="10"/>
      <c r="Y95" s="10"/>
      <c r="Z95" s="10"/>
    </row>
    <row r="96" spans="1:26" ht="15.5">
      <c r="A96" s="567"/>
      <c r="B96" s="570" t="s">
        <v>1157</v>
      </c>
      <c r="C96" s="570"/>
      <c r="D96" s="606">
        <f>1200*5</f>
        <v>6000</v>
      </c>
      <c r="E96" s="570">
        <f t="shared" si="25"/>
        <v>0</v>
      </c>
      <c r="F96" s="609"/>
      <c r="G96" s="604" t="s">
        <v>1143</v>
      </c>
      <c r="H96" s="10"/>
      <c r="I96" s="10"/>
      <c r="J96" s="10"/>
      <c r="K96" s="10"/>
      <c r="L96" s="10"/>
      <c r="M96" s="10"/>
      <c r="N96" s="10"/>
      <c r="O96" s="10"/>
      <c r="P96" s="10"/>
      <c r="Q96" s="10"/>
      <c r="R96" s="10"/>
      <c r="S96" s="10"/>
      <c r="T96" s="10"/>
      <c r="U96" s="10"/>
      <c r="V96" s="10"/>
      <c r="W96" s="10"/>
      <c r="X96" s="10"/>
      <c r="Y96" s="10"/>
      <c r="Z96" s="10"/>
    </row>
    <row r="97" spans="1:26" ht="15.5">
      <c r="A97" s="567"/>
      <c r="B97" s="570" t="s">
        <v>1159</v>
      </c>
      <c r="C97" s="570"/>
      <c r="D97" s="606">
        <f>1300*5</f>
        <v>6500</v>
      </c>
      <c r="E97" s="570">
        <f t="shared" si="25"/>
        <v>0</v>
      </c>
      <c r="F97" s="609"/>
      <c r="G97" s="604" t="s">
        <v>1143</v>
      </c>
      <c r="H97" s="10"/>
      <c r="I97" s="10"/>
      <c r="J97" s="10"/>
      <c r="K97" s="10"/>
      <c r="L97" s="10"/>
      <c r="M97" s="10"/>
      <c r="N97" s="10"/>
      <c r="O97" s="10"/>
      <c r="P97" s="10"/>
      <c r="Q97" s="10"/>
      <c r="R97" s="10"/>
      <c r="S97" s="10"/>
      <c r="T97" s="10"/>
      <c r="U97" s="10"/>
      <c r="V97" s="10"/>
      <c r="W97" s="10"/>
      <c r="X97" s="10"/>
      <c r="Y97" s="10"/>
      <c r="Z97" s="10"/>
    </row>
    <row r="98" spans="1:26" ht="15.5">
      <c r="A98" s="567"/>
      <c r="B98" s="570" t="s">
        <v>1161</v>
      </c>
      <c r="C98" s="570"/>
      <c r="D98" s="606">
        <f>1100*5</f>
        <v>5500</v>
      </c>
      <c r="E98" s="570">
        <f t="shared" si="25"/>
        <v>0</v>
      </c>
      <c r="F98" s="609"/>
      <c r="G98" s="604" t="s">
        <v>1143</v>
      </c>
      <c r="H98" s="10"/>
      <c r="I98" s="10"/>
      <c r="J98" s="10"/>
      <c r="K98" s="10"/>
      <c r="L98" s="10"/>
      <c r="M98" s="10"/>
      <c r="N98" s="10"/>
      <c r="O98" s="10"/>
      <c r="P98" s="10"/>
      <c r="Q98" s="10"/>
      <c r="R98" s="10"/>
      <c r="S98" s="10"/>
      <c r="T98" s="10"/>
      <c r="U98" s="10"/>
      <c r="V98" s="10"/>
      <c r="W98" s="10"/>
      <c r="X98" s="10"/>
      <c r="Y98" s="10"/>
      <c r="Z98" s="10"/>
    </row>
    <row r="99" spans="1:26" ht="15.5">
      <c r="A99" s="562">
        <v>9</v>
      </c>
      <c r="B99" s="564" t="s">
        <v>1172</v>
      </c>
      <c r="C99" s="570"/>
      <c r="D99" s="565"/>
      <c r="E99" s="570"/>
      <c r="F99" s="611"/>
      <c r="G99" s="604" t="s">
        <v>1143</v>
      </c>
      <c r="H99" s="10"/>
      <c r="I99" s="10"/>
      <c r="J99" s="10"/>
      <c r="K99" s="10"/>
      <c r="L99" s="10"/>
      <c r="M99" s="10"/>
      <c r="N99" s="10"/>
      <c r="O99" s="10"/>
      <c r="P99" s="10"/>
      <c r="Q99" s="10"/>
      <c r="R99" s="10"/>
      <c r="S99" s="10"/>
      <c r="T99" s="10"/>
      <c r="U99" s="10"/>
      <c r="V99" s="10"/>
      <c r="W99" s="10"/>
      <c r="X99" s="10"/>
      <c r="Y99" s="10"/>
      <c r="Z99" s="10"/>
    </row>
    <row r="100" spans="1:26" ht="15.5">
      <c r="A100" s="567" t="s">
        <v>1173</v>
      </c>
      <c r="B100" s="570" t="s">
        <v>1174</v>
      </c>
      <c r="C100" s="570"/>
      <c r="D100" s="565">
        <f t="shared" ref="D100:D101" si="26">50*5*23</f>
        <v>5750</v>
      </c>
      <c r="E100" s="570">
        <f t="shared" ref="E100:E103" si="27">C100*D100</f>
        <v>0</v>
      </c>
      <c r="F100" s="603"/>
      <c r="G100" s="604" t="s">
        <v>1143</v>
      </c>
      <c r="H100" s="10"/>
      <c r="I100" s="10"/>
      <c r="J100" s="10"/>
      <c r="K100" s="10"/>
      <c r="L100" s="10"/>
      <c r="M100" s="10"/>
      <c r="N100" s="10"/>
      <c r="O100" s="10"/>
      <c r="P100" s="10"/>
      <c r="Q100" s="10"/>
      <c r="R100" s="10"/>
      <c r="S100" s="10"/>
      <c r="T100" s="10"/>
      <c r="U100" s="10"/>
      <c r="V100" s="10"/>
      <c r="W100" s="10"/>
      <c r="X100" s="10"/>
      <c r="Y100" s="10"/>
      <c r="Z100" s="10"/>
    </row>
    <row r="101" spans="1:26" ht="15.5">
      <c r="A101" s="567" t="s">
        <v>1175</v>
      </c>
      <c r="B101" s="570" t="s">
        <v>121</v>
      </c>
      <c r="C101" s="570"/>
      <c r="D101" s="565">
        <f t="shared" si="26"/>
        <v>5750</v>
      </c>
      <c r="E101" s="570">
        <f t="shared" si="27"/>
        <v>0</v>
      </c>
      <c r="F101" s="603"/>
      <c r="G101" s="604" t="s">
        <v>1143</v>
      </c>
      <c r="H101" s="10"/>
      <c r="I101" s="10"/>
      <c r="J101" s="10"/>
      <c r="K101" s="10"/>
      <c r="L101" s="10"/>
      <c r="M101" s="10"/>
      <c r="N101" s="10"/>
      <c r="O101" s="10"/>
      <c r="P101" s="10"/>
      <c r="Q101" s="10"/>
      <c r="R101" s="10"/>
      <c r="S101" s="10"/>
      <c r="T101" s="10"/>
      <c r="U101" s="10"/>
      <c r="V101" s="10"/>
      <c r="W101" s="10"/>
      <c r="X101" s="10"/>
      <c r="Y101" s="10"/>
      <c r="Z101" s="10"/>
    </row>
    <row r="102" spans="1:26" ht="15.5">
      <c r="A102" s="567" t="s">
        <v>1176</v>
      </c>
      <c r="B102" s="570" t="s">
        <v>1177</v>
      </c>
      <c r="C102" s="570"/>
      <c r="D102" s="565">
        <f>80*5*23</f>
        <v>9200</v>
      </c>
      <c r="E102" s="570">
        <f t="shared" si="27"/>
        <v>0</v>
      </c>
      <c r="F102" s="603"/>
      <c r="G102" s="604" t="s">
        <v>1143</v>
      </c>
      <c r="H102" s="10"/>
      <c r="I102" s="10"/>
      <c r="J102" s="10"/>
      <c r="K102" s="10"/>
      <c r="L102" s="10"/>
      <c r="M102" s="10"/>
      <c r="N102" s="10"/>
      <c r="O102" s="10"/>
      <c r="P102" s="10"/>
      <c r="Q102" s="10"/>
      <c r="R102" s="10"/>
      <c r="S102" s="10"/>
      <c r="T102" s="10"/>
      <c r="U102" s="10"/>
      <c r="V102" s="10"/>
      <c r="W102" s="10"/>
      <c r="X102" s="10"/>
      <c r="Y102" s="10"/>
      <c r="Z102" s="10"/>
    </row>
    <row r="103" spans="1:26" ht="15.5">
      <c r="A103" s="567" t="s">
        <v>1178</v>
      </c>
      <c r="B103" s="570" t="s">
        <v>1179</v>
      </c>
      <c r="C103" s="570"/>
      <c r="D103" s="565">
        <f>100*5*23</f>
        <v>11500</v>
      </c>
      <c r="E103" s="570">
        <f t="shared" si="27"/>
        <v>0</v>
      </c>
      <c r="F103" s="603"/>
      <c r="G103" s="604" t="s">
        <v>1143</v>
      </c>
      <c r="H103" s="10"/>
      <c r="I103" s="10"/>
      <c r="J103" s="10"/>
      <c r="K103" s="10"/>
      <c r="L103" s="10"/>
      <c r="M103" s="10"/>
      <c r="N103" s="10"/>
      <c r="O103" s="10"/>
      <c r="P103" s="10"/>
      <c r="Q103" s="10"/>
      <c r="R103" s="10"/>
      <c r="S103" s="10"/>
      <c r="T103" s="10"/>
      <c r="U103" s="10"/>
      <c r="V103" s="10"/>
      <c r="W103" s="10"/>
      <c r="X103" s="10"/>
      <c r="Y103" s="10"/>
      <c r="Z103" s="10"/>
    </row>
    <row r="104" spans="1:26" ht="21.75" customHeight="1">
      <c r="A104" s="562" t="s">
        <v>105</v>
      </c>
      <c r="B104" s="564" t="s">
        <v>1180</v>
      </c>
      <c r="C104" s="564"/>
      <c r="D104" s="605"/>
      <c r="E104" s="564">
        <f>SUM(E105)</f>
        <v>0</v>
      </c>
      <c r="F104" s="566"/>
      <c r="G104" s="591"/>
      <c r="H104" s="5"/>
      <c r="I104" s="5"/>
      <c r="J104" s="5"/>
      <c r="K104" s="5"/>
      <c r="L104" s="5"/>
      <c r="M104" s="5"/>
      <c r="N104" s="5"/>
      <c r="O104" s="5"/>
      <c r="P104" s="5"/>
      <c r="Q104" s="5"/>
      <c r="R104" s="5"/>
      <c r="S104" s="5"/>
      <c r="T104" s="5"/>
      <c r="U104" s="5"/>
      <c r="V104" s="5"/>
      <c r="W104" s="5"/>
      <c r="X104" s="5"/>
      <c r="Y104" s="5"/>
      <c r="Z104" s="5"/>
    </row>
    <row r="105" spans="1:26" ht="30" customHeight="1">
      <c r="A105" s="567">
        <v>1</v>
      </c>
      <c r="B105" s="570" t="s">
        <v>1181</v>
      </c>
      <c r="C105" s="570"/>
      <c r="D105" s="565"/>
      <c r="E105" s="570">
        <f>'[1]Bieu 8-BD ngan han'!F23</f>
        <v>0</v>
      </c>
      <c r="F105" s="566"/>
      <c r="G105" s="591"/>
      <c r="H105" s="5"/>
      <c r="I105" s="5"/>
      <c r="J105" s="5"/>
      <c r="K105" s="5"/>
      <c r="L105" s="5"/>
      <c r="M105" s="5"/>
      <c r="N105" s="5"/>
      <c r="O105" s="5"/>
      <c r="P105" s="5"/>
      <c r="Q105" s="5"/>
      <c r="R105" s="5"/>
      <c r="S105" s="5"/>
      <c r="T105" s="5"/>
      <c r="U105" s="5"/>
      <c r="V105" s="5"/>
      <c r="W105" s="5"/>
      <c r="X105" s="5"/>
      <c r="Y105" s="5"/>
      <c r="Z105" s="5"/>
    </row>
    <row r="106" spans="1:26" ht="30" customHeight="1">
      <c r="A106" s="612">
        <v>2</v>
      </c>
      <c r="B106" s="613" t="s">
        <v>1182</v>
      </c>
      <c r="C106" s="613"/>
      <c r="D106" s="614"/>
      <c r="E106" s="613"/>
      <c r="F106" s="615"/>
      <c r="G106" s="591"/>
      <c r="H106" s="5"/>
      <c r="I106" s="5"/>
      <c r="J106" s="5"/>
      <c r="K106" s="5"/>
      <c r="L106" s="5"/>
      <c r="M106" s="5"/>
      <c r="N106" s="5"/>
      <c r="O106" s="5"/>
      <c r="P106" s="5"/>
      <c r="Q106" s="5"/>
      <c r="R106" s="5"/>
      <c r="S106" s="5"/>
      <c r="T106" s="5"/>
      <c r="U106" s="5"/>
      <c r="V106" s="5"/>
      <c r="W106" s="5"/>
      <c r="X106" s="5"/>
      <c r="Y106" s="5"/>
      <c r="Z106" s="5"/>
    </row>
    <row r="107" spans="1:26" ht="30" customHeight="1">
      <c r="A107" s="612">
        <v>3</v>
      </c>
      <c r="B107" s="616" t="s">
        <v>1183</v>
      </c>
      <c r="C107" s="613"/>
      <c r="D107" s="614"/>
      <c r="E107" s="613"/>
      <c r="F107" s="615"/>
      <c r="G107" s="591"/>
      <c r="H107" s="5"/>
      <c r="I107" s="5"/>
      <c r="J107" s="5"/>
      <c r="K107" s="5"/>
      <c r="L107" s="5"/>
      <c r="M107" s="5"/>
      <c r="N107" s="5"/>
      <c r="O107" s="5"/>
      <c r="P107" s="5"/>
      <c r="Q107" s="5"/>
      <c r="R107" s="5"/>
      <c r="S107" s="5"/>
      <c r="T107" s="5"/>
      <c r="U107" s="5"/>
      <c r="V107" s="5"/>
      <c r="W107" s="5"/>
      <c r="X107" s="5"/>
      <c r="Y107" s="5"/>
      <c r="Z107" s="5"/>
    </row>
    <row r="108" spans="1:26" ht="30" customHeight="1">
      <c r="A108" s="612">
        <v>4</v>
      </c>
      <c r="B108" s="613"/>
      <c r="C108" s="613"/>
      <c r="D108" s="614"/>
      <c r="E108" s="613"/>
      <c r="F108" s="615"/>
      <c r="G108" s="591"/>
      <c r="H108" s="5"/>
      <c r="I108" s="5"/>
      <c r="J108" s="5"/>
      <c r="K108" s="5"/>
      <c r="L108" s="5"/>
      <c r="M108" s="5"/>
      <c r="N108" s="5"/>
      <c r="O108" s="5"/>
      <c r="P108" s="5"/>
      <c r="Q108" s="5"/>
      <c r="R108" s="5"/>
      <c r="S108" s="5"/>
      <c r="T108" s="5"/>
      <c r="U108" s="5"/>
      <c r="V108" s="5"/>
      <c r="W108" s="5"/>
      <c r="X108" s="5"/>
      <c r="Y108" s="5"/>
      <c r="Z108" s="5"/>
    </row>
    <row r="109" spans="1:26" ht="30" customHeight="1">
      <c r="A109" s="617"/>
      <c r="B109" s="618"/>
      <c r="C109" s="618"/>
      <c r="D109" s="619"/>
      <c r="E109" s="618"/>
      <c r="F109" s="615"/>
      <c r="G109" s="591"/>
      <c r="H109" s="5"/>
      <c r="I109" s="5"/>
      <c r="J109" s="5"/>
      <c r="K109" s="5"/>
      <c r="L109" s="5"/>
      <c r="M109" s="5"/>
      <c r="N109" s="5"/>
      <c r="O109" s="5"/>
      <c r="P109" s="5"/>
      <c r="Q109" s="5"/>
      <c r="R109" s="5"/>
      <c r="S109" s="5"/>
      <c r="T109" s="5"/>
      <c r="U109" s="5"/>
      <c r="V109" s="5"/>
      <c r="W109" s="5"/>
      <c r="X109" s="5"/>
      <c r="Y109" s="5"/>
      <c r="Z109" s="5"/>
    </row>
    <row r="110" spans="1:26" ht="30" customHeight="1">
      <c r="A110" s="617"/>
      <c r="B110" s="618"/>
      <c r="C110" s="618"/>
      <c r="D110" s="619"/>
      <c r="E110" s="618"/>
      <c r="F110" s="615"/>
      <c r="G110" s="591"/>
      <c r="H110" s="5"/>
      <c r="I110" s="5"/>
      <c r="J110" s="5"/>
      <c r="K110" s="5"/>
      <c r="L110" s="5"/>
      <c r="M110" s="5"/>
      <c r="N110" s="5"/>
      <c r="O110" s="5"/>
      <c r="P110" s="5"/>
      <c r="Q110" s="5"/>
      <c r="R110" s="5"/>
      <c r="S110" s="5"/>
      <c r="T110" s="5"/>
      <c r="U110" s="5"/>
      <c r="V110" s="5"/>
      <c r="W110" s="5"/>
      <c r="X110" s="5"/>
      <c r="Y110" s="5"/>
      <c r="Z110" s="5"/>
    </row>
    <row r="111" spans="1:26" ht="21.75" customHeight="1">
      <c r="A111" s="575"/>
      <c r="B111" s="577"/>
      <c r="C111" s="576"/>
      <c r="D111" s="578"/>
      <c r="E111" s="577"/>
      <c r="F111" s="579"/>
      <c r="G111" s="507"/>
      <c r="H111" s="10"/>
      <c r="I111" s="10"/>
      <c r="J111" s="10"/>
      <c r="K111" s="10"/>
      <c r="L111" s="10"/>
      <c r="M111" s="10"/>
      <c r="N111" s="10"/>
      <c r="O111" s="10"/>
      <c r="P111" s="10"/>
      <c r="Q111" s="10"/>
      <c r="R111" s="10"/>
      <c r="S111" s="10"/>
      <c r="T111" s="10"/>
      <c r="U111" s="10"/>
      <c r="V111" s="10"/>
      <c r="W111" s="10"/>
      <c r="X111" s="10"/>
      <c r="Y111" s="10"/>
      <c r="Z111" s="10"/>
    </row>
    <row r="112" spans="1:26" ht="15.5">
      <c r="A112" s="580"/>
      <c r="B112" s="580"/>
      <c r="C112" s="580"/>
      <c r="D112" s="874" t="s">
        <v>1115</v>
      </c>
      <c r="E112" s="751"/>
      <c r="F112" s="751"/>
      <c r="G112" s="620"/>
      <c r="H112" s="580"/>
      <c r="I112" s="580"/>
      <c r="J112" s="580"/>
      <c r="K112" s="580"/>
      <c r="L112" s="580"/>
      <c r="M112" s="580"/>
      <c r="N112" s="580"/>
      <c r="O112" s="580"/>
      <c r="P112" s="580"/>
      <c r="Q112" s="580"/>
      <c r="R112" s="580"/>
      <c r="S112" s="580"/>
      <c r="T112" s="580"/>
      <c r="U112" s="580"/>
      <c r="V112" s="580"/>
      <c r="W112" s="580"/>
      <c r="X112" s="580"/>
      <c r="Y112" s="580"/>
      <c r="Z112" s="580"/>
    </row>
    <row r="113" spans="1:26" ht="15.5">
      <c r="A113" s="10"/>
      <c r="B113" s="872"/>
      <c r="C113" s="751"/>
      <c r="D113" s="751"/>
      <c r="E113" s="867"/>
      <c r="F113" s="751"/>
      <c r="G113" s="507"/>
      <c r="H113" s="10"/>
      <c r="I113" s="10"/>
      <c r="J113" s="10"/>
      <c r="K113" s="10"/>
      <c r="L113" s="10"/>
      <c r="M113" s="10"/>
      <c r="N113" s="10"/>
      <c r="O113" s="10"/>
      <c r="P113" s="10"/>
      <c r="Q113" s="10"/>
      <c r="R113" s="10"/>
      <c r="S113" s="10"/>
      <c r="T113" s="10"/>
      <c r="U113" s="10"/>
      <c r="V113" s="10"/>
      <c r="W113" s="10"/>
      <c r="X113" s="10"/>
      <c r="Y113" s="10"/>
      <c r="Z113" s="10"/>
    </row>
    <row r="114" spans="1:26" ht="77.25" customHeight="1">
      <c r="A114" s="864" t="s">
        <v>1184</v>
      </c>
      <c r="B114" s="751"/>
      <c r="C114" s="751"/>
      <c r="D114" s="751"/>
      <c r="E114" s="10"/>
      <c r="F114" s="10"/>
      <c r="G114" s="507"/>
      <c r="H114" s="10"/>
      <c r="I114" s="10"/>
      <c r="J114" s="10"/>
      <c r="K114" s="10"/>
      <c r="L114" s="10"/>
      <c r="M114" s="10"/>
      <c r="N114" s="10"/>
      <c r="O114" s="10"/>
      <c r="P114" s="10"/>
      <c r="Q114" s="10"/>
      <c r="R114" s="10"/>
      <c r="S114" s="10"/>
      <c r="T114" s="10"/>
      <c r="U114" s="10"/>
      <c r="V114" s="10"/>
      <c r="W114" s="10"/>
      <c r="X114" s="10"/>
      <c r="Y114" s="10"/>
      <c r="Z114" s="10"/>
    </row>
    <row r="115" spans="1:26" ht="15.5">
      <c r="A115" s="5" t="s">
        <v>837</v>
      </c>
      <c r="B115" s="10"/>
      <c r="C115" s="10"/>
      <c r="D115" s="10"/>
      <c r="E115" s="10"/>
      <c r="F115" s="10"/>
      <c r="G115" s="507"/>
      <c r="H115" s="10"/>
      <c r="I115" s="10"/>
      <c r="J115" s="10"/>
      <c r="K115" s="10"/>
      <c r="L115" s="10"/>
      <c r="M115" s="10"/>
      <c r="N115" s="10"/>
      <c r="O115" s="10"/>
      <c r="P115" s="10"/>
      <c r="Q115" s="10"/>
      <c r="R115" s="10"/>
      <c r="S115" s="10"/>
      <c r="T115" s="10"/>
      <c r="U115" s="10"/>
      <c r="V115" s="10"/>
      <c r="W115" s="10"/>
      <c r="X115" s="10"/>
      <c r="Y115" s="10"/>
      <c r="Z115" s="10"/>
    </row>
    <row r="116" spans="1:26" ht="79.5" customHeight="1">
      <c r="A116" s="10" t="s">
        <v>1185</v>
      </c>
      <c r="B116" s="10"/>
      <c r="C116" s="10"/>
      <c r="D116" s="10"/>
      <c r="E116" s="10"/>
      <c r="F116" s="10"/>
      <c r="G116" s="507"/>
      <c r="H116" s="10"/>
      <c r="I116" s="10"/>
      <c r="J116" s="10"/>
      <c r="K116" s="10"/>
      <c r="L116" s="10"/>
      <c r="M116" s="10"/>
      <c r="N116" s="10"/>
      <c r="O116" s="10"/>
      <c r="P116" s="10"/>
      <c r="Q116" s="10"/>
      <c r="R116" s="10"/>
      <c r="S116" s="10"/>
      <c r="T116" s="10"/>
      <c r="U116" s="10"/>
      <c r="V116" s="10"/>
      <c r="W116" s="10"/>
      <c r="X116" s="10"/>
      <c r="Y116" s="10"/>
      <c r="Z116" s="10"/>
    </row>
    <row r="117" spans="1:26" ht="39.75" customHeight="1">
      <c r="A117" s="10" t="s">
        <v>1186</v>
      </c>
      <c r="B117" s="10"/>
      <c r="C117" s="10"/>
      <c r="D117" s="10"/>
      <c r="E117" s="10"/>
      <c r="F117" s="10"/>
      <c r="G117" s="507"/>
      <c r="H117" s="10"/>
      <c r="I117" s="10"/>
      <c r="J117" s="10"/>
      <c r="K117" s="10"/>
      <c r="L117" s="10"/>
      <c r="M117" s="10"/>
      <c r="N117" s="10"/>
      <c r="O117" s="10"/>
      <c r="P117" s="10"/>
      <c r="Q117" s="10"/>
      <c r="R117" s="10"/>
      <c r="S117" s="10"/>
      <c r="T117" s="10"/>
      <c r="U117" s="10"/>
      <c r="V117" s="10"/>
      <c r="W117" s="10"/>
      <c r="X117" s="10"/>
      <c r="Y117" s="10"/>
      <c r="Z117" s="10"/>
    </row>
    <row r="118" spans="1:26" ht="39.75" customHeight="1">
      <c r="A118" s="10" t="s">
        <v>1187</v>
      </c>
      <c r="B118" s="10"/>
      <c r="C118" s="10"/>
      <c r="D118" s="10"/>
      <c r="E118" s="10"/>
      <c r="F118" s="10"/>
      <c r="G118" s="507"/>
      <c r="H118" s="10"/>
      <c r="I118" s="10"/>
      <c r="J118" s="10"/>
      <c r="K118" s="10"/>
      <c r="L118" s="10"/>
      <c r="M118" s="10"/>
      <c r="N118" s="10"/>
      <c r="O118" s="10"/>
      <c r="P118" s="10"/>
      <c r="Q118" s="10"/>
      <c r="R118" s="10"/>
      <c r="S118" s="10"/>
      <c r="T118" s="10"/>
      <c r="U118" s="10"/>
      <c r="V118" s="10"/>
      <c r="W118" s="10"/>
      <c r="X118" s="10"/>
      <c r="Y118" s="10"/>
      <c r="Z118" s="10"/>
    </row>
    <row r="119" spans="1:26" ht="15.5">
      <c r="A119" s="10"/>
      <c r="B119" s="10"/>
      <c r="C119" s="10"/>
      <c r="D119" s="10"/>
      <c r="E119" s="10"/>
      <c r="F119" s="10"/>
      <c r="G119" s="507"/>
      <c r="H119" s="10"/>
      <c r="I119" s="10"/>
      <c r="J119" s="10"/>
      <c r="K119" s="10"/>
      <c r="L119" s="10"/>
      <c r="M119" s="10"/>
      <c r="N119" s="10"/>
      <c r="O119" s="10"/>
      <c r="P119" s="10"/>
      <c r="Q119" s="10"/>
      <c r="R119" s="10"/>
      <c r="S119" s="10"/>
      <c r="T119" s="10"/>
      <c r="U119" s="10"/>
      <c r="V119" s="10"/>
      <c r="W119" s="10"/>
      <c r="X119" s="10"/>
      <c r="Y119" s="10"/>
      <c r="Z119" s="10"/>
    </row>
    <row r="120" spans="1:26" ht="15.5">
      <c r="A120" s="10"/>
      <c r="B120" s="10"/>
      <c r="C120" s="10"/>
      <c r="D120" s="10"/>
      <c r="E120" s="10"/>
      <c r="F120" s="10"/>
      <c r="G120" s="507"/>
      <c r="H120" s="10"/>
      <c r="I120" s="10"/>
      <c r="J120" s="10"/>
      <c r="K120" s="10"/>
      <c r="L120" s="10"/>
      <c r="M120" s="10"/>
      <c r="N120" s="10"/>
      <c r="O120" s="10"/>
      <c r="P120" s="10"/>
      <c r="Q120" s="10"/>
      <c r="R120" s="10"/>
      <c r="S120" s="10"/>
      <c r="T120" s="10"/>
      <c r="U120" s="10"/>
      <c r="V120" s="10"/>
      <c r="W120" s="10"/>
      <c r="X120" s="10"/>
      <c r="Y120" s="10"/>
      <c r="Z120" s="10"/>
    </row>
    <row r="121" spans="1:26" ht="15.5">
      <c r="A121" s="10"/>
      <c r="B121" s="10"/>
      <c r="C121" s="10"/>
      <c r="D121" s="10"/>
      <c r="E121" s="10"/>
      <c r="F121" s="10"/>
      <c r="G121" s="507"/>
      <c r="H121" s="10"/>
      <c r="I121" s="10"/>
      <c r="J121" s="10"/>
      <c r="K121" s="10"/>
      <c r="L121" s="10"/>
      <c r="M121" s="10"/>
      <c r="N121" s="10"/>
      <c r="O121" s="10"/>
      <c r="P121" s="10"/>
      <c r="Q121" s="10"/>
      <c r="R121" s="10"/>
      <c r="S121" s="10"/>
      <c r="T121" s="10"/>
      <c r="U121" s="10"/>
      <c r="V121" s="10"/>
      <c r="W121" s="10"/>
      <c r="X121" s="10"/>
      <c r="Y121" s="10"/>
      <c r="Z121" s="10"/>
    </row>
    <row r="122" spans="1:26" ht="15.5">
      <c r="A122" s="10"/>
      <c r="B122" s="10"/>
      <c r="C122" s="10"/>
      <c r="D122" s="10"/>
      <c r="E122" s="10"/>
      <c r="F122" s="10"/>
      <c r="G122" s="507"/>
      <c r="H122" s="10"/>
      <c r="I122" s="10"/>
      <c r="J122" s="10"/>
      <c r="K122" s="10"/>
      <c r="L122" s="10"/>
      <c r="M122" s="10"/>
      <c r="N122" s="10"/>
      <c r="O122" s="10"/>
      <c r="P122" s="10"/>
      <c r="Q122" s="10"/>
      <c r="R122" s="10"/>
      <c r="S122" s="10"/>
      <c r="T122" s="10"/>
      <c r="U122" s="10"/>
      <c r="V122" s="10"/>
      <c r="W122" s="10"/>
      <c r="X122" s="10"/>
      <c r="Y122" s="10"/>
      <c r="Z122" s="10"/>
    </row>
    <row r="123" spans="1:26" ht="15.5">
      <c r="A123" s="10"/>
      <c r="B123" s="10"/>
      <c r="C123" s="10"/>
      <c r="D123" s="10"/>
      <c r="E123" s="10"/>
      <c r="F123" s="10"/>
      <c r="G123" s="507"/>
      <c r="H123" s="10"/>
      <c r="I123" s="10"/>
      <c r="J123" s="10"/>
      <c r="K123" s="10"/>
      <c r="L123" s="10"/>
      <c r="M123" s="10"/>
      <c r="N123" s="10"/>
      <c r="O123" s="10"/>
      <c r="P123" s="10"/>
      <c r="Q123" s="10"/>
      <c r="R123" s="10"/>
      <c r="S123" s="10"/>
      <c r="T123" s="10"/>
      <c r="U123" s="10"/>
      <c r="V123" s="10"/>
      <c r="W123" s="10"/>
      <c r="X123" s="10"/>
      <c r="Y123" s="10"/>
      <c r="Z123" s="10"/>
    </row>
    <row r="124" spans="1:26" ht="15.5">
      <c r="A124" s="10"/>
      <c r="B124" s="10"/>
      <c r="C124" s="10"/>
      <c r="D124" s="10"/>
      <c r="E124" s="10"/>
      <c r="F124" s="10"/>
      <c r="G124" s="507"/>
      <c r="H124" s="10"/>
      <c r="I124" s="10"/>
      <c r="J124" s="10"/>
      <c r="K124" s="10"/>
      <c r="L124" s="10"/>
      <c r="M124" s="10"/>
      <c r="N124" s="10"/>
      <c r="O124" s="10"/>
      <c r="P124" s="10"/>
      <c r="Q124" s="10"/>
      <c r="R124" s="10"/>
      <c r="S124" s="10"/>
      <c r="T124" s="10"/>
      <c r="U124" s="10"/>
      <c r="V124" s="10"/>
      <c r="W124" s="10"/>
      <c r="X124" s="10"/>
      <c r="Y124" s="10"/>
      <c r="Z124" s="10"/>
    </row>
    <row r="125" spans="1:26" ht="15.5">
      <c r="A125" s="10"/>
      <c r="B125" s="10"/>
      <c r="C125" s="10"/>
      <c r="D125" s="10"/>
      <c r="E125" s="10"/>
      <c r="F125" s="10"/>
      <c r="G125" s="507"/>
      <c r="H125" s="10"/>
      <c r="I125" s="10"/>
      <c r="J125" s="10"/>
      <c r="K125" s="10"/>
      <c r="L125" s="10"/>
      <c r="M125" s="10"/>
      <c r="N125" s="10"/>
      <c r="O125" s="10"/>
      <c r="P125" s="10"/>
      <c r="Q125" s="10"/>
      <c r="R125" s="10"/>
      <c r="S125" s="10"/>
      <c r="T125" s="10"/>
      <c r="U125" s="10"/>
      <c r="V125" s="10"/>
      <c r="W125" s="10"/>
      <c r="X125" s="10"/>
      <c r="Y125" s="10"/>
      <c r="Z125" s="10"/>
    </row>
    <row r="126" spans="1:26" ht="15.5">
      <c r="A126" s="10"/>
      <c r="B126" s="10"/>
      <c r="C126" s="10"/>
      <c r="D126" s="10"/>
      <c r="E126" s="10"/>
      <c r="F126" s="10"/>
      <c r="G126" s="507"/>
      <c r="H126" s="10"/>
      <c r="I126" s="10"/>
      <c r="J126" s="10"/>
      <c r="K126" s="10"/>
      <c r="L126" s="10"/>
      <c r="M126" s="10"/>
      <c r="N126" s="10"/>
      <c r="O126" s="10"/>
      <c r="P126" s="10"/>
      <c r="Q126" s="10"/>
      <c r="R126" s="10"/>
      <c r="S126" s="10"/>
      <c r="T126" s="10"/>
      <c r="U126" s="10"/>
      <c r="V126" s="10"/>
      <c r="W126" s="10"/>
      <c r="X126" s="10"/>
      <c r="Y126" s="10"/>
      <c r="Z126" s="10"/>
    </row>
    <row r="127" spans="1:26" ht="15.5">
      <c r="A127" s="10"/>
      <c r="B127" s="10"/>
      <c r="C127" s="10"/>
      <c r="D127" s="10"/>
      <c r="E127" s="10"/>
      <c r="F127" s="10"/>
      <c r="G127" s="507"/>
      <c r="H127" s="10"/>
      <c r="I127" s="10"/>
      <c r="J127" s="10"/>
      <c r="K127" s="10"/>
      <c r="L127" s="10"/>
      <c r="M127" s="10"/>
      <c r="N127" s="10"/>
      <c r="O127" s="10"/>
      <c r="P127" s="10"/>
      <c r="Q127" s="10"/>
      <c r="R127" s="10"/>
      <c r="S127" s="10"/>
      <c r="T127" s="10"/>
      <c r="U127" s="10"/>
      <c r="V127" s="10"/>
      <c r="W127" s="10"/>
      <c r="X127" s="10"/>
      <c r="Y127" s="10"/>
      <c r="Z127" s="10"/>
    </row>
    <row r="128" spans="1:26" ht="15.5">
      <c r="A128" s="10"/>
      <c r="B128" s="10"/>
      <c r="C128" s="10"/>
      <c r="D128" s="10"/>
      <c r="E128" s="10"/>
      <c r="F128" s="10"/>
      <c r="G128" s="507"/>
      <c r="H128" s="10"/>
      <c r="I128" s="10"/>
      <c r="J128" s="10"/>
      <c r="K128" s="10"/>
      <c r="L128" s="10"/>
      <c r="M128" s="10"/>
      <c r="N128" s="10"/>
      <c r="O128" s="10"/>
      <c r="P128" s="10"/>
      <c r="Q128" s="10"/>
      <c r="R128" s="10"/>
      <c r="S128" s="10"/>
      <c r="T128" s="10"/>
      <c r="U128" s="10"/>
      <c r="V128" s="10"/>
      <c r="W128" s="10"/>
      <c r="X128" s="10"/>
      <c r="Y128" s="10"/>
      <c r="Z128" s="10"/>
    </row>
    <row r="129" spans="1:26" ht="15.5">
      <c r="A129" s="10"/>
      <c r="B129" s="10"/>
      <c r="C129" s="10"/>
      <c r="D129" s="10"/>
      <c r="E129" s="10"/>
      <c r="F129" s="10"/>
      <c r="G129" s="507"/>
      <c r="H129" s="10"/>
      <c r="I129" s="10"/>
      <c r="J129" s="10"/>
      <c r="K129" s="10"/>
      <c r="L129" s="10"/>
      <c r="M129" s="10"/>
      <c r="N129" s="10"/>
      <c r="O129" s="10"/>
      <c r="P129" s="10"/>
      <c r="Q129" s="10"/>
      <c r="R129" s="10"/>
      <c r="S129" s="10"/>
      <c r="T129" s="10"/>
      <c r="U129" s="10"/>
      <c r="V129" s="10"/>
      <c r="W129" s="10"/>
      <c r="X129" s="10"/>
      <c r="Y129" s="10"/>
      <c r="Z129" s="10"/>
    </row>
    <row r="130" spans="1:26" ht="15.5">
      <c r="A130" s="10"/>
      <c r="B130" s="10"/>
      <c r="C130" s="10"/>
      <c r="D130" s="10"/>
      <c r="E130" s="10"/>
      <c r="F130" s="10"/>
      <c r="G130" s="507"/>
      <c r="H130" s="10"/>
      <c r="I130" s="10"/>
      <c r="J130" s="10"/>
      <c r="K130" s="10"/>
      <c r="L130" s="10"/>
      <c r="M130" s="10"/>
      <c r="N130" s="10"/>
      <c r="O130" s="10"/>
      <c r="P130" s="10"/>
      <c r="Q130" s="10"/>
      <c r="R130" s="10"/>
      <c r="S130" s="10"/>
      <c r="T130" s="10"/>
      <c r="U130" s="10"/>
      <c r="V130" s="10"/>
      <c r="W130" s="10"/>
      <c r="X130" s="10"/>
      <c r="Y130" s="10"/>
      <c r="Z130" s="10"/>
    </row>
    <row r="131" spans="1:26" ht="15.5">
      <c r="A131" s="10"/>
      <c r="B131" s="10"/>
      <c r="C131" s="10"/>
      <c r="D131" s="10"/>
      <c r="E131" s="10"/>
      <c r="F131" s="10"/>
      <c r="G131" s="507"/>
      <c r="H131" s="10"/>
      <c r="I131" s="10"/>
      <c r="J131" s="10"/>
      <c r="K131" s="10"/>
      <c r="L131" s="10"/>
      <c r="M131" s="10"/>
      <c r="N131" s="10"/>
      <c r="O131" s="10"/>
      <c r="P131" s="10"/>
      <c r="Q131" s="10"/>
      <c r="R131" s="10"/>
      <c r="S131" s="10"/>
      <c r="T131" s="10"/>
      <c r="U131" s="10"/>
      <c r="V131" s="10"/>
      <c r="W131" s="10"/>
      <c r="X131" s="10"/>
      <c r="Y131" s="10"/>
      <c r="Z131" s="10"/>
    </row>
    <row r="132" spans="1:26" ht="15.5">
      <c r="A132" s="10"/>
      <c r="B132" s="10"/>
      <c r="C132" s="10"/>
      <c r="D132" s="10"/>
      <c r="E132" s="10"/>
      <c r="F132" s="10"/>
      <c r="G132" s="507"/>
      <c r="H132" s="10"/>
      <c r="I132" s="10"/>
      <c r="J132" s="10"/>
      <c r="K132" s="10"/>
      <c r="L132" s="10"/>
      <c r="M132" s="10"/>
      <c r="N132" s="10"/>
      <c r="O132" s="10"/>
      <c r="P132" s="10"/>
      <c r="Q132" s="10"/>
      <c r="R132" s="10"/>
      <c r="S132" s="10"/>
      <c r="T132" s="10"/>
      <c r="U132" s="10"/>
      <c r="V132" s="10"/>
      <c r="W132" s="10"/>
      <c r="X132" s="10"/>
      <c r="Y132" s="10"/>
      <c r="Z132" s="10"/>
    </row>
    <row r="133" spans="1:26" ht="15.5">
      <c r="A133" s="10"/>
      <c r="B133" s="10"/>
      <c r="C133" s="10"/>
      <c r="D133" s="10"/>
      <c r="E133" s="10"/>
      <c r="F133" s="10"/>
      <c r="G133" s="507"/>
      <c r="H133" s="10"/>
      <c r="I133" s="10"/>
      <c r="J133" s="10"/>
      <c r="K133" s="10"/>
      <c r="L133" s="10"/>
      <c r="M133" s="10"/>
      <c r="N133" s="10"/>
      <c r="O133" s="10"/>
      <c r="P133" s="10"/>
      <c r="Q133" s="10"/>
      <c r="R133" s="10"/>
      <c r="S133" s="10"/>
      <c r="T133" s="10"/>
      <c r="U133" s="10"/>
      <c r="V133" s="10"/>
      <c r="W133" s="10"/>
      <c r="X133" s="10"/>
      <c r="Y133" s="10"/>
      <c r="Z133" s="10"/>
    </row>
    <row r="134" spans="1:26" ht="15.5">
      <c r="A134" s="10"/>
      <c r="B134" s="10"/>
      <c r="C134" s="10"/>
      <c r="D134" s="10"/>
      <c r="E134" s="10"/>
      <c r="F134" s="10"/>
      <c r="G134" s="507"/>
      <c r="H134" s="10"/>
      <c r="I134" s="10"/>
      <c r="J134" s="10"/>
      <c r="K134" s="10"/>
      <c r="L134" s="10"/>
      <c r="M134" s="10"/>
      <c r="N134" s="10"/>
      <c r="O134" s="10"/>
      <c r="P134" s="10"/>
      <c r="Q134" s="10"/>
      <c r="R134" s="10"/>
      <c r="S134" s="10"/>
      <c r="T134" s="10"/>
      <c r="U134" s="10"/>
      <c r="V134" s="10"/>
      <c r="W134" s="10"/>
      <c r="X134" s="10"/>
      <c r="Y134" s="10"/>
      <c r="Z134" s="10"/>
    </row>
    <row r="135" spans="1:26" ht="15.5">
      <c r="A135" s="10"/>
      <c r="B135" s="10"/>
      <c r="C135" s="10"/>
      <c r="D135" s="10"/>
      <c r="E135" s="10"/>
      <c r="F135" s="10"/>
      <c r="G135" s="507"/>
      <c r="H135" s="10"/>
      <c r="I135" s="10"/>
      <c r="J135" s="10"/>
      <c r="K135" s="10"/>
      <c r="L135" s="10"/>
      <c r="M135" s="10"/>
      <c r="N135" s="10"/>
      <c r="O135" s="10"/>
      <c r="P135" s="10"/>
      <c r="Q135" s="10"/>
      <c r="R135" s="10"/>
      <c r="S135" s="10"/>
      <c r="T135" s="10"/>
      <c r="U135" s="10"/>
      <c r="V135" s="10"/>
      <c r="W135" s="10"/>
      <c r="X135" s="10"/>
      <c r="Y135" s="10"/>
      <c r="Z135" s="10"/>
    </row>
    <row r="136" spans="1:26" ht="15.5">
      <c r="A136" s="10"/>
      <c r="B136" s="10"/>
      <c r="C136" s="10"/>
      <c r="D136" s="10"/>
      <c r="E136" s="10"/>
      <c r="F136" s="10"/>
      <c r="G136" s="507"/>
      <c r="H136" s="10"/>
      <c r="I136" s="10"/>
      <c r="J136" s="10"/>
      <c r="K136" s="10"/>
      <c r="L136" s="10"/>
      <c r="M136" s="10"/>
      <c r="N136" s="10"/>
      <c r="O136" s="10"/>
      <c r="P136" s="10"/>
      <c r="Q136" s="10"/>
      <c r="R136" s="10"/>
      <c r="S136" s="10"/>
      <c r="T136" s="10"/>
      <c r="U136" s="10"/>
      <c r="V136" s="10"/>
      <c r="W136" s="10"/>
      <c r="X136" s="10"/>
      <c r="Y136" s="10"/>
      <c r="Z136" s="10"/>
    </row>
    <row r="137" spans="1:26" ht="15.5">
      <c r="A137" s="10"/>
      <c r="B137" s="10"/>
      <c r="C137" s="10"/>
      <c r="D137" s="10"/>
      <c r="E137" s="10"/>
      <c r="F137" s="10"/>
      <c r="G137" s="507"/>
      <c r="H137" s="10"/>
      <c r="I137" s="10"/>
      <c r="J137" s="10"/>
      <c r="K137" s="10"/>
      <c r="L137" s="10"/>
      <c r="M137" s="10"/>
      <c r="N137" s="10"/>
      <c r="O137" s="10"/>
      <c r="P137" s="10"/>
      <c r="Q137" s="10"/>
      <c r="R137" s="10"/>
      <c r="S137" s="10"/>
      <c r="T137" s="10"/>
      <c r="U137" s="10"/>
      <c r="V137" s="10"/>
      <c r="W137" s="10"/>
      <c r="X137" s="10"/>
      <c r="Y137" s="10"/>
      <c r="Z137" s="10"/>
    </row>
    <row r="138" spans="1:26" ht="15.5">
      <c r="A138" s="10"/>
      <c r="B138" s="10"/>
      <c r="C138" s="10"/>
      <c r="D138" s="10"/>
      <c r="E138" s="10"/>
      <c r="F138" s="10"/>
      <c r="G138" s="507"/>
      <c r="H138" s="10"/>
      <c r="I138" s="10"/>
      <c r="J138" s="10"/>
      <c r="K138" s="10"/>
      <c r="L138" s="10"/>
      <c r="M138" s="10"/>
      <c r="N138" s="10"/>
      <c r="O138" s="10"/>
      <c r="P138" s="10"/>
      <c r="Q138" s="10"/>
      <c r="R138" s="10"/>
      <c r="S138" s="10"/>
      <c r="T138" s="10"/>
      <c r="U138" s="10"/>
      <c r="V138" s="10"/>
      <c r="W138" s="10"/>
      <c r="X138" s="10"/>
      <c r="Y138" s="10"/>
      <c r="Z138" s="10"/>
    </row>
    <row r="139" spans="1:26" ht="15.5">
      <c r="A139" s="10"/>
      <c r="B139" s="10"/>
      <c r="C139" s="10"/>
      <c r="D139" s="10"/>
      <c r="E139" s="10"/>
      <c r="F139" s="10"/>
      <c r="G139" s="507"/>
      <c r="H139" s="10"/>
      <c r="I139" s="10"/>
      <c r="J139" s="10"/>
      <c r="K139" s="10"/>
      <c r="L139" s="10"/>
      <c r="M139" s="10"/>
      <c r="N139" s="10"/>
      <c r="O139" s="10"/>
      <c r="P139" s="10"/>
      <c r="Q139" s="10"/>
      <c r="R139" s="10"/>
      <c r="S139" s="10"/>
      <c r="T139" s="10"/>
      <c r="U139" s="10"/>
      <c r="V139" s="10"/>
      <c r="W139" s="10"/>
      <c r="X139" s="10"/>
      <c r="Y139" s="10"/>
      <c r="Z139" s="10"/>
    </row>
    <row r="140" spans="1:26" ht="15.5">
      <c r="A140" s="10"/>
      <c r="B140" s="10"/>
      <c r="C140" s="10"/>
      <c r="D140" s="10"/>
      <c r="E140" s="10"/>
      <c r="F140" s="10"/>
      <c r="G140" s="507"/>
      <c r="H140" s="10"/>
      <c r="I140" s="10"/>
      <c r="J140" s="10"/>
      <c r="K140" s="10"/>
      <c r="L140" s="10"/>
      <c r="M140" s="10"/>
      <c r="N140" s="10"/>
      <c r="O140" s="10"/>
      <c r="P140" s="10"/>
      <c r="Q140" s="10"/>
      <c r="R140" s="10"/>
      <c r="S140" s="10"/>
      <c r="T140" s="10"/>
      <c r="U140" s="10"/>
      <c r="V140" s="10"/>
      <c r="W140" s="10"/>
      <c r="X140" s="10"/>
      <c r="Y140" s="10"/>
      <c r="Z140" s="10"/>
    </row>
    <row r="141" spans="1:26" ht="15.5">
      <c r="A141" s="10"/>
      <c r="B141" s="10"/>
      <c r="C141" s="10"/>
      <c r="D141" s="10"/>
      <c r="E141" s="10"/>
      <c r="F141" s="10"/>
      <c r="G141" s="507"/>
      <c r="H141" s="10"/>
      <c r="I141" s="10"/>
      <c r="J141" s="10"/>
      <c r="K141" s="10"/>
      <c r="L141" s="10"/>
      <c r="M141" s="10"/>
      <c r="N141" s="10"/>
      <c r="O141" s="10"/>
      <c r="P141" s="10"/>
      <c r="Q141" s="10"/>
      <c r="R141" s="10"/>
      <c r="S141" s="10"/>
      <c r="T141" s="10"/>
      <c r="U141" s="10"/>
      <c r="V141" s="10"/>
      <c r="W141" s="10"/>
      <c r="X141" s="10"/>
      <c r="Y141" s="10"/>
      <c r="Z141" s="10"/>
    </row>
    <row r="142" spans="1:26" ht="15.5">
      <c r="A142" s="10"/>
      <c r="B142" s="10"/>
      <c r="C142" s="10"/>
      <c r="D142" s="10"/>
      <c r="E142" s="10"/>
      <c r="F142" s="10"/>
      <c r="G142" s="507"/>
      <c r="H142" s="10"/>
      <c r="I142" s="10"/>
      <c r="J142" s="10"/>
      <c r="K142" s="10"/>
      <c r="L142" s="10"/>
      <c r="M142" s="10"/>
      <c r="N142" s="10"/>
      <c r="O142" s="10"/>
      <c r="P142" s="10"/>
      <c r="Q142" s="10"/>
      <c r="R142" s="10"/>
      <c r="S142" s="10"/>
      <c r="T142" s="10"/>
      <c r="U142" s="10"/>
      <c r="V142" s="10"/>
      <c r="W142" s="10"/>
      <c r="X142" s="10"/>
      <c r="Y142" s="10"/>
      <c r="Z142" s="10"/>
    </row>
    <row r="143" spans="1:26" ht="15.5">
      <c r="A143" s="10"/>
      <c r="B143" s="10"/>
      <c r="C143" s="10"/>
      <c r="D143" s="10"/>
      <c r="E143" s="10"/>
      <c r="F143" s="10"/>
      <c r="G143" s="507"/>
      <c r="H143" s="10"/>
      <c r="I143" s="10"/>
      <c r="J143" s="10"/>
      <c r="K143" s="10"/>
      <c r="L143" s="10"/>
      <c r="M143" s="10"/>
      <c r="N143" s="10"/>
      <c r="O143" s="10"/>
      <c r="P143" s="10"/>
      <c r="Q143" s="10"/>
      <c r="R143" s="10"/>
      <c r="S143" s="10"/>
      <c r="T143" s="10"/>
      <c r="U143" s="10"/>
      <c r="V143" s="10"/>
      <c r="W143" s="10"/>
      <c r="X143" s="10"/>
      <c r="Y143" s="10"/>
      <c r="Z143" s="10"/>
    </row>
    <row r="144" spans="1:26" ht="15.5">
      <c r="A144" s="10"/>
      <c r="B144" s="10"/>
      <c r="C144" s="10"/>
      <c r="D144" s="10"/>
      <c r="E144" s="10"/>
      <c r="F144" s="10"/>
      <c r="G144" s="507"/>
      <c r="H144" s="10"/>
      <c r="I144" s="10"/>
      <c r="J144" s="10"/>
      <c r="K144" s="10"/>
      <c r="L144" s="10"/>
      <c r="M144" s="10"/>
      <c r="N144" s="10"/>
      <c r="O144" s="10"/>
      <c r="P144" s="10"/>
      <c r="Q144" s="10"/>
      <c r="R144" s="10"/>
      <c r="S144" s="10"/>
      <c r="T144" s="10"/>
      <c r="U144" s="10"/>
      <c r="V144" s="10"/>
      <c r="W144" s="10"/>
      <c r="X144" s="10"/>
      <c r="Y144" s="10"/>
      <c r="Z144" s="10"/>
    </row>
    <row r="145" spans="1:26" ht="15.5">
      <c r="A145" s="10"/>
      <c r="B145" s="10"/>
      <c r="C145" s="10"/>
      <c r="D145" s="10"/>
      <c r="E145" s="10"/>
      <c r="F145" s="10"/>
      <c r="G145" s="507"/>
      <c r="H145" s="10"/>
      <c r="I145" s="10"/>
      <c r="J145" s="10"/>
      <c r="K145" s="10"/>
      <c r="L145" s="10"/>
      <c r="M145" s="10"/>
      <c r="N145" s="10"/>
      <c r="O145" s="10"/>
      <c r="P145" s="10"/>
      <c r="Q145" s="10"/>
      <c r="R145" s="10"/>
      <c r="S145" s="10"/>
      <c r="T145" s="10"/>
      <c r="U145" s="10"/>
      <c r="V145" s="10"/>
      <c r="W145" s="10"/>
      <c r="X145" s="10"/>
      <c r="Y145" s="10"/>
      <c r="Z145" s="10"/>
    </row>
    <row r="146" spans="1:26" ht="15.5">
      <c r="A146" s="10"/>
      <c r="B146" s="10"/>
      <c r="C146" s="10"/>
      <c r="D146" s="10"/>
      <c r="E146" s="10"/>
      <c r="F146" s="10"/>
      <c r="G146" s="507"/>
      <c r="H146" s="10"/>
      <c r="I146" s="10"/>
      <c r="J146" s="10"/>
      <c r="K146" s="10"/>
      <c r="L146" s="10"/>
      <c r="M146" s="10"/>
      <c r="N146" s="10"/>
      <c r="O146" s="10"/>
      <c r="P146" s="10"/>
      <c r="Q146" s="10"/>
      <c r="R146" s="10"/>
      <c r="S146" s="10"/>
      <c r="T146" s="10"/>
      <c r="U146" s="10"/>
      <c r="V146" s="10"/>
      <c r="W146" s="10"/>
      <c r="X146" s="10"/>
      <c r="Y146" s="10"/>
      <c r="Z146" s="10"/>
    </row>
    <row r="147" spans="1:26" ht="15.5">
      <c r="A147" s="10"/>
      <c r="B147" s="10"/>
      <c r="C147" s="10"/>
      <c r="D147" s="10"/>
      <c r="E147" s="10"/>
      <c r="F147" s="10"/>
      <c r="G147" s="507"/>
      <c r="H147" s="10"/>
      <c r="I147" s="10"/>
      <c r="J147" s="10"/>
      <c r="K147" s="10"/>
      <c r="L147" s="10"/>
      <c r="M147" s="10"/>
      <c r="N147" s="10"/>
      <c r="O147" s="10"/>
      <c r="P147" s="10"/>
      <c r="Q147" s="10"/>
      <c r="R147" s="10"/>
      <c r="S147" s="10"/>
      <c r="T147" s="10"/>
      <c r="U147" s="10"/>
      <c r="V147" s="10"/>
      <c r="W147" s="10"/>
      <c r="X147" s="10"/>
      <c r="Y147" s="10"/>
      <c r="Z147" s="10"/>
    </row>
    <row r="148" spans="1:26" ht="15.5">
      <c r="A148" s="10"/>
      <c r="B148" s="10"/>
      <c r="C148" s="10"/>
      <c r="D148" s="10"/>
      <c r="E148" s="10"/>
      <c r="F148" s="10"/>
      <c r="G148" s="507"/>
      <c r="H148" s="10"/>
      <c r="I148" s="10"/>
      <c r="J148" s="10"/>
      <c r="K148" s="10"/>
      <c r="L148" s="10"/>
      <c r="M148" s="10"/>
      <c r="N148" s="10"/>
      <c r="O148" s="10"/>
      <c r="P148" s="10"/>
      <c r="Q148" s="10"/>
      <c r="R148" s="10"/>
      <c r="S148" s="10"/>
      <c r="T148" s="10"/>
      <c r="U148" s="10"/>
      <c r="V148" s="10"/>
      <c r="W148" s="10"/>
      <c r="X148" s="10"/>
      <c r="Y148" s="10"/>
      <c r="Z148" s="10"/>
    </row>
    <row r="149" spans="1:26" ht="15.5">
      <c r="A149" s="10"/>
      <c r="B149" s="10"/>
      <c r="C149" s="10"/>
      <c r="D149" s="10"/>
      <c r="E149" s="10"/>
      <c r="F149" s="10"/>
      <c r="G149" s="507"/>
      <c r="H149" s="10"/>
      <c r="I149" s="10"/>
      <c r="J149" s="10"/>
      <c r="K149" s="10"/>
      <c r="L149" s="10"/>
      <c r="M149" s="10"/>
      <c r="N149" s="10"/>
      <c r="O149" s="10"/>
      <c r="P149" s="10"/>
      <c r="Q149" s="10"/>
      <c r="R149" s="10"/>
      <c r="S149" s="10"/>
      <c r="T149" s="10"/>
      <c r="U149" s="10"/>
      <c r="V149" s="10"/>
      <c r="W149" s="10"/>
      <c r="X149" s="10"/>
      <c r="Y149" s="10"/>
      <c r="Z149" s="10"/>
    </row>
    <row r="150" spans="1:26" ht="15.5">
      <c r="A150" s="10"/>
      <c r="B150" s="10"/>
      <c r="C150" s="10"/>
      <c r="D150" s="10"/>
      <c r="E150" s="10"/>
      <c r="F150" s="10"/>
      <c r="G150" s="507"/>
      <c r="H150" s="10"/>
      <c r="I150" s="10"/>
      <c r="J150" s="10"/>
      <c r="K150" s="10"/>
      <c r="L150" s="10"/>
      <c r="M150" s="10"/>
      <c r="N150" s="10"/>
      <c r="O150" s="10"/>
      <c r="P150" s="10"/>
      <c r="Q150" s="10"/>
      <c r="R150" s="10"/>
      <c r="S150" s="10"/>
      <c r="T150" s="10"/>
      <c r="U150" s="10"/>
      <c r="V150" s="10"/>
      <c r="W150" s="10"/>
      <c r="X150" s="10"/>
      <c r="Y150" s="10"/>
      <c r="Z150" s="10"/>
    </row>
    <row r="151" spans="1:26" ht="15.5">
      <c r="A151" s="10"/>
      <c r="B151" s="10"/>
      <c r="C151" s="10"/>
      <c r="D151" s="10"/>
      <c r="E151" s="10"/>
      <c r="F151" s="10"/>
      <c r="G151" s="507"/>
      <c r="H151" s="10"/>
      <c r="I151" s="10"/>
      <c r="J151" s="10"/>
      <c r="K151" s="10"/>
      <c r="L151" s="10"/>
      <c r="M151" s="10"/>
      <c r="N151" s="10"/>
      <c r="O151" s="10"/>
      <c r="P151" s="10"/>
      <c r="Q151" s="10"/>
      <c r="R151" s="10"/>
      <c r="S151" s="10"/>
      <c r="T151" s="10"/>
      <c r="U151" s="10"/>
      <c r="V151" s="10"/>
      <c r="W151" s="10"/>
      <c r="X151" s="10"/>
      <c r="Y151" s="10"/>
      <c r="Z151" s="10"/>
    </row>
    <row r="152" spans="1:26" ht="15.5">
      <c r="A152" s="10"/>
      <c r="B152" s="10"/>
      <c r="C152" s="10"/>
      <c r="D152" s="10"/>
      <c r="E152" s="10"/>
      <c r="F152" s="10"/>
      <c r="G152" s="507"/>
      <c r="H152" s="10"/>
      <c r="I152" s="10"/>
      <c r="J152" s="10"/>
      <c r="K152" s="10"/>
      <c r="L152" s="10"/>
      <c r="M152" s="10"/>
      <c r="N152" s="10"/>
      <c r="O152" s="10"/>
      <c r="P152" s="10"/>
      <c r="Q152" s="10"/>
      <c r="R152" s="10"/>
      <c r="S152" s="10"/>
      <c r="T152" s="10"/>
      <c r="U152" s="10"/>
      <c r="V152" s="10"/>
      <c r="W152" s="10"/>
      <c r="X152" s="10"/>
      <c r="Y152" s="10"/>
      <c r="Z152" s="10"/>
    </row>
    <row r="153" spans="1:26" ht="15.5">
      <c r="A153" s="10"/>
      <c r="B153" s="10"/>
      <c r="C153" s="10"/>
      <c r="D153" s="10"/>
      <c r="E153" s="10"/>
      <c r="F153" s="10"/>
      <c r="G153" s="507"/>
      <c r="H153" s="10"/>
      <c r="I153" s="10"/>
      <c r="J153" s="10"/>
      <c r="K153" s="10"/>
      <c r="L153" s="10"/>
      <c r="M153" s="10"/>
      <c r="N153" s="10"/>
      <c r="O153" s="10"/>
      <c r="P153" s="10"/>
      <c r="Q153" s="10"/>
      <c r="R153" s="10"/>
      <c r="S153" s="10"/>
      <c r="T153" s="10"/>
      <c r="U153" s="10"/>
      <c r="V153" s="10"/>
      <c r="W153" s="10"/>
      <c r="X153" s="10"/>
      <c r="Y153" s="10"/>
      <c r="Z153" s="10"/>
    </row>
    <row r="154" spans="1:26" ht="15.5">
      <c r="A154" s="10"/>
      <c r="B154" s="10"/>
      <c r="C154" s="10"/>
      <c r="D154" s="10"/>
      <c r="E154" s="10"/>
      <c r="F154" s="10"/>
      <c r="G154" s="507"/>
      <c r="H154" s="10"/>
      <c r="I154" s="10"/>
      <c r="J154" s="10"/>
      <c r="K154" s="10"/>
      <c r="L154" s="10"/>
      <c r="M154" s="10"/>
      <c r="N154" s="10"/>
      <c r="O154" s="10"/>
      <c r="P154" s="10"/>
      <c r="Q154" s="10"/>
      <c r="R154" s="10"/>
      <c r="S154" s="10"/>
      <c r="T154" s="10"/>
      <c r="U154" s="10"/>
      <c r="V154" s="10"/>
      <c r="W154" s="10"/>
      <c r="X154" s="10"/>
      <c r="Y154" s="10"/>
      <c r="Z154" s="10"/>
    </row>
    <row r="155" spans="1:26" ht="15.5">
      <c r="A155" s="10"/>
      <c r="B155" s="10"/>
      <c r="C155" s="10"/>
      <c r="D155" s="10"/>
      <c r="E155" s="10"/>
      <c r="F155" s="10"/>
      <c r="G155" s="507"/>
      <c r="H155" s="10"/>
      <c r="I155" s="10"/>
      <c r="J155" s="10"/>
      <c r="K155" s="10"/>
      <c r="L155" s="10"/>
      <c r="M155" s="10"/>
      <c r="N155" s="10"/>
      <c r="O155" s="10"/>
      <c r="P155" s="10"/>
      <c r="Q155" s="10"/>
      <c r="R155" s="10"/>
      <c r="S155" s="10"/>
      <c r="T155" s="10"/>
      <c r="U155" s="10"/>
      <c r="V155" s="10"/>
      <c r="W155" s="10"/>
      <c r="X155" s="10"/>
      <c r="Y155" s="10"/>
      <c r="Z155" s="10"/>
    </row>
    <row r="156" spans="1:26" ht="15.5">
      <c r="A156" s="10"/>
      <c r="B156" s="10"/>
      <c r="C156" s="10"/>
      <c r="D156" s="10"/>
      <c r="E156" s="10"/>
      <c r="F156" s="10"/>
      <c r="G156" s="507"/>
      <c r="H156" s="10"/>
      <c r="I156" s="10"/>
      <c r="J156" s="10"/>
      <c r="K156" s="10"/>
      <c r="L156" s="10"/>
      <c r="M156" s="10"/>
      <c r="N156" s="10"/>
      <c r="O156" s="10"/>
      <c r="P156" s="10"/>
      <c r="Q156" s="10"/>
      <c r="R156" s="10"/>
      <c r="S156" s="10"/>
      <c r="T156" s="10"/>
      <c r="U156" s="10"/>
      <c r="V156" s="10"/>
      <c r="W156" s="10"/>
      <c r="X156" s="10"/>
      <c r="Y156" s="10"/>
      <c r="Z156" s="10"/>
    </row>
    <row r="157" spans="1:26" ht="15.5">
      <c r="A157" s="10"/>
      <c r="B157" s="10"/>
      <c r="C157" s="10"/>
      <c r="D157" s="10"/>
      <c r="E157" s="10"/>
      <c r="F157" s="10"/>
      <c r="G157" s="507"/>
      <c r="H157" s="10"/>
      <c r="I157" s="10"/>
      <c r="J157" s="10"/>
      <c r="K157" s="10"/>
      <c r="L157" s="10"/>
      <c r="M157" s="10"/>
      <c r="N157" s="10"/>
      <c r="O157" s="10"/>
      <c r="P157" s="10"/>
      <c r="Q157" s="10"/>
      <c r="R157" s="10"/>
      <c r="S157" s="10"/>
      <c r="T157" s="10"/>
      <c r="U157" s="10"/>
      <c r="V157" s="10"/>
      <c r="W157" s="10"/>
      <c r="X157" s="10"/>
      <c r="Y157" s="10"/>
      <c r="Z157" s="10"/>
    </row>
    <row r="158" spans="1:26" ht="15.5">
      <c r="A158" s="10"/>
      <c r="B158" s="10"/>
      <c r="C158" s="10"/>
      <c r="D158" s="10"/>
      <c r="E158" s="10"/>
      <c r="F158" s="10"/>
      <c r="G158" s="507"/>
      <c r="H158" s="10"/>
      <c r="I158" s="10"/>
      <c r="J158" s="10"/>
      <c r="K158" s="10"/>
      <c r="L158" s="10"/>
      <c r="M158" s="10"/>
      <c r="N158" s="10"/>
      <c r="O158" s="10"/>
      <c r="P158" s="10"/>
      <c r="Q158" s="10"/>
      <c r="R158" s="10"/>
      <c r="S158" s="10"/>
      <c r="T158" s="10"/>
      <c r="U158" s="10"/>
      <c r="V158" s="10"/>
      <c r="W158" s="10"/>
      <c r="X158" s="10"/>
      <c r="Y158" s="10"/>
      <c r="Z158" s="10"/>
    </row>
    <row r="159" spans="1:26" ht="15.5">
      <c r="A159" s="10"/>
      <c r="B159" s="10"/>
      <c r="C159" s="10"/>
      <c r="D159" s="10"/>
      <c r="E159" s="10"/>
      <c r="F159" s="10"/>
      <c r="G159" s="507"/>
      <c r="H159" s="10"/>
      <c r="I159" s="10"/>
      <c r="J159" s="10"/>
      <c r="K159" s="10"/>
      <c r="L159" s="10"/>
      <c r="M159" s="10"/>
      <c r="N159" s="10"/>
      <c r="O159" s="10"/>
      <c r="P159" s="10"/>
      <c r="Q159" s="10"/>
      <c r="R159" s="10"/>
      <c r="S159" s="10"/>
      <c r="T159" s="10"/>
      <c r="U159" s="10"/>
      <c r="V159" s="10"/>
      <c r="W159" s="10"/>
      <c r="X159" s="10"/>
      <c r="Y159" s="10"/>
      <c r="Z159" s="10"/>
    </row>
    <row r="160" spans="1:26" ht="15.5">
      <c r="A160" s="10"/>
      <c r="B160" s="10"/>
      <c r="C160" s="10"/>
      <c r="D160" s="10"/>
      <c r="E160" s="10"/>
      <c r="F160" s="10"/>
      <c r="G160" s="507"/>
      <c r="H160" s="10"/>
      <c r="I160" s="10"/>
      <c r="J160" s="10"/>
      <c r="K160" s="10"/>
      <c r="L160" s="10"/>
      <c r="M160" s="10"/>
      <c r="N160" s="10"/>
      <c r="O160" s="10"/>
      <c r="P160" s="10"/>
      <c r="Q160" s="10"/>
      <c r="R160" s="10"/>
      <c r="S160" s="10"/>
      <c r="T160" s="10"/>
      <c r="U160" s="10"/>
      <c r="V160" s="10"/>
      <c r="W160" s="10"/>
      <c r="X160" s="10"/>
      <c r="Y160" s="10"/>
      <c r="Z160" s="10"/>
    </row>
    <row r="161" spans="1:26" ht="15.5">
      <c r="A161" s="10"/>
      <c r="B161" s="10"/>
      <c r="C161" s="10"/>
      <c r="D161" s="10"/>
      <c r="E161" s="10"/>
      <c r="F161" s="10"/>
      <c r="G161" s="507"/>
      <c r="H161" s="10"/>
      <c r="I161" s="10"/>
      <c r="J161" s="10"/>
      <c r="K161" s="10"/>
      <c r="L161" s="10"/>
      <c r="M161" s="10"/>
      <c r="N161" s="10"/>
      <c r="O161" s="10"/>
      <c r="P161" s="10"/>
      <c r="Q161" s="10"/>
      <c r="R161" s="10"/>
      <c r="S161" s="10"/>
      <c r="T161" s="10"/>
      <c r="U161" s="10"/>
      <c r="V161" s="10"/>
      <c r="W161" s="10"/>
      <c r="X161" s="10"/>
      <c r="Y161" s="10"/>
      <c r="Z161" s="10"/>
    </row>
    <row r="162" spans="1:26" ht="15.5">
      <c r="A162" s="10"/>
      <c r="B162" s="10"/>
      <c r="C162" s="10"/>
      <c r="D162" s="10"/>
      <c r="E162" s="10"/>
      <c r="F162" s="10"/>
      <c r="G162" s="507"/>
      <c r="H162" s="10"/>
      <c r="I162" s="10"/>
      <c r="J162" s="10"/>
      <c r="K162" s="10"/>
      <c r="L162" s="10"/>
      <c r="M162" s="10"/>
      <c r="N162" s="10"/>
      <c r="O162" s="10"/>
      <c r="P162" s="10"/>
      <c r="Q162" s="10"/>
      <c r="R162" s="10"/>
      <c r="S162" s="10"/>
      <c r="T162" s="10"/>
      <c r="U162" s="10"/>
      <c r="V162" s="10"/>
      <c r="W162" s="10"/>
      <c r="X162" s="10"/>
      <c r="Y162" s="10"/>
      <c r="Z162" s="10"/>
    </row>
    <row r="163" spans="1:26" ht="15.5">
      <c r="A163" s="10"/>
      <c r="B163" s="10"/>
      <c r="C163" s="10"/>
      <c r="D163" s="10"/>
      <c r="E163" s="10"/>
      <c r="F163" s="10"/>
      <c r="G163" s="507"/>
      <c r="H163" s="10"/>
      <c r="I163" s="10"/>
      <c r="J163" s="10"/>
      <c r="K163" s="10"/>
      <c r="L163" s="10"/>
      <c r="M163" s="10"/>
      <c r="N163" s="10"/>
      <c r="O163" s="10"/>
      <c r="P163" s="10"/>
      <c r="Q163" s="10"/>
      <c r="R163" s="10"/>
      <c r="S163" s="10"/>
      <c r="T163" s="10"/>
      <c r="U163" s="10"/>
      <c r="V163" s="10"/>
      <c r="W163" s="10"/>
      <c r="X163" s="10"/>
      <c r="Y163" s="10"/>
      <c r="Z163" s="10"/>
    </row>
    <row r="164" spans="1:26" ht="15.5">
      <c r="A164" s="10"/>
      <c r="B164" s="10"/>
      <c r="C164" s="10"/>
      <c r="D164" s="10"/>
      <c r="E164" s="10"/>
      <c r="F164" s="10"/>
      <c r="G164" s="507"/>
      <c r="H164" s="10"/>
      <c r="I164" s="10"/>
      <c r="J164" s="10"/>
      <c r="K164" s="10"/>
      <c r="L164" s="10"/>
      <c r="M164" s="10"/>
      <c r="N164" s="10"/>
      <c r="O164" s="10"/>
      <c r="P164" s="10"/>
      <c r="Q164" s="10"/>
      <c r="R164" s="10"/>
      <c r="S164" s="10"/>
      <c r="T164" s="10"/>
      <c r="U164" s="10"/>
      <c r="V164" s="10"/>
      <c r="W164" s="10"/>
      <c r="X164" s="10"/>
      <c r="Y164" s="10"/>
      <c r="Z164" s="10"/>
    </row>
    <row r="165" spans="1:26" ht="15.5">
      <c r="A165" s="10"/>
      <c r="B165" s="10"/>
      <c r="C165" s="10"/>
      <c r="D165" s="10"/>
      <c r="E165" s="10"/>
      <c r="F165" s="10"/>
      <c r="G165" s="507"/>
      <c r="H165" s="10"/>
      <c r="I165" s="10"/>
      <c r="J165" s="10"/>
      <c r="K165" s="10"/>
      <c r="L165" s="10"/>
      <c r="M165" s="10"/>
      <c r="N165" s="10"/>
      <c r="O165" s="10"/>
      <c r="P165" s="10"/>
      <c r="Q165" s="10"/>
      <c r="R165" s="10"/>
      <c r="S165" s="10"/>
      <c r="T165" s="10"/>
      <c r="U165" s="10"/>
      <c r="V165" s="10"/>
      <c r="W165" s="10"/>
      <c r="X165" s="10"/>
      <c r="Y165" s="10"/>
      <c r="Z165" s="10"/>
    </row>
    <row r="166" spans="1:26" ht="15.5">
      <c r="A166" s="10"/>
      <c r="B166" s="10"/>
      <c r="C166" s="10"/>
      <c r="D166" s="10"/>
      <c r="E166" s="10"/>
      <c r="F166" s="10"/>
      <c r="G166" s="507"/>
      <c r="H166" s="10"/>
      <c r="I166" s="10"/>
      <c r="J166" s="10"/>
      <c r="K166" s="10"/>
      <c r="L166" s="10"/>
      <c r="M166" s="10"/>
      <c r="N166" s="10"/>
      <c r="O166" s="10"/>
      <c r="P166" s="10"/>
      <c r="Q166" s="10"/>
      <c r="R166" s="10"/>
      <c r="S166" s="10"/>
      <c r="T166" s="10"/>
      <c r="U166" s="10"/>
      <c r="V166" s="10"/>
      <c r="W166" s="10"/>
      <c r="X166" s="10"/>
      <c r="Y166" s="10"/>
      <c r="Z166" s="10"/>
    </row>
    <row r="167" spans="1:26" ht="15.5">
      <c r="A167" s="10"/>
      <c r="B167" s="10"/>
      <c r="C167" s="10"/>
      <c r="D167" s="10"/>
      <c r="E167" s="10"/>
      <c r="F167" s="10"/>
      <c r="G167" s="507"/>
      <c r="H167" s="10"/>
      <c r="I167" s="10"/>
      <c r="J167" s="10"/>
      <c r="K167" s="10"/>
      <c r="L167" s="10"/>
      <c r="M167" s="10"/>
      <c r="N167" s="10"/>
      <c r="O167" s="10"/>
      <c r="P167" s="10"/>
      <c r="Q167" s="10"/>
      <c r="R167" s="10"/>
      <c r="S167" s="10"/>
      <c r="T167" s="10"/>
      <c r="U167" s="10"/>
      <c r="V167" s="10"/>
      <c r="W167" s="10"/>
      <c r="X167" s="10"/>
      <c r="Y167" s="10"/>
      <c r="Z167" s="10"/>
    </row>
    <row r="168" spans="1:26" ht="15.5">
      <c r="A168" s="10"/>
      <c r="B168" s="10"/>
      <c r="C168" s="10"/>
      <c r="D168" s="10"/>
      <c r="E168" s="10"/>
      <c r="F168" s="10"/>
      <c r="G168" s="507"/>
      <c r="H168" s="10"/>
      <c r="I168" s="10"/>
      <c r="J168" s="10"/>
      <c r="K168" s="10"/>
      <c r="L168" s="10"/>
      <c r="M168" s="10"/>
      <c r="N168" s="10"/>
      <c r="O168" s="10"/>
      <c r="P168" s="10"/>
      <c r="Q168" s="10"/>
      <c r="R168" s="10"/>
      <c r="S168" s="10"/>
      <c r="T168" s="10"/>
      <c r="U168" s="10"/>
      <c r="V168" s="10"/>
      <c r="W168" s="10"/>
      <c r="X168" s="10"/>
      <c r="Y168" s="10"/>
      <c r="Z168" s="10"/>
    </row>
    <row r="169" spans="1:26" ht="15.5">
      <c r="A169" s="10"/>
      <c r="B169" s="10"/>
      <c r="C169" s="10"/>
      <c r="D169" s="10"/>
      <c r="E169" s="10"/>
      <c r="F169" s="10"/>
      <c r="G169" s="507"/>
      <c r="H169" s="10"/>
      <c r="I169" s="10"/>
      <c r="J169" s="10"/>
      <c r="K169" s="10"/>
      <c r="L169" s="10"/>
      <c r="M169" s="10"/>
      <c r="N169" s="10"/>
      <c r="O169" s="10"/>
      <c r="P169" s="10"/>
      <c r="Q169" s="10"/>
      <c r="R169" s="10"/>
      <c r="S169" s="10"/>
      <c r="T169" s="10"/>
      <c r="U169" s="10"/>
      <c r="V169" s="10"/>
      <c r="W169" s="10"/>
      <c r="X169" s="10"/>
      <c r="Y169" s="10"/>
      <c r="Z169" s="10"/>
    </row>
    <row r="170" spans="1:26" ht="15.5">
      <c r="A170" s="10"/>
      <c r="B170" s="10"/>
      <c r="C170" s="10"/>
      <c r="D170" s="10"/>
      <c r="E170" s="10"/>
      <c r="F170" s="10"/>
      <c r="G170" s="507"/>
      <c r="H170" s="10"/>
      <c r="I170" s="10"/>
      <c r="J170" s="10"/>
      <c r="K170" s="10"/>
      <c r="L170" s="10"/>
      <c r="M170" s="10"/>
      <c r="N170" s="10"/>
      <c r="O170" s="10"/>
      <c r="P170" s="10"/>
      <c r="Q170" s="10"/>
      <c r="R170" s="10"/>
      <c r="S170" s="10"/>
      <c r="T170" s="10"/>
      <c r="U170" s="10"/>
      <c r="V170" s="10"/>
      <c r="W170" s="10"/>
      <c r="X170" s="10"/>
      <c r="Y170" s="10"/>
      <c r="Z170" s="10"/>
    </row>
    <row r="171" spans="1:26" ht="15.5">
      <c r="A171" s="10"/>
      <c r="B171" s="10"/>
      <c r="C171" s="10"/>
      <c r="D171" s="10"/>
      <c r="E171" s="10"/>
      <c r="F171" s="10"/>
      <c r="G171" s="507"/>
      <c r="H171" s="10"/>
      <c r="I171" s="10"/>
      <c r="J171" s="10"/>
      <c r="K171" s="10"/>
      <c r="L171" s="10"/>
      <c r="M171" s="10"/>
      <c r="N171" s="10"/>
      <c r="O171" s="10"/>
      <c r="P171" s="10"/>
      <c r="Q171" s="10"/>
      <c r="R171" s="10"/>
      <c r="S171" s="10"/>
      <c r="T171" s="10"/>
      <c r="U171" s="10"/>
      <c r="V171" s="10"/>
      <c r="W171" s="10"/>
      <c r="X171" s="10"/>
      <c r="Y171" s="10"/>
      <c r="Z171" s="10"/>
    </row>
    <row r="172" spans="1:26" ht="15.5">
      <c r="A172" s="10"/>
      <c r="B172" s="10"/>
      <c r="C172" s="10"/>
      <c r="D172" s="10"/>
      <c r="E172" s="10"/>
      <c r="F172" s="10"/>
      <c r="G172" s="507"/>
      <c r="H172" s="10"/>
      <c r="I172" s="10"/>
      <c r="J172" s="10"/>
      <c r="K172" s="10"/>
      <c r="L172" s="10"/>
      <c r="M172" s="10"/>
      <c r="N172" s="10"/>
      <c r="O172" s="10"/>
      <c r="P172" s="10"/>
      <c r="Q172" s="10"/>
      <c r="R172" s="10"/>
      <c r="S172" s="10"/>
      <c r="T172" s="10"/>
      <c r="U172" s="10"/>
      <c r="V172" s="10"/>
      <c r="W172" s="10"/>
      <c r="X172" s="10"/>
      <c r="Y172" s="10"/>
      <c r="Z172" s="10"/>
    </row>
    <row r="173" spans="1:26" ht="15.5">
      <c r="A173" s="10"/>
      <c r="B173" s="10"/>
      <c r="C173" s="10"/>
      <c r="D173" s="10"/>
      <c r="E173" s="10"/>
      <c r="F173" s="10"/>
      <c r="G173" s="507"/>
      <c r="H173" s="10"/>
      <c r="I173" s="10"/>
      <c r="J173" s="10"/>
      <c r="K173" s="10"/>
      <c r="L173" s="10"/>
      <c r="M173" s="10"/>
      <c r="N173" s="10"/>
      <c r="O173" s="10"/>
      <c r="P173" s="10"/>
      <c r="Q173" s="10"/>
      <c r="R173" s="10"/>
      <c r="S173" s="10"/>
      <c r="T173" s="10"/>
      <c r="U173" s="10"/>
      <c r="V173" s="10"/>
      <c r="W173" s="10"/>
      <c r="X173" s="10"/>
      <c r="Y173" s="10"/>
      <c r="Z173" s="10"/>
    </row>
    <row r="174" spans="1:26" ht="15.5">
      <c r="A174" s="10"/>
      <c r="B174" s="10"/>
      <c r="C174" s="10"/>
      <c r="D174" s="10"/>
      <c r="E174" s="10"/>
      <c r="F174" s="10"/>
      <c r="G174" s="507"/>
      <c r="H174" s="10"/>
      <c r="I174" s="10"/>
      <c r="J174" s="10"/>
      <c r="K174" s="10"/>
      <c r="L174" s="10"/>
      <c r="M174" s="10"/>
      <c r="N174" s="10"/>
      <c r="O174" s="10"/>
      <c r="P174" s="10"/>
      <c r="Q174" s="10"/>
      <c r="R174" s="10"/>
      <c r="S174" s="10"/>
      <c r="T174" s="10"/>
      <c r="U174" s="10"/>
      <c r="V174" s="10"/>
      <c r="W174" s="10"/>
      <c r="X174" s="10"/>
      <c r="Y174" s="10"/>
      <c r="Z174" s="10"/>
    </row>
    <row r="175" spans="1:26" ht="15.5">
      <c r="A175" s="10"/>
      <c r="B175" s="10"/>
      <c r="C175" s="10"/>
      <c r="D175" s="10"/>
      <c r="E175" s="10"/>
      <c r="F175" s="10"/>
      <c r="G175" s="507"/>
      <c r="H175" s="10"/>
      <c r="I175" s="10"/>
      <c r="J175" s="10"/>
      <c r="K175" s="10"/>
      <c r="L175" s="10"/>
      <c r="M175" s="10"/>
      <c r="N175" s="10"/>
      <c r="O175" s="10"/>
      <c r="P175" s="10"/>
      <c r="Q175" s="10"/>
      <c r="R175" s="10"/>
      <c r="S175" s="10"/>
      <c r="T175" s="10"/>
      <c r="U175" s="10"/>
      <c r="V175" s="10"/>
      <c r="W175" s="10"/>
      <c r="X175" s="10"/>
      <c r="Y175" s="10"/>
      <c r="Z175" s="10"/>
    </row>
    <row r="176" spans="1:26" ht="15.5">
      <c r="A176" s="10"/>
      <c r="B176" s="10"/>
      <c r="C176" s="10"/>
      <c r="D176" s="10"/>
      <c r="E176" s="10"/>
      <c r="F176" s="10"/>
      <c r="G176" s="507"/>
      <c r="H176" s="10"/>
      <c r="I176" s="10"/>
      <c r="J176" s="10"/>
      <c r="K176" s="10"/>
      <c r="L176" s="10"/>
      <c r="M176" s="10"/>
      <c r="N176" s="10"/>
      <c r="O176" s="10"/>
      <c r="P176" s="10"/>
      <c r="Q176" s="10"/>
      <c r="R176" s="10"/>
      <c r="S176" s="10"/>
      <c r="T176" s="10"/>
      <c r="U176" s="10"/>
      <c r="V176" s="10"/>
      <c r="W176" s="10"/>
      <c r="X176" s="10"/>
      <c r="Y176" s="10"/>
      <c r="Z176" s="10"/>
    </row>
    <row r="177" spans="1:26" ht="15.5">
      <c r="A177" s="10"/>
      <c r="B177" s="10"/>
      <c r="C177" s="10"/>
      <c r="D177" s="10"/>
      <c r="E177" s="10"/>
      <c r="F177" s="10"/>
      <c r="G177" s="507"/>
      <c r="H177" s="10"/>
      <c r="I177" s="10"/>
      <c r="J177" s="10"/>
      <c r="K177" s="10"/>
      <c r="L177" s="10"/>
      <c r="M177" s="10"/>
      <c r="N177" s="10"/>
      <c r="O177" s="10"/>
      <c r="P177" s="10"/>
      <c r="Q177" s="10"/>
      <c r="R177" s="10"/>
      <c r="S177" s="10"/>
      <c r="T177" s="10"/>
      <c r="U177" s="10"/>
      <c r="V177" s="10"/>
      <c r="W177" s="10"/>
      <c r="X177" s="10"/>
      <c r="Y177" s="10"/>
      <c r="Z177" s="10"/>
    </row>
    <row r="178" spans="1:26" ht="15.5">
      <c r="A178" s="10"/>
      <c r="B178" s="10"/>
      <c r="C178" s="10"/>
      <c r="D178" s="10"/>
      <c r="E178" s="10"/>
      <c r="F178" s="10"/>
      <c r="G178" s="507"/>
      <c r="H178" s="10"/>
      <c r="I178" s="10"/>
      <c r="J178" s="10"/>
      <c r="K178" s="10"/>
      <c r="L178" s="10"/>
      <c r="M178" s="10"/>
      <c r="N178" s="10"/>
      <c r="O178" s="10"/>
      <c r="P178" s="10"/>
      <c r="Q178" s="10"/>
      <c r="R178" s="10"/>
      <c r="S178" s="10"/>
      <c r="T178" s="10"/>
      <c r="U178" s="10"/>
      <c r="V178" s="10"/>
      <c r="W178" s="10"/>
      <c r="X178" s="10"/>
      <c r="Y178" s="10"/>
      <c r="Z178" s="10"/>
    </row>
    <row r="179" spans="1:26" ht="15.5">
      <c r="A179" s="10"/>
      <c r="B179" s="10"/>
      <c r="C179" s="10"/>
      <c r="D179" s="10"/>
      <c r="E179" s="10"/>
      <c r="F179" s="10"/>
      <c r="G179" s="507"/>
      <c r="H179" s="10"/>
      <c r="I179" s="10"/>
      <c r="J179" s="10"/>
      <c r="K179" s="10"/>
      <c r="L179" s="10"/>
      <c r="M179" s="10"/>
      <c r="N179" s="10"/>
      <c r="O179" s="10"/>
      <c r="P179" s="10"/>
      <c r="Q179" s="10"/>
      <c r="R179" s="10"/>
      <c r="S179" s="10"/>
      <c r="T179" s="10"/>
      <c r="U179" s="10"/>
      <c r="V179" s="10"/>
      <c r="W179" s="10"/>
      <c r="X179" s="10"/>
      <c r="Y179" s="10"/>
      <c r="Z179" s="10"/>
    </row>
    <row r="180" spans="1:26" ht="15.5">
      <c r="A180" s="10"/>
      <c r="B180" s="10"/>
      <c r="C180" s="10"/>
      <c r="D180" s="10"/>
      <c r="E180" s="10"/>
      <c r="F180" s="10"/>
      <c r="G180" s="507"/>
      <c r="H180" s="10"/>
      <c r="I180" s="10"/>
      <c r="J180" s="10"/>
      <c r="K180" s="10"/>
      <c r="L180" s="10"/>
      <c r="M180" s="10"/>
      <c r="N180" s="10"/>
      <c r="O180" s="10"/>
      <c r="P180" s="10"/>
      <c r="Q180" s="10"/>
      <c r="R180" s="10"/>
      <c r="S180" s="10"/>
      <c r="T180" s="10"/>
      <c r="U180" s="10"/>
      <c r="V180" s="10"/>
      <c r="W180" s="10"/>
      <c r="X180" s="10"/>
      <c r="Y180" s="10"/>
      <c r="Z180" s="10"/>
    </row>
    <row r="181" spans="1:26" ht="15.5">
      <c r="A181" s="10"/>
      <c r="B181" s="10"/>
      <c r="C181" s="10"/>
      <c r="D181" s="10"/>
      <c r="E181" s="10"/>
      <c r="F181" s="10"/>
      <c r="G181" s="507"/>
      <c r="H181" s="10"/>
      <c r="I181" s="10"/>
      <c r="J181" s="10"/>
      <c r="K181" s="10"/>
      <c r="L181" s="10"/>
      <c r="M181" s="10"/>
      <c r="N181" s="10"/>
      <c r="O181" s="10"/>
      <c r="P181" s="10"/>
      <c r="Q181" s="10"/>
      <c r="R181" s="10"/>
      <c r="S181" s="10"/>
      <c r="T181" s="10"/>
      <c r="U181" s="10"/>
      <c r="V181" s="10"/>
      <c r="W181" s="10"/>
      <c r="X181" s="10"/>
      <c r="Y181" s="10"/>
      <c r="Z181" s="10"/>
    </row>
    <row r="182" spans="1:26" ht="15.5">
      <c r="A182" s="10"/>
      <c r="B182" s="10"/>
      <c r="C182" s="10"/>
      <c r="D182" s="10"/>
      <c r="E182" s="10"/>
      <c r="F182" s="10"/>
      <c r="G182" s="507"/>
      <c r="H182" s="10"/>
      <c r="I182" s="10"/>
      <c r="J182" s="10"/>
      <c r="K182" s="10"/>
      <c r="L182" s="10"/>
      <c r="M182" s="10"/>
      <c r="N182" s="10"/>
      <c r="O182" s="10"/>
      <c r="P182" s="10"/>
      <c r="Q182" s="10"/>
      <c r="R182" s="10"/>
      <c r="S182" s="10"/>
      <c r="T182" s="10"/>
      <c r="U182" s="10"/>
      <c r="V182" s="10"/>
      <c r="W182" s="10"/>
      <c r="X182" s="10"/>
      <c r="Y182" s="10"/>
      <c r="Z182" s="10"/>
    </row>
    <row r="183" spans="1:26" ht="15.5">
      <c r="A183" s="10"/>
      <c r="B183" s="10"/>
      <c r="C183" s="10"/>
      <c r="D183" s="10"/>
      <c r="E183" s="10"/>
      <c r="F183" s="10"/>
      <c r="G183" s="507"/>
      <c r="H183" s="10"/>
      <c r="I183" s="10"/>
      <c r="J183" s="10"/>
      <c r="K183" s="10"/>
      <c r="L183" s="10"/>
      <c r="M183" s="10"/>
      <c r="N183" s="10"/>
      <c r="O183" s="10"/>
      <c r="P183" s="10"/>
      <c r="Q183" s="10"/>
      <c r="R183" s="10"/>
      <c r="S183" s="10"/>
      <c r="T183" s="10"/>
      <c r="U183" s="10"/>
      <c r="V183" s="10"/>
      <c r="W183" s="10"/>
      <c r="X183" s="10"/>
      <c r="Y183" s="10"/>
      <c r="Z183" s="10"/>
    </row>
    <row r="184" spans="1:26" ht="15.5">
      <c r="A184" s="10"/>
      <c r="B184" s="10"/>
      <c r="C184" s="10"/>
      <c r="D184" s="10"/>
      <c r="E184" s="10"/>
      <c r="F184" s="10"/>
      <c r="G184" s="507"/>
      <c r="H184" s="10"/>
      <c r="I184" s="10"/>
      <c r="J184" s="10"/>
      <c r="K184" s="10"/>
      <c r="L184" s="10"/>
      <c r="M184" s="10"/>
      <c r="N184" s="10"/>
      <c r="O184" s="10"/>
      <c r="P184" s="10"/>
      <c r="Q184" s="10"/>
      <c r="R184" s="10"/>
      <c r="S184" s="10"/>
      <c r="T184" s="10"/>
      <c r="U184" s="10"/>
      <c r="V184" s="10"/>
      <c r="W184" s="10"/>
      <c r="X184" s="10"/>
      <c r="Y184" s="10"/>
      <c r="Z184" s="10"/>
    </row>
    <row r="185" spans="1:26" ht="15.5">
      <c r="A185" s="10"/>
      <c r="B185" s="10"/>
      <c r="C185" s="10"/>
      <c r="D185" s="10"/>
      <c r="E185" s="10"/>
      <c r="F185" s="10"/>
      <c r="G185" s="507"/>
      <c r="H185" s="10"/>
      <c r="I185" s="10"/>
      <c r="J185" s="10"/>
      <c r="K185" s="10"/>
      <c r="L185" s="10"/>
      <c r="M185" s="10"/>
      <c r="N185" s="10"/>
      <c r="O185" s="10"/>
      <c r="P185" s="10"/>
      <c r="Q185" s="10"/>
      <c r="R185" s="10"/>
      <c r="S185" s="10"/>
      <c r="T185" s="10"/>
      <c r="U185" s="10"/>
      <c r="V185" s="10"/>
      <c r="W185" s="10"/>
      <c r="X185" s="10"/>
      <c r="Y185" s="10"/>
      <c r="Z185" s="10"/>
    </row>
    <row r="186" spans="1:26" ht="15.5">
      <c r="A186" s="10"/>
      <c r="B186" s="10"/>
      <c r="C186" s="10"/>
      <c r="D186" s="10"/>
      <c r="E186" s="10"/>
      <c r="F186" s="10"/>
      <c r="G186" s="507"/>
      <c r="H186" s="10"/>
      <c r="I186" s="10"/>
      <c r="J186" s="10"/>
      <c r="K186" s="10"/>
      <c r="L186" s="10"/>
      <c r="M186" s="10"/>
      <c r="N186" s="10"/>
      <c r="O186" s="10"/>
      <c r="P186" s="10"/>
      <c r="Q186" s="10"/>
      <c r="R186" s="10"/>
      <c r="S186" s="10"/>
      <c r="T186" s="10"/>
      <c r="U186" s="10"/>
      <c r="V186" s="10"/>
      <c r="W186" s="10"/>
      <c r="X186" s="10"/>
      <c r="Y186" s="10"/>
      <c r="Z186" s="10"/>
    </row>
    <row r="187" spans="1:26" ht="15.5">
      <c r="A187" s="10"/>
      <c r="B187" s="10"/>
      <c r="C187" s="10"/>
      <c r="D187" s="10"/>
      <c r="E187" s="10"/>
      <c r="F187" s="10"/>
      <c r="G187" s="507"/>
      <c r="H187" s="10"/>
      <c r="I187" s="10"/>
      <c r="J187" s="10"/>
      <c r="K187" s="10"/>
      <c r="L187" s="10"/>
      <c r="M187" s="10"/>
      <c r="N187" s="10"/>
      <c r="O187" s="10"/>
      <c r="P187" s="10"/>
      <c r="Q187" s="10"/>
      <c r="R187" s="10"/>
      <c r="S187" s="10"/>
      <c r="T187" s="10"/>
      <c r="U187" s="10"/>
      <c r="V187" s="10"/>
      <c r="W187" s="10"/>
      <c r="X187" s="10"/>
      <c r="Y187" s="10"/>
      <c r="Z187" s="10"/>
    </row>
    <row r="188" spans="1:26" ht="15.5">
      <c r="A188" s="10"/>
      <c r="B188" s="10"/>
      <c r="C188" s="10"/>
      <c r="D188" s="10"/>
      <c r="E188" s="10"/>
      <c r="F188" s="10"/>
      <c r="G188" s="507"/>
      <c r="H188" s="10"/>
      <c r="I188" s="10"/>
      <c r="J188" s="10"/>
      <c r="K188" s="10"/>
      <c r="L188" s="10"/>
      <c r="M188" s="10"/>
      <c r="N188" s="10"/>
      <c r="O188" s="10"/>
      <c r="P188" s="10"/>
      <c r="Q188" s="10"/>
      <c r="R188" s="10"/>
      <c r="S188" s="10"/>
      <c r="T188" s="10"/>
      <c r="U188" s="10"/>
      <c r="V188" s="10"/>
      <c r="W188" s="10"/>
      <c r="X188" s="10"/>
      <c r="Y188" s="10"/>
      <c r="Z188" s="10"/>
    </row>
    <row r="189" spans="1:26" ht="15.5">
      <c r="A189" s="10"/>
      <c r="B189" s="10"/>
      <c r="C189" s="10"/>
      <c r="D189" s="10"/>
      <c r="E189" s="10"/>
      <c r="F189" s="10"/>
      <c r="G189" s="507"/>
      <c r="H189" s="10"/>
      <c r="I189" s="10"/>
      <c r="J189" s="10"/>
      <c r="K189" s="10"/>
      <c r="L189" s="10"/>
      <c r="M189" s="10"/>
      <c r="N189" s="10"/>
      <c r="O189" s="10"/>
      <c r="P189" s="10"/>
      <c r="Q189" s="10"/>
      <c r="R189" s="10"/>
      <c r="S189" s="10"/>
      <c r="T189" s="10"/>
      <c r="U189" s="10"/>
      <c r="V189" s="10"/>
      <c r="W189" s="10"/>
      <c r="X189" s="10"/>
      <c r="Y189" s="10"/>
      <c r="Z189" s="10"/>
    </row>
    <row r="190" spans="1:26" ht="15.5">
      <c r="A190" s="10"/>
      <c r="B190" s="10"/>
      <c r="C190" s="10"/>
      <c r="D190" s="10"/>
      <c r="E190" s="10"/>
      <c r="F190" s="10"/>
      <c r="G190" s="507"/>
      <c r="H190" s="10"/>
      <c r="I190" s="10"/>
      <c r="J190" s="10"/>
      <c r="K190" s="10"/>
      <c r="L190" s="10"/>
      <c r="M190" s="10"/>
      <c r="N190" s="10"/>
      <c r="O190" s="10"/>
      <c r="P190" s="10"/>
      <c r="Q190" s="10"/>
      <c r="R190" s="10"/>
      <c r="S190" s="10"/>
      <c r="T190" s="10"/>
      <c r="U190" s="10"/>
      <c r="V190" s="10"/>
      <c r="W190" s="10"/>
      <c r="X190" s="10"/>
      <c r="Y190" s="10"/>
      <c r="Z190" s="10"/>
    </row>
    <row r="191" spans="1:26" ht="15.5">
      <c r="A191" s="10"/>
      <c r="B191" s="10"/>
      <c r="C191" s="10"/>
      <c r="D191" s="10"/>
      <c r="E191" s="10"/>
      <c r="F191" s="10"/>
      <c r="G191" s="507"/>
      <c r="H191" s="10"/>
      <c r="I191" s="10"/>
      <c r="J191" s="10"/>
      <c r="K191" s="10"/>
      <c r="L191" s="10"/>
      <c r="M191" s="10"/>
      <c r="N191" s="10"/>
      <c r="O191" s="10"/>
      <c r="P191" s="10"/>
      <c r="Q191" s="10"/>
      <c r="R191" s="10"/>
      <c r="S191" s="10"/>
      <c r="T191" s="10"/>
      <c r="U191" s="10"/>
      <c r="V191" s="10"/>
      <c r="W191" s="10"/>
      <c r="X191" s="10"/>
      <c r="Y191" s="10"/>
      <c r="Z191" s="10"/>
    </row>
    <row r="192" spans="1:26" ht="15.5">
      <c r="A192" s="10"/>
      <c r="B192" s="10"/>
      <c r="C192" s="10"/>
      <c r="D192" s="10"/>
      <c r="E192" s="10"/>
      <c r="F192" s="10"/>
      <c r="G192" s="507"/>
      <c r="H192" s="10"/>
      <c r="I192" s="10"/>
      <c r="J192" s="10"/>
      <c r="K192" s="10"/>
      <c r="L192" s="10"/>
      <c r="M192" s="10"/>
      <c r="N192" s="10"/>
      <c r="O192" s="10"/>
      <c r="P192" s="10"/>
      <c r="Q192" s="10"/>
      <c r="R192" s="10"/>
      <c r="S192" s="10"/>
      <c r="T192" s="10"/>
      <c r="U192" s="10"/>
      <c r="V192" s="10"/>
      <c r="W192" s="10"/>
      <c r="X192" s="10"/>
      <c r="Y192" s="10"/>
      <c r="Z192" s="10"/>
    </row>
    <row r="193" spans="1:26" ht="15.5">
      <c r="A193" s="10"/>
      <c r="B193" s="10"/>
      <c r="C193" s="10"/>
      <c r="D193" s="10"/>
      <c r="E193" s="10"/>
      <c r="F193" s="10"/>
      <c r="G193" s="507"/>
      <c r="H193" s="10"/>
      <c r="I193" s="10"/>
      <c r="J193" s="10"/>
      <c r="K193" s="10"/>
      <c r="L193" s="10"/>
      <c r="M193" s="10"/>
      <c r="N193" s="10"/>
      <c r="O193" s="10"/>
      <c r="P193" s="10"/>
      <c r="Q193" s="10"/>
      <c r="R193" s="10"/>
      <c r="S193" s="10"/>
      <c r="T193" s="10"/>
      <c r="U193" s="10"/>
      <c r="V193" s="10"/>
      <c r="W193" s="10"/>
      <c r="X193" s="10"/>
      <c r="Y193" s="10"/>
      <c r="Z193" s="10"/>
    </row>
    <row r="194" spans="1:26" ht="15.5">
      <c r="A194" s="10"/>
      <c r="B194" s="10"/>
      <c r="C194" s="10"/>
      <c r="D194" s="10"/>
      <c r="E194" s="10"/>
      <c r="F194" s="10"/>
      <c r="G194" s="507"/>
      <c r="H194" s="10"/>
      <c r="I194" s="10"/>
      <c r="J194" s="10"/>
      <c r="K194" s="10"/>
      <c r="L194" s="10"/>
      <c r="M194" s="10"/>
      <c r="N194" s="10"/>
      <c r="O194" s="10"/>
      <c r="P194" s="10"/>
      <c r="Q194" s="10"/>
      <c r="R194" s="10"/>
      <c r="S194" s="10"/>
      <c r="T194" s="10"/>
      <c r="U194" s="10"/>
      <c r="V194" s="10"/>
      <c r="W194" s="10"/>
      <c r="X194" s="10"/>
      <c r="Y194" s="10"/>
      <c r="Z194" s="10"/>
    </row>
    <row r="195" spans="1:26" ht="15.5">
      <c r="A195" s="10"/>
      <c r="B195" s="10"/>
      <c r="C195" s="10"/>
      <c r="D195" s="10"/>
      <c r="E195" s="10"/>
      <c r="F195" s="10"/>
      <c r="G195" s="507"/>
      <c r="H195" s="10"/>
      <c r="I195" s="10"/>
      <c r="J195" s="10"/>
      <c r="K195" s="10"/>
      <c r="L195" s="10"/>
      <c r="M195" s="10"/>
      <c r="N195" s="10"/>
      <c r="O195" s="10"/>
      <c r="P195" s="10"/>
      <c r="Q195" s="10"/>
      <c r="R195" s="10"/>
      <c r="S195" s="10"/>
      <c r="T195" s="10"/>
      <c r="U195" s="10"/>
      <c r="V195" s="10"/>
      <c r="W195" s="10"/>
      <c r="X195" s="10"/>
      <c r="Y195" s="10"/>
      <c r="Z195" s="10"/>
    </row>
    <row r="196" spans="1:26" ht="15.5">
      <c r="A196" s="10"/>
      <c r="B196" s="10"/>
      <c r="C196" s="10"/>
      <c r="D196" s="10"/>
      <c r="E196" s="10"/>
      <c r="F196" s="10"/>
      <c r="G196" s="507"/>
      <c r="H196" s="10"/>
      <c r="I196" s="10"/>
      <c r="J196" s="10"/>
      <c r="K196" s="10"/>
      <c r="L196" s="10"/>
      <c r="M196" s="10"/>
      <c r="N196" s="10"/>
      <c r="O196" s="10"/>
      <c r="P196" s="10"/>
      <c r="Q196" s="10"/>
      <c r="R196" s="10"/>
      <c r="S196" s="10"/>
      <c r="T196" s="10"/>
      <c r="U196" s="10"/>
      <c r="V196" s="10"/>
      <c r="W196" s="10"/>
      <c r="X196" s="10"/>
      <c r="Y196" s="10"/>
      <c r="Z196" s="10"/>
    </row>
    <row r="197" spans="1:26" ht="15.5">
      <c r="A197" s="10"/>
      <c r="B197" s="10"/>
      <c r="C197" s="10"/>
      <c r="D197" s="10"/>
      <c r="E197" s="10"/>
      <c r="F197" s="10"/>
      <c r="G197" s="507"/>
      <c r="H197" s="10"/>
      <c r="I197" s="10"/>
      <c r="J197" s="10"/>
      <c r="K197" s="10"/>
      <c r="L197" s="10"/>
      <c r="M197" s="10"/>
      <c r="N197" s="10"/>
      <c r="O197" s="10"/>
      <c r="P197" s="10"/>
      <c r="Q197" s="10"/>
      <c r="R197" s="10"/>
      <c r="S197" s="10"/>
      <c r="T197" s="10"/>
      <c r="U197" s="10"/>
      <c r="V197" s="10"/>
      <c r="W197" s="10"/>
      <c r="X197" s="10"/>
      <c r="Y197" s="10"/>
      <c r="Z197" s="10"/>
    </row>
    <row r="198" spans="1:26" ht="15.5">
      <c r="A198" s="10"/>
      <c r="B198" s="10"/>
      <c r="C198" s="10"/>
      <c r="D198" s="10"/>
      <c r="E198" s="10"/>
      <c r="F198" s="10"/>
      <c r="G198" s="507"/>
      <c r="H198" s="10"/>
      <c r="I198" s="10"/>
      <c r="J198" s="10"/>
      <c r="K198" s="10"/>
      <c r="L198" s="10"/>
      <c r="M198" s="10"/>
      <c r="N198" s="10"/>
      <c r="O198" s="10"/>
      <c r="P198" s="10"/>
      <c r="Q198" s="10"/>
      <c r="R198" s="10"/>
      <c r="S198" s="10"/>
      <c r="T198" s="10"/>
      <c r="U198" s="10"/>
      <c r="V198" s="10"/>
      <c r="W198" s="10"/>
      <c r="X198" s="10"/>
      <c r="Y198" s="10"/>
      <c r="Z198" s="10"/>
    </row>
    <row r="199" spans="1:26" ht="15.5">
      <c r="A199" s="10"/>
      <c r="B199" s="10"/>
      <c r="C199" s="10"/>
      <c r="D199" s="10"/>
      <c r="E199" s="10"/>
      <c r="F199" s="10"/>
      <c r="G199" s="507"/>
      <c r="H199" s="10"/>
      <c r="I199" s="10"/>
      <c r="J199" s="10"/>
      <c r="K199" s="10"/>
      <c r="L199" s="10"/>
      <c r="M199" s="10"/>
      <c r="N199" s="10"/>
      <c r="O199" s="10"/>
      <c r="P199" s="10"/>
      <c r="Q199" s="10"/>
      <c r="R199" s="10"/>
      <c r="S199" s="10"/>
      <c r="T199" s="10"/>
      <c r="U199" s="10"/>
      <c r="V199" s="10"/>
      <c r="W199" s="10"/>
      <c r="X199" s="10"/>
      <c r="Y199" s="10"/>
      <c r="Z199" s="10"/>
    </row>
    <row r="200" spans="1:26" ht="15.5">
      <c r="A200" s="10"/>
      <c r="B200" s="10"/>
      <c r="C200" s="10"/>
      <c r="D200" s="10"/>
      <c r="E200" s="10"/>
      <c r="F200" s="10"/>
      <c r="G200" s="507"/>
      <c r="H200" s="10"/>
      <c r="I200" s="10"/>
      <c r="J200" s="10"/>
      <c r="K200" s="10"/>
      <c r="L200" s="10"/>
      <c r="M200" s="10"/>
      <c r="N200" s="10"/>
      <c r="O200" s="10"/>
      <c r="P200" s="10"/>
      <c r="Q200" s="10"/>
      <c r="R200" s="10"/>
      <c r="S200" s="10"/>
      <c r="T200" s="10"/>
      <c r="U200" s="10"/>
      <c r="V200" s="10"/>
      <c r="W200" s="10"/>
      <c r="X200" s="10"/>
      <c r="Y200" s="10"/>
      <c r="Z200" s="10"/>
    </row>
    <row r="201" spans="1:26" ht="15.5">
      <c r="A201" s="10"/>
      <c r="B201" s="10"/>
      <c r="C201" s="10"/>
      <c r="D201" s="10"/>
      <c r="E201" s="10"/>
      <c r="F201" s="10"/>
      <c r="G201" s="507"/>
      <c r="H201" s="10"/>
      <c r="I201" s="10"/>
      <c r="J201" s="10"/>
      <c r="K201" s="10"/>
      <c r="L201" s="10"/>
      <c r="M201" s="10"/>
      <c r="N201" s="10"/>
      <c r="O201" s="10"/>
      <c r="P201" s="10"/>
      <c r="Q201" s="10"/>
      <c r="R201" s="10"/>
      <c r="S201" s="10"/>
      <c r="T201" s="10"/>
      <c r="U201" s="10"/>
      <c r="V201" s="10"/>
      <c r="W201" s="10"/>
      <c r="X201" s="10"/>
      <c r="Y201" s="10"/>
      <c r="Z201" s="10"/>
    </row>
    <row r="202" spans="1:26" ht="15.5">
      <c r="A202" s="10"/>
      <c r="B202" s="10"/>
      <c r="C202" s="10"/>
      <c r="D202" s="10"/>
      <c r="E202" s="10"/>
      <c r="F202" s="10"/>
      <c r="G202" s="507"/>
      <c r="H202" s="10"/>
      <c r="I202" s="10"/>
      <c r="J202" s="10"/>
      <c r="K202" s="10"/>
      <c r="L202" s="10"/>
      <c r="M202" s="10"/>
      <c r="N202" s="10"/>
      <c r="O202" s="10"/>
      <c r="P202" s="10"/>
      <c r="Q202" s="10"/>
      <c r="R202" s="10"/>
      <c r="S202" s="10"/>
      <c r="T202" s="10"/>
      <c r="U202" s="10"/>
      <c r="V202" s="10"/>
      <c r="W202" s="10"/>
      <c r="X202" s="10"/>
      <c r="Y202" s="10"/>
      <c r="Z202" s="10"/>
    </row>
    <row r="203" spans="1:26" ht="15.5">
      <c r="A203" s="10"/>
      <c r="B203" s="10"/>
      <c r="C203" s="10"/>
      <c r="D203" s="10"/>
      <c r="E203" s="10"/>
      <c r="F203" s="10"/>
      <c r="G203" s="507"/>
      <c r="H203" s="10"/>
      <c r="I203" s="10"/>
      <c r="J203" s="10"/>
      <c r="K203" s="10"/>
      <c r="L203" s="10"/>
      <c r="M203" s="10"/>
      <c r="N203" s="10"/>
      <c r="O203" s="10"/>
      <c r="P203" s="10"/>
      <c r="Q203" s="10"/>
      <c r="R203" s="10"/>
      <c r="S203" s="10"/>
      <c r="T203" s="10"/>
      <c r="U203" s="10"/>
      <c r="V203" s="10"/>
      <c r="W203" s="10"/>
      <c r="X203" s="10"/>
      <c r="Y203" s="10"/>
      <c r="Z203" s="10"/>
    </row>
    <row r="204" spans="1:26" ht="15.5">
      <c r="A204" s="10"/>
      <c r="B204" s="10"/>
      <c r="C204" s="10"/>
      <c r="D204" s="10"/>
      <c r="E204" s="10"/>
      <c r="F204" s="10"/>
      <c r="G204" s="507"/>
      <c r="H204" s="10"/>
      <c r="I204" s="10"/>
      <c r="J204" s="10"/>
      <c r="K204" s="10"/>
      <c r="L204" s="10"/>
      <c r="M204" s="10"/>
      <c r="N204" s="10"/>
      <c r="O204" s="10"/>
      <c r="P204" s="10"/>
      <c r="Q204" s="10"/>
      <c r="R204" s="10"/>
      <c r="S204" s="10"/>
      <c r="T204" s="10"/>
      <c r="U204" s="10"/>
      <c r="V204" s="10"/>
      <c r="W204" s="10"/>
      <c r="X204" s="10"/>
      <c r="Y204" s="10"/>
      <c r="Z204" s="10"/>
    </row>
    <row r="205" spans="1:26" ht="15.5">
      <c r="A205" s="10"/>
      <c r="B205" s="10"/>
      <c r="C205" s="10"/>
      <c r="D205" s="10"/>
      <c r="E205" s="10"/>
      <c r="F205" s="10"/>
      <c r="G205" s="507"/>
      <c r="H205" s="10"/>
      <c r="I205" s="10"/>
      <c r="J205" s="10"/>
      <c r="K205" s="10"/>
      <c r="L205" s="10"/>
      <c r="M205" s="10"/>
      <c r="N205" s="10"/>
      <c r="O205" s="10"/>
      <c r="P205" s="10"/>
      <c r="Q205" s="10"/>
      <c r="R205" s="10"/>
      <c r="S205" s="10"/>
      <c r="T205" s="10"/>
      <c r="U205" s="10"/>
      <c r="V205" s="10"/>
      <c r="W205" s="10"/>
      <c r="X205" s="10"/>
      <c r="Y205" s="10"/>
      <c r="Z205" s="10"/>
    </row>
    <row r="206" spans="1:26" ht="15.5">
      <c r="A206" s="10"/>
      <c r="B206" s="10"/>
      <c r="C206" s="10"/>
      <c r="D206" s="10"/>
      <c r="E206" s="10"/>
      <c r="F206" s="10"/>
      <c r="G206" s="507"/>
      <c r="H206" s="10"/>
      <c r="I206" s="10"/>
      <c r="J206" s="10"/>
      <c r="K206" s="10"/>
      <c r="L206" s="10"/>
      <c r="M206" s="10"/>
      <c r="N206" s="10"/>
      <c r="O206" s="10"/>
      <c r="P206" s="10"/>
      <c r="Q206" s="10"/>
      <c r="R206" s="10"/>
      <c r="S206" s="10"/>
      <c r="T206" s="10"/>
      <c r="U206" s="10"/>
      <c r="V206" s="10"/>
      <c r="W206" s="10"/>
      <c r="X206" s="10"/>
      <c r="Y206" s="10"/>
      <c r="Z206" s="10"/>
    </row>
    <row r="207" spans="1:26" ht="15.5">
      <c r="A207" s="10"/>
      <c r="B207" s="10"/>
      <c r="C207" s="10"/>
      <c r="D207" s="10"/>
      <c r="E207" s="10"/>
      <c r="F207" s="10"/>
      <c r="G207" s="507"/>
      <c r="H207" s="10"/>
      <c r="I207" s="10"/>
      <c r="J207" s="10"/>
      <c r="K207" s="10"/>
      <c r="L207" s="10"/>
      <c r="M207" s="10"/>
      <c r="N207" s="10"/>
      <c r="O207" s="10"/>
      <c r="P207" s="10"/>
      <c r="Q207" s="10"/>
      <c r="R207" s="10"/>
      <c r="S207" s="10"/>
      <c r="T207" s="10"/>
      <c r="U207" s="10"/>
      <c r="V207" s="10"/>
      <c r="W207" s="10"/>
      <c r="X207" s="10"/>
      <c r="Y207" s="10"/>
      <c r="Z207" s="10"/>
    </row>
    <row r="208" spans="1:26" ht="15.5">
      <c r="A208" s="10"/>
      <c r="B208" s="10"/>
      <c r="C208" s="10"/>
      <c r="D208" s="10"/>
      <c r="E208" s="10"/>
      <c r="F208" s="10"/>
      <c r="G208" s="507"/>
      <c r="H208" s="10"/>
      <c r="I208" s="10"/>
      <c r="J208" s="10"/>
      <c r="K208" s="10"/>
      <c r="L208" s="10"/>
      <c r="M208" s="10"/>
      <c r="N208" s="10"/>
      <c r="O208" s="10"/>
      <c r="P208" s="10"/>
      <c r="Q208" s="10"/>
      <c r="R208" s="10"/>
      <c r="S208" s="10"/>
      <c r="T208" s="10"/>
      <c r="U208" s="10"/>
      <c r="V208" s="10"/>
      <c r="W208" s="10"/>
      <c r="X208" s="10"/>
      <c r="Y208" s="10"/>
      <c r="Z208" s="10"/>
    </row>
    <row r="209" spans="1:26" ht="15.5">
      <c r="A209" s="10"/>
      <c r="B209" s="10"/>
      <c r="C209" s="10"/>
      <c r="D209" s="10"/>
      <c r="E209" s="10"/>
      <c r="F209" s="10"/>
      <c r="G209" s="507"/>
      <c r="H209" s="10"/>
      <c r="I209" s="10"/>
      <c r="J209" s="10"/>
      <c r="K209" s="10"/>
      <c r="L209" s="10"/>
      <c r="M209" s="10"/>
      <c r="N209" s="10"/>
      <c r="O209" s="10"/>
      <c r="P209" s="10"/>
      <c r="Q209" s="10"/>
      <c r="R209" s="10"/>
      <c r="S209" s="10"/>
      <c r="T209" s="10"/>
      <c r="U209" s="10"/>
      <c r="V209" s="10"/>
      <c r="W209" s="10"/>
      <c r="X209" s="10"/>
      <c r="Y209" s="10"/>
      <c r="Z209" s="10"/>
    </row>
    <row r="210" spans="1:26" ht="15.5">
      <c r="A210" s="10"/>
      <c r="B210" s="10"/>
      <c r="C210" s="10"/>
      <c r="D210" s="10"/>
      <c r="E210" s="10"/>
      <c r="F210" s="10"/>
      <c r="G210" s="507"/>
      <c r="H210" s="10"/>
      <c r="I210" s="10"/>
      <c r="J210" s="10"/>
      <c r="K210" s="10"/>
      <c r="L210" s="10"/>
      <c r="M210" s="10"/>
      <c r="N210" s="10"/>
      <c r="O210" s="10"/>
      <c r="P210" s="10"/>
      <c r="Q210" s="10"/>
      <c r="R210" s="10"/>
      <c r="S210" s="10"/>
      <c r="T210" s="10"/>
      <c r="U210" s="10"/>
      <c r="V210" s="10"/>
      <c r="W210" s="10"/>
      <c r="X210" s="10"/>
      <c r="Y210" s="10"/>
      <c r="Z210" s="10"/>
    </row>
    <row r="211" spans="1:26" ht="15.5">
      <c r="A211" s="10"/>
      <c r="B211" s="10"/>
      <c r="C211" s="10"/>
      <c r="D211" s="10"/>
      <c r="E211" s="10"/>
      <c r="F211" s="10"/>
      <c r="G211" s="507"/>
      <c r="H211" s="10"/>
      <c r="I211" s="10"/>
      <c r="J211" s="10"/>
      <c r="K211" s="10"/>
      <c r="L211" s="10"/>
      <c r="M211" s="10"/>
      <c r="N211" s="10"/>
      <c r="O211" s="10"/>
      <c r="P211" s="10"/>
      <c r="Q211" s="10"/>
      <c r="R211" s="10"/>
      <c r="S211" s="10"/>
      <c r="T211" s="10"/>
      <c r="U211" s="10"/>
      <c r="V211" s="10"/>
      <c r="W211" s="10"/>
      <c r="X211" s="10"/>
      <c r="Y211" s="10"/>
      <c r="Z211" s="10"/>
    </row>
    <row r="212" spans="1:26" ht="15.5">
      <c r="A212" s="10"/>
      <c r="B212" s="10"/>
      <c r="C212" s="10"/>
      <c r="D212" s="10"/>
      <c r="E212" s="10"/>
      <c r="F212" s="10"/>
      <c r="G212" s="507"/>
      <c r="H212" s="10"/>
      <c r="I212" s="10"/>
      <c r="J212" s="10"/>
      <c r="K212" s="10"/>
      <c r="L212" s="10"/>
      <c r="M212" s="10"/>
      <c r="N212" s="10"/>
      <c r="O212" s="10"/>
      <c r="P212" s="10"/>
      <c r="Q212" s="10"/>
      <c r="R212" s="10"/>
      <c r="S212" s="10"/>
      <c r="T212" s="10"/>
      <c r="U212" s="10"/>
      <c r="V212" s="10"/>
      <c r="W212" s="10"/>
      <c r="X212" s="10"/>
      <c r="Y212" s="10"/>
      <c r="Z212" s="10"/>
    </row>
    <row r="213" spans="1:26" ht="15.5">
      <c r="A213" s="10"/>
      <c r="B213" s="10"/>
      <c r="C213" s="10"/>
      <c r="D213" s="10"/>
      <c r="E213" s="10"/>
      <c r="F213" s="10"/>
      <c r="G213" s="507"/>
      <c r="H213" s="10"/>
      <c r="I213" s="10"/>
      <c r="J213" s="10"/>
      <c r="K213" s="10"/>
      <c r="L213" s="10"/>
      <c r="M213" s="10"/>
      <c r="N213" s="10"/>
      <c r="O213" s="10"/>
      <c r="P213" s="10"/>
      <c r="Q213" s="10"/>
      <c r="R213" s="10"/>
      <c r="S213" s="10"/>
      <c r="T213" s="10"/>
      <c r="U213" s="10"/>
      <c r="V213" s="10"/>
      <c r="W213" s="10"/>
      <c r="X213" s="10"/>
      <c r="Y213" s="10"/>
      <c r="Z213" s="10"/>
    </row>
    <row r="214" spans="1:26" ht="15.5">
      <c r="A214" s="10"/>
      <c r="B214" s="10"/>
      <c r="C214" s="10"/>
      <c r="D214" s="10"/>
      <c r="E214" s="10"/>
      <c r="F214" s="10"/>
      <c r="G214" s="507"/>
      <c r="H214" s="10"/>
      <c r="I214" s="10"/>
      <c r="J214" s="10"/>
      <c r="K214" s="10"/>
      <c r="L214" s="10"/>
      <c r="M214" s="10"/>
      <c r="N214" s="10"/>
      <c r="O214" s="10"/>
      <c r="P214" s="10"/>
      <c r="Q214" s="10"/>
      <c r="R214" s="10"/>
      <c r="S214" s="10"/>
      <c r="T214" s="10"/>
      <c r="U214" s="10"/>
      <c r="V214" s="10"/>
      <c r="W214" s="10"/>
      <c r="X214" s="10"/>
      <c r="Y214" s="10"/>
      <c r="Z214" s="10"/>
    </row>
    <row r="215" spans="1:26" ht="15.5">
      <c r="A215" s="10"/>
      <c r="B215" s="10"/>
      <c r="C215" s="10"/>
      <c r="D215" s="10"/>
      <c r="E215" s="10"/>
      <c r="F215" s="10"/>
      <c r="G215" s="507"/>
      <c r="H215" s="10"/>
      <c r="I215" s="10"/>
      <c r="J215" s="10"/>
      <c r="K215" s="10"/>
      <c r="L215" s="10"/>
      <c r="M215" s="10"/>
      <c r="N215" s="10"/>
      <c r="O215" s="10"/>
      <c r="P215" s="10"/>
      <c r="Q215" s="10"/>
      <c r="R215" s="10"/>
      <c r="S215" s="10"/>
      <c r="T215" s="10"/>
      <c r="U215" s="10"/>
      <c r="V215" s="10"/>
      <c r="W215" s="10"/>
      <c r="X215" s="10"/>
      <c r="Y215" s="10"/>
      <c r="Z215" s="10"/>
    </row>
    <row r="216" spans="1:26" ht="15.5">
      <c r="A216" s="10"/>
      <c r="B216" s="10"/>
      <c r="C216" s="10"/>
      <c r="D216" s="10"/>
      <c r="E216" s="10"/>
      <c r="F216" s="10"/>
      <c r="G216" s="507"/>
      <c r="H216" s="10"/>
      <c r="I216" s="10"/>
      <c r="J216" s="10"/>
      <c r="K216" s="10"/>
      <c r="L216" s="10"/>
      <c r="M216" s="10"/>
      <c r="N216" s="10"/>
      <c r="O216" s="10"/>
      <c r="P216" s="10"/>
      <c r="Q216" s="10"/>
      <c r="R216" s="10"/>
      <c r="S216" s="10"/>
      <c r="T216" s="10"/>
      <c r="U216" s="10"/>
      <c r="V216" s="10"/>
      <c r="W216" s="10"/>
      <c r="X216" s="10"/>
      <c r="Y216" s="10"/>
      <c r="Z216" s="10"/>
    </row>
    <row r="217" spans="1:26" ht="15.5">
      <c r="A217" s="10"/>
      <c r="B217" s="10"/>
      <c r="C217" s="10"/>
      <c r="D217" s="10"/>
      <c r="E217" s="10"/>
      <c r="F217" s="10"/>
      <c r="G217" s="507"/>
      <c r="H217" s="10"/>
      <c r="I217" s="10"/>
      <c r="J217" s="10"/>
      <c r="K217" s="10"/>
      <c r="L217" s="10"/>
      <c r="M217" s="10"/>
      <c r="N217" s="10"/>
      <c r="O217" s="10"/>
      <c r="P217" s="10"/>
      <c r="Q217" s="10"/>
      <c r="R217" s="10"/>
      <c r="S217" s="10"/>
      <c r="T217" s="10"/>
      <c r="U217" s="10"/>
      <c r="V217" s="10"/>
      <c r="W217" s="10"/>
      <c r="X217" s="10"/>
      <c r="Y217" s="10"/>
      <c r="Z217" s="10"/>
    </row>
    <row r="218" spans="1:26" ht="15.5">
      <c r="A218" s="10"/>
      <c r="B218" s="10"/>
      <c r="C218" s="10"/>
      <c r="D218" s="10"/>
      <c r="E218" s="10"/>
      <c r="F218" s="10"/>
      <c r="G218" s="507"/>
      <c r="H218" s="10"/>
      <c r="I218" s="10"/>
      <c r="J218" s="10"/>
      <c r="K218" s="10"/>
      <c r="L218" s="10"/>
      <c r="M218" s="10"/>
      <c r="N218" s="10"/>
      <c r="O218" s="10"/>
      <c r="P218" s="10"/>
      <c r="Q218" s="10"/>
      <c r="R218" s="10"/>
      <c r="S218" s="10"/>
      <c r="T218" s="10"/>
      <c r="U218" s="10"/>
      <c r="V218" s="10"/>
      <c r="W218" s="10"/>
      <c r="X218" s="10"/>
      <c r="Y218" s="10"/>
      <c r="Z218" s="10"/>
    </row>
    <row r="219" spans="1:26" ht="15.5">
      <c r="A219" s="10"/>
      <c r="B219" s="10"/>
      <c r="C219" s="10"/>
      <c r="D219" s="10"/>
      <c r="E219" s="10"/>
      <c r="F219" s="10"/>
      <c r="G219" s="507"/>
      <c r="H219" s="10"/>
      <c r="I219" s="10"/>
      <c r="J219" s="10"/>
      <c r="K219" s="10"/>
      <c r="L219" s="10"/>
      <c r="M219" s="10"/>
      <c r="N219" s="10"/>
      <c r="O219" s="10"/>
      <c r="P219" s="10"/>
      <c r="Q219" s="10"/>
      <c r="R219" s="10"/>
      <c r="S219" s="10"/>
      <c r="T219" s="10"/>
      <c r="U219" s="10"/>
      <c r="V219" s="10"/>
      <c r="W219" s="10"/>
      <c r="X219" s="10"/>
      <c r="Y219" s="10"/>
      <c r="Z219" s="10"/>
    </row>
    <row r="220" spans="1:26" ht="15.5">
      <c r="A220" s="10"/>
      <c r="B220" s="10"/>
      <c r="C220" s="10"/>
      <c r="D220" s="10"/>
      <c r="E220" s="10"/>
      <c r="F220" s="10"/>
      <c r="G220" s="507"/>
      <c r="H220" s="10"/>
      <c r="I220" s="10"/>
      <c r="J220" s="10"/>
      <c r="K220" s="10"/>
      <c r="L220" s="10"/>
      <c r="M220" s="10"/>
      <c r="N220" s="10"/>
      <c r="O220" s="10"/>
      <c r="P220" s="10"/>
      <c r="Q220" s="10"/>
      <c r="R220" s="10"/>
      <c r="S220" s="10"/>
      <c r="T220" s="10"/>
      <c r="U220" s="10"/>
      <c r="V220" s="10"/>
      <c r="W220" s="10"/>
      <c r="X220" s="10"/>
      <c r="Y220" s="10"/>
      <c r="Z220" s="10"/>
    </row>
    <row r="221" spans="1:26" ht="15.5">
      <c r="A221" s="10"/>
      <c r="B221" s="10"/>
      <c r="C221" s="10"/>
      <c r="D221" s="10"/>
      <c r="E221" s="10"/>
      <c r="F221" s="10"/>
      <c r="G221" s="507"/>
      <c r="H221" s="10"/>
      <c r="I221" s="10"/>
      <c r="J221" s="10"/>
      <c r="K221" s="10"/>
      <c r="L221" s="10"/>
      <c r="M221" s="10"/>
      <c r="N221" s="10"/>
      <c r="O221" s="10"/>
      <c r="P221" s="10"/>
      <c r="Q221" s="10"/>
      <c r="R221" s="10"/>
      <c r="S221" s="10"/>
      <c r="T221" s="10"/>
      <c r="U221" s="10"/>
      <c r="V221" s="10"/>
      <c r="W221" s="10"/>
      <c r="X221" s="10"/>
      <c r="Y221" s="10"/>
      <c r="Z221" s="10"/>
    </row>
    <row r="222" spans="1:26" ht="15.5">
      <c r="A222" s="10"/>
      <c r="B222" s="10"/>
      <c r="C222" s="10"/>
      <c r="D222" s="10"/>
      <c r="E222" s="10"/>
      <c r="F222" s="10"/>
      <c r="G222" s="507"/>
      <c r="H222" s="10"/>
      <c r="I222" s="10"/>
      <c r="J222" s="10"/>
      <c r="K222" s="10"/>
      <c r="L222" s="10"/>
      <c r="M222" s="10"/>
      <c r="N222" s="10"/>
      <c r="O222" s="10"/>
      <c r="P222" s="10"/>
      <c r="Q222" s="10"/>
      <c r="R222" s="10"/>
      <c r="S222" s="10"/>
      <c r="T222" s="10"/>
      <c r="U222" s="10"/>
      <c r="V222" s="10"/>
      <c r="W222" s="10"/>
      <c r="X222" s="10"/>
      <c r="Y222" s="10"/>
      <c r="Z222" s="10"/>
    </row>
    <row r="223" spans="1:26" ht="15.5">
      <c r="A223" s="10"/>
      <c r="B223" s="10"/>
      <c r="C223" s="10"/>
      <c r="D223" s="10"/>
      <c r="E223" s="10"/>
      <c r="F223" s="10"/>
      <c r="G223" s="507"/>
      <c r="H223" s="10"/>
      <c r="I223" s="10"/>
      <c r="J223" s="10"/>
      <c r="K223" s="10"/>
      <c r="L223" s="10"/>
      <c r="M223" s="10"/>
      <c r="N223" s="10"/>
      <c r="O223" s="10"/>
      <c r="P223" s="10"/>
      <c r="Q223" s="10"/>
      <c r="R223" s="10"/>
      <c r="S223" s="10"/>
      <c r="T223" s="10"/>
      <c r="U223" s="10"/>
      <c r="V223" s="10"/>
      <c r="W223" s="10"/>
      <c r="X223" s="10"/>
      <c r="Y223" s="10"/>
      <c r="Z223" s="10"/>
    </row>
    <row r="224" spans="1:26" ht="15.5">
      <c r="A224" s="10"/>
      <c r="B224" s="10"/>
      <c r="C224" s="10"/>
      <c r="D224" s="10"/>
      <c r="E224" s="10"/>
      <c r="F224" s="10"/>
      <c r="G224" s="507"/>
      <c r="H224" s="10"/>
      <c r="I224" s="10"/>
      <c r="J224" s="10"/>
      <c r="K224" s="10"/>
      <c r="L224" s="10"/>
      <c r="M224" s="10"/>
      <c r="N224" s="10"/>
      <c r="O224" s="10"/>
      <c r="P224" s="10"/>
      <c r="Q224" s="10"/>
      <c r="R224" s="10"/>
      <c r="S224" s="10"/>
      <c r="T224" s="10"/>
      <c r="U224" s="10"/>
      <c r="V224" s="10"/>
      <c r="W224" s="10"/>
      <c r="X224" s="10"/>
      <c r="Y224" s="10"/>
      <c r="Z224" s="10"/>
    </row>
    <row r="225" spans="1:26" ht="15.5">
      <c r="A225" s="10"/>
      <c r="B225" s="10"/>
      <c r="C225" s="10"/>
      <c r="D225" s="10"/>
      <c r="E225" s="10"/>
      <c r="F225" s="10"/>
      <c r="G225" s="507"/>
      <c r="H225" s="10"/>
      <c r="I225" s="10"/>
      <c r="J225" s="10"/>
      <c r="K225" s="10"/>
      <c r="L225" s="10"/>
      <c r="M225" s="10"/>
      <c r="N225" s="10"/>
      <c r="O225" s="10"/>
      <c r="P225" s="10"/>
      <c r="Q225" s="10"/>
      <c r="R225" s="10"/>
      <c r="S225" s="10"/>
      <c r="T225" s="10"/>
      <c r="U225" s="10"/>
      <c r="V225" s="10"/>
      <c r="W225" s="10"/>
      <c r="X225" s="10"/>
      <c r="Y225" s="10"/>
      <c r="Z225" s="10"/>
    </row>
    <row r="226" spans="1:26" ht="15.5">
      <c r="A226" s="10"/>
      <c r="B226" s="10"/>
      <c r="C226" s="10"/>
      <c r="D226" s="10"/>
      <c r="E226" s="10"/>
      <c r="F226" s="10"/>
      <c r="G226" s="507"/>
      <c r="H226" s="10"/>
      <c r="I226" s="10"/>
      <c r="J226" s="10"/>
      <c r="K226" s="10"/>
      <c r="L226" s="10"/>
      <c r="M226" s="10"/>
      <c r="N226" s="10"/>
      <c r="O226" s="10"/>
      <c r="P226" s="10"/>
      <c r="Q226" s="10"/>
      <c r="R226" s="10"/>
      <c r="S226" s="10"/>
      <c r="T226" s="10"/>
      <c r="U226" s="10"/>
      <c r="V226" s="10"/>
      <c r="W226" s="10"/>
      <c r="X226" s="10"/>
      <c r="Y226" s="10"/>
      <c r="Z226" s="10"/>
    </row>
    <row r="227" spans="1:26" ht="15.5">
      <c r="A227" s="10"/>
      <c r="B227" s="10"/>
      <c r="C227" s="10"/>
      <c r="D227" s="10"/>
      <c r="E227" s="10"/>
      <c r="F227" s="10"/>
      <c r="G227" s="507"/>
      <c r="H227" s="10"/>
      <c r="I227" s="10"/>
      <c r="J227" s="10"/>
      <c r="K227" s="10"/>
      <c r="L227" s="10"/>
      <c r="M227" s="10"/>
      <c r="N227" s="10"/>
      <c r="O227" s="10"/>
      <c r="P227" s="10"/>
      <c r="Q227" s="10"/>
      <c r="R227" s="10"/>
      <c r="S227" s="10"/>
      <c r="T227" s="10"/>
      <c r="U227" s="10"/>
      <c r="V227" s="10"/>
      <c r="W227" s="10"/>
      <c r="X227" s="10"/>
      <c r="Y227" s="10"/>
      <c r="Z227" s="10"/>
    </row>
    <row r="228" spans="1:26" ht="15.5">
      <c r="A228" s="10"/>
      <c r="B228" s="10"/>
      <c r="C228" s="10"/>
      <c r="D228" s="10"/>
      <c r="E228" s="10"/>
      <c r="F228" s="10"/>
      <c r="G228" s="507"/>
      <c r="H228" s="10"/>
      <c r="I228" s="10"/>
      <c r="J228" s="10"/>
      <c r="K228" s="10"/>
      <c r="L228" s="10"/>
      <c r="M228" s="10"/>
      <c r="N228" s="10"/>
      <c r="O228" s="10"/>
      <c r="P228" s="10"/>
      <c r="Q228" s="10"/>
      <c r="R228" s="10"/>
      <c r="S228" s="10"/>
      <c r="T228" s="10"/>
      <c r="U228" s="10"/>
      <c r="V228" s="10"/>
      <c r="W228" s="10"/>
      <c r="X228" s="10"/>
      <c r="Y228" s="10"/>
      <c r="Z228" s="10"/>
    </row>
    <row r="229" spans="1:26" ht="15.5">
      <c r="A229" s="10"/>
      <c r="B229" s="10"/>
      <c r="C229" s="10"/>
      <c r="D229" s="10"/>
      <c r="E229" s="10"/>
      <c r="F229" s="10"/>
      <c r="G229" s="507"/>
      <c r="H229" s="10"/>
      <c r="I229" s="10"/>
      <c r="J229" s="10"/>
      <c r="K229" s="10"/>
      <c r="L229" s="10"/>
      <c r="M229" s="10"/>
      <c r="N229" s="10"/>
      <c r="O229" s="10"/>
      <c r="P229" s="10"/>
      <c r="Q229" s="10"/>
      <c r="R229" s="10"/>
      <c r="S229" s="10"/>
      <c r="T229" s="10"/>
      <c r="U229" s="10"/>
      <c r="V229" s="10"/>
      <c r="W229" s="10"/>
      <c r="X229" s="10"/>
      <c r="Y229" s="10"/>
      <c r="Z229" s="10"/>
    </row>
    <row r="230" spans="1:26" ht="15.5">
      <c r="A230" s="10"/>
      <c r="B230" s="10"/>
      <c r="C230" s="10"/>
      <c r="D230" s="10"/>
      <c r="E230" s="10"/>
      <c r="F230" s="10"/>
      <c r="G230" s="507"/>
      <c r="H230" s="10"/>
      <c r="I230" s="10"/>
      <c r="J230" s="10"/>
      <c r="K230" s="10"/>
      <c r="L230" s="10"/>
      <c r="M230" s="10"/>
      <c r="N230" s="10"/>
      <c r="O230" s="10"/>
      <c r="P230" s="10"/>
      <c r="Q230" s="10"/>
      <c r="R230" s="10"/>
      <c r="S230" s="10"/>
      <c r="T230" s="10"/>
      <c r="U230" s="10"/>
      <c r="V230" s="10"/>
      <c r="W230" s="10"/>
      <c r="X230" s="10"/>
      <c r="Y230" s="10"/>
      <c r="Z230" s="10"/>
    </row>
    <row r="231" spans="1:26" ht="15.5">
      <c r="A231" s="10"/>
      <c r="B231" s="10"/>
      <c r="C231" s="10"/>
      <c r="D231" s="10"/>
      <c r="E231" s="10"/>
      <c r="F231" s="10"/>
      <c r="G231" s="507"/>
      <c r="H231" s="10"/>
      <c r="I231" s="10"/>
      <c r="J231" s="10"/>
      <c r="K231" s="10"/>
      <c r="L231" s="10"/>
      <c r="M231" s="10"/>
      <c r="N231" s="10"/>
      <c r="O231" s="10"/>
      <c r="P231" s="10"/>
      <c r="Q231" s="10"/>
      <c r="R231" s="10"/>
      <c r="S231" s="10"/>
      <c r="T231" s="10"/>
      <c r="U231" s="10"/>
      <c r="V231" s="10"/>
      <c r="W231" s="10"/>
      <c r="X231" s="10"/>
      <c r="Y231" s="10"/>
      <c r="Z231" s="10"/>
    </row>
    <row r="232" spans="1:26" ht="15.5">
      <c r="A232" s="10"/>
      <c r="B232" s="10"/>
      <c r="C232" s="10"/>
      <c r="D232" s="10"/>
      <c r="E232" s="10"/>
      <c r="F232" s="10"/>
      <c r="G232" s="507"/>
      <c r="H232" s="10"/>
      <c r="I232" s="10"/>
      <c r="J232" s="10"/>
      <c r="K232" s="10"/>
      <c r="L232" s="10"/>
      <c r="M232" s="10"/>
      <c r="N232" s="10"/>
      <c r="O232" s="10"/>
      <c r="P232" s="10"/>
      <c r="Q232" s="10"/>
      <c r="R232" s="10"/>
      <c r="S232" s="10"/>
      <c r="T232" s="10"/>
      <c r="U232" s="10"/>
      <c r="V232" s="10"/>
      <c r="W232" s="10"/>
      <c r="X232" s="10"/>
      <c r="Y232" s="10"/>
      <c r="Z232" s="10"/>
    </row>
    <row r="233" spans="1:26" ht="15.5">
      <c r="A233" s="10"/>
      <c r="B233" s="10"/>
      <c r="C233" s="10"/>
      <c r="D233" s="10"/>
      <c r="E233" s="10"/>
      <c r="F233" s="10"/>
      <c r="G233" s="507"/>
      <c r="H233" s="10"/>
      <c r="I233" s="10"/>
      <c r="J233" s="10"/>
      <c r="K233" s="10"/>
      <c r="L233" s="10"/>
      <c r="M233" s="10"/>
      <c r="N233" s="10"/>
      <c r="O233" s="10"/>
      <c r="P233" s="10"/>
      <c r="Q233" s="10"/>
      <c r="R233" s="10"/>
      <c r="S233" s="10"/>
      <c r="T233" s="10"/>
      <c r="U233" s="10"/>
      <c r="V233" s="10"/>
      <c r="W233" s="10"/>
      <c r="X233" s="10"/>
      <c r="Y233" s="10"/>
      <c r="Z233" s="10"/>
    </row>
    <row r="234" spans="1:26" ht="15.5">
      <c r="A234" s="10"/>
      <c r="B234" s="10"/>
      <c r="C234" s="10"/>
      <c r="D234" s="10"/>
      <c r="E234" s="10"/>
      <c r="F234" s="10"/>
      <c r="G234" s="507"/>
      <c r="H234" s="10"/>
      <c r="I234" s="10"/>
      <c r="J234" s="10"/>
      <c r="K234" s="10"/>
      <c r="L234" s="10"/>
      <c r="M234" s="10"/>
      <c r="N234" s="10"/>
      <c r="O234" s="10"/>
      <c r="P234" s="10"/>
      <c r="Q234" s="10"/>
      <c r="R234" s="10"/>
      <c r="S234" s="10"/>
      <c r="T234" s="10"/>
      <c r="U234" s="10"/>
      <c r="V234" s="10"/>
      <c r="W234" s="10"/>
      <c r="X234" s="10"/>
      <c r="Y234" s="10"/>
      <c r="Z234" s="10"/>
    </row>
    <row r="235" spans="1:26" ht="15.5">
      <c r="A235" s="10"/>
      <c r="B235" s="10"/>
      <c r="C235" s="10"/>
      <c r="D235" s="10"/>
      <c r="E235" s="10"/>
      <c r="F235" s="10"/>
      <c r="G235" s="507"/>
      <c r="H235" s="10"/>
      <c r="I235" s="10"/>
      <c r="J235" s="10"/>
      <c r="K235" s="10"/>
      <c r="L235" s="10"/>
      <c r="M235" s="10"/>
      <c r="N235" s="10"/>
      <c r="O235" s="10"/>
      <c r="P235" s="10"/>
      <c r="Q235" s="10"/>
      <c r="R235" s="10"/>
      <c r="S235" s="10"/>
      <c r="T235" s="10"/>
      <c r="U235" s="10"/>
      <c r="V235" s="10"/>
      <c r="W235" s="10"/>
      <c r="X235" s="10"/>
      <c r="Y235" s="10"/>
      <c r="Z235" s="10"/>
    </row>
    <row r="236" spans="1:26" ht="15.5">
      <c r="A236" s="10"/>
      <c r="B236" s="10"/>
      <c r="C236" s="10"/>
      <c r="D236" s="10"/>
      <c r="E236" s="10"/>
      <c r="F236" s="10"/>
      <c r="G236" s="507"/>
      <c r="H236" s="10"/>
      <c r="I236" s="10"/>
      <c r="J236" s="10"/>
      <c r="K236" s="10"/>
      <c r="L236" s="10"/>
      <c r="M236" s="10"/>
      <c r="N236" s="10"/>
      <c r="O236" s="10"/>
      <c r="P236" s="10"/>
      <c r="Q236" s="10"/>
      <c r="R236" s="10"/>
      <c r="S236" s="10"/>
      <c r="T236" s="10"/>
      <c r="U236" s="10"/>
      <c r="V236" s="10"/>
      <c r="W236" s="10"/>
      <c r="X236" s="10"/>
      <c r="Y236" s="10"/>
      <c r="Z236" s="10"/>
    </row>
    <row r="237" spans="1:26" ht="15.5">
      <c r="A237" s="10"/>
      <c r="B237" s="10"/>
      <c r="C237" s="10"/>
      <c r="D237" s="10"/>
      <c r="E237" s="10"/>
      <c r="F237" s="10"/>
      <c r="G237" s="507"/>
      <c r="H237" s="10"/>
      <c r="I237" s="10"/>
      <c r="J237" s="10"/>
      <c r="K237" s="10"/>
      <c r="L237" s="10"/>
      <c r="M237" s="10"/>
      <c r="N237" s="10"/>
      <c r="O237" s="10"/>
      <c r="P237" s="10"/>
      <c r="Q237" s="10"/>
      <c r="R237" s="10"/>
      <c r="S237" s="10"/>
      <c r="T237" s="10"/>
      <c r="U237" s="10"/>
      <c r="V237" s="10"/>
      <c r="W237" s="10"/>
      <c r="X237" s="10"/>
      <c r="Y237" s="10"/>
      <c r="Z237" s="10"/>
    </row>
    <row r="238" spans="1:26" ht="15.5">
      <c r="A238" s="10"/>
      <c r="B238" s="10"/>
      <c r="C238" s="10"/>
      <c r="D238" s="10"/>
      <c r="E238" s="10"/>
      <c r="F238" s="10"/>
      <c r="G238" s="507"/>
      <c r="H238" s="10"/>
      <c r="I238" s="10"/>
      <c r="J238" s="10"/>
      <c r="K238" s="10"/>
      <c r="L238" s="10"/>
      <c r="M238" s="10"/>
      <c r="N238" s="10"/>
      <c r="O238" s="10"/>
      <c r="P238" s="10"/>
      <c r="Q238" s="10"/>
      <c r="R238" s="10"/>
      <c r="S238" s="10"/>
      <c r="T238" s="10"/>
      <c r="U238" s="10"/>
      <c r="V238" s="10"/>
      <c r="W238" s="10"/>
      <c r="X238" s="10"/>
      <c r="Y238" s="10"/>
      <c r="Z238" s="10"/>
    </row>
    <row r="239" spans="1:26" ht="15.5">
      <c r="A239" s="10"/>
      <c r="B239" s="10"/>
      <c r="C239" s="10"/>
      <c r="D239" s="10"/>
      <c r="E239" s="10"/>
      <c r="F239" s="10"/>
      <c r="G239" s="507"/>
      <c r="H239" s="10"/>
      <c r="I239" s="10"/>
      <c r="J239" s="10"/>
      <c r="K239" s="10"/>
      <c r="L239" s="10"/>
      <c r="M239" s="10"/>
      <c r="N239" s="10"/>
      <c r="O239" s="10"/>
      <c r="P239" s="10"/>
      <c r="Q239" s="10"/>
      <c r="R239" s="10"/>
      <c r="S239" s="10"/>
      <c r="T239" s="10"/>
      <c r="U239" s="10"/>
      <c r="V239" s="10"/>
      <c r="W239" s="10"/>
      <c r="X239" s="10"/>
      <c r="Y239" s="10"/>
      <c r="Z239" s="10"/>
    </row>
    <row r="240" spans="1:26" ht="15.5">
      <c r="A240" s="10"/>
      <c r="B240" s="10"/>
      <c r="C240" s="10"/>
      <c r="D240" s="10"/>
      <c r="E240" s="10"/>
      <c r="F240" s="10"/>
      <c r="G240" s="507"/>
      <c r="H240" s="10"/>
      <c r="I240" s="10"/>
      <c r="J240" s="10"/>
      <c r="K240" s="10"/>
      <c r="L240" s="10"/>
      <c r="M240" s="10"/>
      <c r="N240" s="10"/>
      <c r="O240" s="10"/>
      <c r="P240" s="10"/>
      <c r="Q240" s="10"/>
      <c r="R240" s="10"/>
      <c r="S240" s="10"/>
      <c r="T240" s="10"/>
      <c r="U240" s="10"/>
      <c r="V240" s="10"/>
      <c r="W240" s="10"/>
      <c r="X240" s="10"/>
      <c r="Y240" s="10"/>
      <c r="Z240" s="10"/>
    </row>
    <row r="241" spans="1:26" ht="15.5">
      <c r="A241" s="10"/>
      <c r="B241" s="10"/>
      <c r="C241" s="10"/>
      <c r="D241" s="10"/>
      <c r="E241" s="10"/>
      <c r="F241" s="10"/>
      <c r="G241" s="507"/>
      <c r="H241" s="10"/>
      <c r="I241" s="10"/>
      <c r="J241" s="10"/>
      <c r="K241" s="10"/>
      <c r="L241" s="10"/>
      <c r="M241" s="10"/>
      <c r="N241" s="10"/>
      <c r="O241" s="10"/>
      <c r="P241" s="10"/>
      <c r="Q241" s="10"/>
      <c r="R241" s="10"/>
      <c r="S241" s="10"/>
      <c r="T241" s="10"/>
      <c r="U241" s="10"/>
      <c r="V241" s="10"/>
      <c r="W241" s="10"/>
      <c r="X241" s="10"/>
      <c r="Y241" s="10"/>
      <c r="Z241" s="10"/>
    </row>
    <row r="242" spans="1:26" ht="15.5">
      <c r="A242" s="10"/>
      <c r="B242" s="10"/>
      <c r="C242" s="10"/>
      <c r="D242" s="10"/>
      <c r="E242" s="10"/>
      <c r="F242" s="10"/>
      <c r="G242" s="507"/>
      <c r="H242" s="10"/>
      <c r="I242" s="10"/>
      <c r="J242" s="10"/>
      <c r="K242" s="10"/>
      <c r="L242" s="10"/>
      <c r="M242" s="10"/>
      <c r="N242" s="10"/>
      <c r="O242" s="10"/>
      <c r="P242" s="10"/>
      <c r="Q242" s="10"/>
      <c r="R242" s="10"/>
      <c r="S242" s="10"/>
      <c r="T242" s="10"/>
      <c r="U242" s="10"/>
      <c r="V242" s="10"/>
      <c r="W242" s="10"/>
      <c r="X242" s="10"/>
      <c r="Y242" s="10"/>
      <c r="Z242" s="10"/>
    </row>
    <row r="243" spans="1:26" ht="15.5">
      <c r="A243" s="10"/>
      <c r="B243" s="10"/>
      <c r="C243" s="10"/>
      <c r="D243" s="10"/>
      <c r="E243" s="10"/>
      <c r="F243" s="10"/>
      <c r="G243" s="507"/>
      <c r="H243" s="10"/>
      <c r="I243" s="10"/>
      <c r="J243" s="10"/>
      <c r="K243" s="10"/>
      <c r="L243" s="10"/>
      <c r="M243" s="10"/>
      <c r="N243" s="10"/>
      <c r="O243" s="10"/>
      <c r="P243" s="10"/>
      <c r="Q243" s="10"/>
      <c r="R243" s="10"/>
      <c r="S243" s="10"/>
      <c r="T243" s="10"/>
      <c r="U243" s="10"/>
      <c r="V243" s="10"/>
      <c r="W243" s="10"/>
      <c r="X243" s="10"/>
      <c r="Y243" s="10"/>
      <c r="Z243" s="10"/>
    </row>
    <row r="244" spans="1:26" ht="15.5">
      <c r="A244" s="10"/>
      <c r="B244" s="10"/>
      <c r="C244" s="10"/>
      <c r="D244" s="10"/>
      <c r="E244" s="10"/>
      <c r="F244" s="10"/>
      <c r="G244" s="507"/>
      <c r="H244" s="10"/>
      <c r="I244" s="10"/>
      <c r="J244" s="10"/>
      <c r="K244" s="10"/>
      <c r="L244" s="10"/>
      <c r="M244" s="10"/>
      <c r="N244" s="10"/>
      <c r="O244" s="10"/>
      <c r="P244" s="10"/>
      <c r="Q244" s="10"/>
      <c r="R244" s="10"/>
      <c r="S244" s="10"/>
      <c r="T244" s="10"/>
      <c r="U244" s="10"/>
      <c r="V244" s="10"/>
      <c r="W244" s="10"/>
      <c r="X244" s="10"/>
      <c r="Y244" s="10"/>
      <c r="Z244" s="10"/>
    </row>
    <row r="245" spans="1:26" ht="15.5">
      <c r="A245" s="10"/>
      <c r="B245" s="10"/>
      <c r="C245" s="10"/>
      <c r="D245" s="10"/>
      <c r="E245" s="10"/>
      <c r="F245" s="10"/>
      <c r="G245" s="507"/>
      <c r="H245" s="10"/>
      <c r="I245" s="10"/>
      <c r="J245" s="10"/>
      <c r="K245" s="10"/>
      <c r="L245" s="10"/>
      <c r="M245" s="10"/>
      <c r="N245" s="10"/>
      <c r="O245" s="10"/>
      <c r="P245" s="10"/>
      <c r="Q245" s="10"/>
      <c r="R245" s="10"/>
      <c r="S245" s="10"/>
      <c r="T245" s="10"/>
      <c r="U245" s="10"/>
      <c r="V245" s="10"/>
      <c r="W245" s="10"/>
      <c r="X245" s="10"/>
      <c r="Y245" s="10"/>
      <c r="Z245" s="10"/>
    </row>
    <row r="246" spans="1:26" ht="15.5">
      <c r="A246" s="10"/>
      <c r="B246" s="10"/>
      <c r="C246" s="10"/>
      <c r="D246" s="10"/>
      <c r="E246" s="10"/>
      <c r="F246" s="10"/>
      <c r="G246" s="507"/>
      <c r="H246" s="10"/>
      <c r="I246" s="10"/>
      <c r="J246" s="10"/>
      <c r="K246" s="10"/>
      <c r="L246" s="10"/>
      <c r="M246" s="10"/>
      <c r="N246" s="10"/>
      <c r="O246" s="10"/>
      <c r="P246" s="10"/>
      <c r="Q246" s="10"/>
      <c r="R246" s="10"/>
      <c r="S246" s="10"/>
      <c r="T246" s="10"/>
      <c r="U246" s="10"/>
      <c r="V246" s="10"/>
      <c r="W246" s="10"/>
      <c r="X246" s="10"/>
      <c r="Y246" s="10"/>
      <c r="Z246" s="10"/>
    </row>
    <row r="247" spans="1:26" ht="15.5">
      <c r="A247" s="10"/>
      <c r="B247" s="10"/>
      <c r="C247" s="10"/>
      <c r="D247" s="10"/>
      <c r="E247" s="10"/>
      <c r="F247" s="10"/>
      <c r="G247" s="507"/>
      <c r="H247" s="10"/>
      <c r="I247" s="10"/>
      <c r="J247" s="10"/>
      <c r="K247" s="10"/>
      <c r="L247" s="10"/>
      <c r="M247" s="10"/>
      <c r="N247" s="10"/>
      <c r="O247" s="10"/>
      <c r="P247" s="10"/>
      <c r="Q247" s="10"/>
      <c r="R247" s="10"/>
      <c r="S247" s="10"/>
      <c r="T247" s="10"/>
      <c r="U247" s="10"/>
      <c r="V247" s="10"/>
      <c r="W247" s="10"/>
      <c r="X247" s="10"/>
      <c r="Y247" s="10"/>
      <c r="Z247" s="10"/>
    </row>
    <row r="248" spans="1:26" ht="15.5">
      <c r="A248" s="10"/>
      <c r="B248" s="10"/>
      <c r="C248" s="10"/>
      <c r="D248" s="10"/>
      <c r="E248" s="10"/>
      <c r="F248" s="10"/>
      <c r="G248" s="507"/>
      <c r="H248" s="10"/>
      <c r="I248" s="10"/>
      <c r="J248" s="10"/>
      <c r="K248" s="10"/>
      <c r="L248" s="10"/>
      <c r="M248" s="10"/>
      <c r="N248" s="10"/>
      <c r="O248" s="10"/>
      <c r="P248" s="10"/>
      <c r="Q248" s="10"/>
      <c r="R248" s="10"/>
      <c r="S248" s="10"/>
      <c r="T248" s="10"/>
      <c r="U248" s="10"/>
      <c r="V248" s="10"/>
      <c r="W248" s="10"/>
      <c r="X248" s="10"/>
      <c r="Y248" s="10"/>
      <c r="Z248" s="10"/>
    </row>
    <row r="249" spans="1:26" ht="15.5">
      <c r="A249" s="10"/>
      <c r="B249" s="10"/>
      <c r="C249" s="10"/>
      <c r="D249" s="10"/>
      <c r="E249" s="10"/>
      <c r="F249" s="10"/>
      <c r="G249" s="507"/>
      <c r="H249" s="10"/>
      <c r="I249" s="10"/>
      <c r="J249" s="10"/>
      <c r="K249" s="10"/>
      <c r="L249" s="10"/>
      <c r="M249" s="10"/>
      <c r="N249" s="10"/>
      <c r="O249" s="10"/>
      <c r="P249" s="10"/>
      <c r="Q249" s="10"/>
      <c r="R249" s="10"/>
      <c r="S249" s="10"/>
      <c r="T249" s="10"/>
      <c r="U249" s="10"/>
      <c r="V249" s="10"/>
      <c r="W249" s="10"/>
      <c r="X249" s="10"/>
      <c r="Y249" s="10"/>
      <c r="Z249" s="10"/>
    </row>
    <row r="250" spans="1:26" ht="15.5">
      <c r="A250" s="10"/>
      <c r="B250" s="10"/>
      <c r="C250" s="10"/>
      <c r="D250" s="10"/>
      <c r="E250" s="10"/>
      <c r="F250" s="10"/>
      <c r="G250" s="507"/>
      <c r="H250" s="10"/>
      <c r="I250" s="10"/>
      <c r="J250" s="10"/>
      <c r="K250" s="10"/>
      <c r="L250" s="10"/>
      <c r="M250" s="10"/>
      <c r="N250" s="10"/>
      <c r="O250" s="10"/>
      <c r="P250" s="10"/>
      <c r="Q250" s="10"/>
      <c r="R250" s="10"/>
      <c r="S250" s="10"/>
      <c r="T250" s="10"/>
      <c r="U250" s="10"/>
      <c r="V250" s="10"/>
      <c r="W250" s="10"/>
      <c r="X250" s="10"/>
      <c r="Y250" s="10"/>
      <c r="Z250" s="10"/>
    </row>
    <row r="251" spans="1:26" ht="15.5">
      <c r="A251" s="10"/>
      <c r="B251" s="10"/>
      <c r="C251" s="10"/>
      <c r="D251" s="10"/>
      <c r="E251" s="10"/>
      <c r="F251" s="10"/>
      <c r="G251" s="507"/>
      <c r="H251" s="10"/>
      <c r="I251" s="10"/>
      <c r="J251" s="10"/>
      <c r="K251" s="10"/>
      <c r="L251" s="10"/>
      <c r="M251" s="10"/>
      <c r="N251" s="10"/>
      <c r="O251" s="10"/>
      <c r="P251" s="10"/>
      <c r="Q251" s="10"/>
      <c r="R251" s="10"/>
      <c r="S251" s="10"/>
      <c r="T251" s="10"/>
      <c r="U251" s="10"/>
      <c r="V251" s="10"/>
      <c r="W251" s="10"/>
      <c r="X251" s="10"/>
      <c r="Y251" s="10"/>
      <c r="Z251" s="10"/>
    </row>
    <row r="252" spans="1:26" ht="15.5">
      <c r="A252" s="10"/>
      <c r="B252" s="10"/>
      <c r="C252" s="10"/>
      <c r="D252" s="10"/>
      <c r="E252" s="10"/>
      <c r="F252" s="10"/>
      <c r="G252" s="507"/>
      <c r="H252" s="10"/>
      <c r="I252" s="10"/>
      <c r="J252" s="10"/>
      <c r="K252" s="10"/>
      <c r="L252" s="10"/>
      <c r="M252" s="10"/>
      <c r="N252" s="10"/>
      <c r="O252" s="10"/>
      <c r="P252" s="10"/>
      <c r="Q252" s="10"/>
      <c r="R252" s="10"/>
      <c r="S252" s="10"/>
      <c r="T252" s="10"/>
      <c r="U252" s="10"/>
      <c r="V252" s="10"/>
      <c r="W252" s="10"/>
      <c r="X252" s="10"/>
      <c r="Y252" s="10"/>
      <c r="Z252" s="10"/>
    </row>
    <row r="253" spans="1:26" ht="15.5">
      <c r="A253" s="10"/>
      <c r="B253" s="10"/>
      <c r="C253" s="10"/>
      <c r="D253" s="10"/>
      <c r="E253" s="10"/>
      <c r="F253" s="10"/>
      <c r="G253" s="507"/>
      <c r="H253" s="10"/>
      <c r="I253" s="10"/>
      <c r="J253" s="10"/>
      <c r="K253" s="10"/>
      <c r="L253" s="10"/>
      <c r="M253" s="10"/>
      <c r="N253" s="10"/>
      <c r="O253" s="10"/>
      <c r="P253" s="10"/>
      <c r="Q253" s="10"/>
      <c r="R253" s="10"/>
      <c r="S253" s="10"/>
      <c r="T253" s="10"/>
      <c r="U253" s="10"/>
      <c r="V253" s="10"/>
      <c r="W253" s="10"/>
      <c r="X253" s="10"/>
      <c r="Y253" s="10"/>
      <c r="Z253" s="10"/>
    </row>
    <row r="254" spans="1:26" ht="15.5">
      <c r="A254" s="10"/>
      <c r="B254" s="10"/>
      <c r="C254" s="10"/>
      <c r="D254" s="10"/>
      <c r="E254" s="10"/>
      <c r="F254" s="10"/>
      <c r="G254" s="507"/>
      <c r="H254" s="10"/>
      <c r="I254" s="10"/>
      <c r="J254" s="10"/>
      <c r="K254" s="10"/>
      <c r="L254" s="10"/>
      <c r="M254" s="10"/>
      <c r="N254" s="10"/>
      <c r="O254" s="10"/>
      <c r="P254" s="10"/>
      <c r="Q254" s="10"/>
      <c r="R254" s="10"/>
      <c r="S254" s="10"/>
      <c r="T254" s="10"/>
      <c r="U254" s="10"/>
      <c r="V254" s="10"/>
      <c r="W254" s="10"/>
      <c r="X254" s="10"/>
      <c r="Y254" s="10"/>
      <c r="Z254" s="10"/>
    </row>
    <row r="255" spans="1:26" ht="15.5">
      <c r="A255" s="10"/>
      <c r="B255" s="10"/>
      <c r="C255" s="10"/>
      <c r="D255" s="10"/>
      <c r="E255" s="10"/>
      <c r="F255" s="10"/>
      <c r="G255" s="507"/>
      <c r="H255" s="10"/>
      <c r="I255" s="10"/>
      <c r="J255" s="10"/>
      <c r="K255" s="10"/>
      <c r="L255" s="10"/>
      <c r="M255" s="10"/>
      <c r="N255" s="10"/>
      <c r="O255" s="10"/>
      <c r="P255" s="10"/>
      <c r="Q255" s="10"/>
      <c r="R255" s="10"/>
      <c r="S255" s="10"/>
      <c r="T255" s="10"/>
      <c r="U255" s="10"/>
      <c r="V255" s="10"/>
      <c r="W255" s="10"/>
      <c r="X255" s="10"/>
      <c r="Y255" s="10"/>
      <c r="Z255" s="10"/>
    </row>
    <row r="256" spans="1:26" ht="15.5">
      <c r="A256" s="10"/>
      <c r="B256" s="10"/>
      <c r="C256" s="10"/>
      <c r="D256" s="10"/>
      <c r="E256" s="10"/>
      <c r="F256" s="10"/>
      <c r="G256" s="507"/>
      <c r="H256" s="10"/>
      <c r="I256" s="10"/>
      <c r="J256" s="10"/>
      <c r="K256" s="10"/>
      <c r="L256" s="10"/>
      <c r="M256" s="10"/>
      <c r="N256" s="10"/>
      <c r="O256" s="10"/>
      <c r="P256" s="10"/>
      <c r="Q256" s="10"/>
      <c r="R256" s="10"/>
      <c r="S256" s="10"/>
      <c r="T256" s="10"/>
      <c r="U256" s="10"/>
      <c r="V256" s="10"/>
      <c r="W256" s="10"/>
      <c r="X256" s="10"/>
      <c r="Y256" s="10"/>
      <c r="Z256" s="10"/>
    </row>
    <row r="257" spans="1:26" ht="15.5">
      <c r="A257" s="10"/>
      <c r="B257" s="10"/>
      <c r="C257" s="10"/>
      <c r="D257" s="10"/>
      <c r="E257" s="10"/>
      <c r="F257" s="10"/>
      <c r="G257" s="507"/>
      <c r="H257" s="10"/>
      <c r="I257" s="10"/>
      <c r="J257" s="10"/>
      <c r="K257" s="10"/>
      <c r="L257" s="10"/>
      <c r="M257" s="10"/>
      <c r="N257" s="10"/>
      <c r="O257" s="10"/>
      <c r="P257" s="10"/>
      <c r="Q257" s="10"/>
      <c r="R257" s="10"/>
      <c r="S257" s="10"/>
      <c r="T257" s="10"/>
      <c r="U257" s="10"/>
      <c r="V257" s="10"/>
      <c r="W257" s="10"/>
      <c r="X257" s="10"/>
      <c r="Y257" s="10"/>
      <c r="Z257" s="10"/>
    </row>
    <row r="258" spans="1:26" ht="15.5">
      <c r="A258" s="10"/>
      <c r="B258" s="10"/>
      <c r="C258" s="10"/>
      <c r="D258" s="10"/>
      <c r="E258" s="10"/>
      <c r="F258" s="10"/>
      <c r="G258" s="507"/>
      <c r="H258" s="10"/>
      <c r="I258" s="10"/>
      <c r="J258" s="10"/>
      <c r="K258" s="10"/>
      <c r="L258" s="10"/>
      <c r="M258" s="10"/>
      <c r="N258" s="10"/>
      <c r="O258" s="10"/>
      <c r="P258" s="10"/>
      <c r="Q258" s="10"/>
      <c r="R258" s="10"/>
      <c r="S258" s="10"/>
      <c r="T258" s="10"/>
      <c r="U258" s="10"/>
      <c r="V258" s="10"/>
      <c r="W258" s="10"/>
      <c r="X258" s="10"/>
      <c r="Y258" s="10"/>
      <c r="Z258" s="10"/>
    </row>
    <row r="259" spans="1:26" ht="15.5">
      <c r="A259" s="10"/>
      <c r="B259" s="10"/>
      <c r="C259" s="10"/>
      <c r="D259" s="10"/>
      <c r="E259" s="10"/>
      <c r="F259" s="10"/>
      <c r="G259" s="507"/>
      <c r="H259" s="10"/>
      <c r="I259" s="10"/>
      <c r="J259" s="10"/>
      <c r="K259" s="10"/>
      <c r="L259" s="10"/>
      <c r="M259" s="10"/>
      <c r="N259" s="10"/>
      <c r="O259" s="10"/>
      <c r="P259" s="10"/>
      <c r="Q259" s="10"/>
      <c r="R259" s="10"/>
      <c r="S259" s="10"/>
      <c r="T259" s="10"/>
      <c r="U259" s="10"/>
      <c r="V259" s="10"/>
      <c r="W259" s="10"/>
      <c r="X259" s="10"/>
      <c r="Y259" s="10"/>
      <c r="Z259" s="10"/>
    </row>
    <row r="260" spans="1:26" ht="15.5">
      <c r="A260" s="10"/>
      <c r="B260" s="10"/>
      <c r="C260" s="10"/>
      <c r="D260" s="10"/>
      <c r="E260" s="10"/>
      <c r="F260" s="10"/>
      <c r="G260" s="507"/>
      <c r="H260" s="10"/>
      <c r="I260" s="10"/>
      <c r="J260" s="10"/>
      <c r="K260" s="10"/>
      <c r="L260" s="10"/>
      <c r="M260" s="10"/>
      <c r="N260" s="10"/>
      <c r="O260" s="10"/>
      <c r="P260" s="10"/>
      <c r="Q260" s="10"/>
      <c r="R260" s="10"/>
      <c r="S260" s="10"/>
      <c r="T260" s="10"/>
      <c r="U260" s="10"/>
      <c r="V260" s="10"/>
      <c r="W260" s="10"/>
      <c r="X260" s="10"/>
      <c r="Y260" s="10"/>
      <c r="Z260" s="10"/>
    </row>
    <row r="261" spans="1:26" ht="15.5">
      <c r="A261" s="10"/>
      <c r="B261" s="10"/>
      <c r="C261" s="10"/>
      <c r="D261" s="10"/>
      <c r="E261" s="10"/>
      <c r="F261" s="10"/>
      <c r="G261" s="507"/>
      <c r="H261" s="10"/>
      <c r="I261" s="10"/>
      <c r="J261" s="10"/>
      <c r="K261" s="10"/>
      <c r="L261" s="10"/>
      <c r="M261" s="10"/>
      <c r="N261" s="10"/>
      <c r="O261" s="10"/>
      <c r="P261" s="10"/>
      <c r="Q261" s="10"/>
      <c r="R261" s="10"/>
      <c r="S261" s="10"/>
      <c r="T261" s="10"/>
      <c r="U261" s="10"/>
      <c r="V261" s="10"/>
      <c r="W261" s="10"/>
      <c r="X261" s="10"/>
      <c r="Y261" s="10"/>
      <c r="Z261" s="10"/>
    </row>
    <row r="262" spans="1:26" ht="15.5">
      <c r="A262" s="10"/>
      <c r="B262" s="10"/>
      <c r="C262" s="10"/>
      <c r="D262" s="10"/>
      <c r="E262" s="10"/>
      <c r="F262" s="10"/>
      <c r="G262" s="507"/>
      <c r="H262" s="10"/>
      <c r="I262" s="10"/>
      <c r="J262" s="10"/>
      <c r="K262" s="10"/>
      <c r="L262" s="10"/>
      <c r="M262" s="10"/>
      <c r="N262" s="10"/>
      <c r="O262" s="10"/>
      <c r="P262" s="10"/>
      <c r="Q262" s="10"/>
      <c r="R262" s="10"/>
      <c r="S262" s="10"/>
      <c r="T262" s="10"/>
      <c r="U262" s="10"/>
      <c r="V262" s="10"/>
      <c r="W262" s="10"/>
      <c r="X262" s="10"/>
      <c r="Y262" s="10"/>
      <c r="Z262" s="10"/>
    </row>
    <row r="263" spans="1:26" ht="15.5">
      <c r="A263" s="10"/>
      <c r="B263" s="10"/>
      <c r="C263" s="10"/>
      <c r="D263" s="10"/>
      <c r="E263" s="10"/>
      <c r="F263" s="10"/>
      <c r="G263" s="507"/>
      <c r="H263" s="10"/>
      <c r="I263" s="10"/>
      <c r="J263" s="10"/>
      <c r="K263" s="10"/>
      <c r="L263" s="10"/>
      <c r="M263" s="10"/>
      <c r="N263" s="10"/>
      <c r="O263" s="10"/>
      <c r="P263" s="10"/>
      <c r="Q263" s="10"/>
      <c r="R263" s="10"/>
      <c r="S263" s="10"/>
      <c r="T263" s="10"/>
      <c r="U263" s="10"/>
      <c r="V263" s="10"/>
      <c r="W263" s="10"/>
      <c r="X263" s="10"/>
      <c r="Y263" s="10"/>
      <c r="Z263" s="10"/>
    </row>
    <row r="264" spans="1:26" ht="15.5">
      <c r="A264" s="10"/>
      <c r="B264" s="10"/>
      <c r="C264" s="10"/>
      <c r="D264" s="10"/>
      <c r="E264" s="10"/>
      <c r="F264" s="10"/>
      <c r="G264" s="507"/>
      <c r="H264" s="10"/>
      <c r="I264" s="10"/>
      <c r="J264" s="10"/>
      <c r="K264" s="10"/>
      <c r="L264" s="10"/>
      <c r="M264" s="10"/>
      <c r="N264" s="10"/>
      <c r="O264" s="10"/>
      <c r="P264" s="10"/>
      <c r="Q264" s="10"/>
      <c r="R264" s="10"/>
      <c r="S264" s="10"/>
      <c r="T264" s="10"/>
      <c r="U264" s="10"/>
      <c r="V264" s="10"/>
      <c r="W264" s="10"/>
      <c r="X264" s="10"/>
      <c r="Y264" s="10"/>
      <c r="Z264" s="10"/>
    </row>
    <row r="265" spans="1:26" ht="15.5">
      <c r="A265" s="10"/>
      <c r="B265" s="10"/>
      <c r="C265" s="10"/>
      <c r="D265" s="10"/>
      <c r="E265" s="10"/>
      <c r="F265" s="10"/>
      <c r="G265" s="507"/>
      <c r="H265" s="10"/>
      <c r="I265" s="10"/>
      <c r="J265" s="10"/>
      <c r="K265" s="10"/>
      <c r="L265" s="10"/>
      <c r="M265" s="10"/>
      <c r="N265" s="10"/>
      <c r="O265" s="10"/>
      <c r="P265" s="10"/>
      <c r="Q265" s="10"/>
      <c r="R265" s="10"/>
      <c r="S265" s="10"/>
      <c r="T265" s="10"/>
      <c r="U265" s="10"/>
      <c r="V265" s="10"/>
      <c r="W265" s="10"/>
      <c r="X265" s="10"/>
      <c r="Y265" s="10"/>
      <c r="Z265" s="10"/>
    </row>
    <row r="266" spans="1:26" ht="15.5">
      <c r="A266" s="10"/>
      <c r="B266" s="10"/>
      <c r="C266" s="10"/>
      <c r="D266" s="10"/>
      <c r="E266" s="10"/>
      <c r="F266" s="10"/>
      <c r="G266" s="507"/>
      <c r="H266" s="10"/>
      <c r="I266" s="10"/>
      <c r="J266" s="10"/>
      <c r="K266" s="10"/>
      <c r="L266" s="10"/>
      <c r="M266" s="10"/>
      <c r="N266" s="10"/>
      <c r="O266" s="10"/>
      <c r="P266" s="10"/>
      <c r="Q266" s="10"/>
      <c r="R266" s="10"/>
      <c r="S266" s="10"/>
      <c r="T266" s="10"/>
      <c r="U266" s="10"/>
      <c r="V266" s="10"/>
      <c r="W266" s="10"/>
      <c r="X266" s="10"/>
      <c r="Y266" s="10"/>
      <c r="Z266" s="10"/>
    </row>
    <row r="267" spans="1:26" ht="15.5">
      <c r="A267" s="10"/>
      <c r="B267" s="10"/>
      <c r="C267" s="10"/>
      <c r="D267" s="10"/>
      <c r="E267" s="10"/>
      <c r="F267" s="10"/>
      <c r="G267" s="507"/>
      <c r="H267" s="10"/>
      <c r="I267" s="10"/>
      <c r="J267" s="10"/>
      <c r="K267" s="10"/>
      <c r="L267" s="10"/>
      <c r="M267" s="10"/>
      <c r="N267" s="10"/>
      <c r="O267" s="10"/>
      <c r="P267" s="10"/>
      <c r="Q267" s="10"/>
      <c r="R267" s="10"/>
      <c r="S267" s="10"/>
      <c r="T267" s="10"/>
      <c r="U267" s="10"/>
      <c r="V267" s="10"/>
      <c r="W267" s="10"/>
      <c r="X267" s="10"/>
      <c r="Y267" s="10"/>
      <c r="Z267" s="10"/>
    </row>
    <row r="268" spans="1:26" ht="15.5">
      <c r="A268" s="10"/>
      <c r="B268" s="10"/>
      <c r="C268" s="10"/>
      <c r="D268" s="10"/>
      <c r="E268" s="10"/>
      <c r="F268" s="10"/>
      <c r="G268" s="507"/>
      <c r="H268" s="10"/>
      <c r="I268" s="10"/>
      <c r="J268" s="10"/>
      <c r="K268" s="10"/>
      <c r="L268" s="10"/>
      <c r="M268" s="10"/>
      <c r="N268" s="10"/>
      <c r="O268" s="10"/>
      <c r="P268" s="10"/>
      <c r="Q268" s="10"/>
      <c r="R268" s="10"/>
      <c r="S268" s="10"/>
      <c r="T268" s="10"/>
      <c r="U268" s="10"/>
      <c r="V268" s="10"/>
      <c r="W268" s="10"/>
      <c r="X268" s="10"/>
      <c r="Y268" s="10"/>
      <c r="Z268" s="10"/>
    </row>
    <row r="269" spans="1:26" ht="15.5">
      <c r="A269" s="10"/>
      <c r="B269" s="10"/>
      <c r="C269" s="10"/>
      <c r="D269" s="10"/>
      <c r="E269" s="10"/>
      <c r="F269" s="10"/>
      <c r="G269" s="507"/>
      <c r="H269" s="10"/>
      <c r="I269" s="10"/>
      <c r="J269" s="10"/>
      <c r="K269" s="10"/>
      <c r="L269" s="10"/>
      <c r="M269" s="10"/>
      <c r="N269" s="10"/>
      <c r="O269" s="10"/>
      <c r="P269" s="10"/>
      <c r="Q269" s="10"/>
      <c r="R269" s="10"/>
      <c r="S269" s="10"/>
      <c r="T269" s="10"/>
      <c r="U269" s="10"/>
      <c r="V269" s="10"/>
      <c r="W269" s="10"/>
      <c r="X269" s="10"/>
      <c r="Y269" s="10"/>
      <c r="Z269" s="10"/>
    </row>
    <row r="270" spans="1:26" ht="15.5">
      <c r="A270" s="10"/>
      <c r="B270" s="10"/>
      <c r="C270" s="10"/>
      <c r="D270" s="10"/>
      <c r="E270" s="10"/>
      <c r="F270" s="10"/>
      <c r="G270" s="507"/>
      <c r="H270" s="10"/>
      <c r="I270" s="10"/>
      <c r="J270" s="10"/>
      <c r="K270" s="10"/>
      <c r="L270" s="10"/>
      <c r="M270" s="10"/>
      <c r="N270" s="10"/>
      <c r="O270" s="10"/>
      <c r="P270" s="10"/>
      <c r="Q270" s="10"/>
      <c r="R270" s="10"/>
      <c r="S270" s="10"/>
      <c r="T270" s="10"/>
      <c r="U270" s="10"/>
      <c r="V270" s="10"/>
      <c r="W270" s="10"/>
      <c r="X270" s="10"/>
      <c r="Y270" s="10"/>
      <c r="Z270" s="10"/>
    </row>
    <row r="271" spans="1:26" ht="15.5">
      <c r="A271" s="10"/>
      <c r="B271" s="10"/>
      <c r="C271" s="10"/>
      <c r="D271" s="10"/>
      <c r="E271" s="10"/>
      <c r="F271" s="10"/>
      <c r="G271" s="507"/>
      <c r="H271" s="10"/>
      <c r="I271" s="10"/>
      <c r="J271" s="10"/>
      <c r="K271" s="10"/>
      <c r="L271" s="10"/>
      <c r="M271" s="10"/>
      <c r="N271" s="10"/>
      <c r="O271" s="10"/>
      <c r="P271" s="10"/>
      <c r="Q271" s="10"/>
      <c r="R271" s="10"/>
      <c r="S271" s="10"/>
      <c r="T271" s="10"/>
      <c r="U271" s="10"/>
      <c r="V271" s="10"/>
      <c r="W271" s="10"/>
      <c r="X271" s="10"/>
      <c r="Y271" s="10"/>
      <c r="Z271" s="10"/>
    </row>
    <row r="272" spans="1:26" ht="15.5">
      <c r="A272" s="10"/>
      <c r="B272" s="10"/>
      <c r="C272" s="10"/>
      <c r="D272" s="10"/>
      <c r="E272" s="10"/>
      <c r="F272" s="10"/>
      <c r="G272" s="507"/>
      <c r="H272" s="10"/>
      <c r="I272" s="10"/>
      <c r="J272" s="10"/>
      <c r="K272" s="10"/>
      <c r="L272" s="10"/>
      <c r="M272" s="10"/>
      <c r="N272" s="10"/>
      <c r="O272" s="10"/>
      <c r="P272" s="10"/>
      <c r="Q272" s="10"/>
      <c r="R272" s="10"/>
      <c r="S272" s="10"/>
      <c r="T272" s="10"/>
      <c r="U272" s="10"/>
      <c r="V272" s="10"/>
      <c r="W272" s="10"/>
      <c r="X272" s="10"/>
      <c r="Y272" s="10"/>
      <c r="Z272" s="10"/>
    </row>
    <row r="273" spans="1:26" ht="15.5">
      <c r="A273" s="10"/>
      <c r="B273" s="10"/>
      <c r="C273" s="10"/>
      <c r="D273" s="10"/>
      <c r="E273" s="10"/>
      <c r="F273" s="10"/>
      <c r="G273" s="507"/>
      <c r="H273" s="10"/>
      <c r="I273" s="10"/>
      <c r="J273" s="10"/>
      <c r="K273" s="10"/>
      <c r="L273" s="10"/>
      <c r="M273" s="10"/>
      <c r="N273" s="10"/>
      <c r="O273" s="10"/>
      <c r="P273" s="10"/>
      <c r="Q273" s="10"/>
      <c r="R273" s="10"/>
      <c r="S273" s="10"/>
      <c r="T273" s="10"/>
      <c r="U273" s="10"/>
      <c r="V273" s="10"/>
      <c r="W273" s="10"/>
      <c r="X273" s="10"/>
      <c r="Y273" s="10"/>
      <c r="Z273" s="10"/>
    </row>
    <row r="274" spans="1:26" ht="15.5">
      <c r="A274" s="10"/>
      <c r="B274" s="10"/>
      <c r="C274" s="10"/>
      <c r="D274" s="10"/>
      <c r="E274" s="10"/>
      <c r="F274" s="10"/>
      <c r="G274" s="507"/>
      <c r="H274" s="10"/>
      <c r="I274" s="10"/>
      <c r="J274" s="10"/>
      <c r="K274" s="10"/>
      <c r="L274" s="10"/>
      <c r="M274" s="10"/>
      <c r="N274" s="10"/>
      <c r="O274" s="10"/>
      <c r="P274" s="10"/>
      <c r="Q274" s="10"/>
      <c r="R274" s="10"/>
      <c r="S274" s="10"/>
      <c r="T274" s="10"/>
      <c r="U274" s="10"/>
      <c r="V274" s="10"/>
      <c r="W274" s="10"/>
      <c r="X274" s="10"/>
      <c r="Y274" s="10"/>
      <c r="Z274" s="10"/>
    </row>
    <row r="275" spans="1:26" ht="15.5">
      <c r="A275" s="10"/>
      <c r="B275" s="10"/>
      <c r="C275" s="10"/>
      <c r="D275" s="10"/>
      <c r="E275" s="10"/>
      <c r="F275" s="10"/>
      <c r="G275" s="507"/>
      <c r="H275" s="10"/>
      <c r="I275" s="10"/>
      <c r="J275" s="10"/>
      <c r="K275" s="10"/>
      <c r="L275" s="10"/>
      <c r="M275" s="10"/>
      <c r="N275" s="10"/>
      <c r="O275" s="10"/>
      <c r="P275" s="10"/>
      <c r="Q275" s="10"/>
      <c r="R275" s="10"/>
      <c r="S275" s="10"/>
      <c r="T275" s="10"/>
      <c r="U275" s="10"/>
      <c r="V275" s="10"/>
      <c r="W275" s="10"/>
      <c r="X275" s="10"/>
      <c r="Y275" s="10"/>
      <c r="Z275" s="10"/>
    </row>
    <row r="276" spans="1:26" ht="15.5">
      <c r="A276" s="10"/>
      <c r="B276" s="10"/>
      <c r="C276" s="10"/>
      <c r="D276" s="10"/>
      <c r="E276" s="10"/>
      <c r="F276" s="10"/>
      <c r="G276" s="507"/>
      <c r="H276" s="10"/>
      <c r="I276" s="10"/>
      <c r="J276" s="10"/>
      <c r="K276" s="10"/>
      <c r="L276" s="10"/>
      <c r="M276" s="10"/>
      <c r="N276" s="10"/>
      <c r="O276" s="10"/>
      <c r="P276" s="10"/>
      <c r="Q276" s="10"/>
      <c r="R276" s="10"/>
      <c r="S276" s="10"/>
      <c r="T276" s="10"/>
      <c r="U276" s="10"/>
      <c r="V276" s="10"/>
      <c r="W276" s="10"/>
      <c r="X276" s="10"/>
      <c r="Y276" s="10"/>
      <c r="Z276" s="10"/>
    </row>
    <row r="277" spans="1:26" ht="15.5">
      <c r="A277" s="10"/>
      <c r="B277" s="10"/>
      <c r="C277" s="10"/>
      <c r="D277" s="10"/>
      <c r="E277" s="10"/>
      <c r="F277" s="10"/>
      <c r="G277" s="507"/>
      <c r="H277" s="10"/>
      <c r="I277" s="10"/>
      <c r="J277" s="10"/>
      <c r="K277" s="10"/>
      <c r="L277" s="10"/>
      <c r="M277" s="10"/>
      <c r="N277" s="10"/>
      <c r="O277" s="10"/>
      <c r="P277" s="10"/>
      <c r="Q277" s="10"/>
      <c r="R277" s="10"/>
      <c r="S277" s="10"/>
      <c r="T277" s="10"/>
      <c r="U277" s="10"/>
      <c r="V277" s="10"/>
      <c r="W277" s="10"/>
      <c r="X277" s="10"/>
      <c r="Y277" s="10"/>
      <c r="Z277" s="10"/>
    </row>
    <row r="278" spans="1:26" ht="15.5">
      <c r="A278" s="10"/>
      <c r="B278" s="10"/>
      <c r="C278" s="10"/>
      <c r="D278" s="10"/>
      <c r="E278" s="10"/>
      <c r="F278" s="10"/>
      <c r="G278" s="507"/>
      <c r="H278" s="10"/>
      <c r="I278" s="10"/>
      <c r="J278" s="10"/>
      <c r="K278" s="10"/>
      <c r="L278" s="10"/>
      <c r="M278" s="10"/>
      <c r="N278" s="10"/>
      <c r="O278" s="10"/>
      <c r="P278" s="10"/>
      <c r="Q278" s="10"/>
      <c r="R278" s="10"/>
      <c r="S278" s="10"/>
      <c r="T278" s="10"/>
      <c r="U278" s="10"/>
      <c r="V278" s="10"/>
      <c r="W278" s="10"/>
      <c r="X278" s="10"/>
      <c r="Y278" s="10"/>
      <c r="Z278" s="10"/>
    </row>
    <row r="279" spans="1:26" ht="15.5">
      <c r="A279" s="10"/>
      <c r="B279" s="10"/>
      <c r="C279" s="10"/>
      <c r="D279" s="10"/>
      <c r="E279" s="10"/>
      <c r="F279" s="10"/>
      <c r="G279" s="507"/>
      <c r="H279" s="10"/>
      <c r="I279" s="10"/>
      <c r="J279" s="10"/>
      <c r="K279" s="10"/>
      <c r="L279" s="10"/>
      <c r="M279" s="10"/>
      <c r="N279" s="10"/>
      <c r="O279" s="10"/>
      <c r="P279" s="10"/>
      <c r="Q279" s="10"/>
      <c r="R279" s="10"/>
      <c r="S279" s="10"/>
      <c r="T279" s="10"/>
      <c r="U279" s="10"/>
      <c r="V279" s="10"/>
      <c r="W279" s="10"/>
      <c r="X279" s="10"/>
      <c r="Y279" s="10"/>
      <c r="Z279" s="10"/>
    </row>
    <row r="280" spans="1:26" ht="15.5">
      <c r="A280" s="10"/>
      <c r="B280" s="10"/>
      <c r="C280" s="10"/>
      <c r="D280" s="10"/>
      <c r="E280" s="10"/>
      <c r="F280" s="10"/>
      <c r="G280" s="507"/>
      <c r="H280" s="10"/>
      <c r="I280" s="10"/>
      <c r="J280" s="10"/>
      <c r="K280" s="10"/>
      <c r="L280" s="10"/>
      <c r="M280" s="10"/>
      <c r="N280" s="10"/>
      <c r="O280" s="10"/>
      <c r="P280" s="10"/>
      <c r="Q280" s="10"/>
      <c r="R280" s="10"/>
      <c r="S280" s="10"/>
      <c r="T280" s="10"/>
      <c r="U280" s="10"/>
      <c r="V280" s="10"/>
      <c r="W280" s="10"/>
      <c r="X280" s="10"/>
      <c r="Y280" s="10"/>
      <c r="Z280" s="10"/>
    </row>
    <row r="281" spans="1:26" ht="15.5">
      <c r="A281" s="10"/>
      <c r="B281" s="10"/>
      <c r="C281" s="10"/>
      <c r="D281" s="10"/>
      <c r="E281" s="10"/>
      <c r="F281" s="10"/>
      <c r="G281" s="507"/>
      <c r="H281" s="10"/>
      <c r="I281" s="10"/>
      <c r="J281" s="10"/>
      <c r="K281" s="10"/>
      <c r="L281" s="10"/>
      <c r="M281" s="10"/>
      <c r="N281" s="10"/>
      <c r="O281" s="10"/>
      <c r="P281" s="10"/>
      <c r="Q281" s="10"/>
      <c r="R281" s="10"/>
      <c r="S281" s="10"/>
      <c r="T281" s="10"/>
      <c r="U281" s="10"/>
      <c r="V281" s="10"/>
      <c r="W281" s="10"/>
      <c r="X281" s="10"/>
      <c r="Y281" s="10"/>
      <c r="Z281" s="10"/>
    </row>
    <row r="282" spans="1:26" ht="15.5">
      <c r="A282" s="10"/>
      <c r="B282" s="10"/>
      <c r="C282" s="10"/>
      <c r="D282" s="10"/>
      <c r="E282" s="10"/>
      <c r="F282" s="10"/>
      <c r="G282" s="507"/>
      <c r="H282" s="10"/>
      <c r="I282" s="10"/>
      <c r="J282" s="10"/>
      <c r="K282" s="10"/>
      <c r="L282" s="10"/>
      <c r="M282" s="10"/>
      <c r="N282" s="10"/>
      <c r="O282" s="10"/>
      <c r="P282" s="10"/>
      <c r="Q282" s="10"/>
      <c r="R282" s="10"/>
      <c r="S282" s="10"/>
      <c r="T282" s="10"/>
      <c r="U282" s="10"/>
      <c r="V282" s="10"/>
      <c r="W282" s="10"/>
      <c r="X282" s="10"/>
      <c r="Y282" s="10"/>
      <c r="Z282" s="10"/>
    </row>
    <row r="283" spans="1:26" ht="15.5">
      <c r="A283" s="10"/>
      <c r="B283" s="10"/>
      <c r="C283" s="10"/>
      <c r="D283" s="10"/>
      <c r="E283" s="10"/>
      <c r="F283" s="10"/>
      <c r="G283" s="507"/>
      <c r="H283" s="10"/>
      <c r="I283" s="10"/>
      <c r="J283" s="10"/>
      <c r="K283" s="10"/>
      <c r="L283" s="10"/>
      <c r="M283" s="10"/>
      <c r="N283" s="10"/>
      <c r="O283" s="10"/>
      <c r="P283" s="10"/>
      <c r="Q283" s="10"/>
      <c r="R283" s="10"/>
      <c r="S283" s="10"/>
      <c r="T283" s="10"/>
      <c r="U283" s="10"/>
      <c r="V283" s="10"/>
      <c r="W283" s="10"/>
      <c r="X283" s="10"/>
      <c r="Y283" s="10"/>
      <c r="Z283" s="10"/>
    </row>
    <row r="284" spans="1:26" ht="15.5">
      <c r="A284" s="10"/>
      <c r="B284" s="10"/>
      <c r="C284" s="10"/>
      <c r="D284" s="10"/>
      <c r="E284" s="10"/>
      <c r="F284" s="10"/>
      <c r="G284" s="507"/>
      <c r="H284" s="10"/>
      <c r="I284" s="10"/>
      <c r="J284" s="10"/>
      <c r="K284" s="10"/>
      <c r="L284" s="10"/>
      <c r="M284" s="10"/>
      <c r="N284" s="10"/>
      <c r="O284" s="10"/>
      <c r="P284" s="10"/>
      <c r="Q284" s="10"/>
      <c r="R284" s="10"/>
      <c r="S284" s="10"/>
      <c r="T284" s="10"/>
      <c r="U284" s="10"/>
      <c r="V284" s="10"/>
      <c r="W284" s="10"/>
      <c r="X284" s="10"/>
      <c r="Y284" s="10"/>
      <c r="Z284" s="10"/>
    </row>
    <row r="285" spans="1:26" ht="15.5">
      <c r="A285" s="10"/>
      <c r="B285" s="10"/>
      <c r="C285" s="10"/>
      <c r="D285" s="10"/>
      <c r="E285" s="10"/>
      <c r="F285" s="10"/>
      <c r="G285" s="507"/>
      <c r="H285" s="10"/>
      <c r="I285" s="10"/>
      <c r="J285" s="10"/>
      <c r="K285" s="10"/>
      <c r="L285" s="10"/>
      <c r="M285" s="10"/>
      <c r="N285" s="10"/>
      <c r="O285" s="10"/>
      <c r="P285" s="10"/>
      <c r="Q285" s="10"/>
      <c r="R285" s="10"/>
      <c r="S285" s="10"/>
      <c r="T285" s="10"/>
      <c r="U285" s="10"/>
      <c r="V285" s="10"/>
      <c r="W285" s="10"/>
      <c r="X285" s="10"/>
      <c r="Y285" s="10"/>
      <c r="Z285" s="10"/>
    </row>
    <row r="286" spans="1:26" ht="15.5">
      <c r="A286" s="10"/>
      <c r="B286" s="10"/>
      <c r="C286" s="10"/>
      <c r="D286" s="10"/>
      <c r="E286" s="10"/>
      <c r="F286" s="10"/>
      <c r="G286" s="507"/>
      <c r="H286" s="10"/>
      <c r="I286" s="10"/>
      <c r="J286" s="10"/>
      <c r="K286" s="10"/>
      <c r="L286" s="10"/>
      <c r="M286" s="10"/>
      <c r="N286" s="10"/>
      <c r="O286" s="10"/>
      <c r="P286" s="10"/>
      <c r="Q286" s="10"/>
      <c r="R286" s="10"/>
      <c r="S286" s="10"/>
      <c r="T286" s="10"/>
      <c r="U286" s="10"/>
      <c r="V286" s="10"/>
      <c r="W286" s="10"/>
      <c r="X286" s="10"/>
      <c r="Y286" s="10"/>
      <c r="Z286" s="10"/>
    </row>
    <row r="287" spans="1:26" ht="15.5">
      <c r="A287" s="10"/>
      <c r="B287" s="10"/>
      <c r="C287" s="10"/>
      <c r="D287" s="10"/>
      <c r="E287" s="10"/>
      <c r="F287" s="10"/>
      <c r="G287" s="507"/>
      <c r="H287" s="10"/>
      <c r="I287" s="10"/>
      <c r="J287" s="10"/>
      <c r="K287" s="10"/>
      <c r="L287" s="10"/>
      <c r="M287" s="10"/>
      <c r="N287" s="10"/>
      <c r="O287" s="10"/>
      <c r="P287" s="10"/>
      <c r="Q287" s="10"/>
      <c r="R287" s="10"/>
      <c r="S287" s="10"/>
      <c r="T287" s="10"/>
      <c r="U287" s="10"/>
      <c r="V287" s="10"/>
      <c r="W287" s="10"/>
      <c r="X287" s="10"/>
      <c r="Y287" s="10"/>
      <c r="Z287" s="10"/>
    </row>
    <row r="288" spans="1:26" ht="15.5">
      <c r="A288" s="10"/>
      <c r="B288" s="10"/>
      <c r="C288" s="10"/>
      <c r="D288" s="10"/>
      <c r="E288" s="10"/>
      <c r="F288" s="10"/>
      <c r="G288" s="507"/>
      <c r="H288" s="10"/>
      <c r="I288" s="10"/>
      <c r="J288" s="10"/>
      <c r="K288" s="10"/>
      <c r="L288" s="10"/>
      <c r="M288" s="10"/>
      <c r="N288" s="10"/>
      <c r="O288" s="10"/>
      <c r="P288" s="10"/>
      <c r="Q288" s="10"/>
      <c r="R288" s="10"/>
      <c r="S288" s="10"/>
      <c r="T288" s="10"/>
      <c r="U288" s="10"/>
      <c r="V288" s="10"/>
      <c r="W288" s="10"/>
      <c r="X288" s="10"/>
      <c r="Y288" s="10"/>
      <c r="Z288" s="10"/>
    </row>
    <row r="289" spans="1:26" ht="15.5">
      <c r="A289" s="10"/>
      <c r="B289" s="10"/>
      <c r="C289" s="10"/>
      <c r="D289" s="10"/>
      <c r="E289" s="10"/>
      <c r="F289" s="10"/>
      <c r="G289" s="507"/>
      <c r="H289" s="10"/>
      <c r="I289" s="10"/>
      <c r="J289" s="10"/>
      <c r="K289" s="10"/>
      <c r="L289" s="10"/>
      <c r="M289" s="10"/>
      <c r="N289" s="10"/>
      <c r="O289" s="10"/>
      <c r="P289" s="10"/>
      <c r="Q289" s="10"/>
      <c r="R289" s="10"/>
      <c r="S289" s="10"/>
      <c r="T289" s="10"/>
      <c r="U289" s="10"/>
      <c r="V289" s="10"/>
      <c r="W289" s="10"/>
      <c r="X289" s="10"/>
      <c r="Y289" s="10"/>
      <c r="Z289" s="10"/>
    </row>
    <row r="290" spans="1:26" ht="15.5">
      <c r="A290" s="10"/>
      <c r="B290" s="10"/>
      <c r="C290" s="10"/>
      <c r="D290" s="10"/>
      <c r="E290" s="10"/>
      <c r="F290" s="10"/>
      <c r="G290" s="507"/>
      <c r="H290" s="10"/>
      <c r="I290" s="10"/>
      <c r="J290" s="10"/>
      <c r="K290" s="10"/>
      <c r="L290" s="10"/>
      <c r="M290" s="10"/>
      <c r="N290" s="10"/>
      <c r="O290" s="10"/>
      <c r="P290" s="10"/>
      <c r="Q290" s="10"/>
      <c r="R290" s="10"/>
      <c r="S290" s="10"/>
      <c r="T290" s="10"/>
      <c r="U290" s="10"/>
      <c r="V290" s="10"/>
      <c r="W290" s="10"/>
      <c r="X290" s="10"/>
      <c r="Y290" s="10"/>
      <c r="Z290" s="10"/>
    </row>
    <row r="291" spans="1:26" ht="15.5">
      <c r="A291" s="10"/>
      <c r="B291" s="10"/>
      <c r="C291" s="10"/>
      <c r="D291" s="10"/>
      <c r="E291" s="10"/>
      <c r="F291" s="10"/>
      <c r="G291" s="507"/>
      <c r="H291" s="10"/>
      <c r="I291" s="10"/>
      <c r="J291" s="10"/>
      <c r="K291" s="10"/>
      <c r="L291" s="10"/>
      <c r="M291" s="10"/>
      <c r="N291" s="10"/>
      <c r="O291" s="10"/>
      <c r="P291" s="10"/>
      <c r="Q291" s="10"/>
      <c r="R291" s="10"/>
      <c r="S291" s="10"/>
      <c r="T291" s="10"/>
      <c r="U291" s="10"/>
      <c r="V291" s="10"/>
      <c r="W291" s="10"/>
      <c r="X291" s="10"/>
      <c r="Y291" s="10"/>
      <c r="Z291" s="10"/>
    </row>
    <row r="292" spans="1:26" ht="15.5">
      <c r="A292" s="10"/>
      <c r="B292" s="10"/>
      <c r="C292" s="10"/>
      <c r="D292" s="10"/>
      <c r="E292" s="10"/>
      <c r="F292" s="10"/>
      <c r="G292" s="507"/>
      <c r="H292" s="10"/>
      <c r="I292" s="10"/>
      <c r="J292" s="10"/>
      <c r="K292" s="10"/>
      <c r="L292" s="10"/>
      <c r="M292" s="10"/>
      <c r="N292" s="10"/>
      <c r="O292" s="10"/>
      <c r="P292" s="10"/>
      <c r="Q292" s="10"/>
      <c r="R292" s="10"/>
      <c r="S292" s="10"/>
      <c r="T292" s="10"/>
      <c r="U292" s="10"/>
      <c r="V292" s="10"/>
      <c r="W292" s="10"/>
      <c r="X292" s="10"/>
      <c r="Y292" s="10"/>
      <c r="Z292" s="10"/>
    </row>
    <row r="293" spans="1:26" ht="15.5">
      <c r="A293" s="10"/>
      <c r="B293" s="10"/>
      <c r="C293" s="10"/>
      <c r="D293" s="10"/>
      <c r="E293" s="10"/>
      <c r="F293" s="10"/>
      <c r="G293" s="507"/>
      <c r="H293" s="10"/>
      <c r="I293" s="10"/>
      <c r="J293" s="10"/>
      <c r="K293" s="10"/>
      <c r="L293" s="10"/>
      <c r="M293" s="10"/>
      <c r="N293" s="10"/>
      <c r="O293" s="10"/>
      <c r="P293" s="10"/>
      <c r="Q293" s="10"/>
      <c r="R293" s="10"/>
      <c r="S293" s="10"/>
      <c r="T293" s="10"/>
      <c r="U293" s="10"/>
      <c r="V293" s="10"/>
      <c r="W293" s="10"/>
      <c r="X293" s="10"/>
      <c r="Y293" s="10"/>
      <c r="Z293" s="10"/>
    </row>
    <row r="294" spans="1:26" ht="15.5">
      <c r="A294" s="10"/>
      <c r="B294" s="10"/>
      <c r="C294" s="10"/>
      <c r="D294" s="10"/>
      <c r="E294" s="10"/>
      <c r="F294" s="10"/>
      <c r="G294" s="507"/>
      <c r="H294" s="10"/>
      <c r="I294" s="10"/>
      <c r="J294" s="10"/>
      <c r="K294" s="10"/>
      <c r="L294" s="10"/>
      <c r="M294" s="10"/>
      <c r="N294" s="10"/>
      <c r="O294" s="10"/>
      <c r="P294" s="10"/>
      <c r="Q294" s="10"/>
      <c r="R294" s="10"/>
      <c r="S294" s="10"/>
      <c r="T294" s="10"/>
      <c r="U294" s="10"/>
      <c r="V294" s="10"/>
      <c r="W294" s="10"/>
      <c r="X294" s="10"/>
      <c r="Y294" s="10"/>
      <c r="Z294" s="10"/>
    </row>
    <row r="295" spans="1:26" ht="15.5">
      <c r="A295" s="10"/>
      <c r="B295" s="10"/>
      <c r="C295" s="10"/>
      <c r="D295" s="10"/>
      <c r="E295" s="10"/>
      <c r="F295" s="10"/>
      <c r="G295" s="507"/>
      <c r="H295" s="10"/>
      <c r="I295" s="10"/>
      <c r="J295" s="10"/>
      <c r="K295" s="10"/>
      <c r="L295" s="10"/>
      <c r="M295" s="10"/>
      <c r="N295" s="10"/>
      <c r="O295" s="10"/>
      <c r="P295" s="10"/>
      <c r="Q295" s="10"/>
      <c r="R295" s="10"/>
      <c r="S295" s="10"/>
      <c r="T295" s="10"/>
      <c r="U295" s="10"/>
      <c r="V295" s="10"/>
      <c r="W295" s="10"/>
      <c r="X295" s="10"/>
      <c r="Y295" s="10"/>
      <c r="Z295" s="10"/>
    </row>
    <row r="296" spans="1:26" ht="15.5">
      <c r="A296" s="10"/>
      <c r="B296" s="10"/>
      <c r="C296" s="10"/>
      <c r="D296" s="10"/>
      <c r="E296" s="10"/>
      <c r="F296" s="10"/>
      <c r="G296" s="507"/>
      <c r="H296" s="10"/>
      <c r="I296" s="10"/>
      <c r="J296" s="10"/>
      <c r="K296" s="10"/>
      <c r="L296" s="10"/>
      <c r="M296" s="10"/>
      <c r="N296" s="10"/>
      <c r="O296" s="10"/>
      <c r="P296" s="10"/>
      <c r="Q296" s="10"/>
      <c r="R296" s="10"/>
      <c r="S296" s="10"/>
      <c r="T296" s="10"/>
      <c r="U296" s="10"/>
      <c r="V296" s="10"/>
      <c r="W296" s="10"/>
      <c r="X296" s="10"/>
      <c r="Y296" s="10"/>
      <c r="Z296" s="10"/>
    </row>
    <row r="297" spans="1:26" ht="15.5">
      <c r="A297" s="10"/>
      <c r="B297" s="10"/>
      <c r="C297" s="10"/>
      <c r="D297" s="10"/>
      <c r="E297" s="10"/>
      <c r="F297" s="10"/>
      <c r="G297" s="507"/>
      <c r="H297" s="10"/>
      <c r="I297" s="10"/>
      <c r="J297" s="10"/>
      <c r="K297" s="10"/>
      <c r="L297" s="10"/>
      <c r="M297" s="10"/>
      <c r="N297" s="10"/>
      <c r="O297" s="10"/>
      <c r="P297" s="10"/>
      <c r="Q297" s="10"/>
      <c r="R297" s="10"/>
      <c r="S297" s="10"/>
      <c r="T297" s="10"/>
      <c r="U297" s="10"/>
      <c r="V297" s="10"/>
      <c r="W297" s="10"/>
      <c r="X297" s="10"/>
      <c r="Y297" s="10"/>
      <c r="Z297" s="10"/>
    </row>
    <row r="298" spans="1:26" ht="15.5">
      <c r="A298" s="10"/>
      <c r="B298" s="10"/>
      <c r="C298" s="10"/>
      <c r="D298" s="10"/>
      <c r="E298" s="10"/>
      <c r="F298" s="10"/>
      <c r="G298" s="507"/>
      <c r="H298" s="10"/>
      <c r="I298" s="10"/>
      <c r="J298" s="10"/>
      <c r="K298" s="10"/>
      <c r="L298" s="10"/>
      <c r="M298" s="10"/>
      <c r="N298" s="10"/>
      <c r="O298" s="10"/>
      <c r="P298" s="10"/>
      <c r="Q298" s="10"/>
      <c r="R298" s="10"/>
      <c r="S298" s="10"/>
      <c r="T298" s="10"/>
      <c r="U298" s="10"/>
      <c r="V298" s="10"/>
      <c r="W298" s="10"/>
      <c r="X298" s="10"/>
      <c r="Y298" s="10"/>
      <c r="Z298" s="10"/>
    </row>
    <row r="299" spans="1:26" ht="15.5">
      <c r="A299" s="10"/>
      <c r="B299" s="10"/>
      <c r="C299" s="10"/>
      <c r="D299" s="10"/>
      <c r="E299" s="10"/>
      <c r="F299" s="10"/>
      <c r="G299" s="507"/>
      <c r="H299" s="10"/>
      <c r="I299" s="10"/>
      <c r="J299" s="10"/>
      <c r="K299" s="10"/>
      <c r="L299" s="10"/>
      <c r="M299" s="10"/>
      <c r="N299" s="10"/>
      <c r="O299" s="10"/>
      <c r="P299" s="10"/>
      <c r="Q299" s="10"/>
      <c r="R299" s="10"/>
      <c r="S299" s="10"/>
      <c r="T299" s="10"/>
      <c r="U299" s="10"/>
      <c r="V299" s="10"/>
      <c r="W299" s="10"/>
      <c r="X299" s="10"/>
      <c r="Y299" s="10"/>
      <c r="Z299" s="10"/>
    </row>
    <row r="300" spans="1:26" ht="15.5">
      <c r="A300" s="10"/>
      <c r="B300" s="10"/>
      <c r="C300" s="10"/>
      <c r="D300" s="10"/>
      <c r="E300" s="10"/>
      <c r="F300" s="10"/>
      <c r="G300" s="507"/>
      <c r="H300" s="10"/>
      <c r="I300" s="10"/>
      <c r="J300" s="10"/>
      <c r="K300" s="10"/>
      <c r="L300" s="10"/>
      <c r="M300" s="10"/>
      <c r="N300" s="10"/>
      <c r="O300" s="10"/>
      <c r="P300" s="10"/>
      <c r="Q300" s="10"/>
      <c r="R300" s="10"/>
      <c r="S300" s="10"/>
      <c r="T300" s="10"/>
      <c r="U300" s="10"/>
      <c r="V300" s="10"/>
      <c r="W300" s="10"/>
      <c r="X300" s="10"/>
      <c r="Y300" s="10"/>
      <c r="Z300" s="10"/>
    </row>
    <row r="301" spans="1:26" ht="15.5">
      <c r="A301" s="10"/>
      <c r="B301" s="10"/>
      <c r="C301" s="10"/>
      <c r="D301" s="10"/>
      <c r="E301" s="10"/>
      <c r="F301" s="10"/>
      <c r="G301" s="507"/>
      <c r="H301" s="10"/>
      <c r="I301" s="10"/>
      <c r="J301" s="10"/>
      <c r="K301" s="10"/>
      <c r="L301" s="10"/>
      <c r="M301" s="10"/>
      <c r="N301" s="10"/>
      <c r="O301" s="10"/>
      <c r="P301" s="10"/>
      <c r="Q301" s="10"/>
      <c r="R301" s="10"/>
      <c r="S301" s="10"/>
      <c r="T301" s="10"/>
      <c r="U301" s="10"/>
      <c r="V301" s="10"/>
      <c r="W301" s="10"/>
      <c r="X301" s="10"/>
      <c r="Y301" s="10"/>
      <c r="Z301" s="10"/>
    </row>
    <row r="302" spans="1:26" ht="15.5">
      <c r="A302" s="10"/>
      <c r="B302" s="10"/>
      <c r="C302" s="10"/>
      <c r="D302" s="10"/>
      <c r="E302" s="10"/>
      <c r="F302" s="10"/>
      <c r="G302" s="507"/>
      <c r="H302" s="10"/>
      <c r="I302" s="10"/>
      <c r="J302" s="10"/>
      <c r="K302" s="10"/>
      <c r="L302" s="10"/>
      <c r="M302" s="10"/>
      <c r="N302" s="10"/>
      <c r="O302" s="10"/>
      <c r="P302" s="10"/>
      <c r="Q302" s="10"/>
      <c r="R302" s="10"/>
      <c r="S302" s="10"/>
      <c r="T302" s="10"/>
      <c r="U302" s="10"/>
      <c r="V302" s="10"/>
      <c r="W302" s="10"/>
      <c r="X302" s="10"/>
      <c r="Y302" s="10"/>
      <c r="Z302" s="10"/>
    </row>
    <row r="303" spans="1:26" ht="15.5">
      <c r="A303" s="10"/>
      <c r="B303" s="10"/>
      <c r="C303" s="10"/>
      <c r="D303" s="10"/>
      <c r="E303" s="10"/>
      <c r="F303" s="10"/>
      <c r="G303" s="507"/>
      <c r="H303" s="10"/>
      <c r="I303" s="10"/>
      <c r="J303" s="10"/>
      <c r="K303" s="10"/>
      <c r="L303" s="10"/>
      <c r="M303" s="10"/>
      <c r="N303" s="10"/>
      <c r="O303" s="10"/>
      <c r="P303" s="10"/>
      <c r="Q303" s="10"/>
      <c r="R303" s="10"/>
      <c r="S303" s="10"/>
      <c r="T303" s="10"/>
      <c r="U303" s="10"/>
      <c r="V303" s="10"/>
      <c r="W303" s="10"/>
      <c r="X303" s="10"/>
      <c r="Y303" s="10"/>
      <c r="Z303" s="10"/>
    </row>
    <row r="304" spans="1:26" ht="15.5">
      <c r="A304" s="10"/>
      <c r="B304" s="10"/>
      <c r="C304" s="10"/>
      <c r="D304" s="10"/>
      <c r="E304" s="10"/>
      <c r="F304" s="10"/>
      <c r="G304" s="507"/>
      <c r="H304" s="10"/>
      <c r="I304" s="10"/>
      <c r="J304" s="10"/>
      <c r="K304" s="10"/>
      <c r="L304" s="10"/>
      <c r="M304" s="10"/>
      <c r="N304" s="10"/>
      <c r="O304" s="10"/>
      <c r="P304" s="10"/>
      <c r="Q304" s="10"/>
      <c r="R304" s="10"/>
      <c r="S304" s="10"/>
      <c r="T304" s="10"/>
      <c r="U304" s="10"/>
      <c r="V304" s="10"/>
      <c r="W304" s="10"/>
      <c r="X304" s="10"/>
      <c r="Y304" s="10"/>
      <c r="Z304" s="10"/>
    </row>
    <row r="305" spans="1:26" ht="15.5">
      <c r="A305" s="10"/>
      <c r="B305" s="10"/>
      <c r="C305" s="10"/>
      <c r="D305" s="10"/>
      <c r="E305" s="10"/>
      <c r="F305" s="10"/>
      <c r="G305" s="507"/>
      <c r="H305" s="10"/>
      <c r="I305" s="10"/>
      <c r="J305" s="10"/>
      <c r="K305" s="10"/>
      <c r="L305" s="10"/>
      <c r="M305" s="10"/>
      <c r="N305" s="10"/>
      <c r="O305" s="10"/>
      <c r="P305" s="10"/>
      <c r="Q305" s="10"/>
      <c r="R305" s="10"/>
      <c r="S305" s="10"/>
      <c r="T305" s="10"/>
      <c r="U305" s="10"/>
      <c r="V305" s="10"/>
      <c r="W305" s="10"/>
      <c r="X305" s="10"/>
      <c r="Y305" s="10"/>
      <c r="Z305" s="10"/>
    </row>
    <row r="306" spans="1:26" ht="15.5">
      <c r="A306" s="10"/>
      <c r="B306" s="10"/>
      <c r="C306" s="10"/>
      <c r="D306" s="10"/>
      <c r="E306" s="10"/>
      <c r="F306" s="10"/>
      <c r="G306" s="507"/>
      <c r="H306" s="10"/>
      <c r="I306" s="10"/>
      <c r="J306" s="10"/>
      <c r="K306" s="10"/>
      <c r="L306" s="10"/>
      <c r="M306" s="10"/>
      <c r="N306" s="10"/>
      <c r="O306" s="10"/>
      <c r="P306" s="10"/>
      <c r="Q306" s="10"/>
      <c r="R306" s="10"/>
      <c r="S306" s="10"/>
      <c r="T306" s="10"/>
      <c r="U306" s="10"/>
      <c r="V306" s="10"/>
      <c r="W306" s="10"/>
      <c r="X306" s="10"/>
      <c r="Y306" s="10"/>
      <c r="Z306" s="10"/>
    </row>
    <row r="307" spans="1:26" ht="15.5">
      <c r="A307" s="10"/>
      <c r="B307" s="10"/>
      <c r="C307" s="10"/>
      <c r="D307" s="10"/>
      <c r="E307" s="10"/>
      <c r="F307" s="10"/>
      <c r="G307" s="507"/>
      <c r="H307" s="10"/>
      <c r="I307" s="10"/>
      <c r="J307" s="10"/>
      <c r="K307" s="10"/>
      <c r="L307" s="10"/>
      <c r="M307" s="10"/>
      <c r="N307" s="10"/>
      <c r="O307" s="10"/>
      <c r="P307" s="10"/>
      <c r="Q307" s="10"/>
      <c r="R307" s="10"/>
      <c r="S307" s="10"/>
      <c r="T307" s="10"/>
      <c r="U307" s="10"/>
      <c r="V307" s="10"/>
      <c r="W307" s="10"/>
      <c r="X307" s="10"/>
      <c r="Y307" s="10"/>
      <c r="Z307" s="10"/>
    </row>
    <row r="308" spans="1:26" ht="15.5">
      <c r="A308" s="10"/>
      <c r="B308" s="10"/>
      <c r="C308" s="10"/>
      <c r="D308" s="10"/>
      <c r="E308" s="10"/>
      <c r="F308" s="10"/>
      <c r="G308" s="507"/>
      <c r="H308" s="10"/>
      <c r="I308" s="10"/>
      <c r="J308" s="10"/>
      <c r="K308" s="10"/>
      <c r="L308" s="10"/>
      <c r="M308" s="10"/>
      <c r="N308" s="10"/>
      <c r="O308" s="10"/>
      <c r="P308" s="10"/>
      <c r="Q308" s="10"/>
      <c r="R308" s="10"/>
      <c r="S308" s="10"/>
      <c r="T308" s="10"/>
      <c r="U308" s="10"/>
      <c r="V308" s="10"/>
      <c r="W308" s="10"/>
      <c r="X308" s="10"/>
      <c r="Y308" s="10"/>
      <c r="Z308" s="10"/>
    </row>
    <row r="309" spans="1:26" ht="15.5">
      <c r="A309" s="10"/>
      <c r="B309" s="10"/>
      <c r="C309" s="10"/>
      <c r="D309" s="10"/>
      <c r="E309" s="10"/>
      <c r="F309" s="10"/>
      <c r="G309" s="507"/>
      <c r="H309" s="10"/>
      <c r="I309" s="10"/>
      <c r="J309" s="10"/>
      <c r="K309" s="10"/>
      <c r="L309" s="10"/>
      <c r="M309" s="10"/>
      <c r="N309" s="10"/>
      <c r="O309" s="10"/>
      <c r="P309" s="10"/>
      <c r="Q309" s="10"/>
      <c r="R309" s="10"/>
      <c r="S309" s="10"/>
      <c r="T309" s="10"/>
      <c r="U309" s="10"/>
      <c r="V309" s="10"/>
      <c r="W309" s="10"/>
      <c r="X309" s="10"/>
      <c r="Y309" s="10"/>
      <c r="Z309" s="10"/>
    </row>
    <row r="310" spans="1:26" ht="15.5">
      <c r="A310" s="10"/>
      <c r="B310" s="10"/>
      <c r="C310" s="10"/>
      <c r="D310" s="10"/>
      <c r="E310" s="10"/>
      <c r="F310" s="10"/>
      <c r="G310" s="507"/>
      <c r="H310" s="10"/>
      <c r="I310" s="10"/>
      <c r="J310" s="10"/>
      <c r="K310" s="10"/>
      <c r="L310" s="10"/>
      <c r="M310" s="10"/>
      <c r="N310" s="10"/>
      <c r="O310" s="10"/>
      <c r="P310" s="10"/>
      <c r="Q310" s="10"/>
      <c r="R310" s="10"/>
      <c r="S310" s="10"/>
      <c r="T310" s="10"/>
      <c r="U310" s="10"/>
      <c r="V310" s="10"/>
      <c r="W310" s="10"/>
      <c r="X310" s="10"/>
      <c r="Y310" s="10"/>
      <c r="Z310" s="10"/>
    </row>
    <row r="311" spans="1:26" ht="15.5">
      <c r="A311" s="10"/>
      <c r="B311" s="10"/>
      <c r="C311" s="10"/>
      <c r="D311" s="10"/>
      <c r="E311" s="10"/>
      <c r="F311" s="10"/>
      <c r="G311" s="507"/>
      <c r="H311" s="10"/>
      <c r="I311" s="10"/>
      <c r="J311" s="10"/>
      <c r="K311" s="10"/>
      <c r="L311" s="10"/>
      <c r="M311" s="10"/>
      <c r="N311" s="10"/>
      <c r="O311" s="10"/>
      <c r="P311" s="10"/>
      <c r="Q311" s="10"/>
      <c r="R311" s="10"/>
      <c r="S311" s="10"/>
      <c r="T311" s="10"/>
      <c r="U311" s="10"/>
      <c r="V311" s="10"/>
      <c r="W311" s="10"/>
      <c r="X311" s="10"/>
      <c r="Y311" s="10"/>
      <c r="Z311" s="10"/>
    </row>
    <row r="312" spans="1:26" ht="15.5">
      <c r="A312" s="10"/>
      <c r="B312" s="10"/>
      <c r="C312" s="10"/>
      <c r="D312" s="10"/>
      <c r="E312" s="10"/>
      <c r="F312" s="10"/>
      <c r="G312" s="507"/>
      <c r="H312" s="10"/>
      <c r="I312" s="10"/>
      <c r="J312" s="10"/>
      <c r="K312" s="10"/>
      <c r="L312" s="10"/>
      <c r="M312" s="10"/>
      <c r="N312" s="10"/>
      <c r="O312" s="10"/>
      <c r="P312" s="10"/>
      <c r="Q312" s="10"/>
      <c r="R312" s="10"/>
      <c r="S312" s="10"/>
      <c r="T312" s="10"/>
      <c r="U312" s="10"/>
      <c r="V312" s="10"/>
      <c r="W312" s="10"/>
      <c r="X312" s="10"/>
      <c r="Y312" s="10"/>
      <c r="Z312" s="10"/>
    </row>
    <row r="313" spans="1:26" ht="15.5">
      <c r="A313" s="10"/>
      <c r="B313" s="10"/>
      <c r="C313" s="10"/>
      <c r="D313" s="10"/>
      <c r="E313" s="10"/>
      <c r="F313" s="10"/>
      <c r="G313" s="507"/>
      <c r="H313" s="10"/>
      <c r="I313" s="10"/>
      <c r="J313" s="10"/>
      <c r="K313" s="10"/>
      <c r="L313" s="10"/>
      <c r="M313" s="10"/>
      <c r="N313" s="10"/>
      <c r="O313" s="10"/>
      <c r="P313" s="10"/>
      <c r="Q313" s="10"/>
      <c r="R313" s="10"/>
      <c r="S313" s="10"/>
      <c r="T313" s="10"/>
      <c r="U313" s="10"/>
      <c r="V313" s="10"/>
      <c r="W313" s="10"/>
      <c r="X313" s="10"/>
      <c r="Y313" s="10"/>
      <c r="Z313" s="10"/>
    </row>
    <row r="314" spans="1:26" ht="15.5">
      <c r="A314" s="10"/>
      <c r="B314" s="10"/>
      <c r="C314" s="10"/>
      <c r="D314" s="10"/>
      <c r="E314" s="10"/>
      <c r="F314" s="10"/>
      <c r="G314" s="507"/>
      <c r="H314" s="10"/>
      <c r="I314" s="10"/>
      <c r="J314" s="10"/>
      <c r="K314" s="10"/>
      <c r="L314" s="10"/>
      <c r="M314" s="10"/>
      <c r="N314" s="10"/>
      <c r="O314" s="10"/>
      <c r="P314" s="10"/>
      <c r="Q314" s="10"/>
      <c r="R314" s="10"/>
      <c r="S314" s="10"/>
      <c r="T314" s="10"/>
      <c r="U314" s="10"/>
      <c r="V314" s="10"/>
      <c r="W314" s="10"/>
      <c r="X314" s="10"/>
      <c r="Y314" s="10"/>
      <c r="Z314" s="10"/>
    </row>
    <row r="315" spans="1:26" ht="15.5">
      <c r="A315" s="10"/>
      <c r="B315" s="10"/>
      <c r="C315" s="10"/>
      <c r="D315" s="10"/>
      <c r="E315" s="10"/>
      <c r="F315" s="10"/>
      <c r="G315" s="507"/>
      <c r="H315" s="10"/>
      <c r="I315" s="10"/>
      <c r="J315" s="10"/>
      <c r="K315" s="10"/>
      <c r="L315" s="10"/>
      <c r="M315" s="10"/>
      <c r="N315" s="10"/>
      <c r="O315" s="10"/>
      <c r="P315" s="10"/>
      <c r="Q315" s="10"/>
      <c r="R315" s="10"/>
      <c r="S315" s="10"/>
      <c r="T315" s="10"/>
      <c r="U315" s="10"/>
      <c r="V315" s="10"/>
      <c r="W315" s="10"/>
      <c r="X315" s="10"/>
      <c r="Y315" s="10"/>
      <c r="Z315" s="10"/>
    </row>
    <row r="316" spans="1:26" ht="15.5">
      <c r="A316" s="10"/>
      <c r="B316" s="10"/>
      <c r="C316" s="10"/>
      <c r="D316" s="10"/>
      <c r="E316" s="10"/>
      <c r="F316" s="10"/>
      <c r="G316" s="507"/>
      <c r="H316" s="10"/>
      <c r="I316" s="10"/>
      <c r="J316" s="10"/>
      <c r="K316" s="10"/>
      <c r="L316" s="10"/>
      <c r="M316" s="10"/>
      <c r="N316" s="10"/>
      <c r="O316" s="10"/>
      <c r="P316" s="10"/>
      <c r="Q316" s="10"/>
      <c r="R316" s="10"/>
      <c r="S316" s="10"/>
      <c r="T316" s="10"/>
      <c r="U316" s="10"/>
      <c r="V316" s="10"/>
      <c r="W316" s="10"/>
      <c r="X316" s="10"/>
      <c r="Y316" s="10"/>
      <c r="Z316" s="10"/>
    </row>
    <row r="317" spans="1:26" ht="15.5">
      <c r="A317" s="10"/>
      <c r="B317" s="10"/>
      <c r="C317" s="10"/>
      <c r="D317" s="10"/>
      <c r="E317" s="10"/>
      <c r="F317" s="10"/>
      <c r="G317" s="507"/>
      <c r="H317" s="10"/>
      <c r="I317" s="10"/>
      <c r="J317" s="10"/>
      <c r="K317" s="10"/>
      <c r="L317" s="10"/>
      <c r="M317" s="10"/>
      <c r="N317" s="10"/>
      <c r="O317" s="10"/>
      <c r="P317" s="10"/>
      <c r="Q317" s="10"/>
      <c r="R317" s="10"/>
      <c r="S317" s="10"/>
      <c r="T317" s="10"/>
      <c r="U317" s="10"/>
      <c r="V317" s="10"/>
      <c r="W317" s="10"/>
      <c r="X317" s="10"/>
      <c r="Y317" s="10"/>
      <c r="Z317" s="10"/>
    </row>
    <row r="318" spans="1:26" ht="15.5">
      <c r="A318" s="10"/>
      <c r="B318" s="10"/>
      <c r="C318" s="10"/>
      <c r="D318" s="10"/>
      <c r="E318" s="10"/>
      <c r="F318" s="10"/>
      <c r="G318" s="507"/>
      <c r="H318" s="10"/>
      <c r="I318" s="10"/>
      <c r="J318" s="10"/>
      <c r="K318" s="10"/>
      <c r="L318" s="10"/>
      <c r="M318" s="10"/>
      <c r="N318" s="10"/>
      <c r="O318" s="10"/>
      <c r="P318" s="10"/>
      <c r="Q318" s="10"/>
      <c r="R318" s="10"/>
      <c r="S318" s="10"/>
      <c r="T318" s="10"/>
      <c r="U318" s="10"/>
      <c r="V318" s="10"/>
      <c r="W318" s="10"/>
      <c r="X318" s="10"/>
      <c r="Y318" s="10"/>
      <c r="Z318" s="10"/>
    </row>
    <row r="319" spans="1:26" ht="15.5">
      <c r="A319" s="10"/>
      <c r="B319" s="10"/>
      <c r="C319" s="10"/>
      <c r="D319" s="10"/>
      <c r="E319" s="10"/>
      <c r="F319" s="10"/>
      <c r="G319" s="507"/>
      <c r="H319" s="10"/>
      <c r="I319" s="10"/>
      <c r="J319" s="10"/>
      <c r="K319" s="10"/>
      <c r="L319" s="10"/>
      <c r="M319" s="10"/>
      <c r="N319" s="10"/>
      <c r="O319" s="10"/>
      <c r="P319" s="10"/>
      <c r="Q319" s="10"/>
      <c r="R319" s="10"/>
      <c r="S319" s="10"/>
      <c r="T319" s="10"/>
      <c r="U319" s="10"/>
      <c r="V319" s="10"/>
      <c r="W319" s="10"/>
      <c r="X319" s="10"/>
      <c r="Y319" s="10"/>
      <c r="Z319" s="10"/>
    </row>
    <row r="320" spans="1:26" ht="15.5">
      <c r="A320" s="10"/>
      <c r="B320" s="10"/>
      <c r="C320" s="10"/>
      <c r="D320" s="10"/>
      <c r="E320" s="10"/>
      <c r="F320" s="10"/>
      <c r="G320" s="507"/>
      <c r="H320" s="10"/>
      <c r="I320" s="10"/>
      <c r="J320" s="10"/>
      <c r="K320" s="10"/>
      <c r="L320" s="10"/>
      <c r="M320" s="10"/>
      <c r="N320" s="10"/>
      <c r="O320" s="10"/>
      <c r="P320" s="10"/>
      <c r="Q320" s="10"/>
      <c r="R320" s="10"/>
      <c r="S320" s="10"/>
      <c r="T320" s="10"/>
      <c r="U320" s="10"/>
      <c r="V320" s="10"/>
      <c r="W320" s="10"/>
      <c r="X320" s="10"/>
      <c r="Y320" s="10"/>
      <c r="Z320" s="10"/>
    </row>
    <row r="321" spans="1:26" ht="15.5">
      <c r="A321" s="10"/>
      <c r="B321" s="10"/>
      <c r="C321" s="10"/>
      <c r="D321" s="10"/>
      <c r="E321" s="10"/>
      <c r="F321" s="10"/>
      <c r="G321" s="507"/>
      <c r="H321" s="10"/>
      <c r="I321" s="10"/>
      <c r="J321" s="10"/>
      <c r="K321" s="10"/>
      <c r="L321" s="10"/>
      <c r="M321" s="10"/>
      <c r="N321" s="10"/>
      <c r="O321" s="10"/>
      <c r="P321" s="10"/>
      <c r="Q321" s="10"/>
      <c r="R321" s="10"/>
      <c r="S321" s="10"/>
      <c r="T321" s="10"/>
      <c r="U321" s="10"/>
      <c r="V321" s="10"/>
      <c r="W321" s="10"/>
      <c r="X321" s="10"/>
      <c r="Y321" s="10"/>
      <c r="Z321" s="10"/>
    </row>
    <row r="322" spans="1:26" ht="15.5">
      <c r="A322" s="10"/>
      <c r="B322" s="10"/>
      <c r="C322" s="10"/>
      <c r="D322" s="10"/>
      <c r="E322" s="10"/>
      <c r="F322" s="10"/>
      <c r="G322" s="507"/>
      <c r="H322" s="10"/>
      <c r="I322" s="10"/>
      <c r="J322" s="10"/>
      <c r="K322" s="10"/>
      <c r="L322" s="10"/>
      <c r="M322" s="10"/>
      <c r="N322" s="10"/>
      <c r="O322" s="10"/>
      <c r="P322" s="10"/>
      <c r="Q322" s="10"/>
      <c r="R322" s="10"/>
      <c r="S322" s="10"/>
      <c r="T322" s="10"/>
      <c r="U322" s="10"/>
      <c r="V322" s="10"/>
      <c r="W322" s="10"/>
      <c r="X322" s="10"/>
      <c r="Y322" s="10"/>
      <c r="Z322" s="10"/>
    </row>
    <row r="323" spans="1:26" ht="15.5">
      <c r="A323" s="10"/>
      <c r="B323" s="10"/>
      <c r="C323" s="10"/>
      <c r="D323" s="10"/>
      <c r="E323" s="10"/>
      <c r="F323" s="10"/>
      <c r="G323" s="507"/>
      <c r="H323" s="10"/>
      <c r="I323" s="10"/>
      <c r="J323" s="10"/>
      <c r="K323" s="10"/>
      <c r="L323" s="10"/>
      <c r="M323" s="10"/>
      <c r="N323" s="10"/>
      <c r="O323" s="10"/>
      <c r="P323" s="10"/>
      <c r="Q323" s="10"/>
      <c r="R323" s="10"/>
      <c r="S323" s="10"/>
      <c r="T323" s="10"/>
      <c r="U323" s="10"/>
      <c r="V323" s="10"/>
      <c r="W323" s="10"/>
      <c r="X323" s="10"/>
      <c r="Y323" s="10"/>
      <c r="Z323" s="10"/>
    </row>
    <row r="324" spans="1:26" ht="15.5">
      <c r="A324" s="10"/>
      <c r="B324" s="10"/>
      <c r="C324" s="10"/>
      <c r="D324" s="10"/>
      <c r="E324" s="10"/>
      <c r="F324" s="10"/>
      <c r="G324" s="507"/>
      <c r="H324" s="10"/>
      <c r="I324" s="10"/>
      <c r="J324" s="10"/>
      <c r="K324" s="10"/>
      <c r="L324" s="10"/>
      <c r="M324" s="10"/>
      <c r="N324" s="10"/>
      <c r="O324" s="10"/>
      <c r="P324" s="10"/>
      <c r="Q324" s="10"/>
      <c r="R324" s="10"/>
      <c r="S324" s="10"/>
      <c r="T324" s="10"/>
      <c r="U324" s="10"/>
      <c r="V324" s="10"/>
      <c r="W324" s="10"/>
      <c r="X324" s="10"/>
      <c r="Y324" s="10"/>
      <c r="Z324" s="10"/>
    </row>
    <row r="325" spans="1:26" ht="15.5">
      <c r="A325" s="10"/>
      <c r="B325" s="10"/>
      <c r="C325" s="10"/>
      <c r="D325" s="10"/>
      <c r="E325" s="10"/>
      <c r="F325" s="10"/>
      <c r="G325" s="507"/>
      <c r="H325" s="10"/>
      <c r="I325" s="10"/>
      <c r="J325" s="10"/>
      <c r="K325" s="10"/>
      <c r="L325" s="10"/>
      <c r="M325" s="10"/>
      <c r="N325" s="10"/>
      <c r="O325" s="10"/>
      <c r="P325" s="10"/>
      <c r="Q325" s="10"/>
      <c r="R325" s="10"/>
      <c r="S325" s="10"/>
      <c r="T325" s="10"/>
      <c r="U325" s="10"/>
      <c r="V325" s="10"/>
      <c r="W325" s="10"/>
      <c r="X325" s="10"/>
      <c r="Y325" s="10"/>
      <c r="Z325" s="10"/>
    </row>
    <row r="326" spans="1:26" ht="15.5">
      <c r="A326" s="10"/>
      <c r="B326" s="10"/>
      <c r="C326" s="10"/>
      <c r="D326" s="10"/>
      <c r="E326" s="10"/>
      <c r="F326" s="10"/>
      <c r="G326" s="507"/>
      <c r="H326" s="10"/>
      <c r="I326" s="10"/>
      <c r="J326" s="10"/>
      <c r="K326" s="10"/>
      <c r="L326" s="10"/>
      <c r="M326" s="10"/>
      <c r="N326" s="10"/>
      <c r="O326" s="10"/>
      <c r="P326" s="10"/>
      <c r="Q326" s="10"/>
      <c r="R326" s="10"/>
      <c r="S326" s="10"/>
      <c r="T326" s="10"/>
      <c r="U326" s="10"/>
      <c r="V326" s="10"/>
      <c r="W326" s="10"/>
      <c r="X326" s="10"/>
      <c r="Y326" s="10"/>
      <c r="Z326" s="10"/>
    </row>
    <row r="327" spans="1:26" ht="15.5">
      <c r="A327" s="10"/>
      <c r="B327" s="10"/>
      <c r="C327" s="10"/>
      <c r="D327" s="10"/>
      <c r="E327" s="10"/>
      <c r="F327" s="10"/>
      <c r="G327" s="507"/>
      <c r="H327" s="10"/>
      <c r="I327" s="10"/>
      <c r="J327" s="10"/>
      <c r="K327" s="10"/>
      <c r="L327" s="10"/>
      <c r="M327" s="10"/>
      <c r="N327" s="10"/>
      <c r="O327" s="10"/>
      <c r="P327" s="10"/>
      <c r="Q327" s="10"/>
      <c r="R327" s="10"/>
      <c r="S327" s="10"/>
      <c r="T327" s="10"/>
      <c r="U327" s="10"/>
      <c r="V327" s="10"/>
      <c r="W327" s="10"/>
      <c r="X327" s="10"/>
      <c r="Y327" s="10"/>
      <c r="Z327" s="10"/>
    </row>
    <row r="328" spans="1:26" ht="15.5">
      <c r="A328" s="10"/>
      <c r="B328" s="10"/>
      <c r="C328" s="10"/>
      <c r="D328" s="10"/>
      <c r="E328" s="10"/>
      <c r="F328" s="10"/>
      <c r="G328" s="507"/>
      <c r="H328" s="10"/>
      <c r="I328" s="10"/>
      <c r="J328" s="10"/>
      <c r="K328" s="10"/>
      <c r="L328" s="10"/>
      <c r="M328" s="10"/>
      <c r="N328" s="10"/>
      <c r="O328" s="10"/>
      <c r="P328" s="10"/>
      <c r="Q328" s="10"/>
      <c r="R328" s="10"/>
      <c r="S328" s="10"/>
      <c r="T328" s="10"/>
      <c r="U328" s="10"/>
      <c r="V328" s="10"/>
      <c r="W328" s="10"/>
      <c r="X328" s="10"/>
      <c r="Y328" s="10"/>
      <c r="Z328" s="10"/>
    </row>
    <row r="329" spans="1:26" ht="15.5">
      <c r="A329" s="10"/>
      <c r="B329" s="10"/>
      <c r="C329" s="10"/>
      <c r="D329" s="10"/>
      <c r="E329" s="10"/>
      <c r="F329" s="10"/>
      <c r="G329" s="507"/>
      <c r="H329" s="10"/>
      <c r="I329" s="10"/>
      <c r="J329" s="10"/>
      <c r="K329" s="10"/>
      <c r="L329" s="10"/>
      <c r="M329" s="10"/>
      <c r="N329" s="10"/>
      <c r="O329" s="10"/>
      <c r="P329" s="10"/>
      <c r="Q329" s="10"/>
      <c r="R329" s="10"/>
      <c r="S329" s="10"/>
      <c r="T329" s="10"/>
      <c r="U329" s="10"/>
      <c r="V329" s="10"/>
      <c r="W329" s="10"/>
      <c r="X329" s="10"/>
      <c r="Y329" s="10"/>
      <c r="Z329" s="10"/>
    </row>
    <row r="330" spans="1:26" ht="15.5">
      <c r="A330" s="10"/>
      <c r="B330" s="10"/>
      <c r="C330" s="10"/>
      <c r="D330" s="10"/>
      <c r="E330" s="10"/>
      <c r="F330" s="10"/>
      <c r="G330" s="507"/>
      <c r="H330" s="10"/>
      <c r="I330" s="10"/>
      <c r="J330" s="10"/>
      <c r="K330" s="10"/>
      <c r="L330" s="10"/>
      <c r="M330" s="10"/>
      <c r="N330" s="10"/>
      <c r="O330" s="10"/>
      <c r="P330" s="10"/>
      <c r="Q330" s="10"/>
      <c r="R330" s="10"/>
      <c r="S330" s="10"/>
      <c r="T330" s="10"/>
      <c r="U330" s="10"/>
      <c r="V330" s="10"/>
      <c r="W330" s="10"/>
      <c r="X330" s="10"/>
      <c r="Y330" s="10"/>
      <c r="Z330" s="10"/>
    </row>
    <row r="331" spans="1:26" ht="15.5">
      <c r="A331" s="10"/>
      <c r="B331" s="10"/>
      <c r="C331" s="10"/>
      <c r="D331" s="10"/>
      <c r="E331" s="10"/>
      <c r="F331" s="10"/>
      <c r="G331" s="507"/>
      <c r="H331" s="10"/>
      <c r="I331" s="10"/>
      <c r="J331" s="10"/>
      <c r="K331" s="10"/>
      <c r="L331" s="10"/>
      <c r="M331" s="10"/>
      <c r="N331" s="10"/>
      <c r="O331" s="10"/>
      <c r="P331" s="10"/>
      <c r="Q331" s="10"/>
      <c r="R331" s="10"/>
      <c r="S331" s="10"/>
      <c r="T331" s="10"/>
      <c r="U331" s="10"/>
      <c r="V331" s="10"/>
      <c r="W331" s="10"/>
      <c r="X331" s="10"/>
      <c r="Y331" s="10"/>
      <c r="Z331" s="10"/>
    </row>
    <row r="332" spans="1:26" ht="15.5">
      <c r="A332" s="10"/>
      <c r="B332" s="10"/>
      <c r="C332" s="10"/>
      <c r="D332" s="10"/>
      <c r="E332" s="10"/>
      <c r="F332" s="10"/>
      <c r="G332" s="507"/>
      <c r="H332" s="10"/>
      <c r="I332" s="10"/>
      <c r="J332" s="10"/>
      <c r="K332" s="10"/>
      <c r="L332" s="10"/>
      <c r="M332" s="10"/>
      <c r="N332" s="10"/>
      <c r="O332" s="10"/>
      <c r="P332" s="10"/>
      <c r="Q332" s="10"/>
      <c r="R332" s="10"/>
      <c r="S332" s="10"/>
      <c r="T332" s="10"/>
      <c r="U332" s="10"/>
      <c r="V332" s="10"/>
      <c r="W332" s="10"/>
      <c r="X332" s="10"/>
      <c r="Y332" s="10"/>
      <c r="Z332" s="10"/>
    </row>
    <row r="333" spans="1:26" ht="15.5">
      <c r="A333" s="10"/>
      <c r="B333" s="10"/>
      <c r="C333" s="10"/>
      <c r="D333" s="10"/>
      <c r="E333" s="10"/>
      <c r="F333" s="10"/>
      <c r="G333" s="507"/>
      <c r="H333" s="10"/>
      <c r="I333" s="10"/>
      <c r="J333" s="10"/>
      <c r="K333" s="10"/>
      <c r="L333" s="10"/>
      <c r="M333" s="10"/>
      <c r="N333" s="10"/>
      <c r="O333" s="10"/>
      <c r="P333" s="10"/>
      <c r="Q333" s="10"/>
      <c r="R333" s="10"/>
      <c r="S333" s="10"/>
      <c r="T333" s="10"/>
      <c r="U333" s="10"/>
      <c r="V333" s="10"/>
      <c r="W333" s="10"/>
      <c r="X333" s="10"/>
      <c r="Y333" s="10"/>
      <c r="Z333" s="10"/>
    </row>
    <row r="334" spans="1:26" ht="15.5">
      <c r="A334" s="10"/>
      <c r="B334" s="10"/>
      <c r="C334" s="10"/>
      <c r="D334" s="10"/>
      <c r="E334" s="10"/>
      <c r="F334" s="10"/>
      <c r="G334" s="507"/>
      <c r="H334" s="10"/>
      <c r="I334" s="10"/>
      <c r="J334" s="10"/>
      <c r="K334" s="10"/>
      <c r="L334" s="10"/>
      <c r="M334" s="10"/>
      <c r="N334" s="10"/>
      <c r="O334" s="10"/>
      <c r="P334" s="10"/>
      <c r="Q334" s="10"/>
      <c r="R334" s="10"/>
      <c r="S334" s="10"/>
      <c r="T334" s="10"/>
      <c r="U334" s="10"/>
      <c r="V334" s="10"/>
      <c r="W334" s="10"/>
      <c r="X334" s="10"/>
      <c r="Y334" s="10"/>
      <c r="Z334" s="10"/>
    </row>
    <row r="335" spans="1:26" ht="15.5">
      <c r="A335" s="10"/>
      <c r="B335" s="10"/>
      <c r="C335" s="10"/>
      <c r="D335" s="10"/>
      <c r="E335" s="10"/>
      <c r="F335" s="10"/>
      <c r="G335" s="507"/>
      <c r="H335" s="10"/>
      <c r="I335" s="10"/>
      <c r="J335" s="10"/>
      <c r="K335" s="10"/>
      <c r="L335" s="10"/>
      <c r="M335" s="10"/>
      <c r="N335" s="10"/>
      <c r="O335" s="10"/>
      <c r="P335" s="10"/>
      <c r="Q335" s="10"/>
      <c r="R335" s="10"/>
      <c r="S335" s="10"/>
      <c r="T335" s="10"/>
      <c r="U335" s="10"/>
      <c r="V335" s="10"/>
      <c r="W335" s="10"/>
      <c r="X335" s="10"/>
      <c r="Y335" s="10"/>
      <c r="Z335" s="10"/>
    </row>
    <row r="336" spans="1:26" ht="15.5">
      <c r="A336" s="10"/>
      <c r="B336" s="10"/>
      <c r="C336" s="10"/>
      <c r="D336" s="10"/>
      <c r="E336" s="10"/>
      <c r="F336" s="10"/>
      <c r="G336" s="507"/>
      <c r="H336" s="10"/>
      <c r="I336" s="10"/>
      <c r="J336" s="10"/>
      <c r="K336" s="10"/>
      <c r="L336" s="10"/>
      <c r="M336" s="10"/>
      <c r="N336" s="10"/>
      <c r="O336" s="10"/>
      <c r="P336" s="10"/>
      <c r="Q336" s="10"/>
      <c r="R336" s="10"/>
      <c r="S336" s="10"/>
      <c r="T336" s="10"/>
      <c r="U336" s="10"/>
      <c r="V336" s="10"/>
      <c r="W336" s="10"/>
      <c r="X336" s="10"/>
      <c r="Y336" s="10"/>
      <c r="Z336" s="10"/>
    </row>
    <row r="337" spans="1:26" ht="15.5">
      <c r="A337" s="10"/>
      <c r="B337" s="10"/>
      <c r="C337" s="10"/>
      <c r="D337" s="10"/>
      <c r="E337" s="10"/>
      <c r="F337" s="10"/>
      <c r="G337" s="507"/>
      <c r="H337" s="10"/>
      <c r="I337" s="10"/>
      <c r="J337" s="10"/>
      <c r="K337" s="10"/>
      <c r="L337" s="10"/>
      <c r="M337" s="10"/>
      <c r="N337" s="10"/>
      <c r="O337" s="10"/>
      <c r="P337" s="10"/>
      <c r="Q337" s="10"/>
      <c r="R337" s="10"/>
      <c r="S337" s="10"/>
      <c r="T337" s="10"/>
      <c r="U337" s="10"/>
      <c r="V337" s="10"/>
      <c r="W337" s="10"/>
      <c r="X337" s="10"/>
      <c r="Y337" s="10"/>
      <c r="Z337" s="10"/>
    </row>
    <row r="338" spans="1:26" ht="15.5">
      <c r="A338" s="10"/>
      <c r="B338" s="10"/>
      <c r="C338" s="10"/>
      <c r="D338" s="10"/>
      <c r="E338" s="10"/>
      <c r="F338" s="10"/>
      <c r="G338" s="507"/>
      <c r="H338" s="10"/>
      <c r="I338" s="10"/>
      <c r="J338" s="10"/>
      <c r="K338" s="10"/>
      <c r="L338" s="10"/>
      <c r="M338" s="10"/>
      <c r="N338" s="10"/>
      <c r="O338" s="10"/>
      <c r="P338" s="10"/>
      <c r="Q338" s="10"/>
      <c r="R338" s="10"/>
      <c r="S338" s="10"/>
      <c r="T338" s="10"/>
      <c r="U338" s="10"/>
      <c r="V338" s="10"/>
      <c r="W338" s="10"/>
      <c r="X338" s="10"/>
      <c r="Y338" s="10"/>
      <c r="Z338" s="10"/>
    </row>
    <row r="339" spans="1:26" ht="15.5">
      <c r="A339" s="10"/>
      <c r="B339" s="10"/>
      <c r="C339" s="10"/>
      <c r="D339" s="10"/>
      <c r="E339" s="10"/>
      <c r="F339" s="10"/>
      <c r="G339" s="507"/>
      <c r="H339" s="10"/>
      <c r="I339" s="10"/>
      <c r="J339" s="10"/>
      <c r="K339" s="10"/>
      <c r="L339" s="10"/>
      <c r="M339" s="10"/>
      <c r="N339" s="10"/>
      <c r="O339" s="10"/>
      <c r="P339" s="10"/>
      <c r="Q339" s="10"/>
      <c r="R339" s="10"/>
      <c r="S339" s="10"/>
      <c r="T339" s="10"/>
      <c r="U339" s="10"/>
      <c r="V339" s="10"/>
      <c r="W339" s="10"/>
      <c r="X339" s="10"/>
      <c r="Y339" s="10"/>
      <c r="Z339" s="10"/>
    </row>
    <row r="340" spans="1:26" ht="15.5">
      <c r="A340" s="10"/>
      <c r="B340" s="10"/>
      <c r="C340" s="10"/>
      <c r="D340" s="10"/>
      <c r="E340" s="10"/>
      <c r="F340" s="10"/>
      <c r="G340" s="507"/>
      <c r="H340" s="10"/>
      <c r="I340" s="10"/>
      <c r="J340" s="10"/>
      <c r="K340" s="10"/>
      <c r="L340" s="10"/>
      <c r="M340" s="10"/>
      <c r="N340" s="10"/>
      <c r="O340" s="10"/>
      <c r="P340" s="10"/>
      <c r="Q340" s="10"/>
      <c r="R340" s="10"/>
      <c r="S340" s="10"/>
      <c r="T340" s="10"/>
      <c r="U340" s="10"/>
      <c r="V340" s="10"/>
      <c r="W340" s="10"/>
      <c r="X340" s="10"/>
      <c r="Y340" s="10"/>
      <c r="Z340" s="10"/>
    </row>
    <row r="341" spans="1:26" ht="15.5">
      <c r="A341" s="10"/>
      <c r="B341" s="10"/>
      <c r="C341" s="10"/>
      <c r="D341" s="10"/>
      <c r="E341" s="10"/>
      <c r="F341" s="10"/>
      <c r="G341" s="507"/>
      <c r="H341" s="10"/>
      <c r="I341" s="10"/>
      <c r="J341" s="10"/>
      <c r="K341" s="10"/>
      <c r="L341" s="10"/>
      <c r="M341" s="10"/>
      <c r="N341" s="10"/>
      <c r="O341" s="10"/>
      <c r="P341" s="10"/>
      <c r="Q341" s="10"/>
      <c r="R341" s="10"/>
      <c r="S341" s="10"/>
      <c r="T341" s="10"/>
      <c r="U341" s="10"/>
      <c r="V341" s="10"/>
      <c r="W341" s="10"/>
      <c r="X341" s="10"/>
      <c r="Y341" s="10"/>
      <c r="Z341" s="10"/>
    </row>
    <row r="342" spans="1:26" ht="15.5">
      <c r="A342" s="10"/>
      <c r="B342" s="10"/>
      <c r="C342" s="10"/>
      <c r="D342" s="10"/>
      <c r="E342" s="10"/>
      <c r="F342" s="10"/>
      <c r="G342" s="507"/>
      <c r="H342" s="10"/>
      <c r="I342" s="10"/>
      <c r="J342" s="10"/>
      <c r="K342" s="10"/>
      <c r="L342" s="10"/>
      <c r="M342" s="10"/>
      <c r="N342" s="10"/>
      <c r="O342" s="10"/>
      <c r="P342" s="10"/>
      <c r="Q342" s="10"/>
      <c r="R342" s="10"/>
      <c r="S342" s="10"/>
      <c r="T342" s="10"/>
      <c r="U342" s="10"/>
      <c r="V342" s="10"/>
      <c r="W342" s="10"/>
      <c r="X342" s="10"/>
      <c r="Y342" s="10"/>
      <c r="Z342" s="10"/>
    </row>
    <row r="343" spans="1:26" ht="15.5">
      <c r="A343" s="10"/>
      <c r="B343" s="10"/>
      <c r="C343" s="10"/>
      <c r="D343" s="10"/>
      <c r="E343" s="10"/>
      <c r="F343" s="10"/>
      <c r="G343" s="507"/>
      <c r="H343" s="10"/>
      <c r="I343" s="10"/>
      <c r="J343" s="10"/>
      <c r="K343" s="10"/>
      <c r="L343" s="10"/>
      <c r="M343" s="10"/>
      <c r="N343" s="10"/>
      <c r="O343" s="10"/>
      <c r="P343" s="10"/>
      <c r="Q343" s="10"/>
      <c r="R343" s="10"/>
      <c r="S343" s="10"/>
      <c r="T343" s="10"/>
      <c r="U343" s="10"/>
      <c r="V343" s="10"/>
      <c r="W343" s="10"/>
      <c r="X343" s="10"/>
      <c r="Y343" s="10"/>
      <c r="Z343" s="10"/>
    </row>
    <row r="344" spans="1:26" ht="15.5">
      <c r="A344" s="10"/>
      <c r="B344" s="10"/>
      <c r="C344" s="10"/>
      <c r="D344" s="10"/>
      <c r="E344" s="10"/>
      <c r="F344" s="10"/>
      <c r="G344" s="507"/>
      <c r="H344" s="10"/>
      <c r="I344" s="10"/>
      <c r="J344" s="10"/>
      <c r="K344" s="10"/>
      <c r="L344" s="10"/>
      <c r="M344" s="10"/>
      <c r="N344" s="10"/>
      <c r="O344" s="10"/>
      <c r="P344" s="10"/>
      <c r="Q344" s="10"/>
      <c r="R344" s="10"/>
      <c r="S344" s="10"/>
      <c r="T344" s="10"/>
      <c r="U344" s="10"/>
      <c r="V344" s="10"/>
      <c r="W344" s="10"/>
      <c r="X344" s="10"/>
      <c r="Y344" s="10"/>
      <c r="Z344" s="10"/>
    </row>
    <row r="345" spans="1:26" ht="15.5">
      <c r="A345" s="10"/>
      <c r="B345" s="10"/>
      <c r="C345" s="10"/>
      <c r="D345" s="10"/>
      <c r="E345" s="10"/>
      <c r="F345" s="10"/>
      <c r="G345" s="507"/>
      <c r="H345" s="10"/>
      <c r="I345" s="10"/>
      <c r="J345" s="10"/>
      <c r="K345" s="10"/>
      <c r="L345" s="10"/>
      <c r="M345" s="10"/>
      <c r="N345" s="10"/>
      <c r="O345" s="10"/>
      <c r="P345" s="10"/>
      <c r="Q345" s="10"/>
      <c r="R345" s="10"/>
      <c r="S345" s="10"/>
      <c r="T345" s="10"/>
      <c r="U345" s="10"/>
      <c r="V345" s="10"/>
      <c r="W345" s="10"/>
      <c r="X345" s="10"/>
      <c r="Y345" s="10"/>
      <c r="Z345" s="10"/>
    </row>
    <row r="346" spans="1:26" ht="15.5">
      <c r="A346" s="10"/>
      <c r="B346" s="10"/>
      <c r="C346" s="10"/>
      <c r="D346" s="10"/>
      <c r="E346" s="10"/>
      <c r="F346" s="10"/>
      <c r="G346" s="507"/>
      <c r="H346" s="10"/>
      <c r="I346" s="10"/>
      <c r="J346" s="10"/>
      <c r="K346" s="10"/>
      <c r="L346" s="10"/>
      <c r="M346" s="10"/>
      <c r="N346" s="10"/>
      <c r="O346" s="10"/>
      <c r="P346" s="10"/>
      <c r="Q346" s="10"/>
      <c r="R346" s="10"/>
      <c r="S346" s="10"/>
      <c r="T346" s="10"/>
      <c r="U346" s="10"/>
      <c r="V346" s="10"/>
      <c r="W346" s="10"/>
      <c r="X346" s="10"/>
      <c r="Y346" s="10"/>
      <c r="Z346" s="10"/>
    </row>
    <row r="347" spans="1:26" ht="15.5">
      <c r="A347" s="10"/>
      <c r="B347" s="10"/>
      <c r="C347" s="10"/>
      <c r="D347" s="10"/>
      <c r="E347" s="10"/>
      <c r="F347" s="10"/>
      <c r="G347" s="507"/>
      <c r="H347" s="10"/>
      <c r="I347" s="10"/>
      <c r="J347" s="10"/>
      <c r="K347" s="10"/>
      <c r="L347" s="10"/>
      <c r="M347" s="10"/>
      <c r="N347" s="10"/>
      <c r="O347" s="10"/>
      <c r="P347" s="10"/>
      <c r="Q347" s="10"/>
      <c r="R347" s="10"/>
      <c r="S347" s="10"/>
      <c r="T347" s="10"/>
      <c r="U347" s="10"/>
      <c r="V347" s="10"/>
      <c r="W347" s="10"/>
      <c r="X347" s="10"/>
      <c r="Y347" s="10"/>
      <c r="Z347" s="10"/>
    </row>
    <row r="348" spans="1:26" ht="15.5">
      <c r="A348" s="10"/>
      <c r="B348" s="10"/>
      <c r="C348" s="10"/>
      <c r="D348" s="10"/>
      <c r="E348" s="10"/>
      <c r="F348" s="10"/>
      <c r="G348" s="507"/>
      <c r="H348" s="10"/>
      <c r="I348" s="10"/>
      <c r="J348" s="10"/>
      <c r="K348" s="10"/>
      <c r="L348" s="10"/>
      <c r="M348" s="10"/>
      <c r="N348" s="10"/>
      <c r="O348" s="10"/>
      <c r="P348" s="10"/>
      <c r="Q348" s="10"/>
      <c r="R348" s="10"/>
      <c r="S348" s="10"/>
      <c r="T348" s="10"/>
      <c r="U348" s="10"/>
      <c r="V348" s="10"/>
      <c r="W348" s="10"/>
      <c r="X348" s="10"/>
      <c r="Y348" s="10"/>
      <c r="Z348" s="10"/>
    </row>
    <row r="349" spans="1:26" ht="15.5">
      <c r="A349" s="10"/>
      <c r="B349" s="10"/>
      <c r="C349" s="10"/>
      <c r="D349" s="10"/>
      <c r="E349" s="10"/>
      <c r="F349" s="10"/>
      <c r="G349" s="507"/>
      <c r="H349" s="10"/>
      <c r="I349" s="10"/>
      <c r="J349" s="10"/>
      <c r="K349" s="10"/>
      <c r="L349" s="10"/>
      <c r="M349" s="10"/>
      <c r="N349" s="10"/>
      <c r="O349" s="10"/>
      <c r="P349" s="10"/>
      <c r="Q349" s="10"/>
      <c r="R349" s="10"/>
      <c r="S349" s="10"/>
      <c r="T349" s="10"/>
      <c r="U349" s="10"/>
      <c r="V349" s="10"/>
      <c r="W349" s="10"/>
      <c r="X349" s="10"/>
      <c r="Y349" s="10"/>
      <c r="Z349" s="10"/>
    </row>
    <row r="350" spans="1:26" ht="15.5">
      <c r="A350" s="10"/>
      <c r="B350" s="10"/>
      <c r="C350" s="10"/>
      <c r="D350" s="10"/>
      <c r="E350" s="10"/>
      <c r="F350" s="10"/>
      <c r="G350" s="507"/>
      <c r="H350" s="10"/>
      <c r="I350" s="10"/>
      <c r="J350" s="10"/>
      <c r="K350" s="10"/>
      <c r="L350" s="10"/>
      <c r="M350" s="10"/>
      <c r="N350" s="10"/>
      <c r="O350" s="10"/>
      <c r="P350" s="10"/>
      <c r="Q350" s="10"/>
      <c r="R350" s="10"/>
      <c r="S350" s="10"/>
      <c r="T350" s="10"/>
      <c r="U350" s="10"/>
      <c r="V350" s="10"/>
      <c r="W350" s="10"/>
      <c r="X350" s="10"/>
      <c r="Y350" s="10"/>
      <c r="Z350" s="10"/>
    </row>
    <row r="351" spans="1:26" ht="15.5">
      <c r="A351" s="10"/>
      <c r="B351" s="10"/>
      <c r="C351" s="10"/>
      <c r="D351" s="10"/>
      <c r="E351" s="10"/>
      <c r="F351" s="10"/>
      <c r="G351" s="507"/>
      <c r="H351" s="10"/>
      <c r="I351" s="10"/>
      <c r="J351" s="10"/>
      <c r="K351" s="10"/>
      <c r="L351" s="10"/>
      <c r="M351" s="10"/>
      <c r="N351" s="10"/>
      <c r="O351" s="10"/>
      <c r="P351" s="10"/>
      <c r="Q351" s="10"/>
      <c r="R351" s="10"/>
      <c r="S351" s="10"/>
      <c r="T351" s="10"/>
      <c r="U351" s="10"/>
      <c r="V351" s="10"/>
      <c r="W351" s="10"/>
      <c r="X351" s="10"/>
      <c r="Y351" s="10"/>
      <c r="Z351" s="10"/>
    </row>
    <row r="352" spans="1:26" ht="15.5">
      <c r="A352" s="10"/>
      <c r="B352" s="10"/>
      <c r="C352" s="10"/>
      <c r="D352" s="10"/>
      <c r="E352" s="10"/>
      <c r="F352" s="10"/>
      <c r="G352" s="507"/>
      <c r="H352" s="10"/>
      <c r="I352" s="10"/>
      <c r="J352" s="10"/>
      <c r="K352" s="10"/>
      <c r="L352" s="10"/>
      <c r="M352" s="10"/>
      <c r="N352" s="10"/>
      <c r="O352" s="10"/>
      <c r="P352" s="10"/>
      <c r="Q352" s="10"/>
      <c r="R352" s="10"/>
      <c r="S352" s="10"/>
      <c r="T352" s="10"/>
      <c r="U352" s="10"/>
      <c r="V352" s="10"/>
      <c r="W352" s="10"/>
      <c r="X352" s="10"/>
      <c r="Y352" s="10"/>
      <c r="Z352" s="10"/>
    </row>
    <row r="353" spans="1:26" ht="15.5">
      <c r="A353" s="10"/>
      <c r="B353" s="10"/>
      <c r="C353" s="10"/>
      <c r="D353" s="10"/>
      <c r="E353" s="10"/>
      <c r="F353" s="10"/>
      <c r="G353" s="507"/>
      <c r="H353" s="10"/>
      <c r="I353" s="10"/>
      <c r="J353" s="10"/>
      <c r="K353" s="10"/>
      <c r="L353" s="10"/>
      <c r="M353" s="10"/>
      <c r="N353" s="10"/>
      <c r="O353" s="10"/>
      <c r="P353" s="10"/>
      <c r="Q353" s="10"/>
      <c r="R353" s="10"/>
      <c r="S353" s="10"/>
      <c r="T353" s="10"/>
      <c r="U353" s="10"/>
      <c r="V353" s="10"/>
      <c r="W353" s="10"/>
      <c r="X353" s="10"/>
      <c r="Y353" s="10"/>
      <c r="Z353" s="10"/>
    </row>
    <row r="354" spans="1:26" ht="15.5">
      <c r="A354" s="10"/>
      <c r="B354" s="10"/>
      <c r="C354" s="10"/>
      <c r="D354" s="10"/>
      <c r="E354" s="10"/>
      <c r="F354" s="10"/>
      <c r="G354" s="507"/>
      <c r="H354" s="10"/>
      <c r="I354" s="10"/>
      <c r="J354" s="10"/>
      <c r="K354" s="10"/>
      <c r="L354" s="10"/>
      <c r="M354" s="10"/>
      <c r="N354" s="10"/>
      <c r="O354" s="10"/>
      <c r="P354" s="10"/>
      <c r="Q354" s="10"/>
      <c r="R354" s="10"/>
      <c r="S354" s="10"/>
      <c r="T354" s="10"/>
      <c r="U354" s="10"/>
      <c r="V354" s="10"/>
      <c r="W354" s="10"/>
      <c r="X354" s="10"/>
      <c r="Y354" s="10"/>
      <c r="Z354" s="10"/>
    </row>
    <row r="355" spans="1:26" ht="15.5">
      <c r="A355" s="10"/>
      <c r="B355" s="10"/>
      <c r="C355" s="10"/>
      <c r="D355" s="10"/>
      <c r="E355" s="10"/>
      <c r="F355" s="10"/>
      <c r="G355" s="507"/>
      <c r="H355" s="10"/>
      <c r="I355" s="10"/>
      <c r="J355" s="10"/>
      <c r="K355" s="10"/>
      <c r="L355" s="10"/>
      <c r="M355" s="10"/>
      <c r="N355" s="10"/>
      <c r="O355" s="10"/>
      <c r="P355" s="10"/>
      <c r="Q355" s="10"/>
      <c r="R355" s="10"/>
      <c r="S355" s="10"/>
      <c r="T355" s="10"/>
      <c r="U355" s="10"/>
      <c r="V355" s="10"/>
      <c r="W355" s="10"/>
      <c r="X355" s="10"/>
      <c r="Y355" s="10"/>
      <c r="Z355" s="10"/>
    </row>
    <row r="356" spans="1:26" ht="15.5">
      <c r="A356" s="10"/>
      <c r="B356" s="10"/>
      <c r="C356" s="10"/>
      <c r="D356" s="10"/>
      <c r="E356" s="10"/>
      <c r="F356" s="10"/>
      <c r="G356" s="507"/>
      <c r="H356" s="10"/>
      <c r="I356" s="10"/>
      <c r="J356" s="10"/>
      <c r="K356" s="10"/>
      <c r="L356" s="10"/>
      <c r="M356" s="10"/>
      <c r="N356" s="10"/>
      <c r="O356" s="10"/>
      <c r="P356" s="10"/>
      <c r="Q356" s="10"/>
      <c r="R356" s="10"/>
      <c r="S356" s="10"/>
      <c r="T356" s="10"/>
      <c r="U356" s="10"/>
      <c r="V356" s="10"/>
      <c r="W356" s="10"/>
      <c r="X356" s="10"/>
      <c r="Y356" s="10"/>
      <c r="Z356" s="10"/>
    </row>
    <row r="357" spans="1:26" ht="15.5">
      <c r="A357" s="10"/>
      <c r="B357" s="10"/>
      <c r="C357" s="10"/>
      <c r="D357" s="10"/>
      <c r="E357" s="10"/>
      <c r="F357" s="10"/>
      <c r="G357" s="507"/>
      <c r="H357" s="10"/>
      <c r="I357" s="10"/>
      <c r="J357" s="10"/>
      <c r="K357" s="10"/>
      <c r="L357" s="10"/>
      <c r="M357" s="10"/>
      <c r="N357" s="10"/>
      <c r="O357" s="10"/>
      <c r="P357" s="10"/>
      <c r="Q357" s="10"/>
      <c r="R357" s="10"/>
      <c r="S357" s="10"/>
      <c r="T357" s="10"/>
      <c r="U357" s="10"/>
      <c r="V357" s="10"/>
      <c r="W357" s="10"/>
      <c r="X357" s="10"/>
      <c r="Y357" s="10"/>
      <c r="Z357" s="10"/>
    </row>
    <row r="358" spans="1:26" ht="15.5">
      <c r="A358" s="10"/>
      <c r="B358" s="10"/>
      <c r="C358" s="10"/>
      <c r="D358" s="10"/>
      <c r="E358" s="10"/>
      <c r="F358" s="10"/>
      <c r="G358" s="507"/>
      <c r="H358" s="10"/>
      <c r="I358" s="10"/>
      <c r="J358" s="10"/>
      <c r="K358" s="10"/>
      <c r="L358" s="10"/>
      <c r="M358" s="10"/>
      <c r="N358" s="10"/>
      <c r="O358" s="10"/>
      <c r="P358" s="10"/>
      <c r="Q358" s="10"/>
      <c r="R358" s="10"/>
      <c r="S358" s="10"/>
      <c r="T358" s="10"/>
      <c r="U358" s="10"/>
      <c r="V358" s="10"/>
      <c r="W358" s="10"/>
      <c r="X358" s="10"/>
      <c r="Y358" s="10"/>
      <c r="Z358" s="10"/>
    </row>
    <row r="359" spans="1:26" ht="15.5">
      <c r="A359" s="10"/>
      <c r="B359" s="10"/>
      <c r="C359" s="10"/>
      <c r="D359" s="10"/>
      <c r="E359" s="10"/>
      <c r="F359" s="10"/>
      <c r="G359" s="507"/>
      <c r="H359" s="10"/>
      <c r="I359" s="10"/>
      <c r="J359" s="10"/>
      <c r="K359" s="10"/>
      <c r="L359" s="10"/>
      <c r="M359" s="10"/>
      <c r="N359" s="10"/>
      <c r="O359" s="10"/>
      <c r="P359" s="10"/>
      <c r="Q359" s="10"/>
      <c r="R359" s="10"/>
      <c r="S359" s="10"/>
      <c r="T359" s="10"/>
      <c r="U359" s="10"/>
      <c r="V359" s="10"/>
      <c r="W359" s="10"/>
      <c r="X359" s="10"/>
      <c r="Y359" s="10"/>
      <c r="Z359" s="10"/>
    </row>
    <row r="360" spans="1:26" ht="15.5">
      <c r="A360" s="10"/>
      <c r="B360" s="10"/>
      <c r="C360" s="10"/>
      <c r="D360" s="10"/>
      <c r="E360" s="10"/>
      <c r="F360" s="10"/>
      <c r="G360" s="507"/>
      <c r="H360" s="10"/>
      <c r="I360" s="10"/>
      <c r="J360" s="10"/>
      <c r="K360" s="10"/>
      <c r="L360" s="10"/>
      <c r="M360" s="10"/>
      <c r="N360" s="10"/>
      <c r="O360" s="10"/>
      <c r="P360" s="10"/>
      <c r="Q360" s="10"/>
      <c r="R360" s="10"/>
      <c r="S360" s="10"/>
      <c r="T360" s="10"/>
      <c r="U360" s="10"/>
      <c r="V360" s="10"/>
      <c r="W360" s="10"/>
      <c r="X360" s="10"/>
      <c r="Y360" s="10"/>
      <c r="Z360" s="10"/>
    </row>
    <row r="361" spans="1:26" ht="15.5">
      <c r="A361" s="10"/>
      <c r="B361" s="10"/>
      <c r="C361" s="10"/>
      <c r="D361" s="10"/>
      <c r="E361" s="10"/>
      <c r="F361" s="10"/>
      <c r="G361" s="507"/>
      <c r="H361" s="10"/>
      <c r="I361" s="10"/>
      <c r="J361" s="10"/>
      <c r="K361" s="10"/>
      <c r="L361" s="10"/>
      <c r="M361" s="10"/>
      <c r="N361" s="10"/>
      <c r="O361" s="10"/>
      <c r="P361" s="10"/>
      <c r="Q361" s="10"/>
      <c r="R361" s="10"/>
      <c r="S361" s="10"/>
      <c r="T361" s="10"/>
      <c r="U361" s="10"/>
      <c r="V361" s="10"/>
      <c r="W361" s="10"/>
      <c r="X361" s="10"/>
      <c r="Y361" s="10"/>
      <c r="Z361" s="10"/>
    </row>
    <row r="362" spans="1:26" ht="15.5">
      <c r="A362" s="10"/>
      <c r="B362" s="10"/>
      <c r="C362" s="10"/>
      <c r="D362" s="10"/>
      <c r="E362" s="10"/>
      <c r="F362" s="10"/>
      <c r="G362" s="507"/>
      <c r="H362" s="10"/>
      <c r="I362" s="10"/>
      <c r="J362" s="10"/>
      <c r="K362" s="10"/>
      <c r="L362" s="10"/>
      <c r="M362" s="10"/>
      <c r="N362" s="10"/>
      <c r="O362" s="10"/>
      <c r="P362" s="10"/>
      <c r="Q362" s="10"/>
      <c r="R362" s="10"/>
      <c r="S362" s="10"/>
      <c r="T362" s="10"/>
      <c r="U362" s="10"/>
      <c r="V362" s="10"/>
      <c r="W362" s="10"/>
      <c r="X362" s="10"/>
      <c r="Y362" s="10"/>
      <c r="Z362" s="10"/>
    </row>
    <row r="363" spans="1:26" ht="15.5">
      <c r="A363" s="10"/>
      <c r="B363" s="10"/>
      <c r="C363" s="10"/>
      <c r="D363" s="10"/>
      <c r="E363" s="10"/>
      <c r="F363" s="10"/>
      <c r="G363" s="507"/>
      <c r="H363" s="10"/>
      <c r="I363" s="10"/>
      <c r="J363" s="10"/>
      <c r="K363" s="10"/>
      <c r="L363" s="10"/>
      <c r="M363" s="10"/>
      <c r="N363" s="10"/>
      <c r="O363" s="10"/>
      <c r="P363" s="10"/>
      <c r="Q363" s="10"/>
      <c r="R363" s="10"/>
      <c r="S363" s="10"/>
      <c r="T363" s="10"/>
      <c r="U363" s="10"/>
      <c r="V363" s="10"/>
      <c r="W363" s="10"/>
      <c r="X363" s="10"/>
      <c r="Y363" s="10"/>
      <c r="Z363" s="10"/>
    </row>
    <row r="364" spans="1:26" ht="15.5">
      <c r="A364" s="10"/>
      <c r="B364" s="10"/>
      <c r="C364" s="10"/>
      <c r="D364" s="10"/>
      <c r="E364" s="10"/>
      <c r="F364" s="10"/>
      <c r="G364" s="507"/>
      <c r="H364" s="10"/>
      <c r="I364" s="10"/>
      <c r="J364" s="10"/>
      <c r="K364" s="10"/>
      <c r="L364" s="10"/>
      <c r="M364" s="10"/>
      <c r="N364" s="10"/>
      <c r="O364" s="10"/>
      <c r="P364" s="10"/>
      <c r="Q364" s="10"/>
      <c r="R364" s="10"/>
      <c r="S364" s="10"/>
      <c r="T364" s="10"/>
      <c r="U364" s="10"/>
      <c r="V364" s="10"/>
      <c r="W364" s="10"/>
      <c r="X364" s="10"/>
      <c r="Y364" s="10"/>
      <c r="Z364" s="10"/>
    </row>
    <row r="365" spans="1:26" ht="15.5">
      <c r="A365" s="10"/>
      <c r="B365" s="10"/>
      <c r="C365" s="10"/>
      <c r="D365" s="10"/>
      <c r="E365" s="10"/>
      <c r="F365" s="10"/>
      <c r="G365" s="507"/>
      <c r="H365" s="10"/>
      <c r="I365" s="10"/>
      <c r="J365" s="10"/>
      <c r="K365" s="10"/>
      <c r="L365" s="10"/>
      <c r="M365" s="10"/>
      <c r="N365" s="10"/>
      <c r="O365" s="10"/>
      <c r="P365" s="10"/>
      <c r="Q365" s="10"/>
      <c r="R365" s="10"/>
      <c r="S365" s="10"/>
      <c r="T365" s="10"/>
      <c r="U365" s="10"/>
      <c r="V365" s="10"/>
      <c r="W365" s="10"/>
      <c r="X365" s="10"/>
      <c r="Y365" s="10"/>
      <c r="Z365" s="10"/>
    </row>
    <row r="366" spans="1:26" ht="15.5">
      <c r="A366" s="10"/>
      <c r="B366" s="10"/>
      <c r="C366" s="10"/>
      <c r="D366" s="10"/>
      <c r="E366" s="10"/>
      <c r="F366" s="10"/>
      <c r="G366" s="507"/>
      <c r="H366" s="10"/>
      <c r="I366" s="10"/>
      <c r="J366" s="10"/>
      <c r="K366" s="10"/>
      <c r="L366" s="10"/>
      <c r="M366" s="10"/>
      <c r="N366" s="10"/>
      <c r="O366" s="10"/>
      <c r="P366" s="10"/>
      <c r="Q366" s="10"/>
      <c r="R366" s="10"/>
      <c r="S366" s="10"/>
      <c r="T366" s="10"/>
      <c r="U366" s="10"/>
      <c r="V366" s="10"/>
      <c r="W366" s="10"/>
      <c r="X366" s="10"/>
      <c r="Y366" s="10"/>
      <c r="Z366" s="10"/>
    </row>
    <row r="367" spans="1:26" ht="15.5">
      <c r="A367" s="10"/>
      <c r="B367" s="10"/>
      <c r="C367" s="10"/>
      <c r="D367" s="10"/>
      <c r="E367" s="10"/>
      <c r="F367" s="10"/>
      <c r="G367" s="507"/>
      <c r="H367" s="10"/>
      <c r="I367" s="10"/>
      <c r="J367" s="10"/>
      <c r="K367" s="10"/>
      <c r="L367" s="10"/>
      <c r="M367" s="10"/>
      <c r="N367" s="10"/>
      <c r="O367" s="10"/>
      <c r="P367" s="10"/>
      <c r="Q367" s="10"/>
      <c r="R367" s="10"/>
      <c r="S367" s="10"/>
      <c r="T367" s="10"/>
      <c r="U367" s="10"/>
      <c r="V367" s="10"/>
      <c r="W367" s="10"/>
      <c r="X367" s="10"/>
      <c r="Y367" s="10"/>
      <c r="Z367" s="10"/>
    </row>
    <row r="368" spans="1:26" ht="15.5">
      <c r="A368" s="10"/>
      <c r="B368" s="10"/>
      <c r="C368" s="10"/>
      <c r="D368" s="10"/>
      <c r="E368" s="10"/>
      <c r="F368" s="10"/>
      <c r="G368" s="507"/>
      <c r="H368" s="10"/>
      <c r="I368" s="10"/>
      <c r="J368" s="10"/>
      <c r="K368" s="10"/>
      <c r="L368" s="10"/>
      <c r="M368" s="10"/>
      <c r="N368" s="10"/>
      <c r="O368" s="10"/>
      <c r="P368" s="10"/>
      <c r="Q368" s="10"/>
      <c r="R368" s="10"/>
      <c r="S368" s="10"/>
      <c r="T368" s="10"/>
      <c r="U368" s="10"/>
      <c r="V368" s="10"/>
      <c r="W368" s="10"/>
      <c r="X368" s="10"/>
      <c r="Y368" s="10"/>
      <c r="Z368" s="10"/>
    </row>
    <row r="369" spans="1:26" ht="15.5">
      <c r="A369" s="10"/>
      <c r="B369" s="10"/>
      <c r="C369" s="10"/>
      <c r="D369" s="10"/>
      <c r="E369" s="10"/>
      <c r="F369" s="10"/>
      <c r="G369" s="507"/>
      <c r="H369" s="10"/>
      <c r="I369" s="10"/>
      <c r="J369" s="10"/>
      <c r="K369" s="10"/>
      <c r="L369" s="10"/>
      <c r="M369" s="10"/>
      <c r="N369" s="10"/>
      <c r="O369" s="10"/>
      <c r="P369" s="10"/>
      <c r="Q369" s="10"/>
      <c r="R369" s="10"/>
      <c r="S369" s="10"/>
      <c r="T369" s="10"/>
      <c r="U369" s="10"/>
      <c r="V369" s="10"/>
      <c r="W369" s="10"/>
      <c r="X369" s="10"/>
      <c r="Y369" s="10"/>
      <c r="Z369" s="10"/>
    </row>
    <row r="370" spans="1:26" ht="15.5">
      <c r="A370" s="10"/>
      <c r="B370" s="10"/>
      <c r="C370" s="10"/>
      <c r="D370" s="10"/>
      <c r="E370" s="10"/>
      <c r="F370" s="10"/>
      <c r="G370" s="507"/>
      <c r="H370" s="10"/>
      <c r="I370" s="10"/>
      <c r="J370" s="10"/>
      <c r="K370" s="10"/>
      <c r="L370" s="10"/>
      <c r="M370" s="10"/>
      <c r="N370" s="10"/>
      <c r="O370" s="10"/>
      <c r="P370" s="10"/>
      <c r="Q370" s="10"/>
      <c r="R370" s="10"/>
      <c r="S370" s="10"/>
      <c r="T370" s="10"/>
      <c r="U370" s="10"/>
      <c r="V370" s="10"/>
      <c r="W370" s="10"/>
      <c r="X370" s="10"/>
      <c r="Y370" s="10"/>
      <c r="Z370" s="10"/>
    </row>
    <row r="371" spans="1:26" ht="15.5">
      <c r="A371" s="10"/>
      <c r="B371" s="10"/>
      <c r="C371" s="10"/>
      <c r="D371" s="10"/>
      <c r="E371" s="10"/>
      <c r="F371" s="10"/>
      <c r="G371" s="507"/>
      <c r="H371" s="10"/>
      <c r="I371" s="10"/>
      <c r="J371" s="10"/>
      <c r="K371" s="10"/>
      <c r="L371" s="10"/>
      <c r="M371" s="10"/>
      <c r="N371" s="10"/>
      <c r="O371" s="10"/>
      <c r="P371" s="10"/>
      <c r="Q371" s="10"/>
      <c r="R371" s="10"/>
      <c r="S371" s="10"/>
      <c r="T371" s="10"/>
      <c r="U371" s="10"/>
      <c r="V371" s="10"/>
      <c r="W371" s="10"/>
      <c r="X371" s="10"/>
      <c r="Y371" s="10"/>
      <c r="Z371" s="10"/>
    </row>
    <row r="372" spans="1:26" ht="15.5">
      <c r="A372" s="10"/>
      <c r="B372" s="10"/>
      <c r="C372" s="10"/>
      <c r="D372" s="10"/>
      <c r="E372" s="10"/>
      <c r="F372" s="10"/>
      <c r="G372" s="507"/>
      <c r="H372" s="10"/>
      <c r="I372" s="10"/>
      <c r="J372" s="10"/>
      <c r="K372" s="10"/>
      <c r="L372" s="10"/>
      <c r="M372" s="10"/>
      <c r="N372" s="10"/>
      <c r="O372" s="10"/>
      <c r="P372" s="10"/>
      <c r="Q372" s="10"/>
      <c r="R372" s="10"/>
      <c r="S372" s="10"/>
      <c r="T372" s="10"/>
      <c r="U372" s="10"/>
      <c r="V372" s="10"/>
      <c r="W372" s="10"/>
      <c r="X372" s="10"/>
      <c r="Y372" s="10"/>
      <c r="Z372" s="10"/>
    </row>
    <row r="373" spans="1:26" ht="15.5">
      <c r="A373" s="10"/>
      <c r="B373" s="10"/>
      <c r="C373" s="10"/>
      <c r="D373" s="10"/>
      <c r="E373" s="10"/>
      <c r="F373" s="10"/>
      <c r="G373" s="507"/>
      <c r="H373" s="10"/>
      <c r="I373" s="10"/>
      <c r="J373" s="10"/>
      <c r="K373" s="10"/>
      <c r="L373" s="10"/>
      <c r="M373" s="10"/>
      <c r="N373" s="10"/>
      <c r="O373" s="10"/>
      <c r="P373" s="10"/>
      <c r="Q373" s="10"/>
      <c r="R373" s="10"/>
      <c r="S373" s="10"/>
      <c r="T373" s="10"/>
      <c r="U373" s="10"/>
      <c r="V373" s="10"/>
      <c r="W373" s="10"/>
      <c r="X373" s="10"/>
      <c r="Y373" s="10"/>
      <c r="Z373" s="10"/>
    </row>
    <row r="374" spans="1:26" ht="15.5">
      <c r="A374" s="10"/>
      <c r="B374" s="10"/>
      <c r="C374" s="10"/>
      <c r="D374" s="10"/>
      <c r="E374" s="10"/>
      <c r="F374" s="10"/>
      <c r="G374" s="507"/>
      <c r="H374" s="10"/>
      <c r="I374" s="10"/>
      <c r="J374" s="10"/>
      <c r="K374" s="10"/>
      <c r="L374" s="10"/>
      <c r="M374" s="10"/>
      <c r="N374" s="10"/>
      <c r="O374" s="10"/>
      <c r="P374" s="10"/>
      <c r="Q374" s="10"/>
      <c r="R374" s="10"/>
      <c r="S374" s="10"/>
      <c r="T374" s="10"/>
      <c r="U374" s="10"/>
      <c r="V374" s="10"/>
      <c r="W374" s="10"/>
      <c r="X374" s="10"/>
      <c r="Y374" s="10"/>
      <c r="Z374" s="10"/>
    </row>
    <row r="375" spans="1:26" ht="15.5">
      <c r="A375" s="10"/>
      <c r="B375" s="10"/>
      <c r="C375" s="10"/>
      <c r="D375" s="10"/>
      <c r="E375" s="10"/>
      <c r="F375" s="10"/>
      <c r="G375" s="507"/>
      <c r="H375" s="10"/>
      <c r="I375" s="10"/>
      <c r="J375" s="10"/>
      <c r="K375" s="10"/>
      <c r="L375" s="10"/>
      <c r="M375" s="10"/>
      <c r="N375" s="10"/>
      <c r="O375" s="10"/>
      <c r="P375" s="10"/>
      <c r="Q375" s="10"/>
      <c r="R375" s="10"/>
      <c r="S375" s="10"/>
      <c r="T375" s="10"/>
      <c r="U375" s="10"/>
      <c r="V375" s="10"/>
      <c r="W375" s="10"/>
      <c r="X375" s="10"/>
      <c r="Y375" s="10"/>
      <c r="Z375" s="10"/>
    </row>
    <row r="376" spans="1:26" ht="15.5">
      <c r="A376" s="10"/>
      <c r="B376" s="10"/>
      <c r="C376" s="10"/>
      <c r="D376" s="10"/>
      <c r="E376" s="10"/>
      <c r="F376" s="10"/>
      <c r="G376" s="507"/>
      <c r="H376" s="10"/>
      <c r="I376" s="10"/>
      <c r="J376" s="10"/>
      <c r="K376" s="10"/>
      <c r="L376" s="10"/>
      <c r="M376" s="10"/>
      <c r="N376" s="10"/>
      <c r="O376" s="10"/>
      <c r="P376" s="10"/>
      <c r="Q376" s="10"/>
      <c r="R376" s="10"/>
      <c r="S376" s="10"/>
      <c r="T376" s="10"/>
      <c r="U376" s="10"/>
      <c r="V376" s="10"/>
      <c r="W376" s="10"/>
      <c r="X376" s="10"/>
      <c r="Y376" s="10"/>
      <c r="Z376" s="10"/>
    </row>
    <row r="377" spans="1:26" ht="15.5">
      <c r="A377" s="10"/>
      <c r="B377" s="10"/>
      <c r="C377" s="10"/>
      <c r="D377" s="10"/>
      <c r="E377" s="10"/>
      <c r="F377" s="10"/>
      <c r="G377" s="507"/>
      <c r="H377" s="10"/>
      <c r="I377" s="10"/>
      <c r="J377" s="10"/>
      <c r="K377" s="10"/>
      <c r="L377" s="10"/>
      <c r="M377" s="10"/>
      <c r="N377" s="10"/>
      <c r="O377" s="10"/>
      <c r="P377" s="10"/>
      <c r="Q377" s="10"/>
      <c r="R377" s="10"/>
      <c r="S377" s="10"/>
      <c r="T377" s="10"/>
      <c r="U377" s="10"/>
      <c r="V377" s="10"/>
      <c r="W377" s="10"/>
      <c r="X377" s="10"/>
      <c r="Y377" s="10"/>
      <c r="Z377" s="10"/>
    </row>
    <row r="378" spans="1:26" ht="15.5">
      <c r="A378" s="10"/>
      <c r="B378" s="10"/>
      <c r="C378" s="10"/>
      <c r="D378" s="10"/>
      <c r="E378" s="10"/>
      <c r="F378" s="10"/>
      <c r="G378" s="507"/>
      <c r="H378" s="10"/>
      <c r="I378" s="10"/>
      <c r="J378" s="10"/>
      <c r="K378" s="10"/>
      <c r="L378" s="10"/>
      <c r="M378" s="10"/>
      <c r="N378" s="10"/>
      <c r="O378" s="10"/>
      <c r="P378" s="10"/>
      <c r="Q378" s="10"/>
      <c r="R378" s="10"/>
      <c r="S378" s="10"/>
      <c r="T378" s="10"/>
      <c r="U378" s="10"/>
      <c r="V378" s="10"/>
      <c r="W378" s="10"/>
      <c r="X378" s="10"/>
      <c r="Y378" s="10"/>
      <c r="Z378" s="10"/>
    </row>
    <row r="379" spans="1:26" ht="15.5">
      <c r="A379" s="10"/>
      <c r="B379" s="10"/>
      <c r="C379" s="10"/>
      <c r="D379" s="10"/>
      <c r="E379" s="10"/>
      <c r="F379" s="10"/>
      <c r="G379" s="507"/>
      <c r="H379" s="10"/>
      <c r="I379" s="10"/>
      <c r="J379" s="10"/>
      <c r="K379" s="10"/>
      <c r="L379" s="10"/>
      <c r="M379" s="10"/>
      <c r="N379" s="10"/>
      <c r="O379" s="10"/>
      <c r="P379" s="10"/>
      <c r="Q379" s="10"/>
      <c r="R379" s="10"/>
      <c r="S379" s="10"/>
      <c r="T379" s="10"/>
      <c r="U379" s="10"/>
      <c r="V379" s="10"/>
      <c r="W379" s="10"/>
      <c r="X379" s="10"/>
      <c r="Y379" s="10"/>
      <c r="Z379" s="10"/>
    </row>
    <row r="380" spans="1:26" ht="15.5">
      <c r="A380" s="10"/>
      <c r="B380" s="10"/>
      <c r="C380" s="10"/>
      <c r="D380" s="10"/>
      <c r="E380" s="10"/>
      <c r="F380" s="10"/>
      <c r="G380" s="507"/>
      <c r="H380" s="10"/>
      <c r="I380" s="10"/>
      <c r="J380" s="10"/>
      <c r="K380" s="10"/>
      <c r="L380" s="10"/>
      <c r="M380" s="10"/>
      <c r="N380" s="10"/>
      <c r="O380" s="10"/>
      <c r="P380" s="10"/>
      <c r="Q380" s="10"/>
      <c r="R380" s="10"/>
      <c r="S380" s="10"/>
      <c r="T380" s="10"/>
      <c r="U380" s="10"/>
      <c r="V380" s="10"/>
      <c r="W380" s="10"/>
      <c r="X380" s="10"/>
      <c r="Y380" s="10"/>
      <c r="Z380" s="10"/>
    </row>
    <row r="381" spans="1:26" ht="15.5">
      <c r="A381" s="10"/>
      <c r="B381" s="10"/>
      <c r="C381" s="10"/>
      <c r="D381" s="10"/>
      <c r="E381" s="10"/>
      <c r="F381" s="10"/>
      <c r="G381" s="507"/>
      <c r="H381" s="10"/>
      <c r="I381" s="10"/>
      <c r="J381" s="10"/>
      <c r="K381" s="10"/>
      <c r="L381" s="10"/>
      <c r="M381" s="10"/>
      <c r="N381" s="10"/>
      <c r="O381" s="10"/>
      <c r="P381" s="10"/>
      <c r="Q381" s="10"/>
      <c r="R381" s="10"/>
      <c r="S381" s="10"/>
      <c r="T381" s="10"/>
      <c r="U381" s="10"/>
      <c r="V381" s="10"/>
      <c r="W381" s="10"/>
      <c r="X381" s="10"/>
      <c r="Y381" s="10"/>
      <c r="Z381" s="10"/>
    </row>
    <row r="382" spans="1:26" ht="15.5">
      <c r="A382" s="10"/>
      <c r="B382" s="10"/>
      <c r="C382" s="10"/>
      <c r="D382" s="10"/>
      <c r="E382" s="10"/>
      <c r="F382" s="10"/>
      <c r="G382" s="507"/>
      <c r="H382" s="10"/>
      <c r="I382" s="10"/>
      <c r="J382" s="10"/>
      <c r="K382" s="10"/>
      <c r="L382" s="10"/>
      <c r="M382" s="10"/>
      <c r="N382" s="10"/>
      <c r="O382" s="10"/>
      <c r="P382" s="10"/>
      <c r="Q382" s="10"/>
      <c r="R382" s="10"/>
      <c r="S382" s="10"/>
      <c r="T382" s="10"/>
      <c r="U382" s="10"/>
      <c r="V382" s="10"/>
      <c r="W382" s="10"/>
      <c r="X382" s="10"/>
      <c r="Y382" s="10"/>
      <c r="Z382" s="10"/>
    </row>
    <row r="383" spans="1:26" ht="15.5">
      <c r="A383" s="10"/>
      <c r="B383" s="10"/>
      <c r="C383" s="10"/>
      <c r="D383" s="10"/>
      <c r="E383" s="10"/>
      <c r="F383" s="10"/>
      <c r="G383" s="507"/>
      <c r="H383" s="10"/>
      <c r="I383" s="10"/>
      <c r="J383" s="10"/>
      <c r="K383" s="10"/>
      <c r="L383" s="10"/>
      <c r="M383" s="10"/>
      <c r="N383" s="10"/>
      <c r="O383" s="10"/>
      <c r="P383" s="10"/>
      <c r="Q383" s="10"/>
      <c r="R383" s="10"/>
      <c r="S383" s="10"/>
      <c r="T383" s="10"/>
      <c r="U383" s="10"/>
      <c r="V383" s="10"/>
      <c r="W383" s="10"/>
      <c r="X383" s="10"/>
      <c r="Y383" s="10"/>
      <c r="Z383" s="10"/>
    </row>
    <row r="384" spans="1:26" ht="15.5">
      <c r="A384" s="10"/>
      <c r="B384" s="10"/>
      <c r="C384" s="10"/>
      <c r="D384" s="10"/>
      <c r="E384" s="10"/>
      <c r="F384" s="10"/>
      <c r="G384" s="507"/>
      <c r="H384" s="10"/>
      <c r="I384" s="10"/>
      <c r="J384" s="10"/>
      <c r="K384" s="10"/>
      <c r="L384" s="10"/>
      <c r="M384" s="10"/>
      <c r="N384" s="10"/>
      <c r="O384" s="10"/>
      <c r="P384" s="10"/>
      <c r="Q384" s="10"/>
      <c r="R384" s="10"/>
      <c r="S384" s="10"/>
      <c r="T384" s="10"/>
      <c r="U384" s="10"/>
      <c r="V384" s="10"/>
      <c r="W384" s="10"/>
      <c r="X384" s="10"/>
      <c r="Y384" s="10"/>
      <c r="Z384" s="10"/>
    </row>
    <row r="385" spans="1:26" ht="15.5">
      <c r="A385" s="10"/>
      <c r="B385" s="10"/>
      <c r="C385" s="10"/>
      <c r="D385" s="10"/>
      <c r="E385" s="10"/>
      <c r="F385" s="10"/>
      <c r="G385" s="507"/>
      <c r="H385" s="10"/>
      <c r="I385" s="10"/>
      <c r="J385" s="10"/>
      <c r="K385" s="10"/>
      <c r="L385" s="10"/>
      <c r="M385" s="10"/>
      <c r="N385" s="10"/>
      <c r="O385" s="10"/>
      <c r="P385" s="10"/>
      <c r="Q385" s="10"/>
      <c r="R385" s="10"/>
      <c r="S385" s="10"/>
      <c r="T385" s="10"/>
      <c r="U385" s="10"/>
      <c r="V385" s="10"/>
      <c r="W385" s="10"/>
      <c r="X385" s="10"/>
      <c r="Y385" s="10"/>
      <c r="Z385" s="10"/>
    </row>
    <row r="386" spans="1:26" ht="15.5">
      <c r="A386" s="10"/>
      <c r="B386" s="10"/>
      <c r="C386" s="10"/>
      <c r="D386" s="10"/>
      <c r="E386" s="10"/>
      <c r="F386" s="10"/>
      <c r="G386" s="507"/>
      <c r="H386" s="10"/>
      <c r="I386" s="10"/>
      <c r="J386" s="10"/>
      <c r="K386" s="10"/>
      <c r="L386" s="10"/>
      <c r="M386" s="10"/>
      <c r="N386" s="10"/>
      <c r="O386" s="10"/>
      <c r="P386" s="10"/>
      <c r="Q386" s="10"/>
      <c r="R386" s="10"/>
      <c r="S386" s="10"/>
      <c r="T386" s="10"/>
      <c r="U386" s="10"/>
      <c r="V386" s="10"/>
      <c r="W386" s="10"/>
      <c r="X386" s="10"/>
      <c r="Y386" s="10"/>
      <c r="Z386" s="10"/>
    </row>
    <row r="387" spans="1:26" ht="15.5">
      <c r="A387" s="10"/>
      <c r="B387" s="10"/>
      <c r="C387" s="10"/>
      <c r="D387" s="10"/>
      <c r="E387" s="10"/>
      <c r="F387" s="10"/>
      <c r="G387" s="507"/>
      <c r="H387" s="10"/>
      <c r="I387" s="10"/>
      <c r="J387" s="10"/>
      <c r="K387" s="10"/>
      <c r="L387" s="10"/>
      <c r="M387" s="10"/>
      <c r="N387" s="10"/>
      <c r="O387" s="10"/>
      <c r="P387" s="10"/>
      <c r="Q387" s="10"/>
      <c r="R387" s="10"/>
      <c r="S387" s="10"/>
      <c r="T387" s="10"/>
      <c r="U387" s="10"/>
      <c r="V387" s="10"/>
      <c r="W387" s="10"/>
      <c r="X387" s="10"/>
      <c r="Y387" s="10"/>
      <c r="Z387" s="10"/>
    </row>
    <row r="388" spans="1:26" ht="15.5">
      <c r="A388" s="10"/>
      <c r="B388" s="10"/>
      <c r="C388" s="10"/>
      <c r="D388" s="10"/>
      <c r="E388" s="10"/>
      <c r="F388" s="10"/>
      <c r="G388" s="507"/>
      <c r="H388" s="10"/>
      <c r="I388" s="10"/>
      <c r="J388" s="10"/>
      <c r="K388" s="10"/>
      <c r="L388" s="10"/>
      <c r="M388" s="10"/>
      <c r="N388" s="10"/>
      <c r="O388" s="10"/>
      <c r="P388" s="10"/>
      <c r="Q388" s="10"/>
      <c r="R388" s="10"/>
      <c r="S388" s="10"/>
      <c r="T388" s="10"/>
      <c r="U388" s="10"/>
      <c r="V388" s="10"/>
      <c r="W388" s="10"/>
      <c r="X388" s="10"/>
      <c r="Y388" s="10"/>
      <c r="Z388" s="10"/>
    </row>
    <row r="389" spans="1:26" ht="15.5">
      <c r="A389" s="10"/>
      <c r="B389" s="10"/>
      <c r="C389" s="10"/>
      <c r="D389" s="10"/>
      <c r="E389" s="10"/>
      <c r="F389" s="10"/>
      <c r="G389" s="507"/>
      <c r="H389" s="10"/>
      <c r="I389" s="10"/>
      <c r="J389" s="10"/>
      <c r="K389" s="10"/>
      <c r="L389" s="10"/>
      <c r="M389" s="10"/>
      <c r="N389" s="10"/>
      <c r="O389" s="10"/>
      <c r="P389" s="10"/>
      <c r="Q389" s="10"/>
      <c r="R389" s="10"/>
      <c r="S389" s="10"/>
      <c r="T389" s="10"/>
      <c r="U389" s="10"/>
      <c r="V389" s="10"/>
      <c r="W389" s="10"/>
      <c r="X389" s="10"/>
      <c r="Y389" s="10"/>
      <c r="Z389" s="10"/>
    </row>
    <row r="390" spans="1:26" ht="15.5">
      <c r="A390" s="10"/>
      <c r="B390" s="10"/>
      <c r="C390" s="10"/>
      <c r="D390" s="10"/>
      <c r="E390" s="10"/>
      <c r="F390" s="10"/>
      <c r="G390" s="507"/>
      <c r="H390" s="10"/>
      <c r="I390" s="10"/>
      <c r="J390" s="10"/>
      <c r="K390" s="10"/>
      <c r="L390" s="10"/>
      <c r="M390" s="10"/>
      <c r="N390" s="10"/>
      <c r="O390" s="10"/>
      <c r="P390" s="10"/>
      <c r="Q390" s="10"/>
      <c r="R390" s="10"/>
      <c r="S390" s="10"/>
      <c r="T390" s="10"/>
      <c r="U390" s="10"/>
      <c r="V390" s="10"/>
      <c r="W390" s="10"/>
      <c r="X390" s="10"/>
      <c r="Y390" s="10"/>
      <c r="Z390" s="10"/>
    </row>
    <row r="391" spans="1:26" ht="15.5">
      <c r="A391" s="10"/>
      <c r="B391" s="10"/>
      <c r="C391" s="10"/>
      <c r="D391" s="10"/>
      <c r="E391" s="10"/>
      <c r="F391" s="10"/>
      <c r="G391" s="507"/>
      <c r="H391" s="10"/>
      <c r="I391" s="10"/>
      <c r="J391" s="10"/>
      <c r="K391" s="10"/>
      <c r="L391" s="10"/>
      <c r="M391" s="10"/>
      <c r="N391" s="10"/>
      <c r="O391" s="10"/>
      <c r="P391" s="10"/>
      <c r="Q391" s="10"/>
      <c r="R391" s="10"/>
      <c r="S391" s="10"/>
      <c r="T391" s="10"/>
      <c r="U391" s="10"/>
      <c r="V391" s="10"/>
      <c r="W391" s="10"/>
      <c r="X391" s="10"/>
      <c r="Y391" s="10"/>
      <c r="Z391" s="10"/>
    </row>
    <row r="392" spans="1:26" ht="15.5">
      <c r="A392" s="10"/>
      <c r="B392" s="10"/>
      <c r="C392" s="10"/>
      <c r="D392" s="10"/>
      <c r="E392" s="10"/>
      <c r="F392" s="10"/>
      <c r="G392" s="507"/>
      <c r="H392" s="10"/>
      <c r="I392" s="10"/>
      <c r="J392" s="10"/>
      <c r="K392" s="10"/>
      <c r="L392" s="10"/>
      <c r="M392" s="10"/>
      <c r="N392" s="10"/>
      <c r="O392" s="10"/>
      <c r="P392" s="10"/>
      <c r="Q392" s="10"/>
      <c r="R392" s="10"/>
      <c r="S392" s="10"/>
      <c r="T392" s="10"/>
      <c r="U392" s="10"/>
      <c r="V392" s="10"/>
      <c r="W392" s="10"/>
      <c r="X392" s="10"/>
      <c r="Y392" s="10"/>
      <c r="Z392" s="10"/>
    </row>
    <row r="393" spans="1:26" ht="15.5">
      <c r="A393" s="10"/>
      <c r="B393" s="10"/>
      <c r="C393" s="10"/>
      <c r="D393" s="10"/>
      <c r="E393" s="10"/>
      <c r="F393" s="10"/>
      <c r="G393" s="507"/>
      <c r="H393" s="10"/>
      <c r="I393" s="10"/>
      <c r="J393" s="10"/>
      <c r="K393" s="10"/>
      <c r="L393" s="10"/>
      <c r="M393" s="10"/>
      <c r="N393" s="10"/>
      <c r="O393" s="10"/>
      <c r="P393" s="10"/>
      <c r="Q393" s="10"/>
      <c r="R393" s="10"/>
      <c r="S393" s="10"/>
      <c r="T393" s="10"/>
      <c r="U393" s="10"/>
      <c r="V393" s="10"/>
      <c r="W393" s="10"/>
      <c r="X393" s="10"/>
      <c r="Y393" s="10"/>
      <c r="Z393" s="10"/>
    </row>
    <row r="394" spans="1:26" ht="15.5">
      <c r="A394" s="10"/>
      <c r="B394" s="10"/>
      <c r="C394" s="10"/>
      <c r="D394" s="10"/>
      <c r="E394" s="10"/>
      <c r="F394" s="10"/>
      <c r="G394" s="507"/>
      <c r="H394" s="10"/>
      <c r="I394" s="10"/>
      <c r="J394" s="10"/>
      <c r="K394" s="10"/>
      <c r="L394" s="10"/>
      <c r="M394" s="10"/>
      <c r="N394" s="10"/>
      <c r="O394" s="10"/>
      <c r="P394" s="10"/>
      <c r="Q394" s="10"/>
      <c r="R394" s="10"/>
      <c r="S394" s="10"/>
      <c r="T394" s="10"/>
      <c r="U394" s="10"/>
      <c r="V394" s="10"/>
      <c r="W394" s="10"/>
      <c r="X394" s="10"/>
      <c r="Y394" s="10"/>
      <c r="Z394" s="10"/>
    </row>
    <row r="395" spans="1:26" ht="15.5">
      <c r="A395" s="10"/>
      <c r="B395" s="10"/>
      <c r="C395" s="10"/>
      <c r="D395" s="10"/>
      <c r="E395" s="10"/>
      <c r="F395" s="10"/>
      <c r="G395" s="507"/>
      <c r="H395" s="10"/>
      <c r="I395" s="10"/>
      <c r="J395" s="10"/>
      <c r="K395" s="10"/>
      <c r="L395" s="10"/>
      <c r="M395" s="10"/>
      <c r="N395" s="10"/>
      <c r="O395" s="10"/>
      <c r="P395" s="10"/>
      <c r="Q395" s="10"/>
      <c r="R395" s="10"/>
      <c r="S395" s="10"/>
      <c r="T395" s="10"/>
      <c r="U395" s="10"/>
      <c r="V395" s="10"/>
      <c r="W395" s="10"/>
      <c r="X395" s="10"/>
      <c r="Y395" s="10"/>
      <c r="Z395" s="10"/>
    </row>
    <row r="396" spans="1:26" ht="15.5">
      <c r="A396" s="10"/>
      <c r="B396" s="10"/>
      <c r="C396" s="10"/>
      <c r="D396" s="10"/>
      <c r="E396" s="10"/>
      <c r="F396" s="10"/>
      <c r="G396" s="507"/>
      <c r="H396" s="10"/>
      <c r="I396" s="10"/>
      <c r="J396" s="10"/>
      <c r="K396" s="10"/>
      <c r="L396" s="10"/>
      <c r="M396" s="10"/>
      <c r="N396" s="10"/>
      <c r="O396" s="10"/>
      <c r="P396" s="10"/>
      <c r="Q396" s="10"/>
      <c r="R396" s="10"/>
      <c r="S396" s="10"/>
      <c r="T396" s="10"/>
      <c r="U396" s="10"/>
      <c r="V396" s="10"/>
      <c r="W396" s="10"/>
      <c r="X396" s="10"/>
      <c r="Y396" s="10"/>
      <c r="Z396" s="10"/>
    </row>
    <row r="397" spans="1:26" ht="15.5">
      <c r="A397" s="10"/>
      <c r="B397" s="10"/>
      <c r="C397" s="10"/>
      <c r="D397" s="10"/>
      <c r="E397" s="10"/>
      <c r="F397" s="10"/>
      <c r="G397" s="507"/>
      <c r="H397" s="10"/>
      <c r="I397" s="10"/>
      <c r="J397" s="10"/>
      <c r="K397" s="10"/>
      <c r="L397" s="10"/>
      <c r="M397" s="10"/>
      <c r="N397" s="10"/>
      <c r="O397" s="10"/>
      <c r="P397" s="10"/>
      <c r="Q397" s="10"/>
      <c r="R397" s="10"/>
      <c r="S397" s="10"/>
      <c r="T397" s="10"/>
      <c r="U397" s="10"/>
      <c r="V397" s="10"/>
      <c r="W397" s="10"/>
      <c r="X397" s="10"/>
      <c r="Y397" s="10"/>
      <c r="Z397" s="10"/>
    </row>
    <row r="398" spans="1:26" ht="15.5">
      <c r="A398" s="10"/>
      <c r="B398" s="10"/>
      <c r="C398" s="10"/>
      <c r="D398" s="10"/>
      <c r="E398" s="10"/>
      <c r="F398" s="10"/>
      <c r="G398" s="507"/>
      <c r="H398" s="10"/>
      <c r="I398" s="10"/>
      <c r="J398" s="10"/>
      <c r="K398" s="10"/>
      <c r="L398" s="10"/>
      <c r="M398" s="10"/>
      <c r="N398" s="10"/>
      <c r="O398" s="10"/>
      <c r="P398" s="10"/>
      <c r="Q398" s="10"/>
      <c r="R398" s="10"/>
      <c r="S398" s="10"/>
      <c r="T398" s="10"/>
      <c r="U398" s="10"/>
      <c r="V398" s="10"/>
      <c r="W398" s="10"/>
      <c r="X398" s="10"/>
      <c r="Y398" s="10"/>
      <c r="Z398" s="10"/>
    </row>
    <row r="399" spans="1:26" ht="15.5">
      <c r="A399" s="10"/>
      <c r="B399" s="10"/>
      <c r="C399" s="10"/>
      <c r="D399" s="10"/>
      <c r="E399" s="10"/>
      <c r="F399" s="10"/>
      <c r="G399" s="507"/>
      <c r="H399" s="10"/>
      <c r="I399" s="10"/>
      <c r="J399" s="10"/>
      <c r="K399" s="10"/>
      <c r="L399" s="10"/>
      <c r="M399" s="10"/>
      <c r="N399" s="10"/>
      <c r="O399" s="10"/>
      <c r="P399" s="10"/>
      <c r="Q399" s="10"/>
      <c r="R399" s="10"/>
      <c r="S399" s="10"/>
      <c r="T399" s="10"/>
      <c r="U399" s="10"/>
      <c r="V399" s="10"/>
      <c r="W399" s="10"/>
      <c r="X399" s="10"/>
      <c r="Y399" s="10"/>
      <c r="Z399" s="10"/>
    </row>
    <row r="400" spans="1:26" ht="15.5">
      <c r="A400" s="10"/>
      <c r="B400" s="10"/>
      <c r="C400" s="10"/>
      <c r="D400" s="10"/>
      <c r="E400" s="10"/>
      <c r="F400" s="10"/>
      <c r="G400" s="507"/>
      <c r="H400" s="10"/>
      <c r="I400" s="10"/>
      <c r="J400" s="10"/>
      <c r="K400" s="10"/>
      <c r="L400" s="10"/>
      <c r="M400" s="10"/>
      <c r="N400" s="10"/>
      <c r="O400" s="10"/>
      <c r="P400" s="10"/>
      <c r="Q400" s="10"/>
      <c r="R400" s="10"/>
      <c r="S400" s="10"/>
      <c r="T400" s="10"/>
      <c r="U400" s="10"/>
      <c r="V400" s="10"/>
      <c r="W400" s="10"/>
      <c r="X400" s="10"/>
      <c r="Y400" s="10"/>
      <c r="Z400" s="10"/>
    </row>
    <row r="401" spans="1:26" ht="15.5">
      <c r="A401" s="10"/>
      <c r="B401" s="10"/>
      <c r="C401" s="10"/>
      <c r="D401" s="10"/>
      <c r="E401" s="10"/>
      <c r="F401" s="10"/>
      <c r="G401" s="507"/>
      <c r="H401" s="10"/>
      <c r="I401" s="10"/>
      <c r="J401" s="10"/>
      <c r="K401" s="10"/>
      <c r="L401" s="10"/>
      <c r="M401" s="10"/>
      <c r="N401" s="10"/>
      <c r="O401" s="10"/>
      <c r="P401" s="10"/>
      <c r="Q401" s="10"/>
      <c r="R401" s="10"/>
      <c r="S401" s="10"/>
      <c r="T401" s="10"/>
      <c r="U401" s="10"/>
      <c r="V401" s="10"/>
      <c r="W401" s="10"/>
      <c r="X401" s="10"/>
      <c r="Y401" s="10"/>
      <c r="Z401" s="10"/>
    </row>
    <row r="402" spans="1:26" ht="15.5">
      <c r="A402" s="10"/>
      <c r="B402" s="10"/>
      <c r="C402" s="10"/>
      <c r="D402" s="10"/>
      <c r="E402" s="10"/>
      <c r="F402" s="10"/>
      <c r="G402" s="507"/>
      <c r="H402" s="10"/>
      <c r="I402" s="10"/>
      <c r="J402" s="10"/>
      <c r="K402" s="10"/>
      <c r="L402" s="10"/>
      <c r="M402" s="10"/>
      <c r="N402" s="10"/>
      <c r="O402" s="10"/>
      <c r="P402" s="10"/>
      <c r="Q402" s="10"/>
      <c r="R402" s="10"/>
      <c r="S402" s="10"/>
      <c r="T402" s="10"/>
      <c r="U402" s="10"/>
      <c r="V402" s="10"/>
      <c r="W402" s="10"/>
      <c r="X402" s="10"/>
      <c r="Y402" s="10"/>
      <c r="Z402" s="10"/>
    </row>
    <row r="403" spans="1:26" ht="15.5">
      <c r="A403" s="10"/>
      <c r="B403" s="10"/>
      <c r="C403" s="10"/>
      <c r="D403" s="10"/>
      <c r="E403" s="10"/>
      <c r="F403" s="10"/>
      <c r="G403" s="507"/>
      <c r="H403" s="10"/>
      <c r="I403" s="10"/>
      <c r="J403" s="10"/>
      <c r="K403" s="10"/>
      <c r="L403" s="10"/>
      <c r="M403" s="10"/>
      <c r="N403" s="10"/>
      <c r="O403" s="10"/>
      <c r="P403" s="10"/>
      <c r="Q403" s="10"/>
      <c r="R403" s="10"/>
      <c r="S403" s="10"/>
      <c r="T403" s="10"/>
      <c r="U403" s="10"/>
      <c r="V403" s="10"/>
      <c r="W403" s="10"/>
      <c r="X403" s="10"/>
      <c r="Y403" s="10"/>
      <c r="Z403" s="10"/>
    </row>
    <row r="404" spans="1:26" ht="15.5">
      <c r="A404" s="10"/>
      <c r="B404" s="10"/>
      <c r="C404" s="10"/>
      <c r="D404" s="10"/>
      <c r="E404" s="10"/>
      <c r="F404" s="10"/>
      <c r="G404" s="507"/>
      <c r="H404" s="10"/>
      <c r="I404" s="10"/>
      <c r="J404" s="10"/>
      <c r="K404" s="10"/>
      <c r="L404" s="10"/>
      <c r="M404" s="10"/>
      <c r="N404" s="10"/>
      <c r="O404" s="10"/>
      <c r="P404" s="10"/>
      <c r="Q404" s="10"/>
      <c r="R404" s="10"/>
      <c r="S404" s="10"/>
      <c r="T404" s="10"/>
      <c r="U404" s="10"/>
      <c r="V404" s="10"/>
      <c r="W404" s="10"/>
      <c r="X404" s="10"/>
      <c r="Y404" s="10"/>
      <c r="Z404" s="10"/>
    </row>
    <row r="405" spans="1:26" ht="15.5">
      <c r="A405" s="10"/>
      <c r="B405" s="10"/>
      <c r="C405" s="10"/>
      <c r="D405" s="10"/>
      <c r="E405" s="10"/>
      <c r="F405" s="10"/>
      <c r="G405" s="507"/>
      <c r="H405" s="10"/>
      <c r="I405" s="10"/>
      <c r="J405" s="10"/>
      <c r="K405" s="10"/>
      <c r="L405" s="10"/>
      <c r="M405" s="10"/>
      <c r="N405" s="10"/>
      <c r="O405" s="10"/>
      <c r="P405" s="10"/>
      <c r="Q405" s="10"/>
      <c r="R405" s="10"/>
      <c r="S405" s="10"/>
      <c r="T405" s="10"/>
      <c r="U405" s="10"/>
      <c r="V405" s="10"/>
      <c r="W405" s="10"/>
      <c r="X405" s="10"/>
      <c r="Y405" s="10"/>
      <c r="Z405" s="10"/>
    </row>
    <row r="406" spans="1:26" ht="15.5">
      <c r="A406" s="10"/>
      <c r="B406" s="10"/>
      <c r="C406" s="10"/>
      <c r="D406" s="10"/>
      <c r="E406" s="10"/>
      <c r="F406" s="10"/>
      <c r="G406" s="507"/>
      <c r="H406" s="10"/>
      <c r="I406" s="10"/>
      <c r="J406" s="10"/>
      <c r="K406" s="10"/>
      <c r="L406" s="10"/>
      <c r="M406" s="10"/>
      <c r="N406" s="10"/>
      <c r="O406" s="10"/>
      <c r="P406" s="10"/>
      <c r="Q406" s="10"/>
      <c r="R406" s="10"/>
      <c r="S406" s="10"/>
      <c r="T406" s="10"/>
      <c r="U406" s="10"/>
      <c r="V406" s="10"/>
      <c r="W406" s="10"/>
      <c r="X406" s="10"/>
      <c r="Y406" s="10"/>
      <c r="Z406" s="10"/>
    </row>
    <row r="407" spans="1:26" ht="15.5">
      <c r="A407" s="10"/>
      <c r="B407" s="10"/>
      <c r="C407" s="10"/>
      <c r="D407" s="10"/>
      <c r="E407" s="10"/>
      <c r="F407" s="10"/>
      <c r="G407" s="507"/>
      <c r="H407" s="10"/>
      <c r="I407" s="10"/>
      <c r="J407" s="10"/>
      <c r="K407" s="10"/>
      <c r="L407" s="10"/>
      <c r="M407" s="10"/>
      <c r="N407" s="10"/>
      <c r="O407" s="10"/>
      <c r="P407" s="10"/>
      <c r="Q407" s="10"/>
      <c r="R407" s="10"/>
      <c r="S407" s="10"/>
      <c r="T407" s="10"/>
      <c r="U407" s="10"/>
      <c r="V407" s="10"/>
      <c r="W407" s="10"/>
      <c r="X407" s="10"/>
      <c r="Y407" s="10"/>
      <c r="Z407" s="10"/>
    </row>
    <row r="408" spans="1:26" ht="15.5">
      <c r="A408" s="10"/>
      <c r="B408" s="10"/>
      <c r="C408" s="10"/>
      <c r="D408" s="10"/>
      <c r="E408" s="10"/>
      <c r="F408" s="10"/>
      <c r="G408" s="507"/>
      <c r="H408" s="10"/>
      <c r="I408" s="10"/>
      <c r="J408" s="10"/>
      <c r="K408" s="10"/>
      <c r="L408" s="10"/>
      <c r="M408" s="10"/>
      <c r="N408" s="10"/>
      <c r="O408" s="10"/>
      <c r="P408" s="10"/>
      <c r="Q408" s="10"/>
      <c r="R408" s="10"/>
      <c r="S408" s="10"/>
      <c r="T408" s="10"/>
      <c r="U408" s="10"/>
      <c r="V408" s="10"/>
      <c r="W408" s="10"/>
      <c r="X408" s="10"/>
      <c r="Y408" s="10"/>
      <c r="Z408" s="10"/>
    </row>
    <row r="409" spans="1:26" ht="15.5">
      <c r="A409" s="10"/>
      <c r="B409" s="10"/>
      <c r="C409" s="10"/>
      <c r="D409" s="10"/>
      <c r="E409" s="10"/>
      <c r="F409" s="10"/>
      <c r="G409" s="507"/>
      <c r="H409" s="10"/>
      <c r="I409" s="10"/>
      <c r="J409" s="10"/>
      <c r="K409" s="10"/>
      <c r="L409" s="10"/>
      <c r="M409" s="10"/>
      <c r="N409" s="10"/>
      <c r="O409" s="10"/>
      <c r="P409" s="10"/>
      <c r="Q409" s="10"/>
      <c r="R409" s="10"/>
      <c r="S409" s="10"/>
      <c r="T409" s="10"/>
      <c r="U409" s="10"/>
      <c r="V409" s="10"/>
      <c r="W409" s="10"/>
      <c r="X409" s="10"/>
      <c r="Y409" s="10"/>
      <c r="Z409" s="10"/>
    </row>
    <row r="410" spans="1:26" ht="15.5">
      <c r="A410" s="10"/>
      <c r="B410" s="10"/>
      <c r="C410" s="10"/>
      <c r="D410" s="10"/>
      <c r="E410" s="10"/>
      <c r="F410" s="10"/>
      <c r="G410" s="507"/>
      <c r="H410" s="10"/>
      <c r="I410" s="10"/>
      <c r="J410" s="10"/>
      <c r="K410" s="10"/>
      <c r="L410" s="10"/>
      <c r="M410" s="10"/>
      <c r="N410" s="10"/>
      <c r="O410" s="10"/>
      <c r="P410" s="10"/>
      <c r="Q410" s="10"/>
      <c r="R410" s="10"/>
      <c r="S410" s="10"/>
      <c r="T410" s="10"/>
      <c r="U410" s="10"/>
      <c r="V410" s="10"/>
      <c r="W410" s="10"/>
      <c r="X410" s="10"/>
      <c r="Y410" s="10"/>
      <c r="Z410" s="10"/>
    </row>
    <row r="411" spans="1:26" ht="15.5">
      <c r="A411" s="10"/>
      <c r="B411" s="10"/>
      <c r="C411" s="10"/>
      <c r="D411" s="10"/>
      <c r="E411" s="10"/>
      <c r="F411" s="10"/>
      <c r="G411" s="507"/>
      <c r="H411" s="10"/>
      <c r="I411" s="10"/>
      <c r="J411" s="10"/>
      <c r="K411" s="10"/>
      <c r="L411" s="10"/>
      <c r="M411" s="10"/>
      <c r="N411" s="10"/>
      <c r="O411" s="10"/>
      <c r="P411" s="10"/>
      <c r="Q411" s="10"/>
      <c r="R411" s="10"/>
      <c r="S411" s="10"/>
      <c r="T411" s="10"/>
      <c r="U411" s="10"/>
      <c r="V411" s="10"/>
      <c r="W411" s="10"/>
      <c r="X411" s="10"/>
      <c r="Y411" s="10"/>
      <c r="Z411" s="10"/>
    </row>
    <row r="412" spans="1:26" ht="15.5">
      <c r="A412" s="10"/>
      <c r="B412" s="10"/>
      <c r="C412" s="10"/>
      <c r="D412" s="10"/>
      <c r="E412" s="10"/>
      <c r="F412" s="10"/>
      <c r="G412" s="507"/>
      <c r="H412" s="10"/>
      <c r="I412" s="10"/>
      <c r="J412" s="10"/>
      <c r="K412" s="10"/>
      <c r="L412" s="10"/>
      <c r="M412" s="10"/>
      <c r="N412" s="10"/>
      <c r="O412" s="10"/>
      <c r="P412" s="10"/>
      <c r="Q412" s="10"/>
      <c r="R412" s="10"/>
      <c r="S412" s="10"/>
      <c r="T412" s="10"/>
      <c r="U412" s="10"/>
      <c r="V412" s="10"/>
      <c r="W412" s="10"/>
      <c r="X412" s="10"/>
      <c r="Y412" s="10"/>
      <c r="Z412" s="10"/>
    </row>
    <row r="413" spans="1:26" ht="15.5">
      <c r="A413" s="10"/>
      <c r="B413" s="10"/>
      <c r="C413" s="10"/>
      <c r="D413" s="10"/>
      <c r="E413" s="10"/>
      <c r="F413" s="10"/>
      <c r="G413" s="507"/>
      <c r="H413" s="10"/>
      <c r="I413" s="10"/>
      <c r="J413" s="10"/>
      <c r="K413" s="10"/>
      <c r="L413" s="10"/>
      <c r="M413" s="10"/>
      <c r="N413" s="10"/>
      <c r="O413" s="10"/>
      <c r="P413" s="10"/>
      <c r="Q413" s="10"/>
      <c r="R413" s="10"/>
      <c r="S413" s="10"/>
      <c r="T413" s="10"/>
      <c r="U413" s="10"/>
      <c r="V413" s="10"/>
      <c r="W413" s="10"/>
      <c r="X413" s="10"/>
      <c r="Y413" s="10"/>
      <c r="Z413" s="10"/>
    </row>
    <row r="414" spans="1:26" ht="15.5">
      <c r="A414" s="10"/>
      <c r="B414" s="10"/>
      <c r="C414" s="10"/>
      <c r="D414" s="10"/>
      <c r="E414" s="10"/>
      <c r="F414" s="10"/>
      <c r="G414" s="507"/>
      <c r="H414" s="10"/>
      <c r="I414" s="10"/>
      <c r="J414" s="10"/>
      <c r="K414" s="10"/>
      <c r="L414" s="10"/>
      <c r="M414" s="10"/>
      <c r="N414" s="10"/>
      <c r="O414" s="10"/>
      <c r="P414" s="10"/>
      <c r="Q414" s="10"/>
      <c r="R414" s="10"/>
      <c r="S414" s="10"/>
      <c r="T414" s="10"/>
      <c r="U414" s="10"/>
      <c r="V414" s="10"/>
      <c r="W414" s="10"/>
      <c r="X414" s="10"/>
      <c r="Y414" s="10"/>
      <c r="Z414" s="10"/>
    </row>
    <row r="415" spans="1:26" ht="15.5">
      <c r="A415" s="10"/>
      <c r="B415" s="10"/>
      <c r="C415" s="10"/>
      <c r="D415" s="10"/>
      <c r="E415" s="10"/>
      <c r="F415" s="10"/>
      <c r="G415" s="507"/>
      <c r="H415" s="10"/>
      <c r="I415" s="10"/>
      <c r="J415" s="10"/>
      <c r="K415" s="10"/>
      <c r="L415" s="10"/>
      <c r="M415" s="10"/>
      <c r="N415" s="10"/>
      <c r="O415" s="10"/>
      <c r="P415" s="10"/>
      <c r="Q415" s="10"/>
      <c r="R415" s="10"/>
      <c r="S415" s="10"/>
      <c r="T415" s="10"/>
      <c r="U415" s="10"/>
      <c r="V415" s="10"/>
      <c r="W415" s="10"/>
      <c r="X415" s="10"/>
      <c r="Y415" s="10"/>
      <c r="Z415" s="10"/>
    </row>
    <row r="416" spans="1:26" ht="15.5">
      <c r="A416" s="10"/>
      <c r="B416" s="10"/>
      <c r="C416" s="10"/>
      <c r="D416" s="10"/>
      <c r="E416" s="10"/>
      <c r="F416" s="10"/>
      <c r="G416" s="507"/>
      <c r="H416" s="10"/>
      <c r="I416" s="10"/>
      <c r="J416" s="10"/>
      <c r="K416" s="10"/>
      <c r="L416" s="10"/>
      <c r="M416" s="10"/>
      <c r="N416" s="10"/>
      <c r="O416" s="10"/>
      <c r="P416" s="10"/>
      <c r="Q416" s="10"/>
      <c r="R416" s="10"/>
      <c r="S416" s="10"/>
      <c r="T416" s="10"/>
      <c r="U416" s="10"/>
      <c r="V416" s="10"/>
      <c r="W416" s="10"/>
      <c r="X416" s="10"/>
      <c r="Y416" s="10"/>
      <c r="Z416" s="10"/>
    </row>
    <row r="417" spans="1:26" ht="15.5">
      <c r="A417" s="10"/>
      <c r="B417" s="10"/>
      <c r="C417" s="10"/>
      <c r="D417" s="10"/>
      <c r="E417" s="10"/>
      <c r="F417" s="10"/>
      <c r="G417" s="507"/>
      <c r="H417" s="10"/>
      <c r="I417" s="10"/>
      <c r="J417" s="10"/>
      <c r="K417" s="10"/>
      <c r="L417" s="10"/>
      <c r="M417" s="10"/>
      <c r="N417" s="10"/>
      <c r="O417" s="10"/>
      <c r="P417" s="10"/>
      <c r="Q417" s="10"/>
      <c r="R417" s="10"/>
      <c r="S417" s="10"/>
      <c r="T417" s="10"/>
      <c r="U417" s="10"/>
      <c r="V417" s="10"/>
      <c r="W417" s="10"/>
      <c r="X417" s="10"/>
      <c r="Y417" s="10"/>
      <c r="Z417" s="10"/>
    </row>
    <row r="418" spans="1:26" ht="15.5">
      <c r="A418" s="10"/>
      <c r="B418" s="10"/>
      <c r="C418" s="10"/>
      <c r="D418" s="10"/>
      <c r="E418" s="10"/>
      <c r="F418" s="10"/>
      <c r="G418" s="507"/>
      <c r="H418" s="10"/>
      <c r="I418" s="10"/>
      <c r="J418" s="10"/>
      <c r="K418" s="10"/>
      <c r="L418" s="10"/>
      <c r="M418" s="10"/>
      <c r="N418" s="10"/>
      <c r="O418" s="10"/>
      <c r="P418" s="10"/>
      <c r="Q418" s="10"/>
      <c r="R418" s="10"/>
      <c r="S418" s="10"/>
      <c r="T418" s="10"/>
      <c r="U418" s="10"/>
      <c r="V418" s="10"/>
      <c r="W418" s="10"/>
      <c r="X418" s="10"/>
      <c r="Y418" s="10"/>
      <c r="Z418" s="10"/>
    </row>
    <row r="419" spans="1:26" ht="15.5">
      <c r="A419" s="10"/>
      <c r="B419" s="10"/>
      <c r="C419" s="10"/>
      <c r="D419" s="10"/>
      <c r="E419" s="10"/>
      <c r="F419" s="10"/>
      <c r="G419" s="507"/>
      <c r="H419" s="10"/>
      <c r="I419" s="10"/>
      <c r="J419" s="10"/>
      <c r="K419" s="10"/>
      <c r="L419" s="10"/>
      <c r="M419" s="10"/>
      <c r="N419" s="10"/>
      <c r="O419" s="10"/>
      <c r="P419" s="10"/>
      <c r="Q419" s="10"/>
      <c r="R419" s="10"/>
      <c r="S419" s="10"/>
      <c r="T419" s="10"/>
      <c r="U419" s="10"/>
      <c r="V419" s="10"/>
      <c r="W419" s="10"/>
      <c r="X419" s="10"/>
      <c r="Y419" s="10"/>
      <c r="Z419" s="10"/>
    </row>
    <row r="420" spans="1:26" ht="15.5">
      <c r="A420" s="10"/>
      <c r="B420" s="10"/>
      <c r="C420" s="10"/>
      <c r="D420" s="10"/>
      <c r="E420" s="10"/>
      <c r="F420" s="10"/>
      <c r="G420" s="507"/>
      <c r="H420" s="10"/>
      <c r="I420" s="10"/>
      <c r="J420" s="10"/>
      <c r="K420" s="10"/>
      <c r="L420" s="10"/>
      <c r="M420" s="10"/>
      <c r="N420" s="10"/>
      <c r="O420" s="10"/>
      <c r="P420" s="10"/>
      <c r="Q420" s="10"/>
      <c r="R420" s="10"/>
      <c r="S420" s="10"/>
      <c r="T420" s="10"/>
      <c r="U420" s="10"/>
      <c r="V420" s="10"/>
      <c r="W420" s="10"/>
      <c r="X420" s="10"/>
      <c r="Y420" s="10"/>
      <c r="Z420" s="10"/>
    </row>
    <row r="421" spans="1:26" ht="15.5">
      <c r="A421" s="10"/>
      <c r="B421" s="10"/>
      <c r="C421" s="10"/>
      <c r="D421" s="10"/>
      <c r="E421" s="10"/>
      <c r="F421" s="10"/>
      <c r="G421" s="507"/>
      <c r="H421" s="10"/>
      <c r="I421" s="10"/>
      <c r="J421" s="10"/>
      <c r="K421" s="10"/>
      <c r="L421" s="10"/>
      <c r="M421" s="10"/>
      <c r="N421" s="10"/>
      <c r="O421" s="10"/>
      <c r="P421" s="10"/>
      <c r="Q421" s="10"/>
      <c r="R421" s="10"/>
      <c r="S421" s="10"/>
      <c r="T421" s="10"/>
      <c r="U421" s="10"/>
      <c r="V421" s="10"/>
      <c r="W421" s="10"/>
      <c r="X421" s="10"/>
      <c r="Y421" s="10"/>
      <c r="Z421" s="10"/>
    </row>
    <row r="422" spans="1:26" ht="15.5">
      <c r="A422" s="10"/>
      <c r="B422" s="10"/>
      <c r="C422" s="10"/>
      <c r="D422" s="10"/>
      <c r="E422" s="10"/>
      <c r="F422" s="10"/>
      <c r="G422" s="507"/>
      <c r="H422" s="10"/>
      <c r="I422" s="10"/>
      <c r="J422" s="10"/>
      <c r="K422" s="10"/>
      <c r="L422" s="10"/>
      <c r="M422" s="10"/>
      <c r="N422" s="10"/>
      <c r="O422" s="10"/>
      <c r="P422" s="10"/>
      <c r="Q422" s="10"/>
      <c r="R422" s="10"/>
      <c r="S422" s="10"/>
      <c r="T422" s="10"/>
      <c r="U422" s="10"/>
      <c r="V422" s="10"/>
      <c r="W422" s="10"/>
      <c r="X422" s="10"/>
      <c r="Y422" s="10"/>
      <c r="Z422" s="10"/>
    </row>
    <row r="423" spans="1:26" ht="15.5">
      <c r="A423" s="10"/>
      <c r="B423" s="10"/>
      <c r="C423" s="10"/>
      <c r="D423" s="10"/>
      <c r="E423" s="10"/>
      <c r="F423" s="10"/>
      <c r="G423" s="507"/>
      <c r="H423" s="10"/>
      <c r="I423" s="10"/>
      <c r="J423" s="10"/>
      <c r="K423" s="10"/>
      <c r="L423" s="10"/>
      <c r="M423" s="10"/>
      <c r="N423" s="10"/>
      <c r="O423" s="10"/>
      <c r="P423" s="10"/>
      <c r="Q423" s="10"/>
      <c r="R423" s="10"/>
      <c r="S423" s="10"/>
      <c r="T423" s="10"/>
      <c r="U423" s="10"/>
      <c r="V423" s="10"/>
      <c r="W423" s="10"/>
      <c r="X423" s="10"/>
      <c r="Y423" s="10"/>
      <c r="Z423" s="10"/>
    </row>
    <row r="424" spans="1:26" ht="15.5">
      <c r="A424" s="10"/>
      <c r="B424" s="10"/>
      <c r="C424" s="10"/>
      <c r="D424" s="10"/>
      <c r="E424" s="10"/>
      <c r="F424" s="10"/>
      <c r="G424" s="507"/>
      <c r="H424" s="10"/>
      <c r="I424" s="10"/>
      <c r="J424" s="10"/>
      <c r="K424" s="10"/>
      <c r="L424" s="10"/>
      <c r="M424" s="10"/>
      <c r="N424" s="10"/>
      <c r="O424" s="10"/>
      <c r="P424" s="10"/>
      <c r="Q424" s="10"/>
      <c r="R424" s="10"/>
      <c r="S424" s="10"/>
      <c r="T424" s="10"/>
      <c r="U424" s="10"/>
      <c r="V424" s="10"/>
      <c r="W424" s="10"/>
      <c r="X424" s="10"/>
      <c r="Y424" s="10"/>
      <c r="Z424" s="10"/>
    </row>
    <row r="425" spans="1:26" ht="15.5">
      <c r="A425" s="10"/>
      <c r="B425" s="10"/>
      <c r="C425" s="10"/>
      <c r="D425" s="10"/>
      <c r="E425" s="10"/>
      <c r="F425" s="10"/>
      <c r="G425" s="507"/>
      <c r="H425" s="10"/>
      <c r="I425" s="10"/>
      <c r="J425" s="10"/>
      <c r="K425" s="10"/>
      <c r="L425" s="10"/>
      <c r="M425" s="10"/>
      <c r="N425" s="10"/>
      <c r="O425" s="10"/>
      <c r="P425" s="10"/>
      <c r="Q425" s="10"/>
      <c r="R425" s="10"/>
      <c r="S425" s="10"/>
      <c r="T425" s="10"/>
      <c r="U425" s="10"/>
      <c r="V425" s="10"/>
      <c r="W425" s="10"/>
      <c r="X425" s="10"/>
      <c r="Y425" s="10"/>
      <c r="Z425" s="10"/>
    </row>
    <row r="426" spans="1:26" ht="15.5">
      <c r="A426" s="10"/>
      <c r="B426" s="10"/>
      <c r="C426" s="10"/>
      <c r="D426" s="10"/>
      <c r="E426" s="10"/>
      <c r="F426" s="10"/>
      <c r="G426" s="507"/>
      <c r="H426" s="10"/>
      <c r="I426" s="10"/>
      <c r="J426" s="10"/>
      <c r="K426" s="10"/>
      <c r="L426" s="10"/>
      <c r="M426" s="10"/>
      <c r="N426" s="10"/>
      <c r="O426" s="10"/>
      <c r="P426" s="10"/>
      <c r="Q426" s="10"/>
      <c r="R426" s="10"/>
      <c r="S426" s="10"/>
      <c r="T426" s="10"/>
      <c r="U426" s="10"/>
      <c r="V426" s="10"/>
      <c r="W426" s="10"/>
      <c r="X426" s="10"/>
      <c r="Y426" s="10"/>
      <c r="Z426" s="10"/>
    </row>
    <row r="427" spans="1:26" ht="15.5">
      <c r="A427" s="10"/>
      <c r="B427" s="10"/>
      <c r="C427" s="10"/>
      <c r="D427" s="10"/>
      <c r="E427" s="10"/>
      <c r="F427" s="10"/>
      <c r="G427" s="507"/>
      <c r="H427" s="10"/>
      <c r="I427" s="10"/>
      <c r="J427" s="10"/>
      <c r="K427" s="10"/>
      <c r="L427" s="10"/>
      <c r="M427" s="10"/>
      <c r="N427" s="10"/>
      <c r="O427" s="10"/>
      <c r="P427" s="10"/>
      <c r="Q427" s="10"/>
      <c r="R427" s="10"/>
      <c r="S427" s="10"/>
      <c r="T427" s="10"/>
      <c r="U427" s="10"/>
      <c r="V427" s="10"/>
      <c r="W427" s="10"/>
      <c r="X427" s="10"/>
      <c r="Y427" s="10"/>
      <c r="Z427" s="10"/>
    </row>
    <row r="428" spans="1:26" ht="15.5">
      <c r="A428" s="10"/>
      <c r="B428" s="10"/>
      <c r="C428" s="10"/>
      <c r="D428" s="10"/>
      <c r="E428" s="10"/>
      <c r="F428" s="10"/>
      <c r="G428" s="507"/>
      <c r="H428" s="10"/>
      <c r="I428" s="10"/>
      <c r="J428" s="10"/>
      <c r="K428" s="10"/>
      <c r="L428" s="10"/>
      <c r="M428" s="10"/>
      <c r="N428" s="10"/>
      <c r="O428" s="10"/>
      <c r="P428" s="10"/>
      <c r="Q428" s="10"/>
      <c r="R428" s="10"/>
      <c r="S428" s="10"/>
      <c r="T428" s="10"/>
      <c r="U428" s="10"/>
      <c r="V428" s="10"/>
      <c r="W428" s="10"/>
      <c r="X428" s="10"/>
      <c r="Y428" s="10"/>
      <c r="Z428" s="10"/>
    </row>
    <row r="429" spans="1:26" ht="15.5">
      <c r="A429" s="10"/>
      <c r="B429" s="10"/>
      <c r="C429" s="10"/>
      <c r="D429" s="10"/>
      <c r="E429" s="10"/>
      <c r="F429" s="10"/>
      <c r="G429" s="507"/>
      <c r="H429" s="10"/>
      <c r="I429" s="10"/>
      <c r="J429" s="10"/>
      <c r="K429" s="10"/>
      <c r="L429" s="10"/>
      <c r="M429" s="10"/>
      <c r="N429" s="10"/>
      <c r="O429" s="10"/>
      <c r="P429" s="10"/>
      <c r="Q429" s="10"/>
      <c r="R429" s="10"/>
      <c r="S429" s="10"/>
      <c r="T429" s="10"/>
      <c r="U429" s="10"/>
      <c r="V429" s="10"/>
      <c r="W429" s="10"/>
      <c r="X429" s="10"/>
      <c r="Y429" s="10"/>
      <c r="Z429" s="10"/>
    </row>
    <row r="430" spans="1:26" ht="15.5">
      <c r="A430" s="10"/>
      <c r="B430" s="10"/>
      <c r="C430" s="10"/>
      <c r="D430" s="10"/>
      <c r="E430" s="10"/>
      <c r="F430" s="10"/>
      <c r="G430" s="507"/>
      <c r="H430" s="10"/>
      <c r="I430" s="10"/>
      <c r="J430" s="10"/>
      <c r="K430" s="10"/>
      <c r="L430" s="10"/>
      <c r="M430" s="10"/>
      <c r="N430" s="10"/>
      <c r="O430" s="10"/>
      <c r="P430" s="10"/>
      <c r="Q430" s="10"/>
      <c r="R430" s="10"/>
      <c r="S430" s="10"/>
      <c r="T430" s="10"/>
      <c r="U430" s="10"/>
      <c r="V430" s="10"/>
      <c r="W430" s="10"/>
      <c r="X430" s="10"/>
      <c r="Y430" s="10"/>
      <c r="Z430" s="10"/>
    </row>
    <row r="431" spans="1:26" ht="15.5">
      <c r="A431" s="10"/>
      <c r="B431" s="10"/>
      <c r="C431" s="10"/>
      <c r="D431" s="10"/>
      <c r="E431" s="10"/>
      <c r="F431" s="10"/>
      <c r="G431" s="507"/>
      <c r="H431" s="10"/>
      <c r="I431" s="10"/>
      <c r="J431" s="10"/>
      <c r="K431" s="10"/>
      <c r="L431" s="10"/>
      <c r="M431" s="10"/>
      <c r="N431" s="10"/>
      <c r="O431" s="10"/>
      <c r="P431" s="10"/>
      <c r="Q431" s="10"/>
      <c r="R431" s="10"/>
      <c r="S431" s="10"/>
      <c r="T431" s="10"/>
      <c r="U431" s="10"/>
      <c r="V431" s="10"/>
      <c r="W431" s="10"/>
      <c r="X431" s="10"/>
      <c r="Y431" s="10"/>
      <c r="Z431" s="10"/>
    </row>
    <row r="432" spans="1:26" ht="15.5">
      <c r="A432" s="10"/>
      <c r="B432" s="10"/>
      <c r="C432" s="10"/>
      <c r="D432" s="10"/>
      <c r="E432" s="10"/>
      <c r="F432" s="10"/>
      <c r="G432" s="507"/>
      <c r="H432" s="10"/>
      <c r="I432" s="10"/>
      <c r="J432" s="10"/>
      <c r="K432" s="10"/>
      <c r="L432" s="10"/>
      <c r="M432" s="10"/>
      <c r="N432" s="10"/>
      <c r="O432" s="10"/>
      <c r="P432" s="10"/>
      <c r="Q432" s="10"/>
      <c r="R432" s="10"/>
      <c r="S432" s="10"/>
      <c r="T432" s="10"/>
      <c r="U432" s="10"/>
      <c r="V432" s="10"/>
      <c r="W432" s="10"/>
      <c r="X432" s="10"/>
      <c r="Y432" s="10"/>
      <c r="Z432" s="10"/>
    </row>
    <row r="433" spans="1:26" ht="15.5">
      <c r="A433" s="10"/>
      <c r="B433" s="10"/>
      <c r="C433" s="10"/>
      <c r="D433" s="10"/>
      <c r="E433" s="10"/>
      <c r="F433" s="10"/>
      <c r="G433" s="507"/>
      <c r="H433" s="10"/>
      <c r="I433" s="10"/>
      <c r="J433" s="10"/>
      <c r="K433" s="10"/>
      <c r="L433" s="10"/>
      <c r="M433" s="10"/>
      <c r="N433" s="10"/>
      <c r="O433" s="10"/>
      <c r="P433" s="10"/>
      <c r="Q433" s="10"/>
      <c r="R433" s="10"/>
      <c r="S433" s="10"/>
      <c r="T433" s="10"/>
      <c r="U433" s="10"/>
      <c r="V433" s="10"/>
      <c r="W433" s="10"/>
      <c r="X433" s="10"/>
      <c r="Y433" s="10"/>
      <c r="Z433" s="10"/>
    </row>
    <row r="434" spans="1:26" ht="15.5">
      <c r="A434" s="10"/>
      <c r="B434" s="10"/>
      <c r="C434" s="10"/>
      <c r="D434" s="10"/>
      <c r="E434" s="10"/>
      <c r="F434" s="10"/>
      <c r="G434" s="507"/>
      <c r="H434" s="10"/>
      <c r="I434" s="10"/>
      <c r="J434" s="10"/>
      <c r="K434" s="10"/>
      <c r="L434" s="10"/>
      <c r="M434" s="10"/>
      <c r="N434" s="10"/>
      <c r="O434" s="10"/>
      <c r="P434" s="10"/>
      <c r="Q434" s="10"/>
      <c r="R434" s="10"/>
      <c r="S434" s="10"/>
      <c r="T434" s="10"/>
      <c r="U434" s="10"/>
      <c r="V434" s="10"/>
      <c r="W434" s="10"/>
      <c r="X434" s="10"/>
      <c r="Y434" s="10"/>
      <c r="Z434" s="10"/>
    </row>
    <row r="435" spans="1:26" ht="15.5">
      <c r="A435" s="10"/>
      <c r="B435" s="10"/>
      <c r="C435" s="10"/>
      <c r="D435" s="10"/>
      <c r="E435" s="10"/>
      <c r="F435" s="10"/>
      <c r="G435" s="507"/>
      <c r="H435" s="10"/>
      <c r="I435" s="10"/>
      <c r="J435" s="10"/>
      <c r="K435" s="10"/>
      <c r="L435" s="10"/>
      <c r="M435" s="10"/>
      <c r="N435" s="10"/>
      <c r="O435" s="10"/>
      <c r="P435" s="10"/>
      <c r="Q435" s="10"/>
      <c r="R435" s="10"/>
      <c r="S435" s="10"/>
      <c r="T435" s="10"/>
      <c r="U435" s="10"/>
      <c r="V435" s="10"/>
      <c r="W435" s="10"/>
      <c r="X435" s="10"/>
      <c r="Y435" s="10"/>
      <c r="Z435" s="10"/>
    </row>
    <row r="436" spans="1:26" ht="15.5">
      <c r="A436" s="10"/>
      <c r="B436" s="10"/>
      <c r="C436" s="10"/>
      <c r="D436" s="10"/>
      <c r="E436" s="10"/>
      <c r="F436" s="10"/>
      <c r="G436" s="507"/>
      <c r="H436" s="10"/>
      <c r="I436" s="10"/>
      <c r="J436" s="10"/>
      <c r="K436" s="10"/>
      <c r="L436" s="10"/>
      <c r="M436" s="10"/>
      <c r="N436" s="10"/>
      <c r="O436" s="10"/>
      <c r="P436" s="10"/>
      <c r="Q436" s="10"/>
      <c r="R436" s="10"/>
      <c r="S436" s="10"/>
      <c r="T436" s="10"/>
      <c r="U436" s="10"/>
      <c r="V436" s="10"/>
      <c r="W436" s="10"/>
      <c r="X436" s="10"/>
      <c r="Y436" s="10"/>
      <c r="Z436" s="10"/>
    </row>
    <row r="437" spans="1:26" ht="15.5">
      <c r="A437" s="10"/>
      <c r="B437" s="10"/>
      <c r="C437" s="10"/>
      <c r="D437" s="10"/>
      <c r="E437" s="10"/>
      <c r="F437" s="10"/>
      <c r="G437" s="507"/>
      <c r="H437" s="10"/>
      <c r="I437" s="10"/>
      <c r="J437" s="10"/>
      <c r="K437" s="10"/>
      <c r="L437" s="10"/>
      <c r="M437" s="10"/>
      <c r="N437" s="10"/>
      <c r="O437" s="10"/>
      <c r="P437" s="10"/>
      <c r="Q437" s="10"/>
      <c r="R437" s="10"/>
      <c r="S437" s="10"/>
      <c r="T437" s="10"/>
      <c r="U437" s="10"/>
      <c r="V437" s="10"/>
      <c r="W437" s="10"/>
      <c r="X437" s="10"/>
      <c r="Y437" s="10"/>
      <c r="Z437" s="10"/>
    </row>
    <row r="438" spans="1:26" ht="15.5">
      <c r="A438" s="10"/>
      <c r="B438" s="10"/>
      <c r="C438" s="10"/>
      <c r="D438" s="10"/>
      <c r="E438" s="10"/>
      <c r="F438" s="10"/>
      <c r="G438" s="507"/>
      <c r="H438" s="10"/>
      <c r="I438" s="10"/>
      <c r="J438" s="10"/>
      <c r="K438" s="10"/>
      <c r="L438" s="10"/>
      <c r="M438" s="10"/>
      <c r="N438" s="10"/>
      <c r="O438" s="10"/>
      <c r="P438" s="10"/>
      <c r="Q438" s="10"/>
      <c r="R438" s="10"/>
      <c r="S438" s="10"/>
      <c r="T438" s="10"/>
      <c r="U438" s="10"/>
      <c r="V438" s="10"/>
      <c r="W438" s="10"/>
      <c r="X438" s="10"/>
      <c r="Y438" s="10"/>
      <c r="Z438" s="10"/>
    </row>
    <row r="439" spans="1:26" ht="15.5">
      <c r="A439" s="10"/>
      <c r="B439" s="10"/>
      <c r="C439" s="10"/>
      <c r="D439" s="10"/>
      <c r="E439" s="10"/>
      <c r="F439" s="10"/>
      <c r="G439" s="507"/>
      <c r="H439" s="10"/>
      <c r="I439" s="10"/>
      <c r="J439" s="10"/>
      <c r="K439" s="10"/>
      <c r="L439" s="10"/>
      <c r="M439" s="10"/>
      <c r="N439" s="10"/>
      <c r="O439" s="10"/>
      <c r="P439" s="10"/>
      <c r="Q439" s="10"/>
      <c r="R439" s="10"/>
      <c r="S439" s="10"/>
      <c r="T439" s="10"/>
      <c r="U439" s="10"/>
      <c r="V439" s="10"/>
      <c r="W439" s="10"/>
      <c r="X439" s="10"/>
      <c r="Y439" s="10"/>
      <c r="Z439" s="10"/>
    </row>
    <row r="440" spans="1:26" ht="15.5">
      <c r="A440" s="10"/>
      <c r="B440" s="10"/>
      <c r="C440" s="10"/>
      <c r="D440" s="10"/>
      <c r="E440" s="10"/>
      <c r="F440" s="10"/>
      <c r="G440" s="507"/>
      <c r="H440" s="10"/>
      <c r="I440" s="10"/>
      <c r="J440" s="10"/>
      <c r="K440" s="10"/>
      <c r="L440" s="10"/>
      <c r="M440" s="10"/>
      <c r="N440" s="10"/>
      <c r="O440" s="10"/>
      <c r="P440" s="10"/>
      <c r="Q440" s="10"/>
      <c r="R440" s="10"/>
      <c r="S440" s="10"/>
      <c r="T440" s="10"/>
      <c r="U440" s="10"/>
      <c r="V440" s="10"/>
      <c r="W440" s="10"/>
      <c r="X440" s="10"/>
      <c r="Y440" s="10"/>
      <c r="Z440" s="10"/>
    </row>
    <row r="441" spans="1:26" ht="15.5">
      <c r="A441" s="10"/>
      <c r="B441" s="10"/>
      <c r="C441" s="10"/>
      <c r="D441" s="10"/>
      <c r="E441" s="10"/>
      <c r="F441" s="10"/>
      <c r="G441" s="507"/>
      <c r="H441" s="10"/>
      <c r="I441" s="10"/>
      <c r="J441" s="10"/>
      <c r="K441" s="10"/>
      <c r="L441" s="10"/>
      <c r="M441" s="10"/>
      <c r="N441" s="10"/>
      <c r="O441" s="10"/>
      <c r="P441" s="10"/>
      <c r="Q441" s="10"/>
      <c r="R441" s="10"/>
      <c r="S441" s="10"/>
      <c r="T441" s="10"/>
      <c r="U441" s="10"/>
      <c r="V441" s="10"/>
      <c r="W441" s="10"/>
      <c r="X441" s="10"/>
      <c r="Y441" s="10"/>
      <c r="Z441" s="10"/>
    </row>
    <row r="442" spans="1:26" ht="15.5">
      <c r="A442" s="10"/>
      <c r="B442" s="10"/>
      <c r="C442" s="10"/>
      <c r="D442" s="10"/>
      <c r="E442" s="10"/>
      <c r="F442" s="10"/>
      <c r="G442" s="507"/>
      <c r="H442" s="10"/>
      <c r="I442" s="10"/>
      <c r="J442" s="10"/>
      <c r="K442" s="10"/>
      <c r="L442" s="10"/>
      <c r="M442" s="10"/>
      <c r="N442" s="10"/>
      <c r="O442" s="10"/>
      <c r="P442" s="10"/>
      <c r="Q442" s="10"/>
      <c r="R442" s="10"/>
      <c r="S442" s="10"/>
      <c r="T442" s="10"/>
      <c r="U442" s="10"/>
      <c r="V442" s="10"/>
      <c r="W442" s="10"/>
      <c r="X442" s="10"/>
      <c r="Y442" s="10"/>
      <c r="Z442" s="10"/>
    </row>
    <row r="443" spans="1:26" ht="15.5">
      <c r="A443" s="10"/>
      <c r="B443" s="10"/>
      <c r="C443" s="10"/>
      <c r="D443" s="10"/>
      <c r="E443" s="10"/>
      <c r="F443" s="10"/>
      <c r="G443" s="507"/>
      <c r="H443" s="10"/>
      <c r="I443" s="10"/>
      <c r="J443" s="10"/>
      <c r="K443" s="10"/>
      <c r="L443" s="10"/>
      <c r="M443" s="10"/>
      <c r="N443" s="10"/>
      <c r="O443" s="10"/>
      <c r="P443" s="10"/>
      <c r="Q443" s="10"/>
      <c r="R443" s="10"/>
      <c r="S443" s="10"/>
      <c r="T443" s="10"/>
      <c r="U443" s="10"/>
      <c r="V443" s="10"/>
      <c r="W443" s="10"/>
      <c r="X443" s="10"/>
      <c r="Y443" s="10"/>
      <c r="Z443" s="10"/>
    </row>
    <row r="444" spans="1:26" ht="15.5">
      <c r="A444" s="10"/>
      <c r="B444" s="10"/>
      <c r="C444" s="10"/>
      <c r="D444" s="10"/>
      <c r="E444" s="10"/>
      <c r="F444" s="10"/>
      <c r="G444" s="507"/>
      <c r="H444" s="10"/>
      <c r="I444" s="10"/>
      <c r="J444" s="10"/>
      <c r="K444" s="10"/>
      <c r="L444" s="10"/>
      <c r="M444" s="10"/>
      <c r="N444" s="10"/>
      <c r="O444" s="10"/>
      <c r="P444" s="10"/>
      <c r="Q444" s="10"/>
      <c r="R444" s="10"/>
      <c r="S444" s="10"/>
      <c r="T444" s="10"/>
      <c r="U444" s="10"/>
      <c r="V444" s="10"/>
      <c r="W444" s="10"/>
      <c r="X444" s="10"/>
      <c r="Y444" s="10"/>
      <c r="Z444" s="10"/>
    </row>
    <row r="445" spans="1:26" ht="15.5">
      <c r="A445" s="10"/>
      <c r="B445" s="10"/>
      <c r="C445" s="10"/>
      <c r="D445" s="10"/>
      <c r="E445" s="10"/>
      <c r="F445" s="10"/>
      <c r="G445" s="507"/>
      <c r="H445" s="10"/>
      <c r="I445" s="10"/>
      <c r="J445" s="10"/>
      <c r="K445" s="10"/>
      <c r="L445" s="10"/>
      <c r="M445" s="10"/>
      <c r="N445" s="10"/>
      <c r="O445" s="10"/>
      <c r="P445" s="10"/>
      <c r="Q445" s="10"/>
      <c r="R445" s="10"/>
      <c r="S445" s="10"/>
      <c r="T445" s="10"/>
      <c r="U445" s="10"/>
      <c r="V445" s="10"/>
      <c r="W445" s="10"/>
      <c r="X445" s="10"/>
      <c r="Y445" s="10"/>
      <c r="Z445" s="10"/>
    </row>
    <row r="446" spans="1:26" ht="15.5">
      <c r="A446" s="10"/>
      <c r="B446" s="10"/>
      <c r="C446" s="10"/>
      <c r="D446" s="10"/>
      <c r="E446" s="10"/>
      <c r="F446" s="10"/>
      <c r="G446" s="507"/>
      <c r="H446" s="10"/>
      <c r="I446" s="10"/>
      <c r="J446" s="10"/>
      <c r="K446" s="10"/>
      <c r="L446" s="10"/>
      <c r="M446" s="10"/>
      <c r="N446" s="10"/>
      <c r="O446" s="10"/>
      <c r="P446" s="10"/>
      <c r="Q446" s="10"/>
      <c r="R446" s="10"/>
      <c r="S446" s="10"/>
      <c r="T446" s="10"/>
      <c r="U446" s="10"/>
      <c r="V446" s="10"/>
      <c r="W446" s="10"/>
      <c r="X446" s="10"/>
      <c r="Y446" s="10"/>
      <c r="Z446" s="10"/>
    </row>
    <row r="447" spans="1:26" ht="15.5">
      <c r="A447" s="10"/>
      <c r="B447" s="10"/>
      <c r="C447" s="10"/>
      <c r="D447" s="10"/>
      <c r="E447" s="10"/>
      <c r="F447" s="10"/>
      <c r="G447" s="507"/>
      <c r="H447" s="10"/>
      <c r="I447" s="10"/>
      <c r="J447" s="10"/>
      <c r="K447" s="10"/>
      <c r="L447" s="10"/>
      <c r="M447" s="10"/>
      <c r="N447" s="10"/>
      <c r="O447" s="10"/>
      <c r="P447" s="10"/>
      <c r="Q447" s="10"/>
      <c r="R447" s="10"/>
      <c r="S447" s="10"/>
      <c r="T447" s="10"/>
      <c r="U447" s="10"/>
      <c r="V447" s="10"/>
      <c r="W447" s="10"/>
      <c r="X447" s="10"/>
      <c r="Y447" s="10"/>
      <c r="Z447" s="10"/>
    </row>
    <row r="448" spans="1:26" ht="15.5">
      <c r="A448" s="10"/>
      <c r="B448" s="10"/>
      <c r="C448" s="10"/>
      <c r="D448" s="10"/>
      <c r="E448" s="10"/>
      <c r="F448" s="10"/>
      <c r="G448" s="507"/>
      <c r="H448" s="10"/>
      <c r="I448" s="10"/>
      <c r="J448" s="10"/>
      <c r="K448" s="10"/>
      <c r="L448" s="10"/>
      <c r="M448" s="10"/>
      <c r="N448" s="10"/>
      <c r="O448" s="10"/>
      <c r="P448" s="10"/>
      <c r="Q448" s="10"/>
      <c r="R448" s="10"/>
      <c r="S448" s="10"/>
      <c r="T448" s="10"/>
      <c r="U448" s="10"/>
      <c r="V448" s="10"/>
      <c r="W448" s="10"/>
      <c r="X448" s="10"/>
      <c r="Y448" s="10"/>
      <c r="Z448" s="10"/>
    </row>
    <row r="449" spans="1:26" ht="15.5">
      <c r="A449" s="10"/>
      <c r="B449" s="10"/>
      <c r="C449" s="10"/>
      <c r="D449" s="10"/>
      <c r="E449" s="10"/>
      <c r="F449" s="10"/>
      <c r="G449" s="507"/>
      <c r="H449" s="10"/>
      <c r="I449" s="10"/>
      <c r="J449" s="10"/>
      <c r="K449" s="10"/>
      <c r="L449" s="10"/>
      <c r="M449" s="10"/>
      <c r="N449" s="10"/>
      <c r="O449" s="10"/>
      <c r="P449" s="10"/>
      <c r="Q449" s="10"/>
      <c r="R449" s="10"/>
      <c r="S449" s="10"/>
      <c r="T449" s="10"/>
      <c r="U449" s="10"/>
      <c r="V449" s="10"/>
      <c r="W449" s="10"/>
      <c r="X449" s="10"/>
      <c r="Y449" s="10"/>
      <c r="Z449" s="10"/>
    </row>
    <row r="450" spans="1:26" ht="15.5">
      <c r="A450" s="10"/>
      <c r="B450" s="10"/>
      <c r="C450" s="10"/>
      <c r="D450" s="10"/>
      <c r="E450" s="10"/>
      <c r="F450" s="10"/>
      <c r="G450" s="507"/>
      <c r="H450" s="10"/>
      <c r="I450" s="10"/>
      <c r="J450" s="10"/>
      <c r="K450" s="10"/>
      <c r="L450" s="10"/>
      <c r="M450" s="10"/>
      <c r="N450" s="10"/>
      <c r="O450" s="10"/>
      <c r="P450" s="10"/>
      <c r="Q450" s="10"/>
      <c r="R450" s="10"/>
      <c r="S450" s="10"/>
      <c r="T450" s="10"/>
      <c r="U450" s="10"/>
      <c r="V450" s="10"/>
      <c r="W450" s="10"/>
      <c r="X450" s="10"/>
      <c r="Y450" s="10"/>
      <c r="Z450" s="10"/>
    </row>
    <row r="451" spans="1:26" ht="15.5">
      <c r="A451" s="10"/>
      <c r="B451" s="10"/>
      <c r="C451" s="10"/>
      <c r="D451" s="10"/>
      <c r="E451" s="10"/>
      <c r="F451" s="10"/>
      <c r="G451" s="507"/>
      <c r="H451" s="10"/>
      <c r="I451" s="10"/>
      <c r="J451" s="10"/>
      <c r="K451" s="10"/>
      <c r="L451" s="10"/>
      <c r="M451" s="10"/>
      <c r="N451" s="10"/>
      <c r="O451" s="10"/>
      <c r="P451" s="10"/>
      <c r="Q451" s="10"/>
      <c r="R451" s="10"/>
      <c r="S451" s="10"/>
      <c r="T451" s="10"/>
      <c r="U451" s="10"/>
      <c r="V451" s="10"/>
      <c r="W451" s="10"/>
      <c r="X451" s="10"/>
      <c r="Y451" s="10"/>
      <c r="Z451" s="10"/>
    </row>
    <row r="452" spans="1:26" ht="15.5">
      <c r="A452" s="10"/>
      <c r="B452" s="10"/>
      <c r="C452" s="10"/>
      <c r="D452" s="10"/>
      <c r="E452" s="10"/>
      <c r="F452" s="10"/>
      <c r="G452" s="507"/>
      <c r="H452" s="10"/>
      <c r="I452" s="10"/>
      <c r="J452" s="10"/>
      <c r="K452" s="10"/>
      <c r="L452" s="10"/>
      <c r="M452" s="10"/>
      <c r="N452" s="10"/>
      <c r="O452" s="10"/>
      <c r="P452" s="10"/>
      <c r="Q452" s="10"/>
      <c r="R452" s="10"/>
      <c r="S452" s="10"/>
      <c r="T452" s="10"/>
      <c r="U452" s="10"/>
      <c r="V452" s="10"/>
      <c r="W452" s="10"/>
      <c r="X452" s="10"/>
      <c r="Y452" s="10"/>
      <c r="Z452" s="10"/>
    </row>
    <row r="453" spans="1:26" ht="15.5">
      <c r="A453" s="10"/>
      <c r="B453" s="10"/>
      <c r="C453" s="10"/>
      <c r="D453" s="10"/>
      <c r="E453" s="10"/>
      <c r="F453" s="10"/>
      <c r="G453" s="507"/>
      <c r="H453" s="10"/>
      <c r="I453" s="10"/>
      <c r="J453" s="10"/>
      <c r="K453" s="10"/>
      <c r="L453" s="10"/>
      <c r="M453" s="10"/>
      <c r="N453" s="10"/>
      <c r="O453" s="10"/>
      <c r="P453" s="10"/>
      <c r="Q453" s="10"/>
      <c r="R453" s="10"/>
      <c r="S453" s="10"/>
      <c r="T453" s="10"/>
      <c r="U453" s="10"/>
      <c r="V453" s="10"/>
      <c r="W453" s="10"/>
      <c r="X453" s="10"/>
      <c r="Y453" s="10"/>
      <c r="Z453" s="10"/>
    </row>
    <row r="454" spans="1:26" ht="15.5">
      <c r="A454" s="10"/>
      <c r="B454" s="10"/>
      <c r="C454" s="10"/>
      <c r="D454" s="10"/>
      <c r="E454" s="10"/>
      <c r="F454" s="10"/>
      <c r="G454" s="507"/>
      <c r="H454" s="10"/>
      <c r="I454" s="10"/>
      <c r="J454" s="10"/>
      <c r="K454" s="10"/>
      <c r="L454" s="10"/>
      <c r="M454" s="10"/>
      <c r="N454" s="10"/>
      <c r="O454" s="10"/>
      <c r="P454" s="10"/>
      <c r="Q454" s="10"/>
      <c r="R454" s="10"/>
      <c r="S454" s="10"/>
      <c r="T454" s="10"/>
      <c r="U454" s="10"/>
      <c r="V454" s="10"/>
      <c r="W454" s="10"/>
      <c r="X454" s="10"/>
      <c r="Y454" s="10"/>
      <c r="Z454" s="10"/>
    </row>
    <row r="455" spans="1:26" ht="15.5">
      <c r="A455" s="10"/>
      <c r="B455" s="10"/>
      <c r="C455" s="10"/>
      <c r="D455" s="10"/>
      <c r="E455" s="10"/>
      <c r="F455" s="10"/>
      <c r="G455" s="507"/>
      <c r="H455" s="10"/>
      <c r="I455" s="10"/>
      <c r="J455" s="10"/>
      <c r="K455" s="10"/>
      <c r="L455" s="10"/>
      <c r="M455" s="10"/>
      <c r="N455" s="10"/>
      <c r="O455" s="10"/>
      <c r="P455" s="10"/>
      <c r="Q455" s="10"/>
      <c r="R455" s="10"/>
      <c r="S455" s="10"/>
      <c r="T455" s="10"/>
      <c r="U455" s="10"/>
      <c r="V455" s="10"/>
      <c r="W455" s="10"/>
      <c r="X455" s="10"/>
      <c r="Y455" s="10"/>
      <c r="Z455" s="10"/>
    </row>
    <row r="456" spans="1:26" ht="15.5">
      <c r="A456" s="10"/>
      <c r="B456" s="10"/>
      <c r="C456" s="10"/>
      <c r="D456" s="10"/>
      <c r="E456" s="10"/>
      <c r="F456" s="10"/>
      <c r="G456" s="507"/>
      <c r="H456" s="10"/>
      <c r="I456" s="10"/>
      <c r="J456" s="10"/>
      <c r="K456" s="10"/>
      <c r="L456" s="10"/>
      <c r="M456" s="10"/>
      <c r="N456" s="10"/>
      <c r="O456" s="10"/>
      <c r="P456" s="10"/>
      <c r="Q456" s="10"/>
      <c r="R456" s="10"/>
      <c r="S456" s="10"/>
      <c r="T456" s="10"/>
      <c r="U456" s="10"/>
      <c r="V456" s="10"/>
      <c r="W456" s="10"/>
      <c r="X456" s="10"/>
      <c r="Y456" s="10"/>
      <c r="Z456" s="10"/>
    </row>
    <row r="457" spans="1:26" ht="15.5">
      <c r="A457" s="10"/>
      <c r="B457" s="10"/>
      <c r="C457" s="10"/>
      <c r="D457" s="10"/>
      <c r="E457" s="10"/>
      <c r="F457" s="10"/>
      <c r="G457" s="507"/>
      <c r="H457" s="10"/>
      <c r="I457" s="10"/>
      <c r="J457" s="10"/>
      <c r="K457" s="10"/>
      <c r="L457" s="10"/>
      <c r="M457" s="10"/>
      <c r="N457" s="10"/>
      <c r="O457" s="10"/>
      <c r="P457" s="10"/>
      <c r="Q457" s="10"/>
      <c r="R457" s="10"/>
      <c r="S457" s="10"/>
      <c r="T457" s="10"/>
      <c r="U457" s="10"/>
      <c r="V457" s="10"/>
      <c r="W457" s="10"/>
      <c r="X457" s="10"/>
      <c r="Y457" s="10"/>
      <c r="Z457" s="10"/>
    </row>
    <row r="458" spans="1:26" ht="15.5">
      <c r="A458" s="10"/>
      <c r="B458" s="10"/>
      <c r="C458" s="10"/>
      <c r="D458" s="10"/>
      <c r="E458" s="10"/>
      <c r="F458" s="10"/>
      <c r="G458" s="507"/>
      <c r="H458" s="10"/>
      <c r="I458" s="10"/>
      <c r="J458" s="10"/>
      <c r="K458" s="10"/>
      <c r="L458" s="10"/>
      <c r="M458" s="10"/>
      <c r="N458" s="10"/>
      <c r="O458" s="10"/>
      <c r="P458" s="10"/>
      <c r="Q458" s="10"/>
      <c r="R458" s="10"/>
      <c r="S458" s="10"/>
      <c r="T458" s="10"/>
      <c r="U458" s="10"/>
      <c r="V458" s="10"/>
      <c r="W458" s="10"/>
      <c r="X458" s="10"/>
      <c r="Y458" s="10"/>
      <c r="Z458" s="10"/>
    </row>
    <row r="459" spans="1:26" ht="15.5">
      <c r="A459" s="10"/>
      <c r="B459" s="10"/>
      <c r="C459" s="10"/>
      <c r="D459" s="10"/>
      <c r="E459" s="10"/>
      <c r="F459" s="10"/>
      <c r="G459" s="507"/>
      <c r="H459" s="10"/>
      <c r="I459" s="10"/>
      <c r="J459" s="10"/>
      <c r="K459" s="10"/>
      <c r="L459" s="10"/>
      <c r="M459" s="10"/>
      <c r="N459" s="10"/>
      <c r="O459" s="10"/>
      <c r="P459" s="10"/>
      <c r="Q459" s="10"/>
      <c r="R459" s="10"/>
      <c r="S459" s="10"/>
      <c r="T459" s="10"/>
      <c r="U459" s="10"/>
      <c r="V459" s="10"/>
      <c r="W459" s="10"/>
      <c r="X459" s="10"/>
      <c r="Y459" s="10"/>
      <c r="Z459" s="10"/>
    </row>
    <row r="460" spans="1:26" ht="15.5">
      <c r="A460" s="10"/>
      <c r="B460" s="10"/>
      <c r="C460" s="10"/>
      <c r="D460" s="10"/>
      <c r="E460" s="10"/>
      <c r="F460" s="10"/>
      <c r="G460" s="507"/>
      <c r="H460" s="10"/>
      <c r="I460" s="10"/>
      <c r="J460" s="10"/>
      <c r="K460" s="10"/>
      <c r="L460" s="10"/>
      <c r="M460" s="10"/>
      <c r="N460" s="10"/>
      <c r="O460" s="10"/>
      <c r="P460" s="10"/>
      <c r="Q460" s="10"/>
      <c r="R460" s="10"/>
      <c r="S460" s="10"/>
      <c r="T460" s="10"/>
      <c r="U460" s="10"/>
      <c r="V460" s="10"/>
      <c r="W460" s="10"/>
      <c r="X460" s="10"/>
      <c r="Y460" s="10"/>
      <c r="Z460" s="10"/>
    </row>
    <row r="461" spans="1:26" ht="15.5">
      <c r="A461" s="10"/>
      <c r="B461" s="10"/>
      <c r="C461" s="10"/>
      <c r="D461" s="10"/>
      <c r="E461" s="10"/>
      <c r="F461" s="10"/>
      <c r="G461" s="507"/>
      <c r="H461" s="10"/>
      <c r="I461" s="10"/>
      <c r="J461" s="10"/>
      <c r="K461" s="10"/>
      <c r="L461" s="10"/>
      <c r="M461" s="10"/>
      <c r="N461" s="10"/>
      <c r="O461" s="10"/>
      <c r="P461" s="10"/>
      <c r="Q461" s="10"/>
      <c r="R461" s="10"/>
      <c r="S461" s="10"/>
      <c r="T461" s="10"/>
      <c r="U461" s="10"/>
      <c r="V461" s="10"/>
      <c r="W461" s="10"/>
      <c r="X461" s="10"/>
      <c r="Y461" s="10"/>
      <c r="Z461" s="10"/>
    </row>
    <row r="462" spans="1:26" ht="15.5">
      <c r="A462" s="10"/>
      <c r="B462" s="10"/>
      <c r="C462" s="10"/>
      <c r="D462" s="10"/>
      <c r="E462" s="10"/>
      <c r="F462" s="10"/>
      <c r="G462" s="507"/>
      <c r="H462" s="10"/>
      <c r="I462" s="10"/>
      <c r="J462" s="10"/>
      <c r="K462" s="10"/>
      <c r="L462" s="10"/>
      <c r="M462" s="10"/>
      <c r="N462" s="10"/>
      <c r="O462" s="10"/>
      <c r="P462" s="10"/>
      <c r="Q462" s="10"/>
      <c r="R462" s="10"/>
      <c r="S462" s="10"/>
      <c r="T462" s="10"/>
      <c r="U462" s="10"/>
      <c r="V462" s="10"/>
      <c r="W462" s="10"/>
      <c r="X462" s="10"/>
      <c r="Y462" s="10"/>
      <c r="Z462" s="10"/>
    </row>
    <row r="463" spans="1:26" ht="15.5">
      <c r="A463" s="10"/>
      <c r="B463" s="10"/>
      <c r="C463" s="10"/>
      <c r="D463" s="10"/>
      <c r="E463" s="10"/>
      <c r="F463" s="10"/>
      <c r="G463" s="507"/>
      <c r="H463" s="10"/>
      <c r="I463" s="10"/>
      <c r="J463" s="10"/>
      <c r="K463" s="10"/>
      <c r="L463" s="10"/>
      <c r="M463" s="10"/>
      <c r="N463" s="10"/>
      <c r="O463" s="10"/>
      <c r="P463" s="10"/>
      <c r="Q463" s="10"/>
      <c r="R463" s="10"/>
      <c r="S463" s="10"/>
      <c r="T463" s="10"/>
      <c r="U463" s="10"/>
      <c r="V463" s="10"/>
      <c r="W463" s="10"/>
      <c r="X463" s="10"/>
      <c r="Y463" s="10"/>
      <c r="Z463" s="10"/>
    </row>
    <row r="464" spans="1:26" ht="15.5">
      <c r="A464" s="10"/>
      <c r="B464" s="10"/>
      <c r="C464" s="10"/>
      <c r="D464" s="10"/>
      <c r="E464" s="10"/>
      <c r="F464" s="10"/>
      <c r="G464" s="507"/>
      <c r="H464" s="10"/>
      <c r="I464" s="10"/>
      <c r="J464" s="10"/>
      <c r="K464" s="10"/>
      <c r="L464" s="10"/>
      <c r="M464" s="10"/>
      <c r="N464" s="10"/>
      <c r="O464" s="10"/>
      <c r="P464" s="10"/>
      <c r="Q464" s="10"/>
      <c r="R464" s="10"/>
      <c r="S464" s="10"/>
      <c r="T464" s="10"/>
      <c r="U464" s="10"/>
      <c r="V464" s="10"/>
      <c r="W464" s="10"/>
      <c r="X464" s="10"/>
      <c r="Y464" s="10"/>
      <c r="Z464" s="10"/>
    </row>
    <row r="465" spans="1:26" ht="15.5">
      <c r="A465" s="10"/>
      <c r="B465" s="10"/>
      <c r="C465" s="10"/>
      <c r="D465" s="10"/>
      <c r="E465" s="10"/>
      <c r="F465" s="10"/>
      <c r="G465" s="507"/>
      <c r="H465" s="10"/>
      <c r="I465" s="10"/>
      <c r="J465" s="10"/>
      <c r="K465" s="10"/>
      <c r="L465" s="10"/>
      <c r="M465" s="10"/>
      <c r="N465" s="10"/>
      <c r="O465" s="10"/>
      <c r="P465" s="10"/>
      <c r="Q465" s="10"/>
      <c r="R465" s="10"/>
      <c r="S465" s="10"/>
      <c r="T465" s="10"/>
      <c r="U465" s="10"/>
      <c r="V465" s="10"/>
      <c r="W465" s="10"/>
      <c r="X465" s="10"/>
      <c r="Y465" s="10"/>
      <c r="Z465" s="10"/>
    </row>
    <row r="466" spans="1:26" ht="15.5">
      <c r="A466" s="10"/>
      <c r="B466" s="10"/>
      <c r="C466" s="10"/>
      <c r="D466" s="10"/>
      <c r="E466" s="10"/>
      <c r="F466" s="10"/>
      <c r="G466" s="507"/>
      <c r="H466" s="10"/>
      <c r="I466" s="10"/>
      <c r="J466" s="10"/>
      <c r="K466" s="10"/>
      <c r="L466" s="10"/>
      <c r="M466" s="10"/>
      <c r="N466" s="10"/>
      <c r="O466" s="10"/>
      <c r="P466" s="10"/>
      <c r="Q466" s="10"/>
      <c r="R466" s="10"/>
      <c r="S466" s="10"/>
      <c r="T466" s="10"/>
      <c r="U466" s="10"/>
      <c r="V466" s="10"/>
      <c r="W466" s="10"/>
      <c r="X466" s="10"/>
      <c r="Y466" s="10"/>
      <c r="Z466" s="10"/>
    </row>
    <row r="467" spans="1:26" ht="15.5">
      <c r="A467" s="10"/>
      <c r="B467" s="10"/>
      <c r="C467" s="10"/>
      <c r="D467" s="10"/>
      <c r="E467" s="10"/>
      <c r="F467" s="10"/>
      <c r="G467" s="507"/>
      <c r="H467" s="10"/>
      <c r="I467" s="10"/>
      <c r="J467" s="10"/>
      <c r="K467" s="10"/>
      <c r="L467" s="10"/>
      <c r="M467" s="10"/>
      <c r="N467" s="10"/>
      <c r="O467" s="10"/>
      <c r="P467" s="10"/>
      <c r="Q467" s="10"/>
      <c r="R467" s="10"/>
      <c r="S467" s="10"/>
      <c r="T467" s="10"/>
      <c r="U467" s="10"/>
      <c r="V467" s="10"/>
      <c r="W467" s="10"/>
      <c r="X467" s="10"/>
      <c r="Y467" s="10"/>
      <c r="Z467" s="10"/>
    </row>
    <row r="468" spans="1:26" ht="15.5">
      <c r="A468" s="10"/>
      <c r="B468" s="10"/>
      <c r="C468" s="10"/>
      <c r="D468" s="10"/>
      <c r="E468" s="10"/>
      <c r="F468" s="10"/>
      <c r="G468" s="507"/>
      <c r="H468" s="10"/>
      <c r="I468" s="10"/>
      <c r="J468" s="10"/>
      <c r="K468" s="10"/>
      <c r="L468" s="10"/>
      <c r="M468" s="10"/>
      <c r="N468" s="10"/>
      <c r="O468" s="10"/>
      <c r="P468" s="10"/>
      <c r="Q468" s="10"/>
      <c r="R468" s="10"/>
      <c r="S468" s="10"/>
      <c r="T468" s="10"/>
      <c r="U468" s="10"/>
      <c r="V468" s="10"/>
      <c r="W468" s="10"/>
      <c r="X468" s="10"/>
      <c r="Y468" s="10"/>
      <c r="Z468" s="10"/>
    </row>
    <row r="469" spans="1:26" ht="15.5">
      <c r="A469" s="10"/>
      <c r="B469" s="10"/>
      <c r="C469" s="10"/>
      <c r="D469" s="10"/>
      <c r="E469" s="10"/>
      <c r="F469" s="10"/>
      <c r="G469" s="507"/>
      <c r="H469" s="10"/>
      <c r="I469" s="10"/>
      <c r="J469" s="10"/>
      <c r="K469" s="10"/>
      <c r="L469" s="10"/>
      <c r="M469" s="10"/>
      <c r="N469" s="10"/>
      <c r="O469" s="10"/>
      <c r="P469" s="10"/>
      <c r="Q469" s="10"/>
      <c r="R469" s="10"/>
      <c r="S469" s="10"/>
      <c r="T469" s="10"/>
      <c r="U469" s="10"/>
      <c r="V469" s="10"/>
      <c r="W469" s="10"/>
      <c r="X469" s="10"/>
      <c r="Y469" s="10"/>
      <c r="Z469" s="10"/>
    </row>
    <row r="470" spans="1:26" ht="15.5">
      <c r="A470" s="10"/>
      <c r="B470" s="10"/>
      <c r="C470" s="10"/>
      <c r="D470" s="10"/>
      <c r="E470" s="10"/>
      <c r="F470" s="10"/>
      <c r="G470" s="507"/>
      <c r="H470" s="10"/>
      <c r="I470" s="10"/>
      <c r="J470" s="10"/>
      <c r="K470" s="10"/>
      <c r="L470" s="10"/>
      <c r="M470" s="10"/>
      <c r="N470" s="10"/>
      <c r="O470" s="10"/>
      <c r="P470" s="10"/>
      <c r="Q470" s="10"/>
      <c r="R470" s="10"/>
      <c r="S470" s="10"/>
      <c r="T470" s="10"/>
      <c r="U470" s="10"/>
      <c r="V470" s="10"/>
      <c r="W470" s="10"/>
      <c r="X470" s="10"/>
      <c r="Y470" s="10"/>
      <c r="Z470" s="10"/>
    </row>
    <row r="471" spans="1:26" ht="15.5">
      <c r="A471" s="10"/>
      <c r="B471" s="10"/>
      <c r="C471" s="10"/>
      <c r="D471" s="10"/>
      <c r="E471" s="10"/>
      <c r="F471" s="10"/>
      <c r="G471" s="507"/>
      <c r="H471" s="10"/>
      <c r="I471" s="10"/>
      <c r="J471" s="10"/>
      <c r="K471" s="10"/>
      <c r="L471" s="10"/>
      <c r="M471" s="10"/>
      <c r="N471" s="10"/>
      <c r="O471" s="10"/>
      <c r="P471" s="10"/>
      <c r="Q471" s="10"/>
      <c r="R471" s="10"/>
      <c r="S471" s="10"/>
      <c r="T471" s="10"/>
      <c r="U471" s="10"/>
      <c r="V471" s="10"/>
      <c r="W471" s="10"/>
      <c r="X471" s="10"/>
      <c r="Y471" s="10"/>
      <c r="Z471" s="10"/>
    </row>
    <row r="472" spans="1:26" ht="15.5">
      <c r="A472" s="10"/>
      <c r="B472" s="10"/>
      <c r="C472" s="10"/>
      <c r="D472" s="10"/>
      <c r="E472" s="10"/>
      <c r="F472" s="10"/>
      <c r="G472" s="507"/>
      <c r="H472" s="10"/>
      <c r="I472" s="10"/>
      <c r="J472" s="10"/>
      <c r="K472" s="10"/>
      <c r="L472" s="10"/>
      <c r="M472" s="10"/>
      <c r="N472" s="10"/>
      <c r="O472" s="10"/>
      <c r="P472" s="10"/>
      <c r="Q472" s="10"/>
      <c r="R472" s="10"/>
      <c r="S472" s="10"/>
      <c r="T472" s="10"/>
      <c r="U472" s="10"/>
      <c r="V472" s="10"/>
      <c r="W472" s="10"/>
      <c r="X472" s="10"/>
      <c r="Y472" s="10"/>
      <c r="Z472" s="10"/>
    </row>
    <row r="473" spans="1:26" ht="15.5">
      <c r="A473" s="10"/>
      <c r="B473" s="10"/>
      <c r="C473" s="10"/>
      <c r="D473" s="10"/>
      <c r="E473" s="10"/>
      <c r="F473" s="10"/>
      <c r="G473" s="507"/>
      <c r="H473" s="10"/>
      <c r="I473" s="10"/>
      <c r="J473" s="10"/>
      <c r="K473" s="10"/>
      <c r="L473" s="10"/>
      <c r="M473" s="10"/>
      <c r="N473" s="10"/>
      <c r="O473" s="10"/>
      <c r="P473" s="10"/>
      <c r="Q473" s="10"/>
      <c r="R473" s="10"/>
      <c r="S473" s="10"/>
      <c r="T473" s="10"/>
      <c r="U473" s="10"/>
      <c r="V473" s="10"/>
      <c r="W473" s="10"/>
      <c r="X473" s="10"/>
      <c r="Y473" s="10"/>
      <c r="Z473" s="10"/>
    </row>
    <row r="474" spans="1:26" ht="15.5">
      <c r="A474" s="10"/>
      <c r="B474" s="10"/>
      <c r="C474" s="10"/>
      <c r="D474" s="10"/>
      <c r="E474" s="10"/>
      <c r="F474" s="10"/>
      <c r="G474" s="507"/>
      <c r="H474" s="10"/>
      <c r="I474" s="10"/>
      <c r="J474" s="10"/>
      <c r="K474" s="10"/>
      <c r="L474" s="10"/>
      <c r="M474" s="10"/>
      <c r="N474" s="10"/>
      <c r="O474" s="10"/>
      <c r="P474" s="10"/>
      <c r="Q474" s="10"/>
      <c r="R474" s="10"/>
      <c r="S474" s="10"/>
      <c r="T474" s="10"/>
      <c r="U474" s="10"/>
      <c r="V474" s="10"/>
      <c r="W474" s="10"/>
      <c r="X474" s="10"/>
      <c r="Y474" s="10"/>
      <c r="Z474" s="10"/>
    </row>
    <row r="475" spans="1:26" ht="15.5">
      <c r="A475" s="10"/>
      <c r="B475" s="10"/>
      <c r="C475" s="10"/>
      <c r="D475" s="10"/>
      <c r="E475" s="10"/>
      <c r="F475" s="10"/>
      <c r="G475" s="507"/>
      <c r="H475" s="10"/>
      <c r="I475" s="10"/>
      <c r="J475" s="10"/>
      <c r="K475" s="10"/>
      <c r="L475" s="10"/>
      <c r="M475" s="10"/>
      <c r="N475" s="10"/>
      <c r="O475" s="10"/>
      <c r="P475" s="10"/>
      <c r="Q475" s="10"/>
      <c r="R475" s="10"/>
      <c r="S475" s="10"/>
      <c r="T475" s="10"/>
      <c r="U475" s="10"/>
      <c r="V475" s="10"/>
      <c r="W475" s="10"/>
      <c r="X475" s="10"/>
      <c r="Y475" s="10"/>
      <c r="Z475" s="10"/>
    </row>
    <row r="476" spans="1:26" ht="15.5">
      <c r="A476" s="10"/>
      <c r="B476" s="10"/>
      <c r="C476" s="10"/>
      <c r="D476" s="10"/>
      <c r="E476" s="10"/>
      <c r="F476" s="10"/>
      <c r="G476" s="507"/>
      <c r="H476" s="10"/>
      <c r="I476" s="10"/>
      <c r="J476" s="10"/>
      <c r="K476" s="10"/>
      <c r="L476" s="10"/>
      <c r="M476" s="10"/>
      <c r="N476" s="10"/>
      <c r="O476" s="10"/>
      <c r="P476" s="10"/>
      <c r="Q476" s="10"/>
      <c r="R476" s="10"/>
      <c r="S476" s="10"/>
      <c r="T476" s="10"/>
      <c r="U476" s="10"/>
      <c r="V476" s="10"/>
      <c r="W476" s="10"/>
      <c r="X476" s="10"/>
      <c r="Y476" s="10"/>
      <c r="Z476" s="10"/>
    </row>
    <row r="477" spans="1:26" ht="15.5">
      <c r="A477" s="10"/>
      <c r="B477" s="10"/>
      <c r="C477" s="10"/>
      <c r="D477" s="10"/>
      <c r="E477" s="10"/>
      <c r="F477" s="10"/>
      <c r="G477" s="507"/>
      <c r="H477" s="10"/>
      <c r="I477" s="10"/>
      <c r="J477" s="10"/>
      <c r="K477" s="10"/>
      <c r="L477" s="10"/>
      <c r="M477" s="10"/>
      <c r="N477" s="10"/>
      <c r="O477" s="10"/>
      <c r="P477" s="10"/>
      <c r="Q477" s="10"/>
      <c r="R477" s="10"/>
      <c r="S477" s="10"/>
      <c r="T477" s="10"/>
      <c r="U477" s="10"/>
      <c r="V477" s="10"/>
      <c r="W477" s="10"/>
      <c r="X477" s="10"/>
      <c r="Y477" s="10"/>
      <c r="Z477" s="10"/>
    </row>
    <row r="478" spans="1:26" ht="15.5">
      <c r="A478" s="10"/>
      <c r="B478" s="10"/>
      <c r="C478" s="10"/>
      <c r="D478" s="10"/>
      <c r="E478" s="10"/>
      <c r="F478" s="10"/>
      <c r="G478" s="507"/>
      <c r="H478" s="10"/>
      <c r="I478" s="10"/>
      <c r="J478" s="10"/>
      <c r="K478" s="10"/>
      <c r="L478" s="10"/>
      <c r="M478" s="10"/>
      <c r="N478" s="10"/>
      <c r="O478" s="10"/>
      <c r="P478" s="10"/>
      <c r="Q478" s="10"/>
      <c r="R478" s="10"/>
      <c r="S478" s="10"/>
      <c r="T478" s="10"/>
      <c r="U478" s="10"/>
      <c r="V478" s="10"/>
      <c r="W478" s="10"/>
      <c r="X478" s="10"/>
      <c r="Y478" s="10"/>
      <c r="Z478" s="10"/>
    </row>
    <row r="479" spans="1:26" ht="15.5">
      <c r="A479" s="10"/>
      <c r="B479" s="10"/>
      <c r="C479" s="10"/>
      <c r="D479" s="10"/>
      <c r="E479" s="10"/>
      <c r="F479" s="10"/>
      <c r="G479" s="507"/>
      <c r="H479" s="10"/>
      <c r="I479" s="10"/>
      <c r="J479" s="10"/>
      <c r="K479" s="10"/>
      <c r="L479" s="10"/>
      <c r="M479" s="10"/>
      <c r="N479" s="10"/>
      <c r="O479" s="10"/>
      <c r="P479" s="10"/>
      <c r="Q479" s="10"/>
      <c r="R479" s="10"/>
      <c r="S479" s="10"/>
      <c r="T479" s="10"/>
      <c r="U479" s="10"/>
      <c r="V479" s="10"/>
      <c r="W479" s="10"/>
      <c r="X479" s="10"/>
      <c r="Y479" s="10"/>
      <c r="Z479" s="10"/>
    </row>
    <row r="480" spans="1:26" ht="15.5">
      <c r="A480" s="10"/>
      <c r="B480" s="10"/>
      <c r="C480" s="10"/>
      <c r="D480" s="10"/>
      <c r="E480" s="10"/>
      <c r="F480" s="10"/>
      <c r="G480" s="507"/>
      <c r="H480" s="10"/>
      <c r="I480" s="10"/>
      <c r="J480" s="10"/>
      <c r="K480" s="10"/>
      <c r="L480" s="10"/>
      <c r="M480" s="10"/>
      <c r="N480" s="10"/>
      <c r="O480" s="10"/>
      <c r="P480" s="10"/>
      <c r="Q480" s="10"/>
      <c r="R480" s="10"/>
      <c r="S480" s="10"/>
      <c r="T480" s="10"/>
      <c r="U480" s="10"/>
      <c r="V480" s="10"/>
      <c r="W480" s="10"/>
      <c r="X480" s="10"/>
      <c r="Y480" s="10"/>
      <c r="Z480" s="10"/>
    </row>
    <row r="481" spans="1:26" ht="15.5">
      <c r="A481" s="10"/>
      <c r="B481" s="10"/>
      <c r="C481" s="10"/>
      <c r="D481" s="10"/>
      <c r="E481" s="10"/>
      <c r="F481" s="10"/>
      <c r="G481" s="507"/>
      <c r="H481" s="10"/>
      <c r="I481" s="10"/>
      <c r="J481" s="10"/>
      <c r="K481" s="10"/>
      <c r="L481" s="10"/>
      <c r="M481" s="10"/>
      <c r="N481" s="10"/>
      <c r="O481" s="10"/>
      <c r="P481" s="10"/>
      <c r="Q481" s="10"/>
      <c r="R481" s="10"/>
      <c r="S481" s="10"/>
      <c r="T481" s="10"/>
      <c r="U481" s="10"/>
      <c r="V481" s="10"/>
      <c r="W481" s="10"/>
      <c r="X481" s="10"/>
      <c r="Y481" s="10"/>
      <c r="Z481" s="10"/>
    </row>
    <row r="482" spans="1:26" ht="15.5">
      <c r="A482" s="10"/>
      <c r="B482" s="10"/>
      <c r="C482" s="10"/>
      <c r="D482" s="10"/>
      <c r="E482" s="10"/>
      <c r="F482" s="10"/>
      <c r="G482" s="507"/>
      <c r="H482" s="10"/>
      <c r="I482" s="10"/>
      <c r="J482" s="10"/>
      <c r="K482" s="10"/>
      <c r="L482" s="10"/>
      <c r="M482" s="10"/>
      <c r="N482" s="10"/>
      <c r="O482" s="10"/>
      <c r="P482" s="10"/>
      <c r="Q482" s="10"/>
      <c r="R482" s="10"/>
      <c r="S482" s="10"/>
      <c r="T482" s="10"/>
      <c r="U482" s="10"/>
      <c r="V482" s="10"/>
      <c r="W482" s="10"/>
      <c r="X482" s="10"/>
      <c r="Y482" s="10"/>
      <c r="Z482" s="10"/>
    </row>
    <row r="483" spans="1:26" ht="15.5">
      <c r="A483" s="10"/>
      <c r="B483" s="10"/>
      <c r="C483" s="10"/>
      <c r="D483" s="10"/>
      <c r="E483" s="10"/>
      <c r="F483" s="10"/>
      <c r="G483" s="507"/>
      <c r="H483" s="10"/>
      <c r="I483" s="10"/>
      <c r="J483" s="10"/>
      <c r="K483" s="10"/>
      <c r="L483" s="10"/>
      <c r="M483" s="10"/>
      <c r="N483" s="10"/>
      <c r="O483" s="10"/>
      <c r="P483" s="10"/>
      <c r="Q483" s="10"/>
      <c r="R483" s="10"/>
      <c r="S483" s="10"/>
      <c r="T483" s="10"/>
      <c r="U483" s="10"/>
      <c r="V483" s="10"/>
      <c r="W483" s="10"/>
      <c r="X483" s="10"/>
      <c r="Y483" s="10"/>
      <c r="Z483" s="10"/>
    </row>
    <row r="484" spans="1:26" ht="15.5">
      <c r="A484" s="10"/>
      <c r="B484" s="10"/>
      <c r="C484" s="10"/>
      <c r="D484" s="10"/>
      <c r="E484" s="10"/>
      <c r="F484" s="10"/>
      <c r="G484" s="507"/>
      <c r="H484" s="10"/>
      <c r="I484" s="10"/>
      <c r="J484" s="10"/>
      <c r="K484" s="10"/>
      <c r="L484" s="10"/>
      <c r="M484" s="10"/>
      <c r="N484" s="10"/>
      <c r="O484" s="10"/>
      <c r="P484" s="10"/>
      <c r="Q484" s="10"/>
      <c r="R484" s="10"/>
      <c r="S484" s="10"/>
      <c r="T484" s="10"/>
      <c r="U484" s="10"/>
      <c r="V484" s="10"/>
      <c r="W484" s="10"/>
      <c r="X484" s="10"/>
      <c r="Y484" s="10"/>
      <c r="Z484" s="10"/>
    </row>
    <row r="485" spans="1:26" ht="15.5">
      <c r="A485" s="10"/>
      <c r="B485" s="10"/>
      <c r="C485" s="10"/>
      <c r="D485" s="10"/>
      <c r="E485" s="10"/>
      <c r="F485" s="10"/>
      <c r="G485" s="507"/>
      <c r="H485" s="10"/>
      <c r="I485" s="10"/>
      <c r="J485" s="10"/>
      <c r="K485" s="10"/>
      <c r="L485" s="10"/>
      <c r="M485" s="10"/>
      <c r="N485" s="10"/>
      <c r="O485" s="10"/>
      <c r="P485" s="10"/>
      <c r="Q485" s="10"/>
      <c r="R485" s="10"/>
      <c r="S485" s="10"/>
      <c r="T485" s="10"/>
      <c r="U485" s="10"/>
      <c r="V485" s="10"/>
      <c r="W485" s="10"/>
      <c r="X485" s="10"/>
      <c r="Y485" s="10"/>
      <c r="Z485" s="10"/>
    </row>
    <row r="486" spans="1:26" ht="15.5">
      <c r="A486" s="10"/>
      <c r="B486" s="10"/>
      <c r="C486" s="10"/>
      <c r="D486" s="10"/>
      <c r="E486" s="10"/>
      <c r="F486" s="10"/>
      <c r="G486" s="507"/>
      <c r="H486" s="10"/>
      <c r="I486" s="10"/>
      <c r="J486" s="10"/>
      <c r="K486" s="10"/>
      <c r="L486" s="10"/>
      <c r="M486" s="10"/>
      <c r="N486" s="10"/>
      <c r="O486" s="10"/>
      <c r="P486" s="10"/>
      <c r="Q486" s="10"/>
      <c r="R486" s="10"/>
      <c r="S486" s="10"/>
      <c r="T486" s="10"/>
      <c r="U486" s="10"/>
      <c r="V486" s="10"/>
      <c r="W486" s="10"/>
      <c r="X486" s="10"/>
      <c r="Y486" s="10"/>
      <c r="Z486" s="10"/>
    </row>
    <row r="487" spans="1:26" ht="15.5">
      <c r="A487" s="10"/>
      <c r="B487" s="10"/>
      <c r="C487" s="10"/>
      <c r="D487" s="10"/>
      <c r="E487" s="10"/>
      <c r="F487" s="10"/>
      <c r="G487" s="507"/>
      <c r="H487" s="10"/>
      <c r="I487" s="10"/>
      <c r="J487" s="10"/>
      <c r="K487" s="10"/>
      <c r="L487" s="10"/>
      <c r="M487" s="10"/>
      <c r="N487" s="10"/>
      <c r="O487" s="10"/>
      <c r="P487" s="10"/>
      <c r="Q487" s="10"/>
      <c r="R487" s="10"/>
      <c r="S487" s="10"/>
      <c r="T487" s="10"/>
      <c r="U487" s="10"/>
      <c r="V487" s="10"/>
      <c r="W487" s="10"/>
      <c r="X487" s="10"/>
      <c r="Y487" s="10"/>
      <c r="Z487" s="10"/>
    </row>
    <row r="488" spans="1:26" ht="15.5">
      <c r="A488" s="10"/>
      <c r="B488" s="10"/>
      <c r="C488" s="10"/>
      <c r="D488" s="10"/>
      <c r="E488" s="10"/>
      <c r="F488" s="10"/>
      <c r="G488" s="507"/>
      <c r="H488" s="10"/>
      <c r="I488" s="10"/>
      <c r="J488" s="10"/>
      <c r="K488" s="10"/>
      <c r="L488" s="10"/>
      <c r="M488" s="10"/>
      <c r="N488" s="10"/>
      <c r="O488" s="10"/>
      <c r="P488" s="10"/>
      <c r="Q488" s="10"/>
      <c r="R488" s="10"/>
      <c r="S488" s="10"/>
      <c r="T488" s="10"/>
      <c r="U488" s="10"/>
      <c r="V488" s="10"/>
      <c r="W488" s="10"/>
      <c r="X488" s="10"/>
      <c r="Y488" s="10"/>
      <c r="Z488" s="10"/>
    </row>
    <row r="489" spans="1:26" ht="15.5">
      <c r="A489" s="10"/>
      <c r="B489" s="10"/>
      <c r="C489" s="10"/>
      <c r="D489" s="10"/>
      <c r="E489" s="10"/>
      <c r="F489" s="10"/>
      <c r="G489" s="507"/>
      <c r="H489" s="10"/>
      <c r="I489" s="10"/>
      <c r="J489" s="10"/>
      <c r="K489" s="10"/>
      <c r="L489" s="10"/>
      <c r="M489" s="10"/>
      <c r="N489" s="10"/>
      <c r="O489" s="10"/>
      <c r="P489" s="10"/>
      <c r="Q489" s="10"/>
      <c r="R489" s="10"/>
      <c r="S489" s="10"/>
      <c r="T489" s="10"/>
      <c r="U489" s="10"/>
      <c r="V489" s="10"/>
      <c r="W489" s="10"/>
      <c r="X489" s="10"/>
      <c r="Y489" s="10"/>
      <c r="Z489" s="10"/>
    </row>
    <row r="490" spans="1:26" ht="15.5">
      <c r="A490" s="10"/>
      <c r="B490" s="10"/>
      <c r="C490" s="10"/>
      <c r="D490" s="10"/>
      <c r="E490" s="10"/>
      <c r="F490" s="10"/>
      <c r="G490" s="507"/>
      <c r="H490" s="10"/>
      <c r="I490" s="10"/>
      <c r="J490" s="10"/>
      <c r="K490" s="10"/>
      <c r="L490" s="10"/>
      <c r="M490" s="10"/>
      <c r="N490" s="10"/>
      <c r="O490" s="10"/>
      <c r="P490" s="10"/>
      <c r="Q490" s="10"/>
      <c r="R490" s="10"/>
      <c r="S490" s="10"/>
      <c r="T490" s="10"/>
      <c r="U490" s="10"/>
      <c r="V490" s="10"/>
      <c r="W490" s="10"/>
      <c r="X490" s="10"/>
      <c r="Y490" s="10"/>
      <c r="Z490" s="10"/>
    </row>
    <row r="491" spans="1:26" ht="15.5">
      <c r="A491" s="10"/>
      <c r="B491" s="10"/>
      <c r="C491" s="10"/>
      <c r="D491" s="10"/>
      <c r="E491" s="10"/>
      <c r="F491" s="10"/>
      <c r="G491" s="507"/>
      <c r="H491" s="10"/>
      <c r="I491" s="10"/>
      <c r="J491" s="10"/>
      <c r="K491" s="10"/>
      <c r="L491" s="10"/>
      <c r="M491" s="10"/>
      <c r="N491" s="10"/>
      <c r="O491" s="10"/>
      <c r="P491" s="10"/>
      <c r="Q491" s="10"/>
      <c r="R491" s="10"/>
      <c r="S491" s="10"/>
      <c r="T491" s="10"/>
      <c r="U491" s="10"/>
      <c r="V491" s="10"/>
      <c r="W491" s="10"/>
      <c r="X491" s="10"/>
      <c r="Y491" s="10"/>
      <c r="Z491" s="10"/>
    </row>
    <row r="492" spans="1:26" ht="15.5">
      <c r="A492" s="10"/>
      <c r="B492" s="10"/>
      <c r="C492" s="10"/>
      <c r="D492" s="10"/>
      <c r="E492" s="10"/>
      <c r="F492" s="10"/>
      <c r="G492" s="507"/>
      <c r="H492" s="10"/>
      <c r="I492" s="10"/>
      <c r="J492" s="10"/>
      <c r="K492" s="10"/>
      <c r="L492" s="10"/>
      <c r="M492" s="10"/>
      <c r="N492" s="10"/>
      <c r="O492" s="10"/>
      <c r="P492" s="10"/>
      <c r="Q492" s="10"/>
      <c r="R492" s="10"/>
      <c r="S492" s="10"/>
      <c r="T492" s="10"/>
      <c r="U492" s="10"/>
      <c r="V492" s="10"/>
      <c r="W492" s="10"/>
      <c r="X492" s="10"/>
      <c r="Y492" s="10"/>
      <c r="Z492" s="10"/>
    </row>
    <row r="493" spans="1:26" ht="15.5">
      <c r="A493" s="10"/>
      <c r="B493" s="10"/>
      <c r="C493" s="10"/>
      <c r="D493" s="10"/>
      <c r="E493" s="10"/>
      <c r="F493" s="10"/>
      <c r="G493" s="507"/>
      <c r="H493" s="10"/>
      <c r="I493" s="10"/>
      <c r="J493" s="10"/>
      <c r="K493" s="10"/>
      <c r="L493" s="10"/>
      <c r="M493" s="10"/>
      <c r="N493" s="10"/>
      <c r="O493" s="10"/>
      <c r="P493" s="10"/>
      <c r="Q493" s="10"/>
      <c r="R493" s="10"/>
      <c r="S493" s="10"/>
      <c r="T493" s="10"/>
      <c r="U493" s="10"/>
      <c r="V493" s="10"/>
      <c r="W493" s="10"/>
      <c r="X493" s="10"/>
      <c r="Y493" s="10"/>
      <c r="Z493" s="10"/>
    </row>
    <row r="494" spans="1:26" ht="15.5">
      <c r="A494" s="10"/>
      <c r="B494" s="10"/>
      <c r="C494" s="10"/>
      <c r="D494" s="10"/>
      <c r="E494" s="10"/>
      <c r="F494" s="10"/>
      <c r="G494" s="507"/>
      <c r="H494" s="10"/>
      <c r="I494" s="10"/>
      <c r="J494" s="10"/>
      <c r="K494" s="10"/>
      <c r="L494" s="10"/>
      <c r="M494" s="10"/>
      <c r="N494" s="10"/>
      <c r="O494" s="10"/>
      <c r="P494" s="10"/>
      <c r="Q494" s="10"/>
      <c r="R494" s="10"/>
      <c r="S494" s="10"/>
      <c r="T494" s="10"/>
      <c r="U494" s="10"/>
      <c r="V494" s="10"/>
      <c r="W494" s="10"/>
      <c r="X494" s="10"/>
      <c r="Y494" s="10"/>
      <c r="Z494" s="10"/>
    </row>
    <row r="495" spans="1:26" ht="15.5">
      <c r="A495" s="10"/>
      <c r="B495" s="10"/>
      <c r="C495" s="10"/>
      <c r="D495" s="10"/>
      <c r="E495" s="10"/>
      <c r="F495" s="10"/>
      <c r="G495" s="507"/>
      <c r="H495" s="10"/>
      <c r="I495" s="10"/>
      <c r="J495" s="10"/>
      <c r="K495" s="10"/>
      <c r="L495" s="10"/>
      <c r="M495" s="10"/>
      <c r="N495" s="10"/>
      <c r="O495" s="10"/>
      <c r="P495" s="10"/>
      <c r="Q495" s="10"/>
      <c r="R495" s="10"/>
      <c r="S495" s="10"/>
      <c r="T495" s="10"/>
      <c r="U495" s="10"/>
      <c r="V495" s="10"/>
      <c r="W495" s="10"/>
      <c r="X495" s="10"/>
      <c r="Y495" s="10"/>
      <c r="Z495" s="10"/>
    </row>
    <row r="496" spans="1:26" ht="15.5">
      <c r="A496" s="10"/>
      <c r="B496" s="10"/>
      <c r="C496" s="10"/>
      <c r="D496" s="10"/>
      <c r="E496" s="10"/>
      <c r="F496" s="10"/>
      <c r="G496" s="507"/>
      <c r="H496" s="10"/>
      <c r="I496" s="10"/>
      <c r="J496" s="10"/>
      <c r="K496" s="10"/>
      <c r="L496" s="10"/>
      <c r="M496" s="10"/>
      <c r="N496" s="10"/>
      <c r="O496" s="10"/>
      <c r="P496" s="10"/>
      <c r="Q496" s="10"/>
      <c r="R496" s="10"/>
      <c r="S496" s="10"/>
      <c r="T496" s="10"/>
      <c r="U496" s="10"/>
      <c r="V496" s="10"/>
      <c r="W496" s="10"/>
      <c r="X496" s="10"/>
      <c r="Y496" s="10"/>
      <c r="Z496" s="10"/>
    </row>
    <row r="497" spans="1:26" ht="15.5">
      <c r="A497" s="10"/>
      <c r="B497" s="10"/>
      <c r="C497" s="10"/>
      <c r="D497" s="10"/>
      <c r="E497" s="10"/>
      <c r="F497" s="10"/>
      <c r="G497" s="507"/>
      <c r="H497" s="10"/>
      <c r="I497" s="10"/>
      <c r="J497" s="10"/>
      <c r="K497" s="10"/>
      <c r="L497" s="10"/>
      <c r="M497" s="10"/>
      <c r="N497" s="10"/>
      <c r="O497" s="10"/>
      <c r="P497" s="10"/>
      <c r="Q497" s="10"/>
      <c r="R497" s="10"/>
      <c r="S497" s="10"/>
      <c r="T497" s="10"/>
      <c r="U497" s="10"/>
      <c r="V497" s="10"/>
      <c r="W497" s="10"/>
      <c r="X497" s="10"/>
      <c r="Y497" s="10"/>
      <c r="Z497" s="10"/>
    </row>
    <row r="498" spans="1:26" ht="15.5">
      <c r="A498" s="10"/>
      <c r="B498" s="10"/>
      <c r="C498" s="10"/>
      <c r="D498" s="10"/>
      <c r="E498" s="10"/>
      <c r="F498" s="10"/>
      <c r="G498" s="507"/>
      <c r="H498" s="10"/>
      <c r="I498" s="10"/>
      <c r="J498" s="10"/>
      <c r="K498" s="10"/>
      <c r="L498" s="10"/>
      <c r="M498" s="10"/>
      <c r="N498" s="10"/>
      <c r="O498" s="10"/>
      <c r="P498" s="10"/>
      <c r="Q498" s="10"/>
      <c r="R498" s="10"/>
      <c r="S498" s="10"/>
      <c r="T498" s="10"/>
      <c r="U498" s="10"/>
      <c r="V498" s="10"/>
      <c r="W498" s="10"/>
      <c r="X498" s="10"/>
      <c r="Y498" s="10"/>
      <c r="Z498" s="10"/>
    </row>
    <row r="499" spans="1:26" ht="15.5">
      <c r="A499" s="10"/>
      <c r="B499" s="10"/>
      <c r="C499" s="10"/>
      <c r="D499" s="10"/>
      <c r="E499" s="10"/>
      <c r="F499" s="10"/>
      <c r="G499" s="507"/>
      <c r="H499" s="10"/>
      <c r="I499" s="10"/>
      <c r="J499" s="10"/>
      <c r="K499" s="10"/>
      <c r="L499" s="10"/>
      <c r="M499" s="10"/>
      <c r="N499" s="10"/>
      <c r="O499" s="10"/>
      <c r="P499" s="10"/>
      <c r="Q499" s="10"/>
      <c r="R499" s="10"/>
      <c r="S499" s="10"/>
      <c r="T499" s="10"/>
      <c r="U499" s="10"/>
      <c r="V499" s="10"/>
      <c r="W499" s="10"/>
      <c r="X499" s="10"/>
      <c r="Y499" s="10"/>
      <c r="Z499" s="10"/>
    </row>
    <row r="500" spans="1:26" ht="15.5">
      <c r="A500" s="10"/>
      <c r="B500" s="10"/>
      <c r="C500" s="10"/>
      <c r="D500" s="10"/>
      <c r="E500" s="10"/>
      <c r="F500" s="10"/>
      <c r="G500" s="507"/>
      <c r="H500" s="10"/>
      <c r="I500" s="10"/>
      <c r="J500" s="10"/>
      <c r="K500" s="10"/>
      <c r="L500" s="10"/>
      <c r="M500" s="10"/>
      <c r="N500" s="10"/>
      <c r="O500" s="10"/>
      <c r="P500" s="10"/>
      <c r="Q500" s="10"/>
      <c r="R500" s="10"/>
      <c r="S500" s="10"/>
      <c r="T500" s="10"/>
      <c r="U500" s="10"/>
      <c r="V500" s="10"/>
      <c r="W500" s="10"/>
      <c r="X500" s="10"/>
      <c r="Y500" s="10"/>
      <c r="Z500" s="10"/>
    </row>
    <row r="501" spans="1:26" ht="15.5">
      <c r="A501" s="10"/>
      <c r="B501" s="10"/>
      <c r="C501" s="10"/>
      <c r="D501" s="10"/>
      <c r="E501" s="10"/>
      <c r="F501" s="10"/>
      <c r="G501" s="507"/>
      <c r="H501" s="10"/>
      <c r="I501" s="10"/>
      <c r="J501" s="10"/>
      <c r="K501" s="10"/>
      <c r="L501" s="10"/>
      <c r="M501" s="10"/>
      <c r="N501" s="10"/>
      <c r="O501" s="10"/>
      <c r="P501" s="10"/>
      <c r="Q501" s="10"/>
      <c r="R501" s="10"/>
      <c r="S501" s="10"/>
      <c r="T501" s="10"/>
      <c r="U501" s="10"/>
      <c r="V501" s="10"/>
      <c r="W501" s="10"/>
      <c r="X501" s="10"/>
      <c r="Y501" s="10"/>
      <c r="Z501" s="10"/>
    </row>
    <row r="502" spans="1:26" ht="15.5">
      <c r="A502" s="10"/>
      <c r="B502" s="10"/>
      <c r="C502" s="10"/>
      <c r="D502" s="10"/>
      <c r="E502" s="10"/>
      <c r="F502" s="10"/>
      <c r="G502" s="507"/>
      <c r="H502" s="10"/>
      <c r="I502" s="10"/>
      <c r="J502" s="10"/>
      <c r="K502" s="10"/>
      <c r="L502" s="10"/>
      <c r="M502" s="10"/>
      <c r="N502" s="10"/>
      <c r="O502" s="10"/>
      <c r="P502" s="10"/>
      <c r="Q502" s="10"/>
      <c r="R502" s="10"/>
      <c r="S502" s="10"/>
      <c r="T502" s="10"/>
      <c r="U502" s="10"/>
      <c r="V502" s="10"/>
      <c r="W502" s="10"/>
      <c r="X502" s="10"/>
      <c r="Y502" s="10"/>
      <c r="Z502" s="10"/>
    </row>
    <row r="503" spans="1:26" ht="15.5">
      <c r="A503" s="10"/>
      <c r="B503" s="10"/>
      <c r="C503" s="10"/>
      <c r="D503" s="10"/>
      <c r="E503" s="10"/>
      <c r="F503" s="10"/>
      <c r="G503" s="507"/>
      <c r="H503" s="10"/>
      <c r="I503" s="10"/>
      <c r="J503" s="10"/>
      <c r="K503" s="10"/>
      <c r="L503" s="10"/>
      <c r="M503" s="10"/>
      <c r="N503" s="10"/>
      <c r="O503" s="10"/>
      <c r="P503" s="10"/>
      <c r="Q503" s="10"/>
      <c r="R503" s="10"/>
      <c r="S503" s="10"/>
      <c r="T503" s="10"/>
      <c r="U503" s="10"/>
      <c r="V503" s="10"/>
      <c r="W503" s="10"/>
      <c r="X503" s="10"/>
      <c r="Y503" s="10"/>
      <c r="Z503" s="10"/>
    </row>
    <row r="504" spans="1:26" ht="15.5">
      <c r="A504" s="10"/>
      <c r="B504" s="10"/>
      <c r="C504" s="10"/>
      <c r="D504" s="10"/>
      <c r="E504" s="10"/>
      <c r="F504" s="10"/>
      <c r="G504" s="507"/>
      <c r="H504" s="10"/>
      <c r="I504" s="10"/>
      <c r="J504" s="10"/>
      <c r="K504" s="10"/>
      <c r="L504" s="10"/>
      <c r="M504" s="10"/>
      <c r="N504" s="10"/>
      <c r="O504" s="10"/>
      <c r="P504" s="10"/>
      <c r="Q504" s="10"/>
      <c r="R504" s="10"/>
      <c r="S504" s="10"/>
      <c r="T504" s="10"/>
      <c r="U504" s="10"/>
      <c r="V504" s="10"/>
      <c r="W504" s="10"/>
      <c r="X504" s="10"/>
      <c r="Y504" s="10"/>
      <c r="Z504" s="10"/>
    </row>
    <row r="505" spans="1:26" ht="15.5">
      <c r="A505" s="10"/>
      <c r="B505" s="10"/>
      <c r="C505" s="10"/>
      <c r="D505" s="10"/>
      <c r="E505" s="10"/>
      <c r="F505" s="10"/>
      <c r="G505" s="507"/>
      <c r="H505" s="10"/>
      <c r="I505" s="10"/>
      <c r="J505" s="10"/>
      <c r="K505" s="10"/>
      <c r="L505" s="10"/>
      <c r="M505" s="10"/>
      <c r="N505" s="10"/>
      <c r="O505" s="10"/>
      <c r="P505" s="10"/>
      <c r="Q505" s="10"/>
      <c r="R505" s="10"/>
      <c r="S505" s="10"/>
      <c r="T505" s="10"/>
      <c r="U505" s="10"/>
      <c r="V505" s="10"/>
      <c r="W505" s="10"/>
      <c r="X505" s="10"/>
      <c r="Y505" s="10"/>
      <c r="Z505" s="10"/>
    </row>
    <row r="506" spans="1:26" ht="15.5">
      <c r="A506" s="10"/>
      <c r="B506" s="10"/>
      <c r="C506" s="10"/>
      <c r="D506" s="10"/>
      <c r="E506" s="10"/>
      <c r="F506" s="10"/>
      <c r="G506" s="507"/>
      <c r="H506" s="10"/>
      <c r="I506" s="10"/>
      <c r="J506" s="10"/>
      <c r="K506" s="10"/>
      <c r="L506" s="10"/>
      <c r="M506" s="10"/>
      <c r="N506" s="10"/>
      <c r="O506" s="10"/>
      <c r="P506" s="10"/>
      <c r="Q506" s="10"/>
      <c r="R506" s="10"/>
      <c r="S506" s="10"/>
      <c r="T506" s="10"/>
      <c r="U506" s="10"/>
      <c r="V506" s="10"/>
      <c r="W506" s="10"/>
      <c r="X506" s="10"/>
      <c r="Y506" s="10"/>
      <c r="Z506" s="10"/>
    </row>
    <row r="507" spans="1:26" ht="15.5">
      <c r="A507" s="10"/>
      <c r="B507" s="10"/>
      <c r="C507" s="10"/>
      <c r="D507" s="10"/>
      <c r="E507" s="10"/>
      <c r="F507" s="10"/>
      <c r="G507" s="507"/>
      <c r="H507" s="10"/>
      <c r="I507" s="10"/>
      <c r="J507" s="10"/>
      <c r="K507" s="10"/>
      <c r="L507" s="10"/>
      <c r="M507" s="10"/>
      <c r="N507" s="10"/>
      <c r="O507" s="10"/>
      <c r="P507" s="10"/>
      <c r="Q507" s="10"/>
      <c r="R507" s="10"/>
      <c r="S507" s="10"/>
      <c r="T507" s="10"/>
      <c r="U507" s="10"/>
      <c r="V507" s="10"/>
      <c r="W507" s="10"/>
      <c r="X507" s="10"/>
      <c r="Y507" s="10"/>
      <c r="Z507" s="10"/>
    </row>
    <row r="508" spans="1:26" ht="15.5">
      <c r="A508" s="10"/>
      <c r="B508" s="10"/>
      <c r="C508" s="10"/>
      <c r="D508" s="10"/>
      <c r="E508" s="10"/>
      <c r="F508" s="10"/>
      <c r="G508" s="507"/>
      <c r="H508" s="10"/>
      <c r="I508" s="10"/>
      <c r="J508" s="10"/>
      <c r="K508" s="10"/>
      <c r="L508" s="10"/>
      <c r="M508" s="10"/>
      <c r="N508" s="10"/>
      <c r="O508" s="10"/>
      <c r="P508" s="10"/>
      <c r="Q508" s="10"/>
      <c r="R508" s="10"/>
      <c r="S508" s="10"/>
      <c r="T508" s="10"/>
      <c r="U508" s="10"/>
      <c r="V508" s="10"/>
      <c r="W508" s="10"/>
      <c r="X508" s="10"/>
      <c r="Y508" s="10"/>
      <c r="Z508" s="10"/>
    </row>
    <row r="509" spans="1:26" ht="15.5">
      <c r="A509" s="10"/>
      <c r="B509" s="10"/>
      <c r="C509" s="10"/>
      <c r="D509" s="10"/>
      <c r="E509" s="10"/>
      <c r="F509" s="10"/>
      <c r="G509" s="507"/>
      <c r="H509" s="10"/>
      <c r="I509" s="10"/>
      <c r="J509" s="10"/>
      <c r="K509" s="10"/>
      <c r="L509" s="10"/>
      <c r="M509" s="10"/>
      <c r="N509" s="10"/>
      <c r="O509" s="10"/>
      <c r="P509" s="10"/>
      <c r="Q509" s="10"/>
      <c r="R509" s="10"/>
      <c r="S509" s="10"/>
      <c r="T509" s="10"/>
      <c r="U509" s="10"/>
      <c r="V509" s="10"/>
      <c r="W509" s="10"/>
      <c r="X509" s="10"/>
      <c r="Y509" s="10"/>
      <c r="Z509" s="10"/>
    </row>
    <row r="510" spans="1:26" ht="15.5">
      <c r="A510" s="10"/>
      <c r="B510" s="10"/>
      <c r="C510" s="10"/>
      <c r="D510" s="10"/>
      <c r="E510" s="10"/>
      <c r="F510" s="10"/>
      <c r="G510" s="507"/>
      <c r="H510" s="10"/>
      <c r="I510" s="10"/>
      <c r="J510" s="10"/>
      <c r="K510" s="10"/>
      <c r="L510" s="10"/>
      <c r="M510" s="10"/>
      <c r="N510" s="10"/>
      <c r="O510" s="10"/>
      <c r="P510" s="10"/>
      <c r="Q510" s="10"/>
      <c r="R510" s="10"/>
      <c r="S510" s="10"/>
      <c r="T510" s="10"/>
      <c r="U510" s="10"/>
      <c r="V510" s="10"/>
      <c r="W510" s="10"/>
      <c r="X510" s="10"/>
      <c r="Y510" s="10"/>
      <c r="Z510" s="10"/>
    </row>
    <row r="511" spans="1:26" ht="15.5">
      <c r="A511" s="10"/>
      <c r="B511" s="10"/>
      <c r="C511" s="10"/>
      <c r="D511" s="10"/>
      <c r="E511" s="10"/>
      <c r="F511" s="10"/>
      <c r="G511" s="507"/>
      <c r="H511" s="10"/>
      <c r="I511" s="10"/>
      <c r="J511" s="10"/>
      <c r="K511" s="10"/>
      <c r="L511" s="10"/>
      <c r="M511" s="10"/>
      <c r="N511" s="10"/>
      <c r="O511" s="10"/>
      <c r="P511" s="10"/>
      <c r="Q511" s="10"/>
      <c r="R511" s="10"/>
      <c r="S511" s="10"/>
      <c r="T511" s="10"/>
      <c r="U511" s="10"/>
      <c r="V511" s="10"/>
      <c r="W511" s="10"/>
      <c r="X511" s="10"/>
      <c r="Y511" s="10"/>
      <c r="Z511" s="10"/>
    </row>
    <row r="512" spans="1:26" ht="15.5">
      <c r="A512" s="10"/>
      <c r="B512" s="10"/>
      <c r="C512" s="10"/>
      <c r="D512" s="10"/>
      <c r="E512" s="10"/>
      <c r="F512" s="10"/>
      <c r="G512" s="507"/>
      <c r="H512" s="10"/>
      <c r="I512" s="10"/>
      <c r="J512" s="10"/>
      <c r="K512" s="10"/>
      <c r="L512" s="10"/>
      <c r="M512" s="10"/>
      <c r="N512" s="10"/>
      <c r="O512" s="10"/>
      <c r="P512" s="10"/>
      <c r="Q512" s="10"/>
      <c r="R512" s="10"/>
      <c r="S512" s="10"/>
      <c r="T512" s="10"/>
      <c r="U512" s="10"/>
      <c r="V512" s="10"/>
      <c r="W512" s="10"/>
      <c r="X512" s="10"/>
      <c r="Y512" s="10"/>
      <c r="Z512" s="10"/>
    </row>
    <row r="513" spans="1:26" ht="15.5">
      <c r="A513" s="10"/>
      <c r="B513" s="10"/>
      <c r="C513" s="10"/>
      <c r="D513" s="10"/>
      <c r="E513" s="10"/>
      <c r="F513" s="10"/>
      <c r="G513" s="507"/>
      <c r="H513" s="10"/>
      <c r="I513" s="10"/>
      <c r="J513" s="10"/>
      <c r="K513" s="10"/>
      <c r="L513" s="10"/>
      <c r="M513" s="10"/>
      <c r="N513" s="10"/>
      <c r="O513" s="10"/>
      <c r="P513" s="10"/>
      <c r="Q513" s="10"/>
      <c r="R513" s="10"/>
      <c r="S513" s="10"/>
      <c r="T513" s="10"/>
      <c r="U513" s="10"/>
      <c r="V513" s="10"/>
      <c r="W513" s="10"/>
      <c r="X513" s="10"/>
      <c r="Y513" s="10"/>
      <c r="Z513" s="10"/>
    </row>
    <row r="514" spans="1:26" ht="15.5">
      <c r="A514" s="10"/>
      <c r="B514" s="10"/>
      <c r="C514" s="10"/>
      <c r="D514" s="10"/>
      <c r="E514" s="10"/>
      <c r="F514" s="10"/>
      <c r="G514" s="507"/>
      <c r="H514" s="10"/>
      <c r="I514" s="10"/>
      <c r="J514" s="10"/>
      <c r="K514" s="10"/>
      <c r="L514" s="10"/>
      <c r="M514" s="10"/>
      <c r="N514" s="10"/>
      <c r="O514" s="10"/>
      <c r="P514" s="10"/>
      <c r="Q514" s="10"/>
      <c r="R514" s="10"/>
      <c r="S514" s="10"/>
      <c r="T514" s="10"/>
      <c r="U514" s="10"/>
      <c r="V514" s="10"/>
      <c r="W514" s="10"/>
      <c r="X514" s="10"/>
      <c r="Y514" s="10"/>
      <c r="Z514" s="10"/>
    </row>
    <row r="515" spans="1:26" ht="15.5">
      <c r="A515" s="10"/>
      <c r="B515" s="10"/>
      <c r="C515" s="10"/>
      <c r="D515" s="10"/>
      <c r="E515" s="10"/>
      <c r="F515" s="10"/>
      <c r="G515" s="507"/>
      <c r="H515" s="10"/>
      <c r="I515" s="10"/>
      <c r="J515" s="10"/>
      <c r="K515" s="10"/>
      <c r="L515" s="10"/>
      <c r="M515" s="10"/>
      <c r="N515" s="10"/>
      <c r="O515" s="10"/>
      <c r="P515" s="10"/>
      <c r="Q515" s="10"/>
      <c r="R515" s="10"/>
      <c r="S515" s="10"/>
      <c r="T515" s="10"/>
      <c r="U515" s="10"/>
      <c r="V515" s="10"/>
      <c r="W515" s="10"/>
      <c r="X515" s="10"/>
      <c r="Y515" s="10"/>
      <c r="Z515" s="10"/>
    </row>
    <row r="516" spans="1:26" ht="15.5">
      <c r="A516" s="10"/>
      <c r="B516" s="10"/>
      <c r="C516" s="10"/>
      <c r="D516" s="10"/>
      <c r="E516" s="10"/>
      <c r="F516" s="10"/>
      <c r="G516" s="507"/>
      <c r="H516" s="10"/>
      <c r="I516" s="10"/>
      <c r="J516" s="10"/>
      <c r="K516" s="10"/>
      <c r="L516" s="10"/>
      <c r="M516" s="10"/>
      <c r="N516" s="10"/>
      <c r="O516" s="10"/>
      <c r="P516" s="10"/>
      <c r="Q516" s="10"/>
      <c r="R516" s="10"/>
      <c r="S516" s="10"/>
      <c r="T516" s="10"/>
      <c r="U516" s="10"/>
      <c r="V516" s="10"/>
      <c r="W516" s="10"/>
      <c r="X516" s="10"/>
      <c r="Y516" s="10"/>
      <c r="Z516" s="10"/>
    </row>
    <row r="517" spans="1:26" ht="15.5">
      <c r="A517" s="10"/>
      <c r="B517" s="10"/>
      <c r="C517" s="10"/>
      <c r="D517" s="10"/>
      <c r="E517" s="10"/>
      <c r="F517" s="10"/>
      <c r="G517" s="507"/>
      <c r="H517" s="10"/>
      <c r="I517" s="10"/>
      <c r="J517" s="10"/>
      <c r="K517" s="10"/>
      <c r="L517" s="10"/>
      <c r="M517" s="10"/>
      <c r="N517" s="10"/>
      <c r="O517" s="10"/>
      <c r="P517" s="10"/>
      <c r="Q517" s="10"/>
      <c r="R517" s="10"/>
      <c r="S517" s="10"/>
      <c r="T517" s="10"/>
      <c r="U517" s="10"/>
      <c r="V517" s="10"/>
      <c r="W517" s="10"/>
      <c r="X517" s="10"/>
      <c r="Y517" s="10"/>
      <c r="Z517" s="10"/>
    </row>
    <row r="518" spans="1:26" ht="15.5">
      <c r="A518" s="10"/>
      <c r="B518" s="10"/>
      <c r="C518" s="10"/>
      <c r="D518" s="10"/>
      <c r="E518" s="10"/>
      <c r="F518" s="10"/>
      <c r="G518" s="507"/>
      <c r="H518" s="10"/>
      <c r="I518" s="10"/>
      <c r="J518" s="10"/>
      <c r="K518" s="10"/>
      <c r="L518" s="10"/>
      <c r="M518" s="10"/>
      <c r="N518" s="10"/>
      <c r="O518" s="10"/>
      <c r="P518" s="10"/>
      <c r="Q518" s="10"/>
      <c r="R518" s="10"/>
      <c r="S518" s="10"/>
      <c r="T518" s="10"/>
      <c r="U518" s="10"/>
      <c r="V518" s="10"/>
      <c r="W518" s="10"/>
      <c r="X518" s="10"/>
      <c r="Y518" s="10"/>
      <c r="Z518" s="10"/>
    </row>
    <row r="519" spans="1:26" ht="15.5">
      <c r="A519" s="10"/>
      <c r="B519" s="10"/>
      <c r="C519" s="10"/>
      <c r="D519" s="10"/>
      <c r="E519" s="10"/>
      <c r="F519" s="10"/>
      <c r="G519" s="507"/>
      <c r="H519" s="10"/>
      <c r="I519" s="10"/>
      <c r="J519" s="10"/>
      <c r="K519" s="10"/>
      <c r="L519" s="10"/>
      <c r="M519" s="10"/>
      <c r="N519" s="10"/>
      <c r="O519" s="10"/>
      <c r="P519" s="10"/>
      <c r="Q519" s="10"/>
      <c r="R519" s="10"/>
      <c r="S519" s="10"/>
      <c r="T519" s="10"/>
      <c r="U519" s="10"/>
      <c r="V519" s="10"/>
      <c r="W519" s="10"/>
      <c r="X519" s="10"/>
      <c r="Y519" s="10"/>
      <c r="Z519" s="10"/>
    </row>
    <row r="520" spans="1:26" ht="15.5">
      <c r="A520" s="10"/>
      <c r="B520" s="10"/>
      <c r="C520" s="10"/>
      <c r="D520" s="10"/>
      <c r="E520" s="10"/>
      <c r="F520" s="10"/>
      <c r="G520" s="507"/>
      <c r="H520" s="10"/>
      <c r="I520" s="10"/>
      <c r="J520" s="10"/>
      <c r="K520" s="10"/>
      <c r="L520" s="10"/>
      <c r="M520" s="10"/>
      <c r="N520" s="10"/>
      <c r="O520" s="10"/>
      <c r="P520" s="10"/>
      <c r="Q520" s="10"/>
      <c r="R520" s="10"/>
      <c r="S520" s="10"/>
      <c r="T520" s="10"/>
      <c r="U520" s="10"/>
      <c r="V520" s="10"/>
      <c r="W520" s="10"/>
      <c r="X520" s="10"/>
      <c r="Y520" s="10"/>
      <c r="Z520" s="10"/>
    </row>
    <row r="521" spans="1:26" ht="15.5">
      <c r="A521" s="10"/>
      <c r="B521" s="10"/>
      <c r="C521" s="10"/>
      <c r="D521" s="10"/>
      <c r="E521" s="10"/>
      <c r="F521" s="10"/>
      <c r="G521" s="507"/>
      <c r="H521" s="10"/>
      <c r="I521" s="10"/>
      <c r="J521" s="10"/>
      <c r="K521" s="10"/>
      <c r="L521" s="10"/>
      <c r="M521" s="10"/>
      <c r="N521" s="10"/>
      <c r="O521" s="10"/>
      <c r="P521" s="10"/>
      <c r="Q521" s="10"/>
      <c r="R521" s="10"/>
      <c r="S521" s="10"/>
      <c r="T521" s="10"/>
      <c r="U521" s="10"/>
      <c r="V521" s="10"/>
      <c r="W521" s="10"/>
      <c r="X521" s="10"/>
      <c r="Y521" s="10"/>
      <c r="Z521" s="10"/>
    </row>
    <row r="522" spans="1:26" ht="15.5">
      <c r="A522" s="10"/>
      <c r="B522" s="10"/>
      <c r="C522" s="10"/>
      <c r="D522" s="10"/>
      <c r="E522" s="10"/>
      <c r="F522" s="10"/>
      <c r="G522" s="507"/>
      <c r="H522" s="10"/>
      <c r="I522" s="10"/>
      <c r="J522" s="10"/>
      <c r="K522" s="10"/>
      <c r="L522" s="10"/>
      <c r="M522" s="10"/>
      <c r="N522" s="10"/>
      <c r="O522" s="10"/>
      <c r="P522" s="10"/>
      <c r="Q522" s="10"/>
      <c r="R522" s="10"/>
      <c r="S522" s="10"/>
      <c r="T522" s="10"/>
      <c r="U522" s="10"/>
      <c r="V522" s="10"/>
      <c r="W522" s="10"/>
      <c r="X522" s="10"/>
      <c r="Y522" s="10"/>
      <c r="Z522" s="10"/>
    </row>
    <row r="523" spans="1:26" ht="15.5">
      <c r="A523" s="10"/>
      <c r="B523" s="10"/>
      <c r="C523" s="10"/>
      <c r="D523" s="10"/>
      <c r="E523" s="10"/>
      <c r="F523" s="10"/>
      <c r="G523" s="507"/>
      <c r="H523" s="10"/>
      <c r="I523" s="10"/>
      <c r="J523" s="10"/>
      <c r="K523" s="10"/>
      <c r="L523" s="10"/>
      <c r="M523" s="10"/>
      <c r="N523" s="10"/>
      <c r="O523" s="10"/>
      <c r="P523" s="10"/>
      <c r="Q523" s="10"/>
      <c r="R523" s="10"/>
      <c r="S523" s="10"/>
      <c r="T523" s="10"/>
      <c r="U523" s="10"/>
      <c r="V523" s="10"/>
      <c r="W523" s="10"/>
      <c r="X523" s="10"/>
      <c r="Y523" s="10"/>
      <c r="Z523" s="10"/>
    </row>
    <row r="524" spans="1:26" ht="15.5">
      <c r="A524" s="10"/>
      <c r="B524" s="10"/>
      <c r="C524" s="10"/>
      <c r="D524" s="10"/>
      <c r="E524" s="10"/>
      <c r="F524" s="10"/>
      <c r="G524" s="507"/>
      <c r="H524" s="10"/>
      <c r="I524" s="10"/>
      <c r="J524" s="10"/>
      <c r="K524" s="10"/>
      <c r="L524" s="10"/>
      <c r="M524" s="10"/>
      <c r="N524" s="10"/>
      <c r="O524" s="10"/>
      <c r="P524" s="10"/>
      <c r="Q524" s="10"/>
      <c r="R524" s="10"/>
      <c r="S524" s="10"/>
      <c r="T524" s="10"/>
      <c r="U524" s="10"/>
      <c r="V524" s="10"/>
      <c r="W524" s="10"/>
      <c r="X524" s="10"/>
      <c r="Y524" s="10"/>
      <c r="Z524" s="10"/>
    </row>
    <row r="525" spans="1:26" ht="15.5">
      <c r="A525" s="10"/>
      <c r="B525" s="10"/>
      <c r="C525" s="10"/>
      <c r="D525" s="10"/>
      <c r="E525" s="10"/>
      <c r="F525" s="10"/>
      <c r="G525" s="507"/>
      <c r="H525" s="10"/>
      <c r="I525" s="10"/>
      <c r="J525" s="10"/>
      <c r="K525" s="10"/>
      <c r="L525" s="10"/>
      <c r="M525" s="10"/>
      <c r="N525" s="10"/>
      <c r="O525" s="10"/>
      <c r="P525" s="10"/>
      <c r="Q525" s="10"/>
      <c r="R525" s="10"/>
      <c r="S525" s="10"/>
      <c r="T525" s="10"/>
      <c r="U525" s="10"/>
      <c r="V525" s="10"/>
      <c r="W525" s="10"/>
      <c r="X525" s="10"/>
      <c r="Y525" s="10"/>
      <c r="Z525" s="10"/>
    </row>
    <row r="526" spans="1:26" ht="15.5">
      <c r="A526" s="10"/>
      <c r="B526" s="10"/>
      <c r="C526" s="10"/>
      <c r="D526" s="10"/>
      <c r="E526" s="10"/>
      <c r="F526" s="10"/>
      <c r="G526" s="507"/>
      <c r="H526" s="10"/>
      <c r="I526" s="10"/>
      <c r="J526" s="10"/>
      <c r="K526" s="10"/>
      <c r="L526" s="10"/>
      <c r="M526" s="10"/>
      <c r="N526" s="10"/>
      <c r="O526" s="10"/>
      <c r="P526" s="10"/>
      <c r="Q526" s="10"/>
      <c r="R526" s="10"/>
      <c r="S526" s="10"/>
      <c r="T526" s="10"/>
      <c r="U526" s="10"/>
      <c r="V526" s="10"/>
      <c r="W526" s="10"/>
      <c r="X526" s="10"/>
      <c r="Y526" s="10"/>
      <c r="Z526" s="10"/>
    </row>
    <row r="527" spans="1:26" ht="15.5">
      <c r="A527" s="10"/>
      <c r="B527" s="10"/>
      <c r="C527" s="10"/>
      <c r="D527" s="10"/>
      <c r="E527" s="10"/>
      <c r="F527" s="10"/>
      <c r="G527" s="507"/>
      <c r="H527" s="10"/>
      <c r="I527" s="10"/>
      <c r="J527" s="10"/>
      <c r="K527" s="10"/>
      <c r="L527" s="10"/>
      <c r="M527" s="10"/>
      <c r="N527" s="10"/>
      <c r="O527" s="10"/>
      <c r="P527" s="10"/>
      <c r="Q527" s="10"/>
      <c r="R527" s="10"/>
      <c r="S527" s="10"/>
      <c r="T527" s="10"/>
      <c r="U527" s="10"/>
      <c r="V527" s="10"/>
      <c r="W527" s="10"/>
      <c r="X527" s="10"/>
      <c r="Y527" s="10"/>
      <c r="Z527" s="10"/>
    </row>
    <row r="528" spans="1:26" ht="15.5">
      <c r="A528" s="10"/>
      <c r="B528" s="10"/>
      <c r="C528" s="10"/>
      <c r="D528" s="10"/>
      <c r="E528" s="10"/>
      <c r="F528" s="10"/>
      <c r="G528" s="507"/>
      <c r="H528" s="10"/>
      <c r="I528" s="10"/>
      <c r="J528" s="10"/>
      <c r="K528" s="10"/>
      <c r="L528" s="10"/>
      <c r="M528" s="10"/>
      <c r="N528" s="10"/>
      <c r="O528" s="10"/>
      <c r="P528" s="10"/>
      <c r="Q528" s="10"/>
      <c r="R528" s="10"/>
      <c r="S528" s="10"/>
      <c r="T528" s="10"/>
      <c r="U528" s="10"/>
      <c r="V528" s="10"/>
      <c r="W528" s="10"/>
      <c r="X528" s="10"/>
      <c r="Y528" s="10"/>
      <c r="Z528" s="10"/>
    </row>
    <row r="529" spans="1:26" ht="15.5">
      <c r="A529" s="10"/>
      <c r="B529" s="10"/>
      <c r="C529" s="10"/>
      <c r="D529" s="10"/>
      <c r="E529" s="10"/>
      <c r="F529" s="10"/>
      <c r="G529" s="507"/>
      <c r="H529" s="10"/>
      <c r="I529" s="10"/>
      <c r="J529" s="10"/>
      <c r="K529" s="10"/>
      <c r="L529" s="10"/>
      <c r="M529" s="10"/>
      <c r="N529" s="10"/>
      <c r="O529" s="10"/>
      <c r="P529" s="10"/>
      <c r="Q529" s="10"/>
      <c r="R529" s="10"/>
      <c r="S529" s="10"/>
      <c r="T529" s="10"/>
      <c r="U529" s="10"/>
      <c r="V529" s="10"/>
      <c r="W529" s="10"/>
      <c r="X529" s="10"/>
      <c r="Y529" s="10"/>
      <c r="Z529" s="10"/>
    </row>
    <row r="530" spans="1:26" ht="15.5">
      <c r="A530" s="10"/>
      <c r="B530" s="10"/>
      <c r="C530" s="10"/>
      <c r="D530" s="10"/>
      <c r="E530" s="10"/>
      <c r="F530" s="10"/>
      <c r="G530" s="507"/>
      <c r="H530" s="10"/>
      <c r="I530" s="10"/>
      <c r="J530" s="10"/>
      <c r="K530" s="10"/>
      <c r="L530" s="10"/>
      <c r="M530" s="10"/>
      <c r="N530" s="10"/>
      <c r="O530" s="10"/>
      <c r="P530" s="10"/>
      <c r="Q530" s="10"/>
      <c r="R530" s="10"/>
      <c r="S530" s="10"/>
      <c r="T530" s="10"/>
      <c r="U530" s="10"/>
      <c r="V530" s="10"/>
      <c r="W530" s="10"/>
      <c r="X530" s="10"/>
      <c r="Y530" s="10"/>
      <c r="Z530" s="10"/>
    </row>
    <row r="531" spans="1:26" ht="15.5">
      <c r="A531" s="10"/>
      <c r="B531" s="10"/>
      <c r="C531" s="10"/>
      <c r="D531" s="10"/>
      <c r="E531" s="10"/>
      <c r="F531" s="10"/>
      <c r="G531" s="507"/>
      <c r="H531" s="10"/>
      <c r="I531" s="10"/>
      <c r="J531" s="10"/>
      <c r="K531" s="10"/>
      <c r="L531" s="10"/>
      <c r="M531" s="10"/>
      <c r="N531" s="10"/>
      <c r="O531" s="10"/>
      <c r="P531" s="10"/>
      <c r="Q531" s="10"/>
      <c r="R531" s="10"/>
      <c r="S531" s="10"/>
      <c r="T531" s="10"/>
      <c r="U531" s="10"/>
      <c r="V531" s="10"/>
      <c r="W531" s="10"/>
      <c r="X531" s="10"/>
      <c r="Y531" s="10"/>
      <c r="Z531" s="10"/>
    </row>
    <row r="532" spans="1:26" ht="15.5">
      <c r="A532" s="10"/>
      <c r="B532" s="10"/>
      <c r="C532" s="10"/>
      <c r="D532" s="10"/>
      <c r="E532" s="10"/>
      <c r="F532" s="10"/>
      <c r="G532" s="507"/>
      <c r="H532" s="10"/>
      <c r="I532" s="10"/>
      <c r="J532" s="10"/>
      <c r="K532" s="10"/>
      <c r="L532" s="10"/>
      <c r="M532" s="10"/>
      <c r="N532" s="10"/>
      <c r="O532" s="10"/>
      <c r="P532" s="10"/>
      <c r="Q532" s="10"/>
      <c r="R532" s="10"/>
      <c r="S532" s="10"/>
      <c r="T532" s="10"/>
      <c r="U532" s="10"/>
      <c r="V532" s="10"/>
      <c r="W532" s="10"/>
      <c r="X532" s="10"/>
      <c r="Y532" s="10"/>
      <c r="Z532" s="10"/>
    </row>
    <row r="533" spans="1:26" ht="15.5">
      <c r="A533" s="10"/>
      <c r="B533" s="10"/>
      <c r="C533" s="10"/>
      <c r="D533" s="10"/>
      <c r="E533" s="10"/>
      <c r="F533" s="10"/>
      <c r="G533" s="507"/>
      <c r="H533" s="10"/>
      <c r="I533" s="10"/>
      <c r="J533" s="10"/>
      <c r="K533" s="10"/>
      <c r="L533" s="10"/>
      <c r="M533" s="10"/>
      <c r="N533" s="10"/>
      <c r="O533" s="10"/>
      <c r="P533" s="10"/>
      <c r="Q533" s="10"/>
      <c r="R533" s="10"/>
      <c r="S533" s="10"/>
      <c r="T533" s="10"/>
      <c r="U533" s="10"/>
      <c r="V533" s="10"/>
      <c r="W533" s="10"/>
      <c r="X533" s="10"/>
      <c r="Y533" s="10"/>
      <c r="Z533" s="10"/>
    </row>
    <row r="534" spans="1:26" ht="15.5">
      <c r="A534" s="10"/>
      <c r="B534" s="10"/>
      <c r="C534" s="10"/>
      <c r="D534" s="10"/>
      <c r="E534" s="10"/>
      <c r="F534" s="10"/>
      <c r="G534" s="507"/>
      <c r="H534" s="10"/>
      <c r="I534" s="10"/>
      <c r="J534" s="10"/>
      <c r="K534" s="10"/>
      <c r="L534" s="10"/>
      <c r="M534" s="10"/>
      <c r="N534" s="10"/>
      <c r="O534" s="10"/>
      <c r="P534" s="10"/>
      <c r="Q534" s="10"/>
      <c r="R534" s="10"/>
      <c r="S534" s="10"/>
      <c r="T534" s="10"/>
      <c r="U534" s="10"/>
      <c r="V534" s="10"/>
      <c r="W534" s="10"/>
      <c r="X534" s="10"/>
      <c r="Y534" s="10"/>
      <c r="Z534" s="10"/>
    </row>
    <row r="535" spans="1:26" ht="15.5">
      <c r="A535" s="10"/>
      <c r="B535" s="10"/>
      <c r="C535" s="10"/>
      <c r="D535" s="10"/>
      <c r="E535" s="10"/>
      <c r="F535" s="10"/>
      <c r="G535" s="507"/>
      <c r="H535" s="10"/>
      <c r="I535" s="10"/>
      <c r="J535" s="10"/>
      <c r="K535" s="10"/>
      <c r="L535" s="10"/>
      <c r="M535" s="10"/>
      <c r="N535" s="10"/>
      <c r="O535" s="10"/>
      <c r="P535" s="10"/>
      <c r="Q535" s="10"/>
      <c r="R535" s="10"/>
      <c r="S535" s="10"/>
      <c r="T535" s="10"/>
      <c r="U535" s="10"/>
      <c r="V535" s="10"/>
      <c r="W535" s="10"/>
      <c r="X535" s="10"/>
      <c r="Y535" s="10"/>
      <c r="Z535" s="10"/>
    </row>
    <row r="536" spans="1:26" ht="15.5">
      <c r="A536" s="10"/>
      <c r="B536" s="10"/>
      <c r="C536" s="10"/>
      <c r="D536" s="10"/>
      <c r="E536" s="10"/>
      <c r="F536" s="10"/>
      <c r="G536" s="507"/>
      <c r="H536" s="10"/>
      <c r="I536" s="10"/>
      <c r="J536" s="10"/>
      <c r="K536" s="10"/>
      <c r="L536" s="10"/>
      <c r="M536" s="10"/>
      <c r="N536" s="10"/>
      <c r="O536" s="10"/>
      <c r="P536" s="10"/>
      <c r="Q536" s="10"/>
      <c r="R536" s="10"/>
      <c r="S536" s="10"/>
      <c r="T536" s="10"/>
      <c r="U536" s="10"/>
      <c r="V536" s="10"/>
      <c r="W536" s="10"/>
      <c r="X536" s="10"/>
      <c r="Y536" s="10"/>
      <c r="Z536" s="10"/>
    </row>
    <row r="537" spans="1:26" ht="15.5">
      <c r="A537" s="10"/>
      <c r="B537" s="10"/>
      <c r="C537" s="10"/>
      <c r="D537" s="10"/>
      <c r="E537" s="10"/>
      <c r="F537" s="10"/>
      <c r="G537" s="507"/>
      <c r="H537" s="10"/>
      <c r="I537" s="10"/>
      <c r="J537" s="10"/>
      <c r="K537" s="10"/>
      <c r="L537" s="10"/>
      <c r="M537" s="10"/>
      <c r="N537" s="10"/>
      <c r="O537" s="10"/>
      <c r="P537" s="10"/>
      <c r="Q537" s="10"/>
      <c r="R537" s="10"/>
      <c r="S537" s="10"/>
      <c r="T537" s="10"/>
      <c r="U537" s="10"/>
      <c r="V537" s="10"/>
      <c r="W537" s="10"/>
      <c r="X537" s="10"/>
      <c r="Y537" s="10"/>
      <c r="Z537" s="10"/>
    </row>
    <row r="538" spans="1:26" ht="15.5">
      <c r="A538" s="10"/>
      <c r="B538" s="10"/>
      <c r="C538" s="10"/>
      <c r="D538" s="10"/>
      <c r="E538" s="10"/>
      <c r="F538" s="10"/>
      <c r="G538" s="507"/>
      <c r="H538" s="10"/>
      <c r="I538" s="10"/>
      <c r="J538" s="10"/>
      <c r="K538" s="10"/>
      <c r="L538" s="10"/>
      <c r="M538" s="10"/>
      <c r="N538" s="10"/>
      <c r="O538" s="10"/>
      <c r="P538" s="10"/>
      <c r="Q538" s="10"/>
      <c r="R538" s="10"/>
      <c r="S538" s="10"/>
      <c r="T538" s="10"/>
      <c r="U538" s="10"/>
      <c r="V538" s="10"/>
      <c r="W538" s="10"/>
      <c r="X538" s="10"/>
      <c r="Y538" s="10"/>
      <c r="Z538" s="10"/>
    </row>
    <row r="539" spans="1:26" ht="15.5">
      <c r="A539" s="10"/>
      <c r="B539" s="10"/>
      <c r="C539" s="10"/>
      <c r="D539" s="10"/>
      <c r="E539" s="10"/>
      <c r="F539" s="10"/>
      <c r="G539" s="507"/>
      <c r="H539" s="10"/>
      <c r="I539" s="10"/>
      <c r="J539" s="10"/>
      <c r="K539" s="10"/>
      <c r="L539" s="10"/>
      <c r="M539" s="10"/>
      <c r="N539" s="10"/>
      <c r="O539" s="10"/>
      <c r="P539" s="10"/>
      <c r="Q539" s="10"/>
      <c r="R539" s="10"/>
      <c r="S539" s="10"/>
      <c r="T539" s="10"/>
      <c r="U539" s="10"/>
      <c r="V539" s="10"/>
      <c r="W539" s="10"/>
      <c r="X539" s="10"/>
      <c r="Y539" s="10"/>
      <c r="Z539" s="10"/>
    </row>
    <row r="540" spans="1:26" ht="15.5">
      <c r="A540" s="10"/>
      <c r="B540" s="10"/>
      <c r="C540" s="10"/>
      <c r="D540" s="10"/>
      <c r="E540" s="10"/>
      <c r="F540" s="10"/>
      <c r="G540" s="507"/>
      <c r="H540" s="10"/>
      <c r="I540" s="10"/>
      <c r="J540" s="10"/>
      <c r="K540" s="10"/>
      <c r="L540" s="10"/>
      <c r="M540" s="10"/>
      <c r="N540" s="10"/>
      <c r="O540" s="10"/>
      <c r="P540" s="10"/>
      <c r="Q540" s="10"/>
      <c r="R540" s="10"/>
      <c r="S540" s="10"/>
      <c r="T540" s="10"/>
      <c r="U540" s="10"/>
      <c r="V540" s="10"/>
      <c r="W540" s="10"/>
      <c r="X540" s="10"/>
      <c r="Y540" s="10"/>
      <c r="Z540" s="10"/>
    </row>
    <row r="541" spans="1:26" ht="15.5">
      <c r="A541" s="10"/>
      <c r="B541" s="10"/>
      <c r="C541" s="10"/>
      <c r="D541" s="10"/>
      <c r="E541" s="10"/>
      <c r="F541" s="10"/>
      <c r="G541" s="507"/>
      <c r="H541" s="10"/>
      <c r="I541" s="10"/>
      <c r="J541" s="10"/>
      <c r="K541" s="10"/>
      <c r="L541" s="10"/>
      <c r="M541" s="10"/>
      <c r="N541" s="10"/>
      <c r="O541" s="10"/>
      <c r="P541" s="10"/>
      <c r="Q541" s="10"/>
      <c r="R541" s="10"/>
      <c r="S541" s="10"/>
      <c r="T541" s="10"/>
      <c r="U541" s="10"/>
      <c r="V541" s="10"/>
      <c r="W541" s="10"/>
      <c r="X541" s="10"/>
      <c r="Y541" s="10"/>
      <c r="Z541" s="10"/>
    </row>
    <row r="542" spans="1:26" ht="15.5">
      <c r="A542" s="10"/>
      <c r="B542" s="10"/>
      <c r="C542" s="10"/>
      <c r="D542" s="10"/>
      <c r="E542" s="10"/>
      <c r="F542" s="10"/>
      <c r="G542" s="507"/>
      <c r="H542" s="10"/>
      <c r="I542" s="10"/>
      <c r="J542" s="10"/>
      <c r="K542" s="10"/>
      <c r="L542" s="10"/>
      <c r="M542" s="10"/>
      <c r="N542" s="10"/>
      <c r="O542" s="10"/>
      <c r="P542" s="10"/>
      <c r="Q542" s="10"/>
      <c r="R542" s="10"/>
      <c r="S542" s="10"/>
      <c r="T542" s="10"/>
      <c r="U542" s="10"/>
      <c r="V542" s="10"/>
      <c r="W542" s="10"/>
      <c r="X542" s="10"/>
      <c r="Y542" s="10"/>
      <c r="Z542" s="10"/>
    </row>
    <row r="543" spans="1:26" ht="15.5">
      <c r="A543" s="10"/>
      <c r="B543" s="10"/>
      <c r="C543" s="10"/>
      <c r="D543" s="10"/>
      <c r="E543" s="10"/>
      <c r="F543" s="10"/>
      <c r="G543" s="507"/>
      <c r="H543" s="10"/>
      <c r="I543" s="10"/>
      <c r="J543" s="10"/>
      <c r="K543" s="10"/>
      <c r="L543" s="10"/>
      <c r="M543" s="10"/>
      <c r="N543" s="10"/>
      <c r="O543" s="10"/>
      <c r="P543" s="10"/>
      <c r="Q543" s="10"/>
      <c r="R543" s="10"/>
      <c r="S543" s="10"/>
      <c r="T543" s="10"/>
      <c r="U543" s="10"/>
      <c r="V543" s="10"/>
      <c r="W543" s="10"/>
      <c r="X543" s="10"/>
      <c r="Y543" s="10"/>
      <c r="Z543" s="10"/>
    </row>
    <row r="544" spans="1:26" ht="15.5">
      <c r="A544" s="10"/>
      <c r="B544" s="10"/>
      <c r="C544" s="10"/>
      <c r="D544" s="10"/>
      <c r="E544" s="10"/>
      <c r="F544" s="10"/>
      <c r="G544" s="507"/>
      <c r="H544" s="10"/>
      <c r="I544" s="10"/>
      <c r="J544" s="10"/>
      <c r="K544" s="10"/>
      <c r="L544" s="10"/>
      <c r="M544" s="10"/>
      <c r="N544" s="10"/>
      <c r="O544" s="10"/>
      <c r="P544" s="10"/>
      <c r="Q544" s="10"/>
      <c r="R544" s="10"/>
      <c r="S544" s="10"/>
      <c r="T544" s="10"/>
      <c r="U544" s="10"/>
      <c r="V544" s="10"/>
      <c r="W544" s="10"/>
      <c r="X544" s="10"/>
      <c r="Y544" s="10"/>
      <c r="Z544" s="10"/>
    </row>
    <row r="545" spans="1:26" ht="15.5">
      <c r="A545" s="10"/>
      <c r="B545" s="10"/>
      <c r="C545" s="10"/>
      <c r="D545" s="10"/>
      <c r="E545" s="10"/>
      <c r="F545" s="10"/>
      <c r="G545" s="507"/>
      <c r="H545" s="10"/>
      <c r="I545" s="10"/>
      <c r="J545" s="10"/>
      <c r="K545" s="10"/>
      <c r="L545" s="10"/>
      <c r="M545" s="10"/>
      <c r="N545" s="10"/>
      <c r="O545" s="10"/>
      <c r="P545" s="10"/>
      <c r="Q545" s="10"/>
      <c r="R545" s="10"/>
      <c r="S545" s="10"/>
      <c r="T545" s="10"/>
      <c r="U545" s="10"/>
      <c r="V545" s="10"/>
      <c r="W545" s="10"/>
      <c r="X545" s="10"/>
      <c r="Y545" s="10"/>
      <c r="Z545" s="10"/>
    </row>
    <row r="546" spans="1:26" ht="15.5">
      <c r="A546" s="10"/>
      <c r="B546" s="10"/>
      <c r="C546" s="10"/>
      <c r="D546" s="10"/>
      <c r="E546" s="10"/>
      <c r="F546" s="10"/>
      <c r="G546" s="507"/>
      <c r="H546" s="10"/>
      <c r="I546" s="10"/>
      <c r="J546" s="10"/>
      <c r="K546" s="10"/>
      <c r="L546" s="10"/>
      <c r="M546" s="10"/>
      <c r="N546" s="10"/>
      <c r="O546" s="10"/>
      <c r="P546" s="10"/>
      <c r="Q546" s="10"/>
      <c r="R546" s="10"/>
      <c r="S546" s="10"/>
      <c r="T546" s="10"/>
      <c r="U546" s="10"/>
      <c r="V546" s="10"/>
      <c r="W546" s="10"/>
      <c r="X546" s="10"/>
      <c r="Y546" s="10"/>
      <c r="Z546" s="10"/>
    </row>
    <row r="547" spans="1:26" ht="15.5">
      <c r="A547" s="10"/>
      <c r="B547" s="10"/>
      <c r="C547" s="10"/>
      <c r="D547" s="10"/>
      <c r="E547" s="10"/>
      <c r="F547" s="10"/>
      <c r="G547" s="507"/>
      <c r="H547" s="10"/>
      <c r="I547" s="10"/>
      <c r="J547" s="10"/>
      <c r="K547" s="10"/>
      <c r="L547" s="10"/>
      <c r="M547" s="10"/>
      <c r="N547" s="10"/>
      <c r="O547" s="10"/>
      <c r="P547" s="10"/>
      <c r="Q547" s="10"/>
      <c r="R547" s="10"/>
      <c r="S547" s="10"/>
      <c r="T547" s="10"/>
      <c r="U547" s="10"/>
      <c r="V547" s="10"/>
      <c r="W547" s="10"/>
      <c r="X547" s="10"/>
      <c r="Y547" s="10"/>
      <c r="Z547" s="10"/>
    </row>
    <row r="548" spans="1:26" ht="15.5">
      <c r="A548" s="10"/>
      <c r="B548" s="10"/>
      <c r="C548" s="10"/>
      <c r="D548" s="10"/>
      <c r="E548" s="10"/>
      <c r="F548" s="10"/>
      <c r="G548" s="507"/>
      <c r="H548" s="10"/>
      <c r="I548" s="10"/>
      <c r="J548" s="10"/>
      <c r="K548" s="10"/>
      <c r="L548" s="10"/>
      <c r="M548" s="10"/>
      <c r="N548" s="10"/>
      <c r="O548" s="10"/>
      <c r="P548" s="10"/>
      <c r="Q548" s="10"/>
      <c r="R548" s="10"/>
      <c r="S548" s="10"/>
      <c r="T548" s="10"/>
      <c r="U548" s="10"/>
      <c r="V548" s="10"/>
      <c r="W548" s="10"/>
      <c r="X548" s="10"/>
      <c r="Y548" s="10"/>
      <c r="Z548" s="10"/>
    </row>
    <row r="549" spans="1:26" ht="15.5">
      <c r="A549" s="10"/>
      <c r="B549" s="10"/>
      <c r="C549" s="10"/>
      <c r="D549" s="10"/>
      <c r="E549" s="10"/>
      <c r="F549" s="10"/>
      <c r="G549" s="507"/>
      <c r="H549" s="10"/>
      <c r="I549" s="10"/>
      <c r="J549" s="10"/>
      <c r="K549" s="10"/>
      <c r="L549" s="10"/>
      <c r="M549" s="10"/>
      <c r="N549" s="10"/>
      <c r="O549" s="10"/>
      <c r="P549" s="10"/>
      <c r="Q549" s="10"/>
      <c r="R549" s="10"/>
      <c r="S549" s="10"/>
      <c r="T549" s="10"/>
      <c r="U549" s="10"/>
      <c r="V549" s="10"/>
      <c r="W549" s="10"/>
      <c r="X549" s="10"/>
      <c r="Y549" s="10"/>
      <c r="Z549" s="10"/>
    </row>
    <row r="550" spans="1:26" ht="15.5">
      <c r="A550" s="10"/>
      <c r="B550" s="10"/>
      <c r="C550" s="10"/>
      <c r="D550" s="10"/>
      <c r="E550" s="10"/>
      <c r="F550" s="10"/>
      <c r="G550" s="507"/>
      <c r="H550" s="10"/>
      <c r="I550" s="10"/>
      <c r="J550" s="10"/>
      <c r="K550" s="10"/>
      <c r="L550" s="10"/>
      <c r="M550" s="10"/>
      <c r="N550" s="10"/>
      <c r="O550" s="10"/>
      <c r="P550" s="10"/>
      <c r="Q550" s="10"/>
      <c r="R550" s="10"/>
      <c r="S550" s="10"/>
      <c r="T550" s="10"/>
      <c r="U550" s="10"/>
      <c r="V550" s="10"/>
      <c r="W550" s="10"/>
      <c r="X550" s="10"/>
      <c r="Y550" s="10"/>
      <c r="Z550" s="10"/>
    </row>
    <row r="551" spans="1:26" ht="15.5">
      <c r="A551" s="10"/>
      <c r="B551" s="10"/>
      <c r="C551" s="10"/>
      <c r="D551" s="10"/>
      <c r="E551" s="10"/>
      <c r="F551" s="10"/>
      <c r="G551" s="507"/>
      <c r="H551" s="10"/>
      <c r="I551" s="10"/>
      <c r="J551" s="10"/>
      <c r="K551" s="10"/>
      <c r="L551" s="10"/>
      <c r="M551" s="10"/>
      <c r="N551" s="10"/>
      <c r="O551" s="10"/>
      <c r="P551" s="10"/>
      <c r="Q551" s="10"/>
      <c r="R551" s="10"/>
      <c r="S551" s="10"/>
      <c r="T551" s="10"/>
      <c r="U551" s="10"/>
      <c r="V551" s="10"/>
      <c r="W551" s="10"/>
      <c r="X551" s="10"/>
      <c r="Y551" s="10"/>
      <c r="Z551" s="10"/>
    </row>
    <row r="552" spans="1:26" ht="15.5">
      <c r="A552" s="10"/>
      <c r="B552" s="10"/>
      <c r="C552" s="10"/>
      <c r="D552" s="10"/>
      <c r="E552" s="10"/>
      <c r="F552" s="10"/>
      <c r="G552" s="507"/>
      <c r="H552" s="10"/>
      <c r="I552" s="10"/>
      <c r="J552" s="10"/>
      <c r="K552" s="10"/>
      <c r="L552" s="10"/>
      <c r="M552" s="10"/>
      <c r="N552" s="10"/>
      <c r="O552" s="10"/>
      <c r="P552" s="10"/>
      <c r="Q552" s="10"/>
      <c r="R552" s="10"/>
      <c r="S552" s="10"/>
      <c r="T552" s="10"/>
      <c r="U552" s="10"/>
      <c r="V552" s="10"/>
      <c r="W552" s="10"/>
      <c r="X552" s="10"/>
      <c r="Y552" s="10"/>
      <c r="Z552" s="10"/>
    </row>
    <row r="553" spans="1:26" ht="15.5">
      <c r="A553" s="10"/>
      <c r="B553" s="10"/>
      <c r="C553" s="10"/>
      <c r="D553" s="10"/>
      <c r="E553" s="10"/>
      <c r="F553" s="10"/>
      <c r="G553" s="507"/>
      <c r="H553" s="10"/>
      <c r="I553" s="10"/>
      <c r="J553" s="10"/>
      <c r="K553" s="10"/>
      <c r="L553" s="10"/>
      <c r="M553" s="10"/>
      <c r="N553" s="10"/>
      <c r="O553" s="10"/>
      <c r="P553" s="10"/>
      <c r="Q553" s="10"/>
      <c r="R553" s="10"/>
      <c r="S553" s="10"/>
      <c r="T553" s="10"/>
      <c r="U553" s="10"/>
      <c r="V553" s="10"/>
      <c r="W553" s="10"/>
      <c r="X553" s="10"/>
      <c r="Y553" s="10"/>
      <c r="Z553" s="10"/>
    </row>
    <row r="554" spans="1:26" ht="15.5">
      <c r="A554" s="10"/>
      <c r="B554" s="10"/>
      <c r="C554" s="10"/>
      <c r="D554" s="10"/>
      <c r="E554" s="10"/>
      <c r="F554" s="10"/>
      <c r="G554" s="507"/>
      <c r="H554" s="10"/>
      <c r="I554" s="10"/>
      <c r="J554" s="10"/>
      <c r="K554" s="10"/>
      <c r="L554" s="10"/>
      <c r="M554" s="10"/>
      <c r="N554" s="10"/>
      <c r="O554" s="10"/>
      <c r="P554" s="10"/>
      <c r="Q554" s="10"/>
      <c r="R554" s="10"/>
      <c r="S554" s="10"/>
      <c r="T554" s="10"/>
      <c r="U554" s="10"/>
      <c r="V554" s="10"/>
      <c r="W554" s="10"/>
      <c r="X554" s="10"/>
      <c r="Y554" s="10"/>
      <c r="Z554" s="10"/>
    </row>
    <row r="555" spans="1:26" ht="15.5">
      <c r="A555" s="10"/>
      <c r="B555" s="10"/>
      <c r="C555" s="10"/>
      <c r="D555" s="10"/>
      <c r="E555" s="10"/>
      <c r="F555" s="10"/>
      <c r="G555" s="507"/>
      <c r="H555" s="10"/>
      <c r="I555" s="10"/>
      <c r="J555" s="10"/>
      <c r="K555" s="10"/>
      <c r="L555" s="10"/>
      <c r="M555" s="10"/>
      <c r="N555" s="10"/>
      <c r="O555" s="10"/>
      <c r="P555" s="10"/>
      <c r="Q555" s="10"/>
      <c r="R555" s="10"/>
      <c r="S555" s="10"/>
      <c r="T555" s="10"/>
      <c r="U555" s="10"/>
      <c r="V555" s="10"/>
      <c r="W555" s="10"/>
      <c r="X555" s="10"/>
      <c r="Y555" s="10"/>
      <c r="Z555" s="10"/>
    </row>
    <row r="556" spans="1:26" ht="15.5">
      <c r="A556" s="10"/>
      <c r="B556" s="10"/>
      <c r="C556" s="10"/>
      <c r="D556" s="10"/>
      <c r="E556" s="10"/>
      <c r="F556" s="10"/>
      <c r="G556" s="507"/>
      <c r="H556" s="10"/>
      <c r="I556" s="10"/>
      <c r="J556" s="10"/>
      <c r="K556" s="10"/>
      <c r="L556" s="10"/>
      <c r="M556" s="10"/>
      <c r="N556" s="10"/>
      <c r="O556" s="10"/>
      <c r="P556" s="10"/>
      <c r="Q556" s="10"/>
      <c r="R556" s="10"/>
      <c r="S556" s="10"/>
      <c r="T556" s="10"/>
      <c r="U556" s="10"/>
      <c r="V556" s="10"/>
      <c r="W556" s="10"/>
      <c r="X556" s="10"/>
      <c r="Y556" s="10"/>
      <c r="Z556" s="10"/>
    </row>
    <row r="557" spans="1:26" ht="15.5">
      <c r="A557" s="10"/>
      <c r="B557" s="10"/>
      <c r="C557" s="10"/>
      <c r="D557" s="10"/>
      <c r="E557" s="10"/>
      <c r="F557" s="10"/>
      <c r="G557" s="507"/>
      <c r="H557" s="10"/>
      <c r="I557" s="10"/>
      <c r="J557" s="10"/>
      <c r="K557" s="10"/>
      <c r="L557" s="10"/>
      <c r="M557" s="10"/>
      <c r="N557" s="10"/>
      <c r="O557" s="10"/>
      <c r="P557" s="10"/>
      <c r="Q557" s="10"/>
      <c r="R557" s="10"/>
      <c r="S557" s="10"/>
      <c r="T557" s="10"/>
      <c r="U557" s="10"/>
      <c r="V557" s="10"/>
      <c r="W557" s="10"/>
      <c r="X557" s="10"/>
      <c r="Y557" s="10"/>
      <c r="Z557" s="10"/>
    </row>
    <row r="558" spans="1:26" ht="15.5">
      <c r="A558" s="10"/>
      <c r="B558" s="10"/>
      <c r="C558" s="10"/>
      <c r="D558" s="10"/>
      <c r="E558" s="10"/>
      <c r="F558" s="10"/>
      <c r="G558" s="507"/>
      <c r="H558" s="10"/>
      <c r="I558" s="10"/>
      <c r="J558" s="10"/>
      <c r="K558" s="10"/>
      <c r="L558" s="10"/>
      <c r="M558" s="10"/>
      <c r="N558" s="10"/>
      <c r="O558" s="10"/>
      <c r="P558" s="10"/>
      <c r="Q558" s="10"/>
      <c r="R558" s="10"/>
      <c r="S558" s="10"/>
      <c r="T558" s="10"/>
      <c r="U558" s="10"/>
      <c r="V558" s="10"/>
      <c r="W558" s="10"/>
      <c r="X558" s="10"/>
      <c r="Y558" s="10"/>
      <c r="Z558" s="10"/>
    </row>
    <row r="559" spans="1:26" ht="15.5">
      <c r="A559" s="10"/>
      <c r="B559" s="10"/>
      <c r="C559" s="10"/>
      <c r="D559" s="10"/>
      <c r="E559" s="10"/>
      <c r="F559" s="10"/>
      <c r="G559" s="507"/>
      <c r="H559" s="10"/>
      <c r="I559" s="10"/>
      <c r="J559" s="10"/>
      <c r="K559" s="10"/>
      <c r="L559" s="10"/>
      <c r="M559" s="10"/>
      <c r="N559" s="10"/>
      <c r="O559" s="10"/>
      <c r="P559" s="10"/>
      <c r="Q559" s="10"/>
      <c r="R559" s="10"/>
      <c r="S559" s="10"/>
      <c r="T559" s="10"/>
      <c r="U559" s="10"/>
      <c r="V559" s="10"/>
      <c r="W559" s="10"/>
      <c r="X559" s="10"/>
      <c r="Y559" s="10"/>
      <c r="Z559" s="10"/>
    </row>
    <row r="560" spans="1:26" ht="15.5">
      <c r="A560" s="10"/>
      <c r="B560" s="10"/>
      <c r="C560" s="10"/>
      <c r="D560" s="10"/>
      <c r="E560" s="10"/>
      <c r="F560" s="10"/>
      <c r="G560" s="507"/>
      <c r="H560" s="10"/>
      <c r="I560" s="10"/>
      <c r="J560" s="10"/>
      <c r="K560" s="10"/>
      <c r="L560" s="10"/>
      <c r="M560" s="10"/>
      <c r="N560" s="10"/>
      <c r="O560" s="10"/>
      <c r="P560" s="10"/>
      <c r="Q560" s="10"/>
      <c r="R560" s="10"/>
      <c r="S560" s="10"/>
      <c r="T560" s="10"/>
      <c r="U560" s="10"/>
      <c r="V560" s="10"/>
      <c r="W560" s="10"/>
      <c r="X560" s="10"/>
      <c r="Y560" s="10"/>
      <c r="Z560" s="10"/>
    </row>
    <row r="561" spans="1:26" ht="15.5">
      <c r="A561" s="10"/>
      <c r="B561" s="10"/>
      <c r="C561" s="10"/>
      <c r="D561" s="10"/>
      <c r="E561" s="10"/>
      <c r="F561" s="10"/>
      <c r="G561" s="507"/>
      <c r="H561" s="10"/>
      <c r="I561" s="10"/>
      <c r="J561" s="10"/>
      <c r="K561" s="10"/>
      <c r="L561" s="10"/>
      <c r="M561" s="10"/>
      <c r="N561" s="10"/>
      <c r="O561" s="10"/>
      <c r="P561" s="10"/>
      <c r="Q561" s="10"/>
      <c r="R561" s="10"/>
      <c r="S561" s="10"/>
      <c r="T561" s="10"/>
      <c r="U561" s="10"/>
      <c r="V561" s="10"/>
      <c r="W561" s="10"/>
      <c r="X561" s="10"/>
      <c r="Y561" s="10"/>
      <c r="Z561" s="10"/>
    </row>
    <row r="562" spans="1:26" ht="15.5">
      <c r="A562" s="10"/>
      <c r="B562" s="10"/>
      <c r="C562" s="10"/>
      <c r="D562" s="10"/>
      <c r="E562" s="10"/>
      <c r="F562" s="10"/>
      <c r="G562" s="507"/>
      <c r="H562" s="10"/>
      <c r="I562" s="10"/>
      <c r="J562" s="10"/>
      <c r="K562" s="10"/>
      <c r="L562" s="10"/>
      <c r="M562" s="10"/>
      <c r="N562" s="10"/>
      <c r="O562" s="10"/>
      <c r="P562" s="10"/>
      <c r="Q562" s="10"/>
      <c r="R562" s="10"/>
      <c r="S562" s="10"/>
      <c r="T562" s="10"/>
      <c r="U562" s="10"/>
      <c r="V562" s="10"/>
      <c r="W562" s="10"/>
      <c r="X562" s="10"/>
      <c r="Y562" s="10"/>
      <c r="Z562" s="10"/>
    </row>
    <row r="563" spans="1:26" ht="15.5">
      <c r="A563" s="10"/>
      <c r="B563" s="10"/>
      <c r="C563" s="10"/>
      <c r="D563" s="10"/>
      <c r="E563" s="10"/>
      <c r="F563" s="10"/>
      <c r="G563" s="507"/>
      <c r="H563" s="10"/>
      <c r="I563" s="10"/>
      <c r="J563" s="10"/>
      <c r="K563" s="10"/>
      <c r="L563" s="10"/>
      <c r="M563" s="10"/>
      <c r="N563" s="10"/>
      <c r="O563" s="10"/>
      <c r="P563" s="10"/>
      <c r="Q563" s="10"/>
      <c r="R563" s="10"/>
      <c r="S563" s="10"/>
      <c r="T563" s="10"/>
      <c r="U563" s="10"/>
      <c r="V563" s="10"/>
      <c r="W563" s="10"/>
      <c r="X563" s="10"/>
      <c r="Y563" s="10"/>
      <c r="Z563" s="10"/>
    </row>
    <row r="564" spans="1:26" ht="15.5">
      <c r="A564" s="10"/>
      <c r="B564" s="10"/>
      <c r="C564" s="10"/>
      <c r="D564" s="10"/>
      <c r="E564" s="10"/>
      <c r="F564" s="10"/>
      <c r="G564" s="507"/>
      <c r="H564" s="10"/>
      <c r="I564" s="10"/>
      <c r="J564" s="10"/>
      <c r="K564" s="10"/>
      <c r="L564" s="10"/>
      <c r="M564" s="10"/>
      <c r="N564" s="10"/>
      <c r="O564" s="10"/>
      <c r="P564" s="10"/>
      <c r="Q564" s="10"/>
      <c r="R564" s="10"/>
      <c r="S564" s="10"/>
      <c r="T564" s="10"/>
      <c r="U564" s="10"/>
      <c r="V564" s="10"/>
      <c r="W564" s="10"/>
      <c r="X564" s="10"/>
      <c r="Y564" s="10"/>
      <c r="Z564" s="10"/>
    </row>
    <row r="565" spans="1:26" ht="15.5">
      <c r="A565" s="10"/>
      <c r="B565" s="10"/>
      <c r="C565" s="10"/>
      <c r="D565" s="10"/>
      <c r="E565" s="10"/>
      <c r="F565" s="10"/>
      <c r="G565" s="507"/>
      <c r="H565" s="10"/>
      <c r="I565" s="10"/>
      <c r="J565" s="10"/>
      <c r="K565" s="10"/>
      <c r="L565" s="10"/>
      <c r="M565" s="10"/>
      <c r="N565" s="10"/>
      <c r="O565" s="10"/>
      <c r="P565" s="10"/>
      <c r="Q565" s="10"/>
      <c r="R565" s="10"/>
      <c r="S565" s="10"/>
      <c r="T565" s="10"/>
      <c r="U565" s="10"/>
      <c r="V565" s="10"/>
      <c r="W565" s="10"/>
      <c r="X565" s="10"/>
      <c r="Y565" s="10"/>
      <c r="Z565" s="10"/>
    </row>
    <row r="566" spans="1:26" ht="15.5">
      <c r="A566" s="10"/>
      <c r="B566" s="10"/>
      <c r="C566" s="10"/>
      <c r="D566" s="10"/>
      <c r="E566" s="10"/>
      <c r="F566" s="10"/>
      <c r="G566" s="507"/>
      <c r="H566" s="10"/>
      <c r="I566" s="10"/>
      <c r="J566" s="10"/>
      <c r="K566" s="10"/>
      <c r="L566" s="10"/>
      <c r="M566" s="10"/>
      <c r="N566" s="10"/>
      <c r="O566" s="10"/>
      <c r="P566" s="10"/>
      <c r="Q566" s="10"/>
      <c r="R566" s="10"/>
      <c r="S566" s="10"/>
      <c r="T566" s="10"/>
      <c r="U566" s="10"/>
      <c r="V566" s="10"/>
      <c r="W566" s="10"/>
      <c r="X566" s="10"/>
      <c r="Y566" s="10"/>
      <c r="Z566" s="10"/>
    </row>
    <row r="567" spans="1:26" ht="15.5">
      <c r="A567" s="10"/>
      <c r="B567" s="10"/>
      <c r="C567" s="10"/>
      <c r="D567" s="10"/>
      <c r="E567" s="10"/>
      <c r="F567" s="10"/>
      <c r="G567" s="507"/>
      <c r="H567" s="10"/>
      <c r="I567" s="10"/>
      <c r="J567" s="10"/>
      <c r="K567" s="10"/>
      <c r="L567" s="10"/>
      <c r="M567" s="10"/>
      <c r="N567" s="10"/>
      <c r="O567" s="10"/>
      <c r="P567" s="10"/>
      <c r="Q567" s="10"/>
      <c r="R567" s="10"/>
      <c r="S567" s="10"/>
      <c r="T567" s="10"/>
      <c r="U567" s="10"/>
      <c r="V567" s="10"/>
      <c r="W567" s="10"/>
      <c r="X567" s="10"/>
      <c r="Y567" s="10"/>
      <c r="Z567" s="10"/>
    </row>
    <row r="568" spans="1:26" ht="15.5">
      <c r="A568" s="10"/>
      <c r="B568" s="10"/>
      <c r="C568" s="10"/>
      <c r="D568" s="10"/>
      <c r="E568" s="10"/>
      <c r="F568" s="10"/>
      <c r="G568" s="507"/>
      <c r="H568" s="10"/>
      <c r="I568" s="10"/>
      <c r="J568" s="10"/>
      <c r="K568" s="10"/>
      <c r="L568" s="10"/>
      <c r="M568" s="10"/>
      <c r="N568" s="10"/>
      <c r="O568" s="10"/>
      <c r="P568" s="10"/>
      <c r="Q568" s="10"/>
      <c r="R568" s="10"/>
      <c r="S568" s="10"/>
      <c r="T568" s="10"/>
      <c r="U568" s="10"/>
      <c r="V568" s="10"/>
      <c r="W568" s="10"/>
      <c r="X568" s="10"/>
      <c r="Y568" s="10"/>
      <c r="Z568" s="10"/>
    </row>
    <row r="569" spans="1:26" ht="15.5">
      <c r="A569" s="10"/>
      <c r="B569" s="10"/>
      <c r="C569" s="10"/>
      <c r="D569" s="10"/>
      <c r="E569" s="10"/>
      <c r="F569" s="10"/>
      <c r="G569" s="507"/>
      <c r="H569" s="10"/>
      <c r="I569" s="10"/>
      <c r="J569" s="10"/>
      <c r="K569" s="10"/>
      <c r="L569" s="10"/>
      <c r="M569" s="10"/>
      <c r="N569" s="10"/>
      <c r="O569" s="10"/>
      <c r="P569" s="10"/>
      <c r="Q569" s="10"/>
      <c r="R569" s="10"/>
      <c r="S569" s="10"/>
      <c r="T569" s="10"/>
      <c r="U569" s="10"/>
      <c r="V569" s="10"/>
      <c r="W569" s="10"/>
      <c r="X569" s="10"/>
      <c r="Y569" s="10"/>
      <c r="Z569" s="10"/>
    </row>
    <row r="570" spans="1:26" ht="15.5">
      <c r="A570" s="10"/>
      <c r="B570" s="10"/>
      <c r="C570" s="10"/>
      <c r="D570" s="10"/>
      <c r="E570" s="10"/>
      <c r="F570" s="10"/>
      <c r="G570" s="507"/>
      <c r="H570" s="10"/>
      <c r="I570" s="10"/>
      <c r="J570" s="10"/>
      <c r="K570" s="10"/>
      <c r="L570" s="10"/>
      <c r="M570" s="10"/>
      <c r="N570" s="10"/>
      <c r="O570" s="10"/>
      <c r="P570" s="10"/>
      <c r="Q570" s="10"/>
      <c r="R570" s="10"/>
      <c r="S570" s="10"/>
      <c r="T570" s="10"/>
      <c r="U570" s="10"/>
      <c r="V570" s="10"/>
      <c r="W570" s="10"/>
      <c r="X570" s="10"/>
      <c r="Y570" s="10"/>
      <c r="Z570" s="10"/>
    </row>
    <row r="571" spans="1:26" ht="15.5">
      <c r="A571" s="10"/>
      <c r="B571" s="10"/>
      <c r="C571" s="10"/>
      <c r="D571" s="10"/>
      <c r="E571" s="10"/>
      <c r="F571" s="10"/>
      <c r="G571" s="507"/>
      <c r="H571" s="10"/>
      <c r="I571" s="10"/>
      <c r="J571" s="10"/>
      <c r="K571" s="10"/>
      <c r="L571" s="10"/>
      <c r="M571" s="10"/>
      <c r="N571" s="10"/>
      <c r="O571" s="10"/>
      <c r="P571" s="10"/>
      <c r="Q571" s="10"/>
      <c r="R571" s="10"/>
      <c r="S571" s="10"/>
      <c r="T571" s="10"/>
      <c r="U571" s="10"/>
      <c r="V571" s="10"/>
      <c r="W571" s="10"/>
      <c r="X571" s="10"/>
      <c r="Y571" s="10"/>
      <c r="Z571" s="10"/>
    </row>
    <row r="572" spans="1:26" ht="15.5">
      <c r="A572" s="10"/>
      <c r="B572" s="10"/>
      <c r="C572" s="10"/>
      <c r="D572" s="10"/>
      <c r="E572" s="10"/>
      <c r="F572" s="10"/>
      <c r="G572" s="507"/>
      <c r="H572" s="10"/>
      <c r="I572" s="10"/>
      <c r="J572" s="10"/>
      <c r="K572" s="10"/>
      <c r="L572" s="10"/>
      <c r="M572" s="10"/>
      <c r="N572" s="10"/>
      <c r="O572" s="10"/>
      <c r="P572" s="10"/>
      <c r="Q572" s="10"/>
      <c r="R572" s="10"/>
      <c r="S572" s="10"/>
      <c r="T572" s="10"/>
      <c r="U572" s="10"/>
      <c r="V572" s="10"/>
      <c r="W572" s="10"/>
      <c r="X572" s="10"/>
      <c r="Y572" s="10"/>
      <c r="Z572" s="10"/>
    </row>
    <row r="573" spans="1:26" ht="15.5">
      <c r="A573" s="10"/>
      <c r="B573" s="10"/>
      <c r="C573" s="10"/>
      <c r="D573" s="10"/>
      <c r="E573" s="10"/>
      <c r="F573" s="10"/>
      <c r="G573" s="507"/>
      <c r="H573" s="10"/>
      <c r="I573" s="10"/>
      <c r="J573" s="10"/>
      <c r="K573" s="10"/>
      <c r="L573" s="10"/>
      <c r="M573" s="10"/>
      <c r="N573" s="10"/>
      <c r="O573" s="10"/>
      <c r="P573" s="10"/>
      <c r="Q573" s="10"/>
      <c r="R573" s="10"/>
      <c r="S573" s="10"/>
      <c r="T573" s="10"/>
      <c r="U573" s="10"/>
      <c r="V573" s="10"/>
      <c r="W573" s="10"/>
      <c r="X573" s="10"/>
      <c r="Y573" s="10"/>
      <c r="Z573" s="10"/>
    </row>
    <row r="574" spans="1:26" ht="15.5">
      <c r="A574" s="10"/>
      <c r="B574" s="10"/>
      <c r="C574" s="10"/>
      <c r="D574" s="10"/>
      <c r="E574" s="10"/>
      <c r="F574" s="10"/>
      <c r="G574" s="507"/>
      <c r="H574" s="10"/>
      <c r="I574" s="10"/>
      <c r="J574" s="10"/>
      <c r="K574" s="10"/>
      <c r="L574" s="10"/>
      <c r="M574" s="10"/>
      <c r="N574" s="10"/>
      <c r="O574" s="10"/>
      <c r="P574" s="10"/>
      <c r="Q574" s="10"/>
      <c r="R574" s="10"/>
      <c r="S574" s="10"/>
      <c r="T574" s="10"/>
      <c r="U574" s="10"/>
      <c r="V574" s="10"/>
      <c r="W574" s="10"/>
      <c r="X574" s="10"/>
      <c r="Y574" s="10"/>
      <c r="Z574" s="10"/>
    </row>
    <row r="575" spans="1:26" ht="15.5">
      <c r="A575" s="10"/>
      <c r="B575" s="10"/>
      <c r="C575" s="10"/>
      <c r="D575" s="10"/>
      <c r="E575" s="10"/>
      <c r="F575" s="10"/>
      <c r="G575" s="507"/>
      <c r="H575" s="10"/>
      <c r="I575" s="10"/>
      <c r="J575" s="10"/>
      <c r="K575" s="10"/>
      <c r="L575" s="10"/>
      <c r="M575" s="10"/>
      <c r="N575" s="10"/>
      <c r="O575" s="10"/>
      <c r="P575" s="10"/>
      <c r="Q575" s="10"/>
      <c r="R575" s="10"/>
      <c r="S575" s="10"/>
      <c r="T575" s="10"/>
      <c r="U575" s="10"/>
      <c r="V575" s="10"/>
      <c r="W575" s="10"/>
      <c r="X575" s="10"/>
      <c r="Y575" s="10"/>
      <c r="Z575" s="10"/>
    </row>
    <row r="576" spans="1:26" ht="15.5">
      <c r="A576" s="10"/>
      <c r="B576" s="10"/>
      <c r="C576" s="10"/>
      <c r="D576" s="10"/>
      <c r="E576" s="10"/>
      <c r="F576" s="10"/>
      <c r="G576" s="507"/>
      <c r="H576" s="10"/>
      <c r="I576" s="10"/>
      <c r="J576" s="10"/>
      <c r="K576" s="10"/>
      <c r="L576" s="10"/>
      <c r="M576" s="10"/>
      <c r="N576" s="10"/>
      <c r="O576" s="10"/>
      <c r="P576" s="10"/>
      <c r="Q576" s="10"/>
      <c r="R576" s="10"/>
      <c r="S576" s="10"/>
      <c r="T576" s="10"/>
      <c r="U576" s="10"/>
      <c r="V576" s="10"/>
      <c r="W576" s="10"/>
      <c r="X576" s="10"/>
      <c r="Y576" s="10"/>
      <c r="Z576" s="10"/>
    </row>
    <row r="577" spans="1:26" ht="15.5">
      <c r="A577" s="10"/>
      <c r="B577" s="10"/>
      <c r="C577" s="10"/>
      <c r="D577" s="10"/>
      <c r="E577" s="10"/>
      <c r="F577" s="10"/>
      <c r="G577" s="507"/>
      <c r="H577" s="10"/>
      <c r="I577" s="10"/>
      <c r="J577" s="10"/>
      <c r="K577" s="10"/>
      <c r="L577" s="10"/>
      <c r="M577" s="10"/>
      <c r="N577" s="10"/>
      <c r="O577" s="10"/>
      <c r="P577" s="10"/>
      <c r="Q577" s="10"/>
      <c r="R577" s="10"/>
      <c r="S577" s="10"/>
      <c r="T577" s="10"/>
      <c r="U577" s="10"/>
      <c r="V577" s="10"/>
      <c r="W577" s="10"/>
      <c r="X577" s="10"/>
      <c r="Y577" s="10"/>
      <c r="Z577" s="10"/>
    </row>
    <row r="578" spans="1:26" ht="15.5">
      <c r="A578" s="10"/>
      <c r="B578" s="10"/>
      <c r="C578" s="10"/>
      <c r="D578" s="10"/>
      <c r="E578" s="10"/>
      <c r="F578" s="10"/>
      <c r="G578" s="507"/>
      <c r="H578" s="10"/>
      <c r="I578" s="10"/>
      <c r="J578" s="10"/>
      <c r="K578" s="10"/>
      <c r="L578" s="10"/>
      <c r="M578" s="10"/>
      <c r="N578" s="10"/>
      <c r="O578" s="10"/>
      <c r="P578" s="10"/>
      <c r="Q578" s="10"/>
      <c r="R578" s="10"/>
      <c r="S578" s="10"/>
      <c r="T578" s="10"/>
      <c r="U578" s="10"/>
      <c r="V578" s="10"/>
      <c r="W578" s="10"/>
      <c r="X578" s="10"/>
      <c r="Y578" s="10"/>
      <c r="Z578" s="10"/>
    </row>
    <row r="579" spans="1:26" ht="15.5">
      <c r="A579" s="10"/>
      <c r="B579" s="10"/>
      <c r="C579" s="10"/>
      <c r="D579" s="10"/>
      <c r="E579" s="10"/>
      <c r="F579" s="10"/>
      <c r="G579" s="507"/>
      <c r="H579" s="10"/>
      <c r="I579" s="10"/>
      <c r="J579" s="10"/>
      <c r="K579" s="10"/>
      <c r="L579" s="10"/>
      <c r="M579" s="10"/>
      <c r="N579" s="10"/>
      <c r="O579" s="10"/>
      <c r="P579" s="10"/>
      <c r="Q579" s="10"/>
      <c r="R579" s="10"/>
      <c r="S579" s="10"/>
      <c r="T579" s="10"/>
      <c r="U579" s="10"/>
      <c r="V579" s="10"/>
      <c r="W579" s="10"/>
      <c r="X579" s="10"/>
      <c r="Y579" s="10"/>
      <c r="Z579" s="10"/>
    </row>
    <row r="580" spans="1:26" ht="15.5">
      <c r="A580" s="10"/>
      <c r="B580" s="10"/>
      <c r="C580" s="10"/>
      <c r="D580" s="10"/>
      <c r="E580" s="10"/>
      <c r="F580" s="10"/>
      <c r="G580" s="507"/>
      <c r="H580" s="10"/>
      <c r="I580" s="10"/>
      <c r="J580" s="10"/>
      <c r="K580" s="10"/>
      <c r="L580" s="10"/>
      <c r="M580" s="10"/>
      <c r="N580" s="10"/>
      <c r="O580" s="10"/>
      <c r="P580" s="10"/>
      <c r="Q580" s="10"/>
      <c r="R580" s="10"/>
      <c r="S580" s="10"/>
      <c r="T580" s="10"/>
      <c r="U580" s="10"/>
      <c r="V580" s="10"/>
      <c r="W580" s="10"/>
      <c r="X580" s="10"/>
      <c r="Y580" s="10"/>
      <c r="Z580" s="10"/>
    </row>
    <row r="581" spans="1:26" ht="15.5">
      <c r="A581" s="10"/>
      <c r="B581" s="10"/>
      <c r="C581" s="10"/>
      <c r="D581" s="10"/>
      <c r="E581" s="10"/>
      <c r="F581" s="10"/>
      <c r="G581" s="507"/>
      <c r="H581" s="10"/>
      <c r="I581" s="10"/>
      <c r="J581" s="10"/>
      <c r="K581" s="10"/>
      <c r="L581" s="10"/>
      <c r="M581" s="10"/>
      <c r="N581" s="10"/>
      <c r="O581" s="10"/>
      <c r="P581" s="10"/>
      <c r="Q581" s="10"/>
      <c r="R581" s="10"/>
      <c r="S581" s="10"/>
      <c r="T581" s="10"/>
      <c r="U581" s="10"/>
      <c r="V581" s="10"/>
      <c r="W581" s="10"/>
      <c r="X581" s="10"/>
      <c r="Y581" s="10"/>
      <c r="Z581" s="10"/>
    </row>
    <row r="582" spans="1:26" ht="15.5">
      <c r="A582" s="10"/>
      <c r="B582" s="10"/>
      <c r="C582" s="10"/>
      <c r="D582" s="10"/>
      <c r="E582" s="10"/>
      <c r="F582" s="10"/>
      <c r="G582" s="507"/>
      <c r="H582" s="10"/>
      <c r="I582" s="10"/>
      <c r="J582" s="10"/>
      <c r="K582" s="10"/>
      <c r="L582" s="10"/>
      <c r="M582" s="10"/>
      <c r="N582" s="10"/>
      <c r="O582" s="10"/>
      <c r="P582" s="10"/>
      <c r="Q582" s="10"/>
      <c r="R582" s="10"/>
      <c r="S582" s="10"/>
      <c r="T582" s="10"/>
      <c r="U582" s="10"/>
      <c r="V582" s="10"/>
      <c r="W582" s="10"/>
      <c r="X582" s="10"/>
      <c r="Y582" s="10"/>
      <c r="Z582" s="10"/>
    </row>
    <row r="583" spans="1:26" ht="15.5">
      <c r="A583" s="10"/>
      <c r="B583" s="10"/>
      <c r="C583" s="10"/>
      <c r="D583" s="10"/>
      <c r="E583" s="10"/>
      <c r="F583" s="10"/>
      <c r="G583" s="507"/>
      <c r="H583" s="10"/>
      <c r="I583" s="10"/>
      <c r="J583" s="10"/>
      <c r="K583" s="10"/>
      <c r="L583" s="10"/>
      <c r="M583" s="10"/>
      <c r="N583" s="10"/>
      <c r="O583" s="10"/>
      <c r="P583" s="10"/>
      <c r="Q583" s="10"/>
      <c r="R583" s="10"/>
      <c r="S583" s="10"/>
      <c r="T583" s="10"/>
      <c r="U583" s="10"/>
      <c r="V583" s="10"/>
      <c r="W583" s="10"/>
      <c r="X583" s="10"/>
      <c r="Y583" s="10"/>
      <c r="Z583" s="10"/>
    </row>
    <row r="584" spans="1:26" ht="15.5">
      <c r="A584" s="10"/>
      <c r="B584" s="10"/>
      <c r="C584" s="10"/>
      <c r="D584" s="10"/>
      <c r="E584" s="10"/>
      <c r="F584" s="10"/>
      <c r="G584" s="507"/>
      <c r="H584" s="10"/>
      <c r="I584" s="10"/>
      <c r="J584" s="10"/>
      <c r="K584" s="10"/>
      <c r="L584" s="10"/>
      <c r="M584" s="10"/>
      <c r="N584" s="10"/>
      <c r="O584" s="10"/>
      <c r="P584" s="10"/>
      <c r="Q584" s="10"/>
      <c r="R584" s="10"/>
      <c r="S584" s="10"/>
      <c r="T584" s="10"/>
      <c r="U584" s="10"/>
      <c r="V584" s="10"/>
      <c r="W584" s="10"/>
      <c r="X584" s="10"/>
      <c r="Y584" s="10"/>
      <c r="Z584" s="10"/>
    </row>
    <row r="585" spans="1:26" ht="15.5">
      <c r="A585" s="10"/>
      <c r="B585" s="10"/>
      <c r="C585" s="10"/>
      <c r="D585" s="10"/>
      <c r="E585" s="10"/>
      <c r="F585" s="10"/>
      <c r="G585" s="507"/>
      <c r="H585" s="10"/>
      <c r="I585" s="10"/>
      <c r="J585" s="10"/>
      <c r="K585" s="10"/>
      <c r="L585" s="10"/>
      <c r="M585" s="10"/>
      <c r="N585" s="10"/>
      <c r="O585" s="10"/>
      <c r="P585" s="10"/>
      <c r="Q585" s="10"/>
      <c r="R585" s="10"/>
      <c r="S585" s="10"/>
      <c r="T585" s="10"/>
      <c r="U585" s="10"/>
      <c r="V585" s="10"/>
      <c r="W585" s="10"/>
      <c r="X585" s="10"/>
      <c r="Y585" s="10"/>
      <c r="Z585" s="10"/>
    </row>
    <row r="586" spans="1:26" ht="15.5">
      <c r="A586" s="10"/>
      <c r="B586" s="10"/>
      <c r="C586" s="10"/>
      <c r="D586" s="10"/>
      <c r="E586" s="10"/>
      <c r="F586" s="10"/>
      <c r="G586" s="507"/>
      <c r="H586" s="10"/>
      <c r="I586" s="10"/>
      <c r="J586" s="10"/>
      <c r="K586" s="10"/>
      <c r="L586" s="10"/>
      <c r="M586" s="10"/>
      <c r="N586" s="10"/>
      <c r="O586" s="10"/>
      <c r="P586" s="10"/>
      <c r="Q586" s="10"/>
      <c r="R586" s="10"/>
      <c r="S586" s="10"/>
      <c r="T586" s="10"/>
      <c r="U586" s="10"/>
      <c r="V586" s="10"/>
      <c r="W586" s="10"/>
      <c r="X586" s="10"/>
      <c r="Y586" s="10"/>
      <c r="Z586" s="10"/>
    </row>
    <row r="587" spans="1:26" ht="15.5">
      <c r="A587" s="10"/>
      <c r="B587" s="10"/>
      <c r="C587" s="10"/>
      <c r="D587" s="10"/>
      <c r="E587" s="10"/>
      <c r="F587" s="10"/>
      <c r="G587" s="507"/>
      <c r="H587" s="10"/>
      <c r="I587" s="10"/>
      <c r="J587" s="10"/>
      <c r="K587" s="10"/>
      <c r="L587" s="10"/>
      <c r="M587" s="10"/>
      <c r="N587" s="10"/>
      <c r="O587" s="10"/>
      <c r="P587" s="10"/>
      <c r="Q587" s="10"/>
      <c r="R587" s="10"/>
      <c r="S587" s="10"/>
      <c r="T587" s="10"/>
      <c r="U587" s="10"/>
      <c r="V587" s="10"/>
      <c r="W587" s="10"/>
      <c r="X587" s="10"/>
      <c r="Y587" s="10"/>
      <c r="Z587" s="10"/>
    </row>
    <row r="588" spans="1:26" ht="15.5">
      <c r="A588" s="10"/>
      <c r="B588" s="10"/>
      <c r="C588" s="10"/>
      <c r="D588" s="10"/>
      <c r="E588" s="10"/>
      <c r="F588" s="10"/>
      <c r="G588" s="507"/>
      <c r="H588" s="10"/>
      <c r="I588" s="10"/>
      <c r="J588" s="10"/>
      <c r="K588" s="10"/>
      <c r="L588" s="10"/>
      <c r="M588" s="10"/>
      <c r="N588" s="10"/>
      <c r="O588" s="10"/>
      <c r="P588" s="10"/>
      <c r="Q588" s="10"/>
      <c r="R588" s="10"/>
      <c r="S588" s="10"/>
      <c r="T588" s="10"/>
      <c r="U588" s="10"/>
      <c r="V588" s="10"/>
      <c r="W588" s="10"/>
      <c r="X588" s="10"/>
      <c r="Y588" s="10"/>
      <c r="Z588" s="10"/>
    </row>
    <row r="589" spans="1:26" ht="15.5">
      <c r="A589" s="10"/>
      <c r="B589" s="10"/>
      <c r="C589" s="10"/>
      <c r="D589" s="10"/>
      <c r="E589" s="10"/>
      <c r="F589" s="10"/>
      <c r="G589" s="507"/>
      <c r="H589" s="10"/>
      <c r="I589" s="10"/>
      <c r="J589" s="10"/>
      <c r="K589" s="10"/>
      <c r="L589" s="10"/>
      <c r="M589" s="10"/>
      <c r="N589" s="10"/>
      <c r="O589" s="10"/>
      <c r="P589" s="10"/>
      <c r="Q589" s="10"/>
      <c r="R589" s="10"/>
      <c r="S589" s="10"/>
      <c r="T589" s="10"/>
      <c r="U589" s="10"/>
      <c r="V589" s="10"/>
      <c r="W589" s="10"/>
      <c r="X589" s="10"/>
      <c r="Y589" s="10"/>
      <c r="Z589" s="10"/>
    </row>
    <row r="590" spans="1:26" ht="15.5">
      <c r="A590" s="10"/>
      <c r="B590" s="10"/>
      <c r="C590" s="10"/>
      <c r="D590" s="10"/>
      <c r="E590" s="10"/>
      <c r="F590" s="10"/>
      <c r="G590" s="507"/>
      <c r="H590" s="10"/>
      <c r="I590" s="10"/>
      <c r="J590" s="10"/>
      <c r="K590" s="10"/>
      <c r="L590" s="10"/>
      <c r="M590" s="10"/>
      <c r="N590" s="10"/>
      <c r="O590" s="10"/>
      <c r="P590" s="10"/>
      <c r="Q590" s="10"/>
      <c r="R590" s="10"/>
      <c r="S590" s="10"/>
      <c r="T590" s="10"/>
      <c r="U590" s="10"/>
      <c r="V590" s="10"/>
      <c r="W590" s="10"/>
      <c r="X590" s="10"/>
      <c r="Y590" s="10"/>
      <c r="Z590" s="10"/>
    </row>
    <row r="591" spans="1:26" ht="15.5">
      <c r="A591" s="10"/>
      <c r="B591" s="10"/>
      <c r="C591" s="10"/>
      <c r="D591" s="10"/>
      <c r="E591" s="10"/>
      <c r="F591" s="10"/>
      <c r="G591" s="507"/>
      <c r="H591" s="10"/>
      <c r="I591" s="10"/>
      <c r="J591" s="10"/>
      <c r="K591" s="10"/>
      <c r="L591" s="10"/>
      <c r="M591" s="10"/>
      <c r="N591" s="10"/>
      <c r="O591" s="10"/>
      <c r="P591" s="10"/>
      <c r="Q591" s="10"/>
      <c r="R591" s="10"/>
      <c r="S591" s="10"/>
      <c r="T591" s="10"/>
      <c r="U591" s="10"/>
      <c r="V591" s="10"/>
      <c r="W591" s="10"/>
      <c r="X591" s="10"/>
      <c r="Y591" s="10"/>
      <c r="Z591" s="10"/>
    </row>
    <row r="592" spans="1:26" ht="15.5">
      <c r="A592" s="10"/>
      <c r="B592" s="10"/>
      <c r="C592" s="10"/>
      <c r="D592" s="10"/>
      <c r="E592" s="10"/>
      <c r="F592" s="10"/>
      <c r="G592" s="507"/>
      <c r="H592" s="10"/>
      <c r="I592" s="10"/>
      <c r="J592" s="10"/>
      <c r="K592" s="10"/>
      <c r="L592" s="10"/>
      <c r="M592" s="10"/>
      <c r="N592" s="10"/>
      <c r="O592" s="10"/>
      <c r="P592" s="10"/>
      <c r="Q592" s="10"/>
      <c r="R592" s="10"/>
      <c r="S592" s="10"/>
      <c r="T592" s="10"/>
      <c r="U592" s="10"/>
      <c r="V592" s="10"/>
      <c r="W592" s="10"/>
      <c r="X592" s="10"/>
      <c r="Y592" s="10"/>
      <c r="Z592" s="10"/>
    </row>
    <row r="593" spans="1:26" ht="15.5">
      <c r="A593" s="10"/>
      <c r="B593" s="10"/>
      <c r="C593" s="10"/>
      <c r="D593" s="10"/>
      <c r="E593" s="10"/>
      <c r="F593" s="10"/>
      <c r="G593" s="507"/>
      <c r="H593" s="10"/>
      <c r="I593" s="10"/>
      <c r="J593" s="10"/>
      <c r="K593" s="10"/>
      <c r="L593" s="10"/>
      <c r="M593" s="10"/>
      <c r="N593" s="10"/>
      <c r="O593" s="10"/>
      <c r="P593" s="10"/>
      <c r="Q593" s="10"/>
      <c r="R593" s="10"/>
      <c r="S593" s="10"/>
      <c r="T593" s="10"/>
      <c r="U593" s="10"/>
      <c r="V593" s="10"/>
      <c r="W593" s="10"/>
      <c r="X593" s="10"/>
      <c r="Y593" s="10"/>
      <c r="Z593" s="10"/>
    </row>
    <row r="594" spans="1:26" ht="15.5">
      <c r="A594" s="10"/>
      <c r="B594" s="10"/>
      <c r="C594" s="10"/>
      <c r="D594" s="10"/>
      <c r="E594" s="10"/>
      <c r="F594" s="10"/>
      <c r="G594" s="507"/>
      <c r="H594" s="10"/>
      <c r="I594" s="10"/>
      <c r="J594" s="10"/>
      <c r="K594" s="10"/>
      <c r="L594" s="10"/>
      <c r="M594" s="10"/>
      <c r="N594" s="10"/>
      <c r="O594" s="10"/>
      <c r="P594" s="10"/>
      <c r="Q594" s="10"/>
      <c r="R594" s="10"/>
      <c r="S594" s="10"/>
      <c r="T594" s="10"/>
      <c r="U594" s="10"/>
      <c r="V594" s="10"/>
      <c r="W594" s="10"/>
      <c r="X594" s="10"/>
      <c r="Y594" s="10"/>
      <c r="Z594" s="10"/>
    </row>
    <row r="595" spans="1:26" ht="15.5">
      <c r="A595" s="10"/>
      <c r="B595" s="10"/>
      <c r="C595" s="10"/>
      <c r="D595" s="10"/>
      <c r="E595" s="10"/>
      <c r="F595" s="10"/>
      <c r="G595" s="507"/>
      <c r="H595" s="10"/>
      <c r="I595" s="10"/>
      <c r="J595" s="10"/>
      <c r="K595" s="10"/>
      <c r="L595" s="10"/>
      <c r="M595" s="10"/>
      <c r="N595" s="10"/>
      <c r="O595" s="10"/>
      <c r="P595" s="10"/>
      <c r="Q595" s="10"/>
      <c r="R595" s="10"/>
      <c r="S595" s="10"/>
      <c r="T595" s="10"/>
      <c r="U595" s="10"/>
      <c r="V595" s="10"/>
      <c r="W595" s="10"/>
      <c r="X595" s="10"/>
      <c r="Y595" s="10"/>
      <c r="Z595" s="10"/>
    </row>
    <row r="596" spans="1:26" ht="15.5">
      <c r="A596" s="10"/>
      <c r="B596" s="10"/>
      <c r="C596" s="10"/>
      <c r="D596" s="10"/>
      <c r="E596" s="10"/>
      <c r="F596" s="10"/>
      <c r="G596" s="507"/>
      <c r="H596" s="10"/>
      <c r="I596" s="10"/>
      <c r="J596" s="10"/>
      <c r="K596" s="10"/>
      <c r="L596" s="10"/>
      <c r="M596" s="10"/>
      <c r="N596" s="10"/>
      <c r="O596" s="10"/>
      <c r="P596" s="10"/>
      <c r="Q596" s="10"/>
      <c r="R596" s="10"/>
      <c r="S596" s="10"/>
      <c r="T596" s="10"/>
      <c r="U596" s="10"/>
      <c r="V596" s="10"/>
      <c r="W596" s="10"/>
      <c r="X596" s="10"/>
      <c r="Y596" s="10"/>
      <c r="Z596" s="10"/>
    </row>
    <row r="597" spans="1:26" ht="15.5">
      <c r="A597" s="10"/>
      <c r="B597" s="10"/>
      <c r="C597" s="10"/>
      <c r="D597" s="10"/>
      <c r="E597" s="10"/>
      <c r="F597" s="10"/>
      <c r="G597" s="507"/>
      <c r="H597" s="10"/>
      <c r="I597" s="10"/>
      <c r="J597" s="10"/>
      <c r="K597" s="10"/>
      <c r="L597" s="10"/>
      <c r="M597" s="10"/>
      <c r="N597" s="10"/>
      <c r="O597" s="10"/>
      <c r="P597" s="10"/>
      <c r="Q597" s="10"/>
      <c r="R597" s="10"/>
      <c r="S597" s="10"/>
      <c r="T597" s="10"/>
      <c r="U597" s="10"/>
      <c r="V597" s="10"/>
      <c r="W597" s="10"/>
      <c r="X597" s="10"/>
      <c r="Y597" s="10"/>
      <c r="Z597" s="10"/>
    </row>
    <row r="598" spans="1:26" ht="15.5">
      <c r="A598" s="10"/>
      <c r="B598" s="10"/>
      <c r="C598" s="10"/>
      <c r="D598" s="10"/>
      <c r="E598" s="10"/>
      <c r="F598" s="10"/>
      <c r="G598" s="507"/>
      <c r="H598" s="10"/>
      <c r="I598" s="10"/>
      <c r="J598" s="10"/>
      <c r="K598" s="10"/>
      <c r="L598" s="10"/>
      <c r="M598" s="10"/>
      <c r="N598" s="10"/>
      <c r="O598" s="10"/>
      <c r="P598" s="10"/>
      <c r="Q598" s="10"/>
      <c r="R598" s="10"/>
      <c r="S598" s="10"/>
      <c r="T598" s="10"/>
      <c r="U598" s="10"/>
      <c r="V598" s="10"/>
      <c r="W598" s="10"/>
      <c r="X598" s="10"/>
      <c r="Y598" s="10"/>
      <c r="Z598" s="10"/>
    </row>
    <row r="599" spans="1:26" ht="15.5">
      <c r="A599" s="10"/>
      <c r="B599" s="10"/>
      <c r="C599" s="10"/>
      <c r="D599" s="10"/>
      <c r="E599" s="10"/>
      <c r="F599" s="10"/>
      <c r="G599" s="507"/>
      <c r="H599" s="10"/>
      <c r="I599" s="10"/>
      <c r="J599" s="10"/>
      <c r="K599" s="10"/>
      <c r="L599" s="10"/>
      <c r="M599" s="10"/>
      <c r="N599" s="10"/>
      <c r="O599" s="10"/>
      <c r="P599" s="10"/>
      <c r="Q599" s="10"/>
      <c r="R599" s="10"/>
      <c r="S599" s="10"/>
      <c r="T599" s="10"/>
      <c r="U599" s="10"/>
      <c r="V599" s="10"/>
      <c r="W599" s="10"/>
      <c r="X599" s="10"/>
      <c r="Y599" s="10"/>
      <c r="Z599" s="10"/>
    </row>
    <row r="600" spans="1:26" ht="15.5">
      <c r="A600" s="10"/>
      <c r="B600" s="10"/>
      <c r="C600" s="10"/>
      <c r="D600" s="10"/>
      <c r="E600" s="10"/>
      <c r="F600" s="10"/>
      <c r="G600" s="507"/>
      <c r="H600" s="10"/>
      <c r="I600" s="10"/>
      <c r="J600" s="10"/>
      <c r="K600" s="10"/>
      <c r="L600" s="10"/>
      <c r="M600" s="10"/>
      <c r="N600" s="10"/>
      <c r="O600" s="10"/>
      <c r="P600" s="10"/>
      <c r="Q600" s="10"/>
      <c r="R600" s="10"/>
      <c r="S600" s="10"/>
      <c r="T600" s="10"/>
      <c r="U600" s="10"/>
      <c r="V600" s="10"/>
      <c r="W600" s="10"/>
      <c r="X600" s="10"/>
      <c r="Y600" s="10"/>
      <c r="Z600" s="10"/>
    </row>
    <row r="601" spans="1:26" ht="15.5">
      <c r="A601" s="10"/>
      <c r="B601" s="10"/>
      <c r="C601" s="10"/>
      <c r="D601" s="10"/>
      <c r="E601" s="10"/>
      <c r="F601" s="10"/>
      <c r="G601" s="507"/>
      <c r="H601" s="10"/>
      <c r="I601" s="10"/>
      <c r="J601" s="10"/>
      <c r="K601" s="10"/>
      <c r="L601" s="10"/>
      <c r="M601" s="10"/>
      <c r="N601" s="10"/>
      <c r="O601" s="10"/>
      <c r="P601" s="10"/>
      <c r="Q601" s="10"/>
      <c r="R601" s="10"/>
      <c r="S601" s="10"/>
      <c r="T601" s="10"/>
      <c r="U601" s="10"/>
      <c r="V601" s="10"/>
      <c r="W601" s="10"/>
      <c r="X601" s="10"/>
      <c r="Y601" s="10"/>
      <c r="Z601" s="10"/>
    </row>
    <row r="602" spans="1:26" ht="15.5">
      <c r="A602" s="10"/>
      <c r="B602" s="10"/>
      <c r="C602" s="10"/>
      <c r="D602" s="10"/>
      <c r="E602" s="10"/>
      <c r="F602" s="10"/>
      <c r="G602" s="507"/>
      <c r="H602" s="10"/>
      <c r="I602" s="10"/>
      <c r="J602" s="10"/>
      <c r="K602" s="10"/>
      <c r="L602" s="10"/>
      <c r="M602" s="10"/>
      <c r="N602" s="10"/>
      <c r="O602" s="10"/>
      <c r="P602" s="10"/>
      <c r="Q602" s="10"/>
      <c r="R602" s="10"/>
      <c r="S602" s="10"/>
      <c r="T602" s="10"/>
      <c r="U602" s="10"/>
      <c r="V602" s="10"/>
      <c r="W602" s="10"/>
      <c r="X602" s="10"/>
      <c r="Y602" s="10"/>
      <c r="Z602" s="10"/>
    </row>
    <row r="603" spans="1:26" ht="15.5">
      <c r="A603" s="10"/>
      <c r="B603" s="10"/>
      <c r="C603" s="10"/>
      <c r="D603" s="10"/>
      <c r="E603" s="10"/>
      <c r="F603" s="10"/>
      <c r="G603" s="507"/>
      <c r="H603" s="10"/>
      <c r="I603" s="10"/>
      <c r="J603" s="10"/>
      <c r="K603" s="10"/>
      <c r="L603" s="10"/>
      <c r="M603" s="10"/>
      <c r="N603" s="10"/>
      <c r="O603" s="10"/>
      <c r="P603" s="10"/>
      <c r="Q603" s="10"/>
      <c r="R603" s="10"/>
      <c r="S603" s="10"/>
      <c r="T603" s="10"/>
      <c r="U603" s="10"/>
      <c r="V603" s="10"/>
      <c r="W603" s="10"/>
      <c r="X603" s="10"/>
      <c r="Y603" s="10"/>
      <c r="Z603" s="10"/>
    </row>
    <row r="604" spans="1:26" ht="15.5">
      <c r="A604" s="10"/>
      <c r="B604" s="10"/>
      <c r="C604" s="10"/>
      <c r="D604" s="10"/>
      <c r="E604" s="10"/>
      <c r="F604" s="10"/>
      <c r="G604" s="507"/>
      <c r="H604" s="10"/>
      <c r="I604" s="10"/>
      <c r="J604" s="10"/>
      <c r="K604" s="10"/>
      <c r="L604" s="10"/>
      <c r="M604" s="10"/>
      <c r="N604" s="10"/>
      <c r="O604" s="10"/>
      <c r="P604" s="10"/>
      <c r="Q604" s="10"/>
      <c r="R604" s="10"/>
      <c r="S604" s="10"/>
      <c r="T604" s="10"/>
      <c r="U604" s="10"/>
      <c r="V604" s="10"/>
      <c r="W604" s="10"/>
      <c r="X604" s="10"/>
      <c r="Y604" s="10"/>
      <c r="Z604" s="10"/>
    </row>
    <row r="605" spans="1:26" ht="15.5">
      <c r="A605" s="10"/>
      <c r="B605" s="10"/>
      <c r="C605" s="10"/>
      <c r="D605" s="10"/>
      <c r="E605" s="10"/>
      <c r="F605" s="10"/>
      <c r="G605" s="507"/>
      <c r="H605" s="10"/>
      <c r="I605" s="10"/>
      <c r="J605" s="10"/>
      <c r="K605" s="10"/>
      <c r="L605" s="10"/>
      <c r="M605" s="10"/>
      <c r="N605" s="10"/>
      <c r="O605" s="10"/>
      <c r="P605" s="10"/>
      <c r="Q605" s="10"/>
      <c r="R605" s="10"/>
      <c r="S605" s="10"/>
      <c r="T605" s="10"/>
      <c r="U605" s="10"/>
      <c r="V605" s="10"/>
      <c r="W605" s="10"/>
      <c r="X605" s="10"/>
      <c r="Y605" s="10"/>
      <c r="Z605" s="10"/>
    </row>
    <row r="606" spans="1:26" ht="15.5">
      <c r="A606" s="10"/>
      <c r="B606" s="10"/>
      <c r="C606" s="10"/>
      <c r="D606" s="10"/>
      <c r="E606" s="10"/>
      <c r="F606" s="10"/>
      <c r="G606" s="507"/>
      <c r="H606" s="10"/>
      <c r="I606" s="10"/>
      <c r="J606" s="10"/>
      <c r="K606" s="10"/>
      <c r="L606" s="10"/>
      <c r="M606" s="10"/>
      <c r="N606" s="10"/>
      <c r="O606" s="10"/>
      <c r="P606" s="10"/>
      <c r="Q606" s="10"/>
      <c r="R606" s="10"/>
      <c r="S606" s="10"/>
      <c r="T606" s="10"/>
      <c r="U606" s="10"/>
      <c r="V606" s="10"/>
      <c r="W606" s="10"/>
      <c r="X606" s="10"/>
      <c r="Y606" s="10"/>
      <c r="Z606" s="10"/>
    </row>
    <row r="607" spans="1:26" ht="15.5">
      <c r="A607" s="10"/>
      <c r="B607" s="10"/>
      <c r="C607" s="10"/>
      <c r="D607" s="10"/>
      <c r="E607" s="10"/>
      <c r="F607" s="10"/>
      <c r="G607" s="507"/>
      <c r="H607" s="10"/>
      <c r="I607" s="10"/>
      <c r="J607" s="10"/>
      <c r="K607" s="10"/>
      <c r="L607" s="10"/>
      <c r="M607" s="10"/>
      <c r="N607" s="10"/>
      <c r="O607" s="10"/>
      <c r="P607" s="10"/>
      <c r="Q607" s="10"/>
      <c r="R607" s="10"/>
      <c r="S607" s="10"/>
      <c r="T607" s="10"/>
      <c r="U607" s="10"/>
      <c r="V607" s="10"/>
      <c r="W607" s="10"/>
      <c r="X607" s="10"/>
      <c r="Y607" s="10"/>
      <c r="Z607" s="10"/>
    </row>
    <row r="608" spans="1:26" ht="15.5">
      <c r="A608" s="10"/>
      <c r="B608" s="10"/>
      <c r="C608" s="10"/>
      <c r="D608" s="10"/>
      <c r="E608" s="10"/>
      <c r="F608" s="10"/>
      <c r="G608" s="507"/>
      <c r="H608" s="10"/>
      <c r="I608" s="10"/>
      <c r="J608" s="10"/>
      <c r="K608" s="10"/>
      <c r="L608" s="10"/>
      <c r="M608" s="10"/>
      <c r="N608" s="10"/>
      <c r="O608" s="10"/>
      <c r="P608" s="10"/>
      <c r="Q608" s="10"/>
      <c r="R608" s="10"/>
      <c r="S608" s="10"/>
      <c r="T608" s="10"/>
      <c r="U608" s="10"/>
      <c r="V608" s="10"/>
      <c r="W608" s="10"/>
      <c r="X608" s="10"/>
      <c r="Y608" s="10"/>
      <c r="Z608" s="10"/>
    </row>
    <row r="609" spans="1:26" ht="15.5">
      <c r="A609" s="10"/>
      <c r="B609" s="10"/>
      <c r="C609" s="10"/>
      <c r="D609" s="10"/>
      <c r="E609" s="10"/>
      <c r="F609" s="10"/>
      <c r="G609" s="507"/>
      <c r="H609" s="10"/>
      <c r="I609" s="10"/>
      <c r="J609" s="10"/>
      <c r="K609" s="10"/>
      <c r="L609" s="10"/>
      <c r="M609" s="10"/>
      <c r="N609" s="10"/>
      <c r="O609" s="10"/>
      <c r="P609" s="10"/>
      <c r="Q609" s="10"/>
      <c r="R609" s="10"/>
      <c r="S609" s="10"/>
      <c r="T609" s="10"/>
      <c r="U609" s="10"/>
      <c r="V609" s="10"/>
      <c r="W609" s="10"/>
      <c r="X609" s="10"/>
      <c r="Y609" s="10"/>
      <c r="Z609" s="10"/>
    </row>
    <row r="610" spans="1:26" ht="15.5">
      <c r="A610" s="10"/>
      <c r="B610" s="10"/>
      <c r="C610" s="10"/>
      <c r="D610" s="10"/>
      <c r="E610" s="10"/>
      <c r="F610" s="10"/>
      <c r="G610" s="507"/>
      <c r="H610" s="10"/>
      <c r="I610" s="10"/>
      <c r="J610" s="10"/>
      <c r="K610" s="10"/>
      <c r="L610" s="10"/>
      <c r="M610" s="10"/>
      <c r="N610" s="10"/>
      <c r="O610" s="10"/>
      <c r="P610" s="10"/>
      <c r="Q610" s="10"/>
      <c r="R610" s="10"/>
      <c r="S610" s="10"/>
      <c r="T610" s="10"/>
      <c r="U610" s="10"/>
      <c r="V610" s="10"/>
      <c r="W610" s="10"/>
      <c r="X610" s="10"/>
      <c r="Y610" s="10"/>
      <c r="Z610" s="10"/>
    </row>
    <row r="611" spans="1:26" ht="15.5">
      <c r="A611" s="10"/>
      <c r="B611" s="10"/>
      <c r="C611" s="10"/>
      <c r="D611" s="10"/>
      <c r="E611" s="10"/>
      <c r="F611" s="10"/>
      <c r="G611" s="507"/>
      <c r="H611" s="10"/>
      <c r="I611" s="10"/>
      <c r="J611" s="10"/>
      <c r="K611" s="10"/>
      <c r="L611" s="10"/>
      <c r="M611" s="10"/>
      <c r="N611" s="10"/>
      <c r="O611" s="10"/>
      <c r="P611" s="10"/>
      <c r="Q611" s="10"/>
      <c r="R611" s="10"/>
      <c r="S611" s="10"/>
      <c r="T611" s="10"/>
      <c r="U611" s="10"/>
      <c r="V611" s="10"/>
      <c r="W611" s="10"/>
      <c r="X611" s="10"/>
      <c r="Y611" s="10"/>
      <c r="Z611" s="10"/>
    </row>
    <row r="612" spans="1:26" ht="15.5">
      <c r="A612" s="10"/>
      <c r="B612" s="10"/>
      <c r="C612" s="10"/>
      <c r="D612" s="10"/>
      <c r="E612" s="10"/>
      <c r="F612" s="10"/>
      <c r="G612" s="507"/>
      <c r="H612" s="10"/>
      <c r="I612" s="10"/>
      <c r="J612" s="10"/>
      <c r="K612" s="10"/>
      <c r="L612" s="10"/>
      <c r="M612" s="10"/>
      <c r="N612" s="10"/>
      <c r="O612" s="10"/>
      <c r="P612" s="10"/>
      <c r="Q612" s="10"/>
      <c r="R612" s="10"/>
      <c r="S612" s="10"/>
      <c r="T612" s="10"/>
      <c r="U612" s="10"/>
      <c r="V612" s="10"/>
      <c r="W612" s="10"/>
      <c r="X612" s="10"/>
      <c r="Y612" s="10"/>
      <c r="Z612" s="10"/>
    </row>
    <row r="613" spans="1:26" ht="15.5">
      <c r="A613" s="10"/>
      <c r="B613" s="10"/>
      <c r="C613" s="10"/>
      <c r="D613" s="10"/>
      <c r="E613" s="10"/>
      <c r="F613" s="10"/>
      <c r="G613" s="507"/>
      <c r="H613" s="10"/>
      <c r="I613" s="10"/>
      <c r="J613" s="10"/>
      <c r="K613" s="10"/>
      <c r="L613" s="10"/>
      <c r="M613" s="10"/>
      <c r="N613" s="10"/>
      <c r="O613" s="10"/>
      <c r="P613" s="10"/>
      <c r="Q613" s="10"/>
      <c r="R613" s="10"/>
      <c r="S613" s="10"/>
      <c r="T613" s="10"/>
      <c r="U613" s="10"/>
      <c r="V613" s="10"/>
      <c r="W613" s="10"/>
      <c r="X613" s="10"/>
      <c r="Y613" s="10"/>
      <c r="Z613" s="10"/>
    </row>
    <row r="614" spans="1:26" ht="15.5">
      <c r="A614" s="10"/>
      <c r="B614" s="10"/>
      <c r="C614" s="10"/>
      <c r="D614" s="10"/>
      <c r="E614" s="10"/>
      <c r="F614" s="10"/>
      <c r="G614" s="507"/>
      <c r="H614" s="10"/>
      <c r="I614" s="10"/>
      <c r="J614" s="10"/>
      <c r="K614" s="10"/>
      <c r="L614" s="10"/>
      <c r="M614" s="10"/>
      <c r="N614" s="10"/>
      <c r="O614" s="10"/>
      <c r="P614" s="10"/>
      <c r="Q614" s="10"/>
      <c r="R614" s="10"/>
      <c r="S614" s="10"/>
      <c r="T614" s="10"/>
      <c r="U614" s="10"/>
      <c r="V614" s="10"/>
      <c r="W614" s="10"/>
      <c r="X614" s="10"/>
      <c r="Y614" s="10"/>
      <c r="Z614" s="10"/>
    </row>
    <row r="615" spans="1:26" ht="15.5">
      <c r="A615" s="10"/>
      <c r="B615" s="10"/>
      <c r="C615" s="10"/>
      <c r="D615" s="10"/>
      <c r="E615" s="10"/>
      <c r="F615" s="10"/>
      <c r="G615" s="507"/>
      <c r="H615" s="10"/>
      <c r="I615" s="10"/>
      <c r="J615" s="10"/>
      <c r="K615" s="10"/>
      <c r="L615" s="10"/>
      <c r="M615" s="10"/>
      <c r="N615" s="10"/>
      <c r="O615" s="10"/>
      <c r="P615" s="10"/>
      <c r="Q615" s="10"/>
      <c r="R615" s="10"/>
      <c r="S615" s="10"/>
      <c r="T615" s="10"/>
      <c r="U615" s="10"/>
      <c r="V615" s="10"/>
      <c r="W615" s="10"/>
      <c r="X615" s="10"/>
      <c r="Y615" s="10"/>
      <c r="Z615" s="10"/>
    </row>
    <row r="616" spans="1:26" ht="15.5">
      <c r="A616" s="10"/>
      <c r="B616" s="10"/>
      <c r="C616" s="10"/>
      <c r="D616" s="10"/>
      <c r="E616" s="10"/>
      <c r="F616" s="10"/>
      <c r="G616" s="507"/>
      <c r="H616" s="10"/>
      <c r="I616" s="10"/>
      <c r="J616" s="10"/>
      <c r="K616" s="10"/>
      <c r="L616" s="10"/>
      <c r="M616" s="10"/>
      <c r="N616" s="10"/>
      <c r="O616" s="10"/>
      <c r="P616" s="10"/>
      <c r="Q616" s="10"/>
      <c r="R616" s="10"/>
      <c r="S616" s="10"/>
      <c r="T616" s="10"/>
      <c r="U616" s="10"/>
      <c r="V616" s="10"/>
      <c r="W616" s="10"/>
      <c r="X616" s="10"/>
      <c r="Y616" s="10"/>
      <c r="Z616" s="10"/>
    </row>
    <row r="617" spans="1:26" ht="15.5">
      <c r="A617" s="10"/>
      <c r="B617" s="10"/>
      <c r="C617" s="10"/>
      <c r="D617" s="10"/>
      <c r="E617" s="10"/>
      <c r="F617" s="10"/>
      <c r="G617" s="507"/>
      <c r="H617" s="10"/>
      <c r="I617" s="10"/>
      <c r="J617" s="10"/>
      <c r="K617" s="10"/>
      <c r="L617" s="10"/>
      <c r="M617" s="10"/>
      <c r="N617" s="10"/>
      <c r="O617" s="10"/>
      <c r="P617" s="10"/>
      <c r="Q617" s="10"/>
      <c r="R617" s="10"/>
      <c r="S617" s="10"/>
      <c r="T617" s="10"/>
      <c r="U617" s="10"/>
      <c r="V617" s="10"/>
      <c r="W617" s="10"/>
      <c r="X617" s="10"/>
      <c r="Y617" s="10"/>
      <c r="Z617" s="10"/>
    </row>
    <row r="618" spans="1:26" ht="15.5">
      <c r="A618" s="10"/>
      <c r="B618" s="10"/>
      <c r="C618" s="10"/>
      <c r="D618" s="10"/>
      <c r="E618" s="10"/>
      <c r="F618" s="10"/>
      <c r="G618" s="507"/>
      <c r="H618" s="10"/>
      <c r="I618" s="10"/>
      <c r="J618" s="10"/>
      <c r="K618" s="10"/>
      <c r="L618" s="10"/>
      <c r="M618" s="10"/>
      <c r="N618" s="10"/>
      <c r="O618" s="10"/>
      <c r="P618" s="10"/>
      <c r="Q618" s="10"/>
      <c r="R618" s="10"/>
      <c r="S618" s="10"/>
      <c r="T618" s="10"/>
      <c r="U618" s="10"/>
      <c r="V618" s="10"/>
      <c r="W618" s="10"/>
      <c r="X618" s="10"/>
      <c r="Y618" s="10"/>
      <c r="Z618" s="10"/>
    </row>
    <row r="619" spans="1:26" ht="15.5">
      <c r="A619" s="10"/>
      <c r="B619" s="10"/>
      <c r="C619" s="10"/>
      <c r="D619" s="10"/>
      <c r="E619" s="10"/>
      <c r="F619" s="10"/>
      <c r="G619" s="507"/>
      <c r="H619" s="10"/>
      <c r="I619" s="10"/>
      <c r="J619" s="10"/>
      <c r="K619" s="10"/>
      <c r="L619" s="10"/>
      <c r="M619" s="10"/>
      <c r="N619" s="10"/>
      <c r="O619" s="10"/>
      <c r="P619" s="10"/>
      <c r="Q619" s="10"/>
      <c r="R619" s="10"/>
      <c r="S619" s="10"/>
      <c r="T619" s="10"/>
      <c r="U619" s="10"/>
      <c r="V619" s="10"/>
      <c r="W619" s="10"/>
      <c r="X619" s="10"/>
      <c r="Y619" s="10"/>
      <c r="Z619" s="10"/>
    </row>
    <row r="620" spans="1:26" ht="15.5">
      <c r="A620" s="10"/>
      <c r="B620" s="10"/>
      <c r="C620" s="10"/>
      <c r="D620" s="10"/>
      <c r="E620" s="10"/>
      <c r="F620" s="10"/>
      <c r="G620" s="507"/>
      <c r="H620" s="10"/>
      <c r="I620" s="10"/>
      <c r="J620" s="10"/>
      <c r="K620" s="10"/>
      <c r="L620" s="10"/>
      <c r="M620" s="10"/>
      <c r="N620" s="10"/>
      <c r="O620" s="10"/>
      <c r="P620" s="10"/>
      <c r="Q620" s="10"/>
      <c r="R620" s="10"/>
      <c r="S620" s="10"/>
      <c r="T620" s="10"/>
      <c r="U620" s="10"/>
      <c r="V620" s="10"/>
      <c r="W620" s="10"/>
      <c r="X620" s="10"/>
      <c r="Y620" s="10"/>
      <c r="Z620" s="10"/>
    </row>
    <row r="621" spans="1:26" ht="15.5">
      <c r="A621" s="10"/>
      <c r="B621" s="10"/>
      <c r="C621" s="10"/>
      <c r="D621" s="10"/>
      <c r="E621" s="10"/>
      <c r="F621" s="10"/>
      <c r="G621" s="507"/>
      <c r="H621" s="10"/>
      <c r="I621" s="10"/>
      <c r="J621" s="10"/>
      <c r="K621" s="10"/>
      <c r="L621" s="10"/>
      <c r="M621" s="10"/>
      <c r="N621" s="10"/>
      <c r="O621" s="10"/>
      <c r="P621" s="10"/>
      <c r="Q621" s="10"/>
      <c r="R621" s="10"/>
      <c r="S621" s="10"/>
      <c r="T621" s="10"/>
      <c r="U621" s="10"/>
      <c r="V621" s="10"/>
      <c r="W621" s="10"/>
      <c r="X621" s="10"/>
      <c r="Y621" s="10"/>
      <c r="Z621" s="10"/>
    </row>
    <row r="622" spans="1:26" ht="15.5">
      <c r="A622" s="10"/>
      <c r="B622" s="10"/>
      <c r="C622" s="10"/>
      <c r="D622" s="10"/>
      <c r="E622" s="10"/>
      <c r="F622" s="10"/>
      <c r="G622" s="507"/>
      <c r="H622" s="10"/>
      <c r="I622" s="10"/>
      <c r="J622" s="10"/>
      <c r="K622" s="10"/>
      <c r="L622" s="10"/>
      <c r="M622" s="10"/>
      <c r="N622" s="10"/>
      <c r="O622" s="10"/>
      <c r="P622" s="10"/>
      <c r="Q622" s="10"/>
      <c r="R622" s="10"/>
      <c r="S622" s="10"/>
      <c r="T622" s="10"/>
      <c r="U622" s="10"/>
      <c r="V622" s="10"/>
      <c r="W622" s="10"/>
      <c r="X622" s="10"/>
      <c r="Y622" s="10"/>
      <c r="Z622" s="10"/>
    </row>
    <row r="623" spans="1:26" ht="15.5">
      <c r="A623" s="10"/>
      <c r="B623" s="10"/>
      <c r="C623" s="10"/>
      <c r="D623" s="10"/>
      <c r="E623" s="10"/>
      <c r="F623" s="10"/>
      <c r="G623" s="507"/>
      <c r="H623" s="10"/>
      <c r="I623" s="10"/>
      <c r="J623" s="10"/>
      <c r="K623" s="10"/>
      <c r="L623" s="10"/>
      <c r="M623" s="10"/>
      <c r="N623" s="10"/>
      <c r="O623" s="10"/>
      <c r="P623" s="10"/>
      <c r="Q623" s="10"/>
      <c r="R623" s="10"/>
      <c r="S623" s="10"/>
      <c r="T623" s="10"/>
      <c r="U623" s="10"/>
      <c r="V623" s="10"/>
      <c r="W623" s="10"/>
      <c r="X623" s="10"/>
      <c r="Y623" s="10"/>
      <c r="Z623" s="10"/>
    </row>
    <row r="624" spans="1:26" ht="15.5">
      <c r="A624" s="10"/>
      <c r="B624" s="10"/>
      <c r="C624" s="10"/>
      <c r="D624" s="10"/>
      <c r="E624" s="10"/>
      <c r="F624" s="10"/>
      <c r="G624" s="507"/>
      <c r="H624" s="10"/>
      <c r="I624" s="10"/>
      <c r="J624" s="10"/>
      <c r="K624" s="10"/>
      <c r="L624" s="10"/>
      <c r="M624" s="10"/>
      <c r="N624" s="10"/>
      <c r="O624" s="10"/>
      <c r="P624" s="10"/>
      <c r="Q624" s="10"/>
      <c r="R624" s="10"/>
      <c r="S624" s="10"/>
      <c r="T624" s="10"/>
      <c r="U624" s="10"/>
      <c r="V624" s="10"/>
      <c r="W624" s="10"/>
      <c r="X624" s="10"/>
      <c r="Y624" s="10"/>
      <c r="Z624" s="10"/>
    </row>
    <row r="625" spans="1:26" ht="15.5">
      <c r="A625" s="10"/>
      <c r="B625" s="10"/>
      <c r="C625" s="10"/>
      <c r="D625" s="10"/>
      <c r="E625" s="10"/>
      <c r="F625" s="10"/>
      <c r="G625" s="507"/>
      <c r="H625" s="10"/>
      <c r="I625" s="10"/>
      <c r="J625" s="10"/>
      <c r="K625" s="10"/>
      <c r="L625" s="10"/>
      <c r="M625" s="10"/>
      <c r="N625" s="10"/>
      <c r="O625" s="10"/>
      <c r="P625" s="10"/>
      <c r="Q625" s="10"/>
      <c r="R625" s="10"/>
      <c r="S625" s="10"/>
      <c r="T625" s="10"/>
      <c r="U625" s="10"/>
      <c r="V625" s="10"/>
      <c r="W625" s="10"/>
      <c r="X625" s="10"/>
      <c r="Y625" s="10"/>
      <c r="Z625" s="10"/>
    </row>
    <row r="626" spans="1:26" ht="15.5">
      <c r="A626" s="10"/>
      <c r="B626" s="10"/>
      <c r="C626" s="10"/>
      <c r="D626" s="10"/>
      <c r="E626" s="10"/>
      <c r="F626" s="10"/>
      <c r="G626" s="507"/>
      <c r="H626" s="10"/>
      <c r="I626" s="10"/>
      <c r="J626" s="10"/>
      <c r="K626" s="10"/>
      <c r="L626" s="10"/>
      <c r="M626" s="10"/>
      <c r="N626" s="10"/>
      <c r="O626" s="10"/>
      <c r="P626" s="10"/>
      <c r="Q626" s="10"/>
      <c r="R626" s="10"/>
      <c r="S626" s="10"/>
      <c r="T626" s="10"/>
      <c r="U626" s="10"/>
      <c r="V626" s="10"/>
      <c r="W626" s="10"/>
      <c r="X626" s="10"/>
      <c r="Y626" s="10"/>
      <c r="Z626" s="10"/>
    </row>
    <row r="627" spans="1:26" ht="15.5">
      <c r="A627" s="10"/>
      <c r="B627" s="10"/>
      <c r="C627" s="10"/>
      <c r="D627" s="10"/>
      <c r="E627" s="10"/>
      <c r="F627" s="10"/>
      <c r="G627" s="507"/>
      <c r="H627" s="10"/>
      <c r="I627" s="10"/>
      <c r="J627" s="10"/>
      <c r="K627" s="10"/>
      <c r="L627" s="10"/>
      <c r="M627" s="10"/>
      <c r="N627" s="10"/>
      <c r="O627" s="10"/>
      <c r="P627" s="10"/>
      <c r="Q627" s="10"/>
      <c r="R627" s="10"/>
      <c r="S627" s="10"/>
      <c r="T627" s="10"/>
      <c r="U627" s="10"/>
      <c r="V627" s="10"/>
      <c r="W627" s="10"/>
      <c r="X627" s="10"/>
      <c r="Y627" s="10"/>
      <c r="Z627" s="10"/>
    </row>
    <row r="628" spans="1:26" ht="15.5">
      <c r="A628" s="10"/>
      <c r="B628" s="10"/>
      <c r="C628" s="10"/>
      <c r="D628" s="10"/>
      <c r="E628" s="10"/>
      <c r="F628" s="10"/>
      <c r="G628" s="507"/>
      <c r="H628" s="10"/>
      <c r="I628" s="10"/>
      <c r="J628" s="10"/>
      <c r="K628" s="10"/>
      <c r="L628" s="10"/>
      <c r="M628" s="10"/>
      <c r="N628" s="10"/>
      <c r="O628" s="10"/>
      <c r="P628" s="10"/>
      <c r="Q628" s="10"/>
      <c r="R628" s="10"/>
      <c r="S628" s="10"/>
      <c r="T628" s="10"/>
      <c r="U628" s="10"/>
      <c r="V628" s="10"/>
      <c r="W628" s="10"/>
      <c r="X628" s="10"/>
      <c r="Y628" s="10"/>
      <c r="Z628" s="10"/>
    </row>
    <row r="629" spans="1:26" ht="15.5">
      <c r="A629" s="10"/>
      <c r="B629" s="10"/>
      <c r="C629" s="10"/>
      <c r="D629" s="10"/>
      <c r="E629" s="10"/>
      <c r="F629" s="10"/>
      <c r="G629" s="507"/>
      <c r="H629" s="10"/>
      <c r="I629" s="10"/>
      <c r="J629" s="10"/>
      <c r="K629" s="10"/>
      <c r="L629" s="10"/>
      <c r="M629" s="10"/>
      <c r="N629" s="10"/>
      <c r="O629" s="10"/>
      <c r="P629" s="10"/>
      <c r="Q629" s="10"/>
      <c r="R629" s="10"/>
      <c r="S629" s="10"/>
      <c r="T629" s="10"/>
      <c r="U629" s="10"/>
      <c r="V629" s="10"/>
      <c r="W629" s="10"/>
      <c r="X629" s="10"/>
      <c r="Y629" s="10"/>
      <c r="Z629" s="10"/>
    </row>
    <row r="630" spans="1:26" ht="15.5">
      <c r="A630" s="10"/>
      <c r="B630" s="10"/>
      <c r="C630" s="10"/>
      <c r="D630" s="10"/>
      <c r="E630" s="10"/>
      <c r="F630" s="10"/>
      <c r="G630" s="507"/>
      <c r="H630" s="10"/>
      <c r="I630" s="10"/>
      <c r="J630" s="10"/>
      <c r="K630" s="10"/>
      <c r="L630" s="10"/>
      <c r="M630" s="10"/>
      <c r="N630" s="10"/>
      <c r="O630" s="10"/>
      <c r="P630" s="10"/>
      <c r="Q630" s="10"/>
      <c r="R630" s="10"/>
      <c r="S630" s="10"/>
      <c r="T630" s="10"/>
      <c r="U630" s="10"/>
      <c r="V630" s="10"/>
      <c r="W630" s="10"/>
      <c r="X630" s="10"/>
      <c r="Y630" s="10"/>
      <c r="Z630" s="10"/>
    </row>
    <row r="631" spans="1:26" ht="15.5">
      <c r="A631" s="10"/>
      <c r="B631" s="10"/>
      <c r="C631" s="10"/>
      <c r="D631" s="10"/>
      <c r="E631" s="10"/>
      <c r="F631" s="10"/>
      <c r="G631" s="507"/>
      <c r="H631" s="10"/>
      <c r="I631" s="10"/>
      <c r="J631" s="10"/>
      <c r="K631" s="10"/>
      <c r="L631" s="10"/>
      <c r="M631" s="10"/>
      <c r="N631" s="10"/>
      <c r="O631" s="10"/>
      <c r="P631" s="10"/>
      <c r="Q631" s="10"/>
      <c r="R631" s="10"/>
      <c r="S631" s="10"/>
      <c r="T631" s="10"/>
      <c r="U631" s="10"/>
      <c r="V631" s="10"/>
      <c r="W631" s="10"/>
      <c r="X631" s="10"/>
      <c r="Y631" s="10"/>
      <c r="Z631" s="10"/>
    </row>
    <row r="632" spans="1:26" ht="15.5">
      <c r="A632" s="10"/>
      <c r="B632" s="10"/>
      <c r="C632" s="10"/>
      <c r="D632" s="10"/>
      <c r="E632" s="10"/>
      <c r="F632" s="10"/>
      <c r="G632" s="507"/>
      <c r="H632" s="10"/>
      <c r="I632" s="10"/>
      <c r="J632" s="10"/>
      <c r="K632" s="10"/>
      <c r="L632" s="10"/>
      <c r="M632" s="10"/>
      <c r="N632" s="10"/>
      <c r="O632" s="10"/>
      <c r="P632" s="10"/>
      <c r="Q632" s="10"/>
      <c r="R632" s="10"/>
      <c r="S632" s="10"/>
      <c r="T632" s="10"/>
      <c r="U632" s="10"/>
      <c r="V632" s="10"/>
      <c r="W632" s="10"/>
      <c r="X632" s="10"/>
      <c r="Y632" s="10"/>
      <c r="Z632" s="10"/>
    </row>
    <row r="633" spans="1:26" ht="15.5">
      <c r="A633" s="10"/>
      <c r="B633" s="10"/>
      <c r="C633" s="10"/>
      <c r="D633" s="10"/>
      <c r="E633" s="10"/>
      <c r="F633" s="10"/>
      <c r="G633" s="507"/>
      <c r="H633" s="10"/>
      <c r="I633" s="10"/>
      <c r="J633" s="10"/>
      <c r="K633" s="10"/>
      <c r="L633" s="10"/>
      <c r="M633" s="10"/>
      <c r="N633" s="10"/>
      <c r="O633" s="10"/>
      <c r="P633" s="10"/>
      <c r="Q633" s="10"/>
      <c r="R633" s="10"/>
      <c r="S633" s="10"/>
      <c r="T633" s="10"/>
      <c r="U633" s="10"/>
      <c r="V633" s="10"/>
      <c r="W633" s="10"/>
      <c r="X633" s="10"/>
      <c r="Y633" s="10"/>
      <c r="Z633" s="10"/>
    </row>
    <row r="634" spans="1:26" ht="15.5">
      <c r="A634" s="10"/>
      <c r="B634" s="10"/>
      <c r="C634" s="10"/>
      <c r="D634" s="10"/>
      <c r="E634" s="10"/>
      <c r="F634" s="10"/>
      <c r="G634" s="507"/>
      <c r="H634" s="10"/>
      <c r="I634" s="10"/>
      <c r="J634" s="10"/>
      <c r="K634" s="10"/>
      <c r="L634" s="10"/>
      <c r="M634" s="10"/>
      <c r="N634" s="10"/>
      <c r="O634" s="10"/>
      <c r="P634" s="10"/>
      <c r="Q634" s="10"/>
      <c r="R634" s="10"/>
      <c r="S634" s="10"/>
      <c r="T634" s="10"/>
      <c r="U634" s="10"/>
      <c r="V634" s="10"/>
      <c r="W634" s="10"/>
      <c r="X634" s="10"/>
      <c r="Y634" s="10"/>
      <c r="Z634" s="10"/>
    </row>
    <row r="635" spans="1:26" ht="15.5">
      <c r="A635" s="10"/>
      <c r="B635" s="10"/>
      <c r="C635" s="10"/>
      <c r="D635" s="10"/>
      <c r="E635" s="10"/>
      <c r="F635" s="10"/>
      <c r="G635" s="507"/>
      <c r="H635" s="10"/>
      <c r="I635" s="10"/>
      <c r="J635" s="10"/>
      <c r="K635" s="10"/>
      <c r="L635" s="10"/>
      <c r="M635" s="10"/>
      <c r="N635" s="10"/>
      <c r="O635" s="10"/>
      <c r="P635" s="10"/>
      <c r="Q635" s="10"/>
      <c r="R635" s="10"/>
      <c r="S635" s="10"/>
      <c r="T635" s="10"/>
      <c r="U635" s="10"/>
      <c r="V635" s="10"/>
      <c r="W635" s="10"/>
      <c r="X635" s="10"/>
      <c r="Y635" s="10"/>
      <c r="Z635" s="10"/>
    </row>
    <row r="636" spans="1:26" ht="15.5">
      <c r="A636" s="10"/>
      <c r="B636" s="10"/>
      <c r="C636" s="10"/>
      <c r="D636" s="10"/>
      <c r="E636" s="10"/>
      <c r="F636" s="10"/>
      <c r="G636" s="507"/>
      <c r="H636" s="10"/>
      <c r="I636" s="10"/>
      <c r="J636" s="10"/>
      <c r="K636" s="10"/>
      <c r="L636" s="10"/>
      <c r="M636" s="10"/>
      <c r="N636" s="10"/>
      <c r="O636" s="10"/>
      <c r="P636" s="10"/>
      <c r="Q636" s="10"/>
      <c r="R636" s="10"/>
      <c r="S636" s="10"/>
      <c r="T636" s="10"/>
      <c r="U636" s="10"/>
      <c r="V636" s="10"/>
      <c r="W636" s="10"/>
      <c r="X636" s="10"/>
      <c r="Y636" s="10"/>
      <c r="Z636" s="10"/>
    </row>
    <row r="637" spans="1:26" ht="15.5">
      <c r="A637" s="10"/>
      <c r="B637" s="10"/>
      <c r="C637" s="10"/>
      <c r="D637" s="10"/>
      <c r="E637" s="10"/>
      <c r="F637" s="10"/>
      <c r="G637" s="507"/>
      <c r="H637" s="10"/>
      <c r="I637" s="10"/>
      <c r="J637" s="10"/>
      <c r="K637" s="10"/>
      <c r="L637" s="10"/>
      <c r="M637" s="10"/>
      <c r="N637" s="10"/>
      <c r="O637" s="10"/>
      <c r="P637" s="10"/>
      <c r="Q637" s="10"/>
      <c r="R637" s="10"/>
      <c r="S637" s="10"/>
      <c r="T637" s="10"/>
      <c r="U637" s="10"/>
      <c r="V637" s="10"/>
      <c r="W637" s="10"/>
      <c r="X637" s="10"/>
      <c r="Y637" s="10"/>
      <c r="Z637" s="10"/>
    </row>
    <row r="638" spans="1:26" ht="15.5">
      <c r="A638" s="10"/>
      <c r="B638" s="10"/>
      <c r="C638" s="10"/>
      <c r="D638" s="10"/>
      <c r="E638" s="10"/>
      <c r="F638" s="10"/>
      <c r="G638" s="507"/>
      <c r="H638" s="10"/>
      <c r="I638" s="10"/>
      <c r="J638" s="10"/>
      <c r="K638" s="10"/>
      <c r="L638" s="10"/>
      <c r="M638" s="10"/>
      <c r="N638" s="10"/>
      <c r="O638" s="10"/>
      <c r="P638" s="10"/>
      <c r="Q638" s="10"/>
      <c r="R638" s="10"/>
      <c r="S638" s="10"/>
      <c r="T638" s="10"/>
      <c r="U638" s="10"/>
      <c r="V638" s="10"/>
      <c r="W638" s="10"/>
      <c r="X638" s="10"/>
      <c r="Y638" s="10"/>
      <c r="Z638" s="10"/>
    </row>
    <row r="639" spans="1:26" ht="15.5">
      <c r="A639" s="10"/>
      <c r="B639" s="10"/>
      <c r="C639" s="10"/>
      <c r="D639" s="10"/>
      <c r="E639" s="10"/>
      <c r="F639" s="10"/>
      <c r="G639" s="507"/>
      <c r="H639" s="10"/>
      <c r="I639" s="10"/>
      <c r="J639" s="10"/>
      <c r="K639" s="10"/>
      <c r="L639" s="10"/>
      <c r="M639" s="10"/>
      <c r="N639" s="10"/>
      <c r="O639" s="10"/>
      <c r="P639" s="10"/>
      <c r="Q639" s="10"/>
      <c r="R639" s="10"/>
      <c r="S639" s="10"/>
      <c r="T639" s="10"/>
      <c r="U639" s="10"/>
      <c r="V639" s="10"/>
      <c r="W639" s="10"/>
      <c r="X639" s="10"/>
      <c r="Y639" s="10"/>
      <c r="Z639" s="10"/>
    </row>
    <row r="640" spans="1:26" ht="15.5">
      <c r="A640" s="10"/>
      <c r="B640" s="10"/>
      <c r="C640" s="10"/>
      <c r="D640" s="10"/>
      <c r="E640" s="10"/>
      <c r="F640" s="10"/>
      <c r="G640" s="507"/>
      <c r="H640" s="10"/>
      <c r="I640" s="10"/>
      <c r="J640" s="10"/>
      <c r="K640" s="10"/>
      <c r="L640" s="10"/>
      <c r="M640" s="10"/>
      <c r="N640" s="10"/>
      <c r="O640" s="10"/>
      <c r="P640" s="10"/>
      <c r="Q640" s="10"/>
      <c r="R640" s="10"/>
      <c r="S640" s="10"/>
      <c r="T640" s="10"/>
      <c r="U640" s="10"/>
      <c r="V640" s="10"/>
      <c r="W640" s="10"/>
      <c r="X640" s="10"/>
      <c r="Y640" s="10"/>
      <c r="Z640" s="10"/>
    </row>
    <row r="641" spans="1:26" ht="15.5">
      <c r="A641" s="10"/>
      <c r="B641" s="10"/>
      <c r="C641" s="10"/>
      <c r="D641" s="10"/>
      <c r="E641" s="10"/>
      <c r="F641" s="10"/>
      <c r="G641" s="507"/>
      <c r="H641" s="10"/>
      <c r="I641" s="10"/>
      <c r="J641" s="10"/>
      <c r="K641" s="10"/>
      <c r="L641" s="10"/>
      <c r="M641" s="10"/>
      <c r="N641" s="10"/>
      <c r="O641" s="10"/>
      <c r="P641" s="10"/>
      <c r="Q641" s="10"/>
      <c r="R641" s="10"/>
      <c r="S641" s="10"/>
      <c r="T641" s="10"/>
      <c r="U641" s="10"/>
      <c r="V641" s="10"/>
      <c r="W641" s="10"/>
      <c r="X641" s="10"/>
      <c r="Y641" s="10"/>
      <c r="Z641" s="10"/>
    </row>
    <row r="642" spans="1:26" ht="15.5">
      <c r="A642" s="10"/>
      <c r="B642" s="10"/>
      <c r="C642" s="10"/>
      <c r="D642" s="10"/>
      <c r="E642" s="10"/>
      <c r="F642" s="10"/>
      <c r="G642" s="507"/>
      <c r="H642" s="10"/>
      <c r="I642" s="10"/>
      <c r="J642" s="10"/>
      <c r="K642" s="10"/>
      <c r="L642" s="10"/>
      <c r="M642" s="10"/>
      <c r="N642" s="10"/>
      <c r="O642" s="10"/>
      <c r="P642" s="10"/>
      <c r="Q642" s="10"/>
      <c r="R642" s="10"/>
      <c r="S642" s="10"/>
      <c r="T642" s="10"/>
      <c r="U642" s="10"/>
      <c r="V642" s="10"/>
      <c r="W642" s="10"/>
      <c r="X642" s="10"/>
      <c r="Y642" s="10"/>
      <c r="Z642" s="10"/>
    </row>
    <row r="643" spans="1:26" ht="15.5">
      <c r="A643" s="10"/>
      <c r="B643" s="10"/>
      <c r="C643" s="10"/>
      <c r="D643" s="10"/>
      <c r="E643" s="10"/>
      <c r="F643" s="10"/>
      <c r="G643" s="507"/>
      <c r="H643" s="10"/>
      <c r="I643" s="10"/>
      <c r="J643" s="10"/>
      <c r="K643" s="10"/>
      <c r="L643" s="10"/>
      <c r="M643" s="10"/>
      <c r="N643" s="10"/>
      <c r="O643" s="10"/>
      <c r="P643" s="10"/>
      <c r="Q643" s="10"/>
      <c r="R643" s="10"/>
      <c r="S643" s="10"/>
      <c r="T643" s="10"/>
      <c r="U643" s="10"/>
      <c r="V643" s="10"/>
      <c r="W643" s="10"/>
      <c r="X643" s="10"/>
      <c r="Y643" s="10"/>
      <c r="Z643" s="10"/>
    </row>
    <row r="644" spans="1:26" ht="15.5">
      <c r="A644" s="10"/>
      <c r="B644" s="10"/>
      <c r="C644" s="10"/>
      <c r="D644" s="10"/>
      <c r="E644" s="10"/>
      <c r="F644" s="10"/>
      <c r="G644" s="507"/>
      <c r="H644" s="10"/>
      <c r="I644" s="10"/>
      <c r="J644" s="10"/>
      <c r="K644" s="10"/>
      <c r="L644" s="10"/>
      <c r="M644" s="10"/>
      <c r="N644" s="10"/>
      <c r="O644" s="10"/>
      <c r="P644" s="10"/>
      <c r="Q644" s="10"/>
      <c r="R644" s="10"/>
      <c r="S644" s="10"/>
      <c r="T644" s="10"/>
      <c r="U644" s="10"/>
      <c r="V644" s="10"/>
      <c r="W644" s="10"/>
      <c r="X644" s="10"/>
      <c r="Y644" s="10"/>
      <c r="Z644" s="10"/>
    </row>
    <row r="645" spans="1:26" ht="15.5">
      <c r="A645" s="10"/>
      <c r="B645" s="10"/>
      <c r="C645" s="10"/>
      <c r="D645" s="10"/>
      <c r="E645" s="10"/>
      <c r="F645" s="10"/>
      <c r="G645" s="507"/>
      <c r="H645" s="10"/>
      <c r="I645" s="10"/>
      <c r="J645" s="10"/>
      <c r="K645" s="10"/>
      <c r="L645" s="10"/>
      <c r="M645" s="10"/>
      <c r="N645" s="10"/>
      <c r="O645" s="10"/>
      <c r="P645" s="10"/>
      <c r="Q645" s="10"/>
      <c r="R645" s="10"/>
      <c r="S645" s="10"/>
      <c r="T645" s="10"/>
      <c r="U645" s="10"/>
      <c r="V645" s="10"/>
      <c r="W645" s="10"/>
      <c r="X645" s="10"/>
      <c r="Y645" s="10"/>
      <c r="Z645" s="10"/>
    </row>
    <row r="646" spans="1:26" ht="15.5">
      <c r="A646" s="10"/>
      <c r="B646" s="10"/>
      <c r="C646" s="10"/>
      <c r="D646" s="10"/>
      <c r="E646" s="10"/>
      <c r="F646" s="10"/>
      <c r="G646" s="507"/>
      <c r="H646" s="10"/>
      <c r="I646" s="10"/>
      <c r="J646" s="10"/>
      <c r="K646" s="10"/>
      <c r="L646" s="10"/>
      <c r="M646" s="10"/>
      <c r="N646" s="10"/>
      <c r="O646" s="10"/>
      <c r="P646" s="10"/>
      <c r="Q646" s="10"/>
      <c r="R646" s="10"/>
      <c r="S646" s="10"/>
      <c r="T646" s="10"/>
      <c r="U646" s="10"/>
      <c r="V646" s="10"/>
      <c r="W646" s="10"/>
      <c r="X646" s="10"/>
      <c r="Y646" s="10"/>
      <c r="Z646" s="10"/>
    </row>
    <row r="647" spans="1:26" ht="15.5">
      <c r="A647" s="10"/>
      <c r="B647" s="10"/>
      <c r="C647" s="10"/>
      <c r="D647" s="10"/>
      <c r="E647" s="10"/>
      <c r="F647" s="10"/>
      <c r="G647" s="507"/>
      <c r="H647" s="10"/>
      <c r="I647" s="10"/>
      <c r="J647" s="10"/>
      <c r="K647" s="10"/>
      <c r="L647" s="10"/>
      <c r="M647" s="10"/>
      <c r="N647" s="10"/>
      <c r="O647" s="10"/>
      <c r="P647" s="10"/>
      <c r="Q647" s="10"/>
      <c r="R647" s="10"/>
      <c r="S647" s="10"/>
      <c r="T647" s="10"/>
      <c r="U647" s="10"/>
      <c r="V647" s="10"/>
      <c r="W647" s="10"/>
      <c r="X647" s="10"/>
      <c r="Y647" s="10"/>
      <c r="Z647" s="10"/>
    </row>
    <row r="648" spans="1:26" ht="15.5">
      <c r="A648" s="10"/>
      <c r="B648" s="10"/>
      <c r="C648" s="10"/>
      <c r="D648" s="10"/>
      <c r="E648" s="10"/>
      <c r="F648" s="10"/>
      <c r="G648" s="507"/>
      <c r="H648" s="10"/>
      <c r="I648" s="10"/>
      <c r="J648" s="10"/>
      <c r="K648" s="10"/>
      <c r="L648" s="10"/>
      <c r="M648" s="10"/>
      <c r="N648" s="10"/>
      <c r="O648" s="10"/>
      <c r="P648" s="10"/>
      <c r="Q648" s="10"/>
      <c r="R648" s="10"/>
      <c r="S648" s="10"/>
      <c r="T648" s="10"/>
      <c r="U648" s="10"/>
      <c r="V648" s="10"/>
      <c r="W648" s="10"/>
      <c r="X648" s="10"/>
      <c r="Y648" s="10"/>
      <c r="Z648" s="10"/>
    </row>
    <row r="649" spans="1:26" ht="15.5">
      <c r="A649" s="10"/>
      <c r="B649" s="10"/>
      <c r="C649" s="10"/>
      <c r="D649" s="10"/>
      <c r="E649" s="10"/>
      <c r="F649" s="10"/>
      <c r="G649" s="507"/>
      <c r="H649" s="10"/>
      <c r="I649" s="10"/>
      <c r="J649" s="10"/>
      <c r="K649" s="10"/>
      <c r="L649" s="10"/>
      <c r="M649" s="10"/>
      <c r="N649" s="10"/>
      <c r="O649" s="10"/>
      <c r="P649" s="10"/>
      <c r="Q649" s="10"/>
      <c r="R649" s="10"/>
      <c r="S649" s="10"/>
      <c r="T649" s="10"/>
      <c r="U649" s="10"/>
      <c r="V649" s="10"/>
      <c r="W649" s="10"/>
      <c r="X649" s="10"/>
      <c r="Y649" s="10"/>
      <c r="Z649" s="10"/>
    </row>
    <row r="650" spans="1:26" ht="15.5">
      <c r="A650" s="10"/>
      <c r="B650" s="10"/>
      <c r="C650" s="10"/>
      <c r="D650" s="10"/>
      <c r="E650" s="10"/>
      <c r="F650" s="10"/>
      <c r="G650" s="507"/>
      <c r="H650" s="10"/>
      <c r="I650" s="10"/>
      <c r="J650" s="10"/>
      <c r="K650" s="10"/>
      <c r="L650" s="10"/>
      <c r="M650" s="10"/>
      <c r="N650" s="10"/>
      <c r="O650" s="10"/>
      <c r="P650" s="10"/>
      <c r="Q650" s="10"/>
      <c r="R650" s="10"/>
      <c r="S650" s="10"/>
      <c r="T650" s="10"/>
      <c r="U650" s="10"/>
      <c r="V650" s="10"/>
      <c r="W650" s="10"/>
      <c r="X650" s="10"/>
      <c r="Y650" s="10"/>
      <c r="Z650" s="10"/>
    </row>
    <row r="651" spans="1:26" ht="15.5">
      <c r="A651" s="10"/>
      <c r="B651" s="10"/>
      <c r="C651" s="10"/>
      <c r="D651" s="10"/>
      <c r="E651" s="10"/>
      <c r="F651" s="10"/>
      <c r="G651" s="507"/>
      <c r="H651" s="10"/>
      <c r="I651" s="10"/>
      <c r="J651" s="10"/>
      <c r="K651" s="10"/>
      <c r="L651" s="10"/>
      <c r="M651" s="10"/>
      <c r="N651" s="10"/>
      <c r="O651" s="10"/>
      <c r="P651" s="10"/>
      <c r="Q651" s="10"/>
      <c r="R651" s="10"/>
      <c r="S651" s="10"/>
      <c r="T651" s="10"/>
      <c r="U651" s="10"/>
      <c r="V651" s="10"/>
      <c r="W651" s="10"/>
      <c r="X651" s="10"/>
      <c r="Y651" s="10"/>
      <c r="Z651" s="10"/>
    </row>
    <row r="652" spans="1:26" ht="15.5">
      <c r="A652" s="10"/>
      <c r="B652" s="10"/>
      <c r="C652" s="10"/>
      <c r="D652" s="10"/>
      <c r="E652" s="10"/>
      <c r="F652" s="10"/>
      <c r="G652" s="507"/>
      <c r="H652" s="10"/>
      <c r="I652" s="10"/>
      <c r="J652" s="10"/>
      <c r="K652" s="10"/>
      <c r="L652" s="10"/>
      <c r="M652" s="10"/>
      <c r="N652" s="10"/>
      <c r="O652" s="10"/>
      <c r="P652" s="10"/>
      <c r="Q652" s="10"/>
      <c r="R652" s="10"/>
      <c r="S652" s="10"/>
      <c r="T652" s="10"/>
      <c r="U652" s="10"/>
      <c r="V652" s="10"/>
      <c r="W652" s="10"/>
      <c r="X652" s="10"/>
      <c r="Y652" s="10"/>
      <c r="Z652" s="10"/>
    </row>
    <row r="653" spans="1:26" ht="15.5">
      <c r="A653" s="10"/>
      <c r="B653" s="10"/>
      <c r="C653" s="10"/>
      <c r="D653" s="10"/>
      <c r="E653" s="10"/>
      <c r="F653" s="10"/>
      <c r="G653" s="507"/>
      <c r="H653" s="10"/>
      <c r="I653" s="10"/>
      <c r="J653" s="10"/>
      <c r="K653" s="10"/>
      <c r="L653" s="10"/>
      <c r="M653" s="10"/>
      <c r="N653" s="10"/>
      <c r="O653" s="10"/>
      <c r="P653" s="10"/>
      <c r="Q653" s="10"/>
      <c r="R653" s="10"/>
      <c r="S653" s="10"/>
      <c r="T653" s="10"/>
      <c r="U653" s="10"/>
      <c r="V653" s="10"/>
      <c r="W653" s="10"/>
      <c r="X653" s="10"/>
      <c r="Y653" s="10"/>
      <c r="Z653" s="10"/>
    </row>
    <row r="654" spans="1:26" ht="15.5">
      <c r="A654" s="10"/>
      <c r="B654" s="10"/>
      <c r="C654" s="10"/>
      <c r="D654" s="10"/>
      <c r="E654" s="10"/>
      <c r="F654" s="10"/>
      <c r="G654" s="507"/>
      <c r="H654" s="10"/>
      <c r="I654" s="10"/>
      <c r="J654" s="10"/>
      <c r="K654" s="10"/>
      <c r="L654" s="10"/>
      <c r="M654" s="10"/>
      <c r="N654" s="10"/>
      <c r="O654" s="10"/>
      <c r="P654" s="10"/>
      <c r="Q654" s="10"/>
      <c r="R654" s="10"/>
      <c r="S654" s="10"/>
      <c r="T654" s="10"/>
      <c r="U654" s="10"/>
      <c r="V654" s="10"/>
      <c r="W654" s="10"/>
      <c r="X654" s="10"/>
      <c r="Y654" s="10"/>
      <c r="Z654" s="10"/>
    </row>
    <row r="655" spans="1:26" ht="15.5">
      <c r="A655" s="10"/>
      <c r="B655" s="10"/>
      <c r="C655" s="10"/>
      <c r="D655" s="10"/>
      <c r="E655" s="10"/>
      <c r="F655" s="10"/>
      <c r="G655" s="507"/>
      <c r="H655" s="10"/>
      <c r="I655" s="10"/>
      <c r="J655" s="10"/>
      <c r="K655" s="10"/>
      <c r="L655" s="10"/>
      <c r="M655" s="10"/>
      <c r="N655" s="10"/>
      <c r="O655" s="10"/>
      <c r="P655" s="10"/>
      <c r="Q655" s="10"/>
      <c r="R655" s="10"/>
      <c r="S655" s="10"/>
      <c r="T655" s="10"/>
      <c r="U655" s="10"/>
      <c r="V655" s="10"/>
      <c r="W655" s="10"/>
      <c r="X655" s="10"/>
      <c r="Y655" s="10"/>
      <c r="Z655" s="10"/>
    </row>
    <row r="656" spans="1:26" ht="15.5">
      <c r="A656" s="10"/>
      <c r="B656" s="10"/>
      <c r="C656" s="10"/>
      <c r="D656" s="10"/>
      <c r="E656" s="10"/>
      <c r="F656" s="10"/>
      <c r="G656" s="507"/>
      <c r="H656" s="10"/>
      <c r="I656" s="10"/>
      <c r="J656" s="10"/>
      <c r="K656" s="10"/>
      <c r="L656" s="10"/>
      <c r="M656" s="10"/>
      <c r="N656" s="10"/>
      <c r="O656" s="10"/>
      <c r="P656" s="10"/>
      <c r="Q656" s="10"/>
      <c r="R656" s="10"/>
      <c r="S656" s="10"/>
      <c r="T656" s="10"/>
      <c r="U656" s="10"/>
      <c r="V656" s="10"/>
      <c r="W656" s="10"/>
      <c r="X656" s="10"/>
      <c r="Y656" s="10"/>
      <c r="Z656" s="10"/>
    </row>
    <row r="657" spans="1:26" ht="15.5">
      <c r="A657" s="10"/>
      <c r="B657" s="10"/>
      <c r="C657" s="10"/>
      <c r="D657" s="10"/>
      <c r="E657" s="10"/>
      <c r="F657" s="10"/>
      <c r="G657" s="507"/>
      <c r="H657" s="10"/>
      <c r="I657" s="10"/>
      <c r="J657" s="10"/>
      <c r="K657" s="10"/>
      <c r="L657" s="10"/>
      <c r="M657" s="10"/>
      <c r="N657" s="10"/>
      <c r="O657" s="10"/>
      <c r="P657" s="10"/>
      <c r="Q657" s="10"/>
      <c r="R657" s="10"/>
      <c r="S657" s="10"/>
      <c r="T657" s="10"/>
      <c r="U657" s="10"/>
      <c r="V657" s="10"/>
      <c r="W657" s="10"/>
      <c r="X657" s="10"/>
      <c r="Y657" s="10"/>
      <c r="Z657" s="10"/>
    </row>
    <row r="658" spans="1:26" ht="15.5">
      <c r="A658" s="10"/>
      <c r="B658" s="10"/>
      <c r="C658" s="10"/>
      <c r="D658" s="10"/>
      <c r="E658" s="10"/>
      <c r="F658" s="10"/>
      <c r="G658" s="507"/>
      <c r="H658" s="10"/>
      <c r="I658" s="10"/>
      <c r="J658" s="10"/>
      <c r="K658" s="10"/>
      <c r="L658" s="10"/>
      <c r="M658" s="10"/>
      <c r="N658" s="10"/>
      <c r="O658" s="10"/>
      <c r="P658" s="10"/>
      <c r="Q658" s="10"/>
      <c r="R658" s="10"/>
      <c r="S658" s="10"/>
      <c r="T658" s="10"/>
      <c r="U658" s="10"/>
      <c r="V658" s="10"/>
      <c r="W658" s="10"/>
      <c r="X658" s="10"/>
      <c r="Y658" s="10"/>
      <c r="Z658" s="10"/>
    </row>
    <row r="659" spans="1:26" ht="15.5">
      <c r="A659" s="10"/>
      <c r="B659" s="10"/>
      <c r="C659" s="10"/>
      <c r="D659" s="10"/>
      <c r="E659" s="10"/>
      <c r="F659" s="10"/>
      <c r="G659" s="507"/>
      <c r="H659" s="10"/>
      <c r="I659" s="10"/>
      <c r="J659" s="10"/>
      <c r="K659" s="10"/>
      <c r="L659" s="10"/>
      <c r="M659" s="10"/>
      <c r="N659" s="10"/>
      <c r="O659" s="10"/>
      <c r="P659" s="10"/>
      <c r="Q659" s="10"/>
      <c r="R659" s="10"/>
      <c r="S659" s="10"/>
      <c r="T659" s="10"/>
      <c r="U659" s="10"/>
      <c r="V659" s="10"/>
      <c r="W659" s="10"/>
      <c r="X659" s="10"/>
      <c r="Y659" s="10"/>
      <c r="Z659" s="10"/>
    </row>
    <row r="660" spans="1:26" ht="15.5">
      <c r="A660" s="10"/>
      <c r="B660" s="10"/>
      <c r="C660" s="10"/>
      <c r="D660" s="10"/>
      <c r="E660" s="10"/>
      <c r="F660" s="10"/>
      <c r="G660" s="507"/>
      <c r="H660" s="10"/>
      <c r="I660" s="10"/>
      <c r="J660" s="10"/>
      <c r="K660" s="10"/>
      <c r="L660" s="10"/>
      <c r="M660" s="10"/>
      <c r="N660" s="10"/>
      <c r="O660" s="10"/>
      <c r="P660" s="10"/>
      <c r="Q660" s="10"/>
      <c r="R660" s="10"/>
      <c r="S660" s="10"/>
      <c r="T660" s="10"/>
      <c r="U660" s="10"/>
      <c r="V660" s="10"/>
      <c r="W660" s="10"/>
      <c r="X660" s="10"/>
      <c r="Y660" s="10"/>
      <c r="Z660" s="10"/>
    </row>
    <row r="661" spans="1:26" ht="15.5">
      <c r="A661" s="10"/>
      <c r="B661" s="10"/>
      <c r="C661" s="10"/>
      <c r="D661" s="10"/>
      <c r="E661" s="10"/>
      <c r="F661" s="10"/>
      <c r="G661" s="507"/>
      <c r="H661" s="10"/>
      <c r="I661" s="10"/>
      <c r="J661" s="10"/>
      <c r="K661" s="10"/>
      <c r="L661" s="10"/>
      <c r="M661" s="10"/>
      <c r="N661" s="10"/>
      <c r="O661" s="10"/>
      <c r="P661" s="10"/>
      <c r="Q661" s="10"/>
      <c r="R661" s="10"/>
      <c r="S661" s="10"/>
      <c r="T661" s="10"/>
      <c r="U661" s="10"/>
      <c r="V661" s="10"/>
      <c r="W661" s="10"/>
      <c r="X661" s="10"/>
      <c r="Y661" s="10"/>
      <c r="Z661" s="10"/>
    </row>
    <row r="662" spans="1:26" ht="15.5">
      <c r="A662" s="10"/>
      <c r="B662" s="10"/>
      <c r="C662" s="10"/>
      <c r="D662" s="10"/>
      <c r="E662" s="10"/>
      <c r="F662" s="10"/>
      <c r="G662" s="507"/>
      <c r="H662" s="10"/>
      <c r="I662" s="10"/>
      <c r="J662" s="10"/>
      <c r="K662" s="10"/>
      <c r="L662" s="10"/>
      <c r="M662" s="10"/>
      <c r="N662" s="10"/>
      <c r="O662" s="10"/>
      <c r="P662" s="10"/>
      <c r="Q662" s="10"/>
      <c r="R662" s="10"/>
      <c r="S662" s="10"/>
      <c r="T662" s="10"/>
      <c r="U662" s="10"/>
      <c r="V662" s="10"/>
      <c r="W662" s="10"/>
      <c r="X662" s="10"/>
      <c r="Y662" s="10"/>
      <c r="Z662" s="10"/>
    </row>
    <row r="663" spans="1:26" ht="15.5">
      <c r="A663" s="10"/>
      <c r="B663" s="10"/>
      <c r="C663" s="10"/>
      <c r="D663" s="10"/>
      <c r="E663" s="10"/>
      <c r="F663" s="10"/>
      <c r="G663" s="507"/>
      <c r="H663" s="10"/>
      <c r="I663" s="10"/>
      <c r="J663" s="10"/>
      <c r="K663" s="10"/>
      <c r="L663" s="10"/>
      <c r="M663" s="10"/>
      <c r="N663" s="10"/>
      <c r="O663" s="10"/>
      <c r="P663" s="10"/>
      <c r="Q663" s="10"/>
      <c r="R663" s="10"/>
      <c r="S663" s="10"/>
      <c r="T663" s="10"/>
      <c r="U663" s="10"/>
      <c r="V663" s="10"/>
      <c r="W663" s="10"/>
      <c r="X663" s="10"/>
      <c r="Y663" s="10"/>
      <c r="Z663" s="10"/>
    </row>
    <row r="664" spans="1:26" ht="15.5">
      <c r="A664" s="10"/>
      <c r="B664" s="10"/>
      <c r="C664" s="10"/>
      <c r="D664" s="10"/>
      <c r="E664" s="10"/>
      <c r="F664" s="10"/>
      <c r="G664" s="507"/>
      <c r="H664" s="10"/>
      <c r="I664" s="10"/>
      <c r="J664" s="10"/>
      <c r="K664" s="10"/>
      <c r="L664" s="10"/>
      <c r="M664" s="10"/>
      <c r="N664" s="10"/>
      <c r="O664" s="10"/>
      <c r="P664" s="10"/>
      <c r="Q664" s="10"/>
      <c r="R664" s="10"/>
      <c r="S664" s="10"/>
      <c r="T664" s="10"/>
      <c r="U664" s="10"/>
      <c r="V664" s="10"/>
      <c r="W664" s="10"/>
      <c r="X664" s="10"/>
      <c r="Y664" s="10"/>
      <c r="Z664" s="10"/>
    </row>
    <row r="665" spans="1:26" ht="15.5">
      <c r="A665" s="10"/>
      <c r="B665" s="10"/>
      <c r="C665" s="10"/>
      <c r="D665" s="10"/>
      <c r="E665" s="10"/>
      <c r="F665" s="10"/>
      <c r="G665" s="507"/>
      <c r="H665" s="10"/>
      <c r="I665" s="10"/>
      <c r="J665" s="10"/>
      <c r="K665" s="10"/>
      <c r="L665" s="10"/>
      <c r="M665" s="10"/>
      <c r="N665" s="10"/>
      <c r="O665" s="10"/>
      <c r="P665" s="10"/>
      <c r="Q665" s="10"/>
      <c r="R665" s="10"/>
      <c r="S665" s="10"/>
      <c r="T665" s="10"/>
      <c r="U665" s="10"/>
      <c r="V665" s="10"/>
      <c r="W665" s="10"/>
      <c r="X665" s="10"/>
      <c r="Y665" s="10"/>
      <c r="Z665" s="10"/>
    </row>
    <row r="666" spans="1:26" ht="15.5">
      <c r="A666" s="10"/>
      <c r="B666" s="10"/>
      <c r="C666" s="10"/>
      <c r="D666" s="10"/>
      <c r="E666" s="10"/>
      <c r="F666" s="10"/>
      <c r="G666" s="507"/>
      <c r="H666" s="10"/>
      <c r="I666" s="10"/>
      <c r="J666" s="10"/>
      <c r="K666" s="10"/>
      <c r="L666" s="10"/>
      <c r="M666" s="10"/>
      <c r="N666" s="10"/>
      <c r="O666" s="10"/>
      <c r="P666" s="10"/>
      <c r="Q666" s="10"/>
      <c r="R666" s="10"/>
      <c r="S666" s="10"/>
      <c r="T666" s="10"/>
      <c r="U666" s="10"/>
      <c r="V666" s="10"/>
      <c r="W666" s="10"/>
      <c r="X666" s="10"/>
      <c r="Y666" s="10"/>
      <c r="Z666" s="10"/>
    </row>
    <row r="667" spans="1:26" ht="15.5">
      <c r="A667" s="10"/>
      <c r="B667" s="10"/>
      <c r="C667" s="10"/>
      <c r="D667" s="10"/>
      <c r="E667" s="10"/>
      <c r="F667" s="10"/>
      <c r="G667" s="507"/>
      <c r="H667" s="10"/>
      <c r="I667" s="10"/>
      <c r="J667" s="10"/>
      <c r="K667" s="10"/>
      <c r="L667" s="10"/>
      <c r="M667" s="10"/>
      <c r="N667" s="10"/>
      <c r="O667" s="10"/>
      <c r="P667" s="10"/>
      <c r="Q667" s="10"/>
      <c r="R667" s="10"/>
      <c r="S667" s="10"/>
      <c r="T667" s="10"/>
      <c r="U667" s="10"/>
      <c r="V667" s="10"/>
      <c r="W667" s="10"/>
      <c r="X667" s="10"/>
      <c r="Y667" s="10"/>
      <c r="Z667" s="10"/>
    </row>
    <row r="668" spans="1:26" ht="15.5">
      <c r="A668" s="10"/>
      <c r="B668" s="10"/>
      <c r="C668" s="10"/>
      <c r="D668" s="10"/>
      <c r="E668" s="10"/>
      <c r="F668" s="10"/>
      <c r="G668" s="507"/>
      <c r="H668" s="10"/>
      <c r="I668" s="10"/>
      <c r="J668" s="10"/>
      <c r="K668" s="10"/>
      <c r="L668" s="10"/>
      <c r="M668" s="10"/>
      <c r="N668" s="10"/>
      <c r="O668" s="10"/>
      <c r="P668" s="10"/>
      <c r="Q668" s="10"/>
      <c r="R668" s="10"/>
      <c r="S668" s="10"/>
      <c r="T668" s="10"/>
      <c r="U668" s="10"/>
      <c r="V668" s="10"/>
      <c r="W668" s="10"/>
      <c r="X668" s="10"/>
      <c r="Y668" s="10"/>
      <c r="Z668" s="10"/>
    </row>
    <row r="669" spans="1:26" ht="15.5">
      <c r="A669" s="10"/>
      <c r="B669" s="10"/>
      <c r="C669" s="10"/>
      <c r="D669" s="10"/>
      <c r="E669" s="10"/>
      <c r="F669" s="10"/>
      <c r="G669" s="507"/>
      <c r="H669" s="10"/>
      <c r="I669" s="10"/>
      <c r="J669" s="10"/>
      <c r="K669" s="10"/>
      <c r="L669" s="10"/>
      <c r="M669" s="10"/>
      <c r="N669" s="10"/>
      <c r="O669" s="10"/>
      <c r="P669" s="10"/>
      <c r="Q669" s="10"/>
      <c r="R669" s="10"/>
      <c r="S669" s="10"/>
      <c r="T669" s="10"/>
      <c r="U669" s="10"/>
      <c r="V669" s="10"/>
      <c r="W669" s="10"/>
      <c r="X669" s="10"/>
      <c r="Y669" s="10"/>
      <c r="Z669" s="10"/>
    </row>
    <row r="670" spans="1:26" ht="15.5">
      <c r="A670" s="10"/>
      <c r="B670" s="10"/>
      <c r="C670" s="10"/>
      <c r="D670" s="10"/>
      <c r="E670" s="10"/>
      <c r="F670" s="10"/>
      <c r="G670" s="507"/>
      <c r="H670" s="10"/>
      <c r="I670" s="10"/>
      <c r="J670" s="10"/>
      <c r="K670" s="10"/>
      <c r="L670" s="10"/>
      <c r="M670" s="10"/>
      <c r="N670" s="10"/>
      <c r="O670" s="10"/>
      <c r="P670" s="10"/>
      <c r="Q670" s="10"/>
      <c r="R670" s="10"/>
      <c r="S670" s="10"/>
      <c r="T670" s="10"/>
      <c r="U670" s="10"/>
      <c r="V670" s="10"/>
      <c r="W670" s="10"/>
      <c r="X670" s="10"/>
      <c r="Y670" s="10"/>
      <c r="Z670" s="10"/>
    </row>
    <row r="671" spans="1:26" ht="15.5">
      <c r="A671" s="10"/>
      <c r="B671" s="10"/>
      <c r="C671" s="10"/>
      <c r="D671" s="10"/>
      <c r="E671" s="10"/>
      <c r="F671" s="10"/>
      <c r="G671" s="507"/>
      <c r="H671" s="10"/>
      <c r="I671" s="10"/>
      <c r="J671" s="10"/>
      <c r="K671" s="10"/>
      <c r="L671" s="10"/>
      <c r="M671" s="10"/>
      <c r="N671" s="10"/>
      <c r="O671" s="10"/>
      <c r="P671" s="10"/>
      <c r="Q671" s="10"/>
      <c r="R671" s="10"/>
      <c r="S671" s="10"/>
      <c r="T671" s="10"/>
      <c r="U671" s="10"/>
      <c r="V671" s="10"/>
      <c r="W671" s="10"/>
      <c r="X671" s="10"/>
      <c r="Y671" s="10"/>
      <c r="Z671" s="10"/>
    </row>
    <row r="672" spans="1:26" ht="15.5">
      <c r="A672" s="10"/>
      <c r="B672" s="10"/>
      <c r="C672" s="10"/>
      <c r="D672" s="10"/>
      <c r="E672" s="10"/>
      <c r="F672" s="10"/>
      <c r="G672" s="507"/>
      <c r="H672" s="10"/>
      <c r="I672" s="10"/>
      <c r="J672" s="10"/>
      <c r="K672" s="10"/>
      <c r="L672" s="10"/>
      <c r="M672" s="10"/>
      <c r="N672" s="10"/>
      <c r="O672" s="10"/>
      <c r="P672" s="10"/>
      <c r="Q672" s="10"/>
      <c r="R672" s="10"/>
      <c r="S672" s="10"/>
      <c r="T672" s="10"/>
      <c r="U672" s="10"/>
      <c r="V672" s="10"/>
      <c r="W672" s="10"/>
      <c r="X672" s="10"/>
      <c r="Y672" s="10"/>
      <c r="Z672" s="10"/>
    </row>
    <row r="673" spans="1:26" ht="15.5">
      <c r="A673" s="10"/>
      <c r="B673" s="10"/>
      <c r="C673" s="10"/>
      <c r="D673" s="10"/>
      <c r="E673" s="10"/>
      <c r="F673" s="10"/>
      <c r="G673" s="507"/>
      <c r="H673" s="10"/>
      <c r="I673" s="10"/>
      <c r="J673" s="10"/>
      <c r="K673" s="10"/>
      <c r="L673" s="10"/>
      <c r="M673" s="10"/>
      <c r="N673" s="10"/>
      <c r="O673" s="10"/>
      <c r="P673" s="10"/>
      <c r="Q673" s="10"/>
      <c r="R673" s="10"/>
      <c r="S673" s="10"/>
      <c r="T673" s="10"/>
      <c r="U673" s="10"/>
      <c r="V673" s="10"/>
      <c r="W673" s="10"/>
      <c r="X673" s="10"/>
      <c r="Y673" s="10"/>
      <c r="Z673" s="10"/>
    </row>
    <row r="674" spans="1:26" ht="15.5">
      <c r="A674" s="10"/>
      <c r="B674" s="10"/>
      <c r="C674" s="10"/>
      <c r="D674" s="10"/>
      <c r="E674" s="10"/>
      <c r="F674" s="10"/>
      <c r="G674" s="507"/>
      <c r="H674" s="10"/>
      <c r="I674" s="10"/>
      <c r="J674" s="10"/>
      <c r="K674" s="10"/>
      <c r="L674" s="10"/>
      <c r="M674" s="10"/>
      <c r="N674" s="10"/>
      <c r="O674" s="10"/>
      <c r="P674" s="10"/>
      <c r="Q674" s="10"/>
      <c r="R674" s="10"/>
      <c r="S674" s="10"/>
      <c r="T674" s="10"/>
      <c r="U674" s="10"/>
      <c r="V674" s="10"/>
      <c r="W674" s="10"/>
      <c r="X674" s="10"/>
      <c r="Y674" s="10"/>
      <c r="Z674" s="10"/>
    </row>
    <row r="675" spans="1:26" ht="15.5">
      <c r="A675" s="10"/>
      <c r="B675" s="10"/>
      <c r="C675" s="10"/>
      <c r="D675" s="10"/>
      <c r="E675" s="10"/>
      <c r="F675" s="10"/>
      <c r="G675" s="507"/>
      <c r="H675" s="10"/>
      <c r="I675" s="10"/>
      <c r="J675" s="10"/>
      <c r="K675" s="10"/>
      <c r="L675" s="10"/>
      <c r="M675" s="10"/>
      <c r="N675" s="10"/>
      <c r="O675" s="10"/>
      <c r="P675" s="10"/>
      <c r="Q675" s="10"/>
      <c r="R675" s="10"/>
      <c r="S675" s="10"/>
      <c r="T675" s="10"/>
      <c r="U675" s="10"/>
      <c r="V675" s="10"/>
      <c r="W675" s="10"/>
      <c r="X675" s="10"/>
      <c r="Y675" s="10"/>
      <c r="Z675" s="10"/>
    </row>
    <row r="676" spans="1:26" ht="15.5">
      <c r="A676" s="10"/>
      <c r="B676" s="10"/>
      <c r="C676" s="10"/>
      <c r="D676" s="10"/>
      <c r="E676" s="10"/>
      <c r="F676" s="10"/>
      <c r="G676" s="507"/>
      <c r="H676" s="10"/>
      <c r="I676" s="10"/>
      <c r="J676" s="10"/>
      <c r="K676" s="10"/>
      <c r="L676" s="10"/>
      <c r="M676" s="10"/>
      <c r="N676" s="10"/>
      <c r="O676" s="10"/>
      <c r="P676" s="10"/>
      <c r="Q676" s="10"/>
      <c r="R676" s="10"/>
      <c r="S676" s="10"/>
      <c r="T676" s="10"/>
      <c r="U676" s="10"/>
      <c r="V676" s="10"/>
      <c r="W676" s="10"/>
      <c r="X676" s="10"/>
      <c r="Y676" s="10"/>
      <c r="Z676" s="10"/>
    </row>
    <row r="677" spans="1:26" ht="15.5">
      <c r="A677" s="10"/>
      <c r="B677" s="10"/>
      <c r="C677" s="10"/>
      <c r="D677" s="10"/>
      <c r="E677" s="10"/>
      <c r="F677" s="10"/>
      <c r="G677" s="507"/>
      <c r="H677" s="10"/>
      <c r="I677" s="10"/>
      <c r="J677" s="10"/>
      <c r="K677" s="10"/>
      <c r="L677" s="10"/>
      <c r="M677" s="10"/>
      <c r="N677" s="10"/>
      <c r="O677" s="10"/>
      <c r="P677" s="10"/>
      <c r="Q677" s="10"/>
      <c r="R677" s="10"/>
      <c r="S677" s="10"/>
      <c r="T677" s="10"/>
      <c r="U677" s="10"/>
      <c r="V677" s="10"/>
      <c r="W677" s="10"/>
      <c r="X677" s="10"/>
      <c r="Y677" s="10"/>
      <c r="Z677" s="10"/>
    </row>
    <row r="678" spans="1:26" ht="15.5">
      <c r="A678" s="10"/>
      <c r="B678" s="10"/>
      <c r="C678" s="10"/>
      <c r="D678" s="10"/>
      <c r="E678" s="10"/>
      <c r="F678" s="10"/>
      <c r="G678" s="507"/>
      <c r="H678" s="10"/>
      <c r="I678" s="10"/>
      <c r="J678" s="10"/>
      <c r="K678" s="10"/>
      <c r="L678" s="10"/>
      <c r="M678" s="10"/>
      <c r="N678" s="10"/>
      <c r="O678" s="10"/>
      <c r="P678" s="10"/>
      <c r="Q678" s="10"/>
      <c r="R678" s="10"/>
      <c r="S678" s="10"/>
      <c r="T678" s="10"/>
      <c r="U678" s="10"/>
      <c r="V678" s="10"/>
      <c r="W678" s="10"/>
      <c r="X678" s="10"/>
      <c r="Y678" s="10"/>
      <c r="Z678" s="10"/>
    </row>
    <row r="679" spans="1:26" ht="15.5">
      <c r="A679" s="10"/>
      <c r="B679" s="10"/>
      <c r="C679" s="10"/>
      <c r="D679" s="10"/>
      <c r="E679" s="10"/>
      <c r="F679" s="10"/>
      <c r="G679" s="507"/>
      <c r="H679" s="10"/>
      <c r="I679" s="10"/>
      <c r="J679" s="10"/>
      <c r="K679" s="10"/>
      <c r="L679" s="10"/>
      <c r="M679" s="10"/>
      <c r="N679" s="10"/>
      <c r="O679" s="10"/>
      <c r="P679" s="10"/>
      <c r="Q679" s="10"/>
      <c r="R679" s="10"/>
      <c r="S679" s="10"/>
      <c r="T679" s="10"/>
      <c r="U679" s="10"/>
      <c r="V679" s="10"/>
      <c r="W679" s="10"/>
      <c r="X679" s="10"/>
      <c r="Y679" s="10"/>
      <c r="Z679" s="10"/>
    </row>
    <row r="680" spans="1:26" ht="15.5">
      <c r="A680" s="10"/>
      <c r="B680" s="10"/>
      <c r="C680" s="10"/>
      <c r="D680" s="10"/>
      <c r="E680" s="10"/>
      <c r="F680" s="10"/>
      <c r="G680" s="507"/>
      <c r="H680" s="10"/>
      <c r="I680" s="10"/>
      <c r="J680" s="10"/>
      <c r="K680" s="10"/>
      <c r="L680" s="10"/>
      <c r="M680" s="10"/>
      <c r="N680" s="10"/>
      <c r="O680" s="10"/>
      <c r="P680" s="10"/>
      <c r="Q680" s="10"/>
      <c r="R680" s="10"/>
      <c r="S680" s="10"/>
      <c r="T680" s="10"/>
      <c r="U680" s="10"/>
      <c r="V680" s="10"/>
      <c r="W680" s="10"/>
      <c r="X680" s="10"/>
      <c r="Y680" s="10"/>
      <c r="Z680" s="10"/>
    </row>
    <row r="681" spans="1:26" ht="15.5">
      <c r="A681" s="10"/>
      <c r="B681" s="10"/>
      <c r="C681" s="10"/>
      <c r="D681" s="10"/>
      <c r="E681" s="10"/>
      <c r="F681" s="10"/>
      <c r="G681" s="507"/>
      <c r="H681" s="10"/>
      <c r="I681" s="10"/>
      <c r="J681" s="10"/>
      <c r="K681" s="10"/>
      <c r="L681" s="10"/>
      <c r="M681" s="10"/>
      <c r="N681" s="10"/>
      <c r="O681" s="10"/>
      <c r="P681" s="10"/>
      <c r="Q681" s="10"/>
      <c r="R681" s="10"/>
      <c r="S681" s="10"/>
      <c r="T681" s="10"/>
      <c r="U681" s="10"/>
      <c r="V681" s="10"/>
      <c r="W681" s="10"/>
      <c r="X681" s="10"/>
      <c r="Y681" s="10"/>
      <c r="Z681" s="10"/>
    </row>
    <row r="682" spans="1:26" ht="15.5">
      <c r="A682" s="10"/>
      <c r="B682" s="10"/>
      <c r="C682" s="10"/>
      <c r="D682" s="10"/>
      <c r="E682" s="10"/>
      <c r="F682" s="10"/>
      <c r="G682" s="507"/>
      <c r="H682" s="10"/>
      <c r="I682" s="10"/>
      <c r="J682" s="10"/>
      <c r="K682" s="10"/>
      <c r="L682" s="10"/>
      <c r="M682" s="10"/>
      <c r="N682" s="10"/>
      <c r="O682" s="10"/>
      <c r="P682" s="10"/>
      <c r="Q682" s="10"/>
      <c r="R682" s="10"/>
      <c r="S682" s="10"/>
      <c r="T682" s="10"/>
      <c r="U682" s="10"/>
      <c r="V682" s="10"/>
      <c r="W682" s="10"/>
      <c r="X682" s="10"/>
      <c r="Y682" s="10"/>
      <c r="Z682" s="10"/>
    </row>
    <row r="683" spans="1:26" ht="15.5">
      <c r="A683" s="10"/>
      <c r="B683" s="10"/>
      <c r="C683" s="10"/>
      <c r="D683" s="10"/>
      <c r="E683" s="10"/>
      <c r="F683" s="10"/>
      <c r="G683" s="507"/>
      <c r="H683" s="10"/>
      <c r="I683" s="10"/>
      <c r="J683" s="10"/>
      <c r="K683" s="10"/>
      <c r="L683" s="10"/>
      <c r="M683" s="10"/>
      <c r="N683" s="10"/>
      <c r="O683" s="10"/>
      <c r="P683" s="10"/>
      <c r="Q683" s="10"/>
      <c r="R683" s="10"/>
      <c r="S683" s="10"/>
      <c r="T683" s="10"/>
      <c r="U683" s="10"/>
      <c r="V683" s="10"/>
      <c r="W683" s="10"/>
      <c r="X683" s="10"/>
      <c r="Y683" s="10"/>
      <c r="Z683" s="10"/>
    </row>
    <row r="684" spans="1:26" ht="15.5">
      <c r="A684" s="10"/>
      <c r="B684" s="10"/>
      <c r="C684" s="10"/>
      <c r="D684" s="10"/>
      <c r="E684" s="10"/>
      <c r="F684" s="10"/>
      <c r="G684" s="507"/>
      <c r="H684" s="10"/>
      <c r="I684" s="10"/>
      <c r="J684" s="10"/>
      <c r="K684" s="10"/>
      <c r="L684" s="10"/>
      <c r="M684" s="10"/>
      <c r="N684" s="10"/>
      <c r="O684" s="10"/>
      <c r="P684" s="10"/>
      <c r="Q684" s="10"/>
      <c r="R684" s="10"/>
      <c r="S684" s="10"/>
      <c r="T684" s="10"/>
      <c r="U684" s="10"/>
      <c r="V684" s="10"/>
      <c r="W684" s="10"/>
      <c r="X684" s="10"/>
      <c r="Y684" s="10"/>
      <c r="Z684" s="10"/>
    </row>
    <row r="685" spans="1:26" ht="15.5">
      <c r="A685" s="10"/>
      <c r="B685" s="10"/>
      <c r="C685" s="10"/>
      <c r="D685" s="10"/>
      <c r="E685" s="10"/>
      <c r="F685" s="10"/>
      <c r="G685" s="507"/>
      <c r="H685" s="10"/>
      <c r="I685" s="10"/>
      <c r="J685" s="10"/>
      <c r="K685" s="10"/>
      <c r="L685" s="10"/>
      <c r="M685" s="10"/>
      <c r="N685" s="10"/>
      <c r="O685" s="10"/>
      <c r="P685" s="10"/>
      <c r="Q685" s="10"/>
      <c r="R685" s="10"/>
      <c r="S685" s="10"/>
      <c r="T685" s="10"/>
      <c r="U685" s="10"/>
      <c r="V685" s="10"/>
      <c r="W685" s="10"/>
      <c r="X685" s="10"/>
      <c r="Y685" s="10"/>
      <c r="Z685" s="10"/>
    </row>
    <row r="686" spans="1:26" ht="15.5">
      <c r="A686" s="10"/>
      <c r="B686" s="10"/>
      <c r="C686" s="10"/>
      <c r="D686" s="10"/>
      <c r="E686" s="10"/>
      <c r="F686" s="10"/>
      <c r="G686" s="507"/>
      <c r="H686" s="10"/>
      <c r="I686" s="10"/>
      <c r="J686" s="10"/>
      <c r="K686" s="10"/>
      <c r="L686" s="10"/>
      <c r="M686" s="10"/>
      <c r="N686" s="10"/>
      <c r="O686" s="10"/>
      <c r="P686" s="10"/>
      <c r="Q686" s="10"/>
      <c r="R686" s="10"/>
      <c r="S686" s="10"/>
      <c r="T686" s="10"/>
      <c r="U686" s="10"/>
      <c r="V686" s="10"/>
      <c r="W686" s="10"/>
      <c r="X686" s="10"/>
      <c r="Y686" s="10"/>
      <c r="Z686" s="10"/>
    </row>
    <row r="687" spans="1:26" ht="15.5">
      <c r="A687" s="10"/>
      <c r="B687" s="10"/>
      <c r="C687" s="10"/>
      <c r="D687" s="10"/>
      <c r="E687" s="10"/>
      <c r="F687" s="10"/>
      <c r="G687" s="507"/>
      <c r="H687" s="10"/>
      <c r="I687" s="10"/>
      <c r="J687" s="10"/>
      <c r="K687" s="10"/>
      <c r="L687" s="10"/>
      <c r="M687" s="10"/>
      <c r="N687" s="10"/>
      <c r="O687" s="10"/>
      <c r="P687" s="10"/>
      <c r="Q687" s="10"/>
      <c r="R687" s="10"/>
      <c r="S687" s="10"/>
      <c r="T687" s="10"/>
      <c r="U687" s="10"/>
      <c r="V687" s="10"/>
      <c r="W687" s="10"/>
      <c r="X687" s="10"/>
      <c r="Y687" s="10"/>
      <c r="Z687" s="10"/>
    </row>
    <row r="688" spans="1:26" ht="15.5">
      <c r="A688" s="10"/>
      <c r="B688" s="10"/>
      <c r="C688" s="10"/>
      <c r="D688" s="10"/>
      <c r="E688" s="10"/>
      <c r="F688" s="10"/>
      <c r="G688" s="507"/>
      <c r="H688" s="10"/>
      <c r="I688" s="10"/>
      <c r="J688" s="10"/>
      <c r="K688" s="10"/>
      <c r="L688" s="10"/>
      <c r="M688" s="10"/>
      <c r="N688" s="10"/>
      <c r="O688" s="10"/>
      <c r="P688" s="10"/>
      <c r="Q688" s="10"/>
      <c r="R688" s="10"/>
      <c r="S688" s="10"/>
      <c r="T688" s="10"/>
      <c r="U688" s="10"/>
      <c r="V688" s="10"/>
      <c r="W688" s="10"/>
      <c r="X688" s="10"/>
      <c r="Y688" s="10"/>
      <c r="Z688" s="10"/>
    </row>
    <row r="689" spans="1:26" ht="15.5">
      <c r="A689" s="10"/>
      <c r="B689" s="10"/>
      <c r="C689" s="10"/>
      <c r="D689" s="10"/>
      <c r="E689" s="10"/>
      <c r="F689" s="10"/>
      <c r="G689" s="507"/>
      <c r="H689" s="10"/>
      <c r="I689" s="10"/>
      <c r="J689" s="10"/>
      <c r="K689" s="10"/>
      <c r="L689" s="10"/>
      <c r="M689" s="10"/>
      <c r="N689" s="10"/>
      <c r="O689" s="10"/>
      <c r="P689" s="10"/>
      <c r="Q689" s="10"/>
      <c r="R689" s="10"/>
      <c r="S689" s="10"/>
      <c r="T689" s="10"/>
      <c r="U689" s="10"/>
      <c r="V689" s="10"/>
      <c r="W689" s="10"/>
      <c r="X689" s="10"/>
      <c r="Y689" s="10"/>
      <c r="Z689" s="10"/>
    </row>
    <row r="690" spans="1:26" ht="15.5">
      <c r="A690" s="10"/>
      <c r="B690" s="10"/>
      <c r="C690" s="10"/>
      <c r="D690" s="10"/>
      <c r="E690" s="10"/>
      <c r="F690" s="10"/>
      <c r="G690" s="507"/>
      <c r="H690" s="10"/>
      <c r="I690" s="10"/>
      <c r="J690" s="10"/>
      <c r="K690" s="10"/>
      <c r="L690" s="10"/>
      <c r="M690" s="10"/>
      <c r="N690" s="10"/>
      <c r="O690" s="10"/>
      <c r="P690" s="10"/>
      <c r="Q690" s="10"/>
      <c r="R690" s="10"/>
      <c r="S690" s="10"/>
      <c r="T690" s="10"/>
      <c r="U690" s="10"/>
      <c r="V690" s="10"/>
      <c r="W690" s="10"/>
      <c r="X690" s="10"/>
      <c r="Y690" s="10"/>
      <c r="Z690" s="10"/>
    </row>
    <row r="691" spans="1:26" ht="15.5">
      <c r="A691" s="10"/>
      <c r="B691" s="10"/>
      <c r="C691" s="10"/>
      <c r="D691" s="10"/>
      <c r="E691" s="10"/>
      <c r="F691" s="10"/>
      <c r="G691" s="507"/>
      <c r="H691" s="10"/>
      <c r="I691" s="10"/>
      <c r="J691" s="10"/>
      <c r="K691" s="10"/>
      <c r="L691" s="10"/>
      <c r="M691" s="10"/>
      <c r="N691" s="10"/>
      <c r="O691" s="10"/>
      <c r="P691" s="10"/>
      <c r="Q691" s="10"/>
      <c r="R691" s="10"/>
      <c r="S691" s="10"/>
      <c r="T691" s="10"/>
      <c r="U691" s="10"/>
      <c r="V691" s="10"/>
      <c r="W691" s="10"/>
      <c r="X691" s="10"/>
      <c r="Y691" s="10"/>
      <c r="Z691" s="10"/>
    </row>
    <row r="692" spans="1:26" ht="15.5">
      <c r="A692" s="10"/>
      <c r="B692" s="10"/>
      <c r="C692" s="10"/>
      <c r="D692" s="10"/>
      <c r="E692" s="10"/>
      <c r="F692" s="10"/>
      <c r="G692" s="507"/>
      <c r="H692" s="10"/>
      <c r="I692" s="10"/>
      <c r="J692" s="10"/>
      <c r="K692" s="10"/>
      <c r="L692" s="10"/>
      <c r="M692" s="10"/>
      <c r="N692" s="10"/>
      <c r="O692" s="10"/>
      <c r="P692" s="10"/>
      <c r="Q692" s="10"/>
      <c r="R692" s="10"/>
      <c r="S692" s="10"/>
      <c r="T692" s="10"/>
      <c r="U692" s="10"/>
      <c r="V692" s="10"/>
      <c r="W692" s="10"/>
      <c r="X692" s="10"/>
      <c r="Y692" s="10"/>
      <c r="Z692" s="10"/>
    </row>
    <row r="693" spans="1:26" ht="15.5">
      <c r="A693" s="10"/>
      <c r="B693" s="10"/>
      <c r="C693" s="10"/>
      <c r="D693" s="10"/>
      <c r="E693" s="10"/>
      <c r="F693" s="10"/>
      <c r="G693" s="507"/>
      <c r="H693" s="10"/>
      <c r="I693" s="10"/>
      <c r="J693" s="10"/>
      <c r="K693" s="10"/>
      <c r="L693" s="10"/>
      <c r="M693" s="10"/>
      <c r="N693" s="10"/>
      <c r="O693" s="10"/>
      <c r="P693" s="10"/>
      <c r="Q693" s="10"/>
      <c r="R693" s="10"/>
      <c r="S693" s="10"/>
      <c r="T693" s="10"/>
      <c r="U693" s="10"/>
      <c r="V693" s="10"/>
      <c r="W693" s="10"/>
      <c r="X693" s="10"/>
      <c r="Y693" s="10"/>
      <c r="Z693" s="10"/>
    </row>
    <row r="694" spans="1:26" ht="15.5">
      <c r="A694" s="10"/>
      <c r="B694" s="10"/>
      <c r="C694" s="10"/>
      <c r="D694" s="10"/>
      <c r="E694" s="10"/>
      <c r="F694" s="10"/>
      <c r="G694" s="507"/>
      <c r="H694" s="10"/>
      <c r="I694" s="10"/>
      <c r="J694" s="10"/>
      <c r="K694" s="10"/>
      <c r="L694" s="10"/>
      <c r="M694" s="10"/>
      <c r="N694" s="10"/>
      <c r="O694" s="10"/>
      <c r="P694" s="10"/>
      <c r="Q694" s="10"/>
      <c r="R694" s="10"/>
      <c r="S694" s="10"/>
      <c r="T694" s="10"/>
      <c r="U694" s="10"/>
      <c r="V694" s="10"/>
      <c r="W694" s="10"/>
      <c r="X694" s="10"/>
      <c r="Y694" s="10"/>
      <c r="Z694" s="10"/>
    </row>
    <row r="695" spans="1:26" ht="15.5">
      <c r="A695" s="10"/>
      <c r="B695" s="10"/>
      <c r="C695" s="10"/>
      <c r="D695" s="10"/>
      <c r="E695" s="10"/>
      <c r="F695" s="10"/>
      <c r="G695" s="507"/>
      <c r="H695" s="10"/>
      <c r="I695" s="10"/>
      <c r="J695" s="10"/>
      <c r="K695" s="10"/>
      <c r="L695" s="10"/>
      <c r="M695" s="10"/>
      <c r="N695" s="10"/>
      <c r="O695" s="10"/>
      <c r="P695" s="10"/>
      <c r="Q695" s="10"/>
      <c r="R695" s="10"/>
      <c r="S695" s="10"/>
      <c r="T695" s="10"/>
      <c r="U695" s="10"/>
      <c r="V695" s="10"/>
      <c r="W695" s="10"/>
      <c r="X695" s="10"/>
      <c r="Y695" s="10"/>
      <c r="Z695" s="10"/>
    </row>
    <row r="696" spans="1:26" ht="15.5">
      <c r="A696" s="10"/>
      <c r="B696" s="10"/>
      <c r="C696" s="10"/>
      <c r="D696" s="10"/>
      <c r="E696" s="10"/>
      <c r="F696" s="10"/>
      <c r="G696" s="507"/>
      <c r="H696" s="10"/>
      <c r="I696" s="10"/>
      <c r="J696" s="10"/>
      <c r="K696" s="10"/>
      <c r="L696" s="10"/>
      <c r="M696" s="10"/>
      <c r="N696" s="10"/>
      <c r="O696" s="10"/>
      <c r="P696" s="10"/>
      <c r="Q696" s="10"/>
      <c r="R696" s="10"/>
      <c r="S696" s="10"/>
      <c r="T696" s="10"/>
      <c r="U696" s="10"/>
      <c r="V696" s="10"/>
      <c r="W696" s="10"/>
      <c r="X696" s="10"/>
      <c r="Y696" s="10"/>
      <c r="Z696" s="10"/>
    </row>
    <row r="697" spans="1:26" ht="15.5">
      <c r="A697" s="10"/>
      <c r="B697" s="10"/>
      <c r="C697" s="10"/>
      <c r="D697" s="10"/>
      <c r="E697" s="10"/>
      <c r="F697" s="10"/>
      <c r="G697" s="507"/>
      <c r="H697" s="10"/>
      <c r="I697" s="10"/>
      <c r="J697" s="10"/>
      <c r="K697" s="10"/>
      <c r="L697" s="10"/>
      <c r="M697" s="10"/>
      <c r="N697" s="10"/>
      <c r="O697" s="10"/>
      <c r="P697" s="10"/>
      <c r="Q697" s="10"/>
      <c r="R697" s="10"/>
      <c r="S697" s="10"/>
      <c r="T697" s="10"/>
      <c r="U697" s="10"/>
      <c r="V697" s="10"/>
      <c r="W697" s="10"/>
      <c r="X697" s="10"/>
      <c r="Y697" s="10"/>
      <c r="Z697" s="10"/>
    </row>
    <row r="698" spans="1:26" ht="15.5">
      <c r="A698" s="10"/>
      <c r="B698" s="10"/>
      <c r="C698" s="10"/>
      <c r="D698" s="10"/>
      <c r="E698" s="10"/>
      <c r="F698" s="10"/>
      <c r="G698" s="507"/>
      <c r="H698" s="10"/>
      <c r="I698" s="10"/>
      <c r="J698" s="10"/>
      <c r="K698" s="10"/>
      <c r="L698" s="10"/>
      <c r="M698" s="10"/>
      <c r="N698" s="10"/>
      <c r="O698" s="10"/>
      <c r="P698" s="10"/>
      <c r="Q698" s="10"/>
      <c r="R698" s="10"/>
      <c r="S698" s="10"/>
      <c r="T698" s="10"/>
      <c r="U698" s="10"/>
      <c r="V698" s="10"/>
      <c r="W698" s="10"/>
      <c r="X698" s="10"/>
      <c r="Y698" s="10"/>
      <c r="Z698" s="10"/>
    </row>
    <row r="699" spans="1:26" ht="15.5">
      <c r="A699" s="10"/>
      <c r="B699" s="10"/>
      <c r="C699" s="10"/>
      <c r="D699" s="10"/>
      <c r="E699" s="10"/>
      <c r="F699" s="10"/>
      <c r="G699" s="507"/>
      <c r="H699" s="10"/>
      <c r="I699" s="10"/>
      <c r="J699" s="10"/>
      <c r="K699" s="10"/>
      <c r="L699" s="10"/>
      <c r="M699" s="10"/>
      <c r="N699" s="10"/>
      <c r="O699" s="10"/>
      <c r="P699" s="10"/>
      <c r="Q699" s="10"/>
      <c r="R699" s="10"/>
      <c r="S699" s="10"/>
      <c r="T699" s="10"/>
      <c r="U699" s="10"/>
      <c r="V699" s="10"/>
      <c r="W699" s="10"/>
      <c r="X699" s="10"/>
      <c r="Y699" s="10"/>
      <c r="Z699" s="10"/>
    </row>
    <row r="700" spans="1:26" ht="15.5">
      <c r="A700" s="10"/>
      <c r="B700" s="10"/>
      <c r="C700" s="10"/>
      <c r="D700" s="10"/>
      <c r="E700" s="10"/>
      <c r="F700" s="10"/>
      <c r="G700" s="507"/>
      <c r="H700" s="10"/>
      <c r="I700" s="10"/>
      <c r="J700" s="10"/>
      <c r="K700" s="10"/>
      <c r="L700" s="10"/>
      <c r="M700" s="10"/>
      <c r="N700" s="10"/>
      <c r="O700" s="10"/>
      <c r="P700" s="10"/>
      <c r="Q700" s="10"/>
      <c r="R700" s="10"/>
      <c r="S700" s="10"/>
      <c r="T700" s="10"/>
      <c r="U700" s="10"/>
      <c r="V700" s="10"/>
      <c r="W700" s="10"/>
      <c r="X700" s="10"/>
      <c r="Y700" s="10"/>
      <c r="Z700" s="10"/>
    </row>
    <row r="701" spans="1:26" ht="15.5">
      <c r="A701" s="10"/>
      <c r="B701" s="10"/>
      <c r="C701" s="10"/>
      <c r="D701" s="10"/>
      <c r="E701" s="10"/>
      <c r="F701" s="10"/>
      <c r="G701" s="507"/>
      <c r="H701" s="10"/>
      <c r="I701" s="10"/>
      <c r="J701" s="10"/>
      <c r="K701" s="10"/>
      <c r="L701" s="10"/>
      <c r="M701" s="10"/>
      <c r="N701" s="10"/>
      <c r="O701" s="10"/>
      <c r="P701" s="10"/>
      <c r="Q701" s="10"/>
      <c r="R701" s="10"/>
      <c r="S701" s="10"/>
      <c r="T701" s="10"/>
      <c r="U701" s="10"/>
      <c r="V701" s="10"/>
      <c r="W701" s="10"/>
      <c r="X701" s="10"/>
      <c r="Y701" s="10"/>
      <c r="Z701" s="10"/>
    </row>
    <row r="702" spans="1:26" ht="15.5">
      <c r="A702" s="10"/>
      <c r="B702" s="10"/>
      <c r="C702" s="10"/>
      <c r="D702" s="10"/>
      <c r="E702" s="10"/>
      <c r="F702" s="10"/>
      <c r="G702" s="507"/>
      <c r="H702" s="10"/>
      <c r="I702" s="10"/>
      <c r="J702" s="10"/>
      <c r="K702" s="10"/>
      <c r="L702" s="10"/>
      <c r="M702" s="10"/>
      <c r="N702" s="10"/>
      <c r="O702" s="10"/>
      <c r="P702" s="10"/>
      <c r="Q702" s="10"/>
      <c r="R702" s="10"/>
      <c r="S702" s="10"/>
      <c r="T702" s="10"/>
      <c r="U702" s="10"/>
      <c r="V702" s="10"/>
      <c r="W702" s="10"/>
      <c r="X702" s="10"/>
      <c r="Y702" s="10"/>
      <c r="Z702" s="10"/>
    </row>
    <row r="703" spans="1:26" ht="15.5">
      <c r="A703" s="10"/>
      <c r="B703" s="10"/>
      <c r="C703" s="10"/>
      <c r="D703" s="10"/>
      <c r="E703" s="10"/>
      <c r="F703" s="10"/>
      <c r="G703" s="507"/>
      <c r="H703" s="10"/>
      <c r="I703" s="10"/>
      <c r="J703" s="10"/>
      <c r="K703" s="10"/>
      <c r="L703" s="10"/>
      <c r="M703" s="10"/>
      <c r="N703" s="10"/>
      <c r="O703" s="10"/>
      <c r="P703" s="10"/>
      <c r="Q703" s="10"/>
      <c r="R703" s="10"/>
      <c r="S703" s="10"/>
      <c r="T703" s="10"/>
      <c r="U703" s="10"/>
      <c r="V703" s="10"/>
      <c r="W703" s="10"/>
      <c r="X703" s="10"/>
      <c r="Y703" s="10"/>
      <c r="Z703" s="10"/>
    </row>
    <row r="704" spans="1:26" ht="15.5">
      <c r="A704" s="10"/>
      <c r="B704" s="10"/>
      <c r="C704" s="10"/>
      <c r="D704" s="10"/>
      <c r="E704" s="10"/>
      <c r="F704" s="10"/>
      <c r="G704" s="507"/>
      <c r="H704" s="10"/>
      <c r="I704" s="10"/>
      <c r="J704" s="10"/>
      <c r="K704" s="10"/>
      <c r="L704" s="10"/>
      <c r="M704" s="10"/>
      <c r="N704" s="10"/>
      <c r="O704" s="10"/>
      <c r="P704" s="10"/>
      <c r="Q704" s="10"/>
      <c r="R704" s="10"/>
      <c r="S704" s="10"/>
      <c r="T704" s="10"/>
      <c r="U704" s="10"/>
      <c r="V704" s="10"/>
      <c r="W704" s="10"/>
      <c r="X704" s="10"/>
      <c r="Y704" s="10"/>
      <c r="Z704" s="10"/>
    </row>
    <row r="705" spans="1:26" ht="15.5">
      <c r="A705" s="10"/>
      <c r="B705" s="10"/>
      <c r="C705" s="10"/>
      <c r="D705" s="10"/>
      <c r="E705" s="10"/>
      <c r="F705" s="10"/>
      <c r="G705" s="507"/>
      <c r="H705" s="10"/>
      <c r="I705" s="10"/>
      <c r="J705" s="10"/>
      <c r="K705" s="10"/>
      <c r="L705" s="10"/>
      <c r="M705" s="10"/>
      <c r="N705" s="10"/>
      <c r="O705" s="10"/>
      <c r="P705" s="10"/>
      <c r="Q705" s="10"/>
      <c r="R705" s="10"/>
      <c r="S705" s="10"/>
      <c r="T705" s="10"/>
      <c r="U705" s="10"/>
      <c r="V705" s="10"/>
      <c r="W705" s="10"/>
      <c r="X705" s="10"/>
      <c r="Y705" s="10"/>
      <c r="Z705" s="10"/>
    </row>
    <row r="706" spans="1:26" ht="15.5">
      <c r="A706" s="10"/>
      <c r="B706" s="10"/>
      <c r="C706" s="10"/>
      <c r="D706" s="10"/>
      <c r="E706" s="10"/>
      <c r="F706" s="10"/>
      <c r="G706" s="507"/>
      <c r="H706" s="10"/>
      <c r="I706" s="10"/>
      <c r="J706" s="10"/>
      <c r="K706" s="10"/>
      <c r="L706" s="10"/>
      <c r="M706" s="10"/>
      <c r="N706" s="10"/>
      <c r="O706" s="10"/>
      <c r="P706" s="10"/>
      <c r="Q706" s="10"/>
      <c r="R706" s="10"/>
      <c r="S706" s="10"/>
      <c r="T706" s="10"/>
      <c r="U706" s="10"/>
      <c r="V706" s="10"/>
      <c r="W706" s="10"/>
      <c r="X706" s="10"/>
      <c r="Y706" s="10"/>
      <c r="Z706" s="10"/>
    </row>
    <row r="707" spans="1:26" ht="15.5">
      <c r="A707" s="10"/>
      <c r="B707" s="10"/>
      <c r="C707" s="10"/>
      <c r="D707" s="10"/>
      <c r="E707" s="10"/>
      <c r="F707" s="10"/>
      <c r="G707" s="507"/>
      <c r="H707" s="10"/>
      <c r="I707" s="10"/>
      <c r="J707" s="10"/>
      <c r="K707" s="10"/>
      <c r="L707" s="10"/>
      <c r="M707" s="10"/>
      <c r="N707" s="10"/>
      <c r="O707" s="10"/>
      <c r="P707" s="10"/>
      <c r="Q707" s="10"/>
      <c r="R707" s="10"/>
      <c r="S707" s="10"/>
      <c r="T707" s="10"/>
      <c r="U707" s="10"/>
      <c r="V707" s="10"/>
      <c r="W707" s="10"/>
      <c r="X707" s="10"/>
      <c r="Y707" s="10"/>
      <c r="Z707" s="10"/>
    </row>
    <row r="708" spans="1:26" ht="15.5">
      <c r="A708" s="10"/>
      <c r="B708" s="10"/>
      <c r="C708" s="10"/>
      <c r="D708" s="10"/>
      <c r="E708" s="10"/>
      <c r="F708" s="10"/>
      <c r="G708" s="507"/>
      <c r="H708" s="10"/>
      <c r="I708" s="10"/>
      <c r="J708" s="10"/>
      <c r="K708" s="10"/>
      <c r="L708" s="10"/>
      <c r="M708" s="10"/>
      <c r="N708" s="10"/>
      <c r="O708" s="10"/>
      <c r="P708" s="10"/>
      <c r="Q708" s="10"/>
      <c r="R708" s="10"/>
      <c r="S708" s="10"/>
      <c r="T708" s="10"/>
      <c r="U708" s="10"/>
      <c r="V708" s="10"/>
      <c r="W708" s="10"/>
      <c r="X708" s="10"/>
      <c r="Y708" s="10"/>
      <c r="Z708" s="10"/>
    </row>
    <row r="709" spans="1:26" ht="15.5">
      <c r="A709" s="10"/>
      <c r="B709" s="10"/>
      <c r="C709" s="10"/>
      <c r="D709" s="10"/>
      <c r="E709" s="10"/>
      <c r="F709" s="10"/>
      <c r="G709" s="507"/>
      <c r="H709" s="10"/>
      <c r="I709" s="10"/>
      <c r="J709" s="10"/>
      <c r="K709" s="10"/>
      <c r="L709" s="10"/>
      <c r="M709" s="10"/>
      <c r="N709" s="10"/>
      <c r="O709" s="10"/>
      <c r="P709" s="10"/>
      <c r="Q709" s="10"/>
      <c r="R709" s="10"/>
      <c r="S709" s="10"/>
      <c r="T709" s="10"/>
      <c r="U709" s="10"/>
      <c r="V709" s="10"/>
      <c r="W709" s="10"/>
      <c r="X709" s="10"/>
      <c r="Y709" s="10"/>
      <c r="Z709" s="10"/>
    </row>
    <row r="710" spans="1:26" ht="15.5">
      <c r="A710" s="10"/>
      <c r="B710" s="10"/>
      <c r="C710" s="10"/>
      <c r="D710" s="10"/>
      <c r="E710" s="10"/>
      <c r="F710" s="10"/>
      <c r="G710" s="507"/>
      <c r="H710" s="10"/>
      <c r="I710" s="10"/>
      <c r="J710" s="10"/>
      <c r="K710" s="10"/>
      <c r="L710" s="10"/>
      <c r="M710" s="10"/>
      <c r="N710" s="10"/>
      <c r="O710" s="10"/>
      <c r="P710" s="10"/>
      <c r="Q710" s="10"/>
      <c r="R710" s="10"/>
      <c r="S710" s="10"/>
      <c r="T710" s="10"/>
      <c r="U710" s="10"/>
      <c r="V710" s="10"/>
      <c r="W710" s="10"/>
      <c r="X710" s="10"/>
      <c r="Y710" s="10"/>
      <c r="Z710" s="10"/>
    </row>
    <row r="711" spans="1:26" ht="15.5">
      <c r="A711" s="10"/>
      <c r="B711" s="10"/>
      <c r="C711" s="10"/>
      <c r="D711" s="10"/>
      <c r="E711" s="10"/>
      <c r="F711" s="10"/>
      <c r="G711" s="507"/>
      <c r="H711" s="10"/>
      <c r="I711" s="10"/>
      <c r="J711" s="10"/>
      <c r="K711" s="10"/>
      <c r="L711" s="10"/>
      <c r="M711" s="10"/>
      <c r="N711" s="10"/>
      <c r="O711" s="10"/>
      <c r="P711" s="10"/>
      <c r="Q711" s="10"/>
      <c r="R711" s="10"/>
      <c r="S711" s="10"/>
      <c r="T711" s="10"/>
      <c r="U711" s="10"/>
      <c r="V711" s="10"/>
      <c r="W711" s="10"/>
      <c r="X711" s="10"/>
      <c r="Y711" s="10"/>
      <c r="Z711" s="10"/>
    </row>
    <row r="712" spans="1:26" ht="15.5">
      <c r="A712" s="10"/>
      <c r="B712" s="10"/>
      <c r="C712" s="10"/>
      <c r="D712" s="10"/>
      <c r="E712" s="10"/>
      <c r="F712" s="10"/>
      <c r="G712" s="507"/>
      <c r="H712" s="10"/>
      <c r="I712" s="10"/>
      <c r="J712" s="10"/>
      <c r="K712" s="10"/>
      <c r="L712" s="10"/>
      <c r="M712" s="10"/>
      <c r="N712" s="10"/>
      <c r="O712" s="10"/>
      <c r="P712" s="10"/>
      <c r="Q712" s="10"/>
      <c r="R712" s="10"/>
      <c r="S712" s="10"/>
      <c r="T712" s="10"/>
      <c r="U712" s="10"/>
      <c r="V712" s="10"/>
      <c r="W712" s="10"/>
      <c r="X712" s="10"/>
      <c r="Y712" s="10"/>
      <c r="Z712" s="10"/>
    </row>
    <row r="713" spans="1:26" ht="15.5">
      <c r="A713" s="10"/>
      <c r="B713" s="10"/>
      <c r="C713" s="10"/>
      <c r="D713" s="10"/>
      <c r="E713" s="10"/>
      <c r="F713" s="10"/>
      <c r="G713" s="507"/>
      <c r="H713" s="10"/>
      <c r="I713" s="10"/>
      <c r="J713" s="10"/>
      <c r="K713" s="10"/>
      <c r="L713" s="10"/>
      <c r="M713" s="10"/>
      <c r="N713" s="10"/>
      <c r="O713" s="10"/>
      <c r="P713" s="10"/>
      <c r="Q713" s="10"/>
      <c r="R713" s="10"/>
      <c r="S713" s="10"/>
      <c r="T713" s="10"/>
      <c r="U713" s="10"/>
      <c r="V713" s="10"/>
      <c r="W713" s="10"/>
      <c r="X713" s="10"/>
      <c r="Y713" s="10"/>
      <c r="Z713" s="10"/>
    </row>
    <row r="714" spans="1:26" ht="15.5">
      <c r="A714" s="10"/>
      <c r="B714" s="10"/>
      <c r="C714" s="10"/>
      <c r="D714" s="10"/>
      <c r="E714" s="10"/>
      <c r="F714" s="10"/>
      <c r="G714" s="507"/>
      <c r="H714" s="10"/>
      <c r="I714" s="10"/>
      <c r="J714" s="10"/>
      <c r="K714" s="10"/>
      <c r="L714" s="10"/>
      <c r="M714" s="10"/>
      <c r="N714" s="10"/>
      <c r="O714" s="10"/>
      <c r="P714" s="10"/>
      <c r="Q714" s="10"/>
      <c r="R714" s="10"/>
      <c r="S714" s="10"/>
      <c r="T714" s="10"/>
      <c r="U714" s="10"/>
      <c r="V714" s="10"/>
      <c r="W714" s="10"/>
      <c r="X714" s="10"/>
      <c r="Y714" s="10"/>
      <c r="Z714" s="10"/>
    </row>
    <row r="715" spans="1:26" ht="15.5">
      <c r="A715" s="10"/>
      <c r="B715" s="10"/>
      <c r="C715" s="10"/>
      <c r="D715" s="10"/>
      <c r="E715" s="10"/>
      <c r="F715" s="10"/>
      <c r="G715" s="507"/>
      <c r="H715" s="10"/>
      <c r="I715" s="10"/>
      <c r="J715" s="10"/>
      <c r="K715" s="10"/>
      <c r="L715" s="10"/>
      <c r="M715" s="10"/>
      <c r="N715" s="10"/>
      <c r="O715" s="10"/>
      <c r="P715" s="10"/>
      <c r="Q715" s="10"/>
      <c r="R715" s="10"/>
      <c r="S715" s="10"/>
      <c r="T715" s="10"/>
      <c r="U715" s="10"/>
      <c r="V715" s="10"/>
      <c r="W715" s="10"/>
      <c r="X715" s="10"/>
      <c r="Y715" s="10"/>
      <c r="Z715" s="10"/>
    </row>
    <row r="716" spans="1:26" ht="15.5">
      <c r="A716" s="10"/>
      <c r="B716" s="10"/>
      <c r="C716" s="10"/>
      <c r="D716" s="10"/>
      <c r="E716" s="10"/>
      <c r="F716" s="10"/>
      <c r="G716" s="507"/>
      <c r="H716" s="10"/>
      <c r="I716" s="10"/>
      <c r="J716" s="10"/>
      <c r="K716" s="10"/>
      <c r="L716" s="10"/>
      <c r="M716" s="10"/>
      <c r="N716" s="10"/>
      <c r="O716" s="10"/>
      <c r="P716" s="10"/>
      <c r="Q716" s="10"/>
      <c r="R716" s="10"/>
      <c r="S716" s="10"/>
      <c r="T716" s="10"/>
      <c r="U716" s="10"/>
      <c r="V716" s="10"/>
      <c r="W716" s="10"/>
      <c r="X716" s="10"/>
      <c r="Y716" s="10"/>
      <c r="Z716" s="10"/>
    </row>
    <row r="717" spans="1:26" ht="15.5">
      <c r="A717" s="10"/>
      <c r="B717" s="10"/>
      <c r="C717" s="10"/>
      <c r="D717" s="10"/>
      <c r="E717" s="10"/>
      <c r="F717" s="10"/>
      <c r="G717" s="507"/>
      <c r="H717" s="10"/>
      <c r="I717" s="10"/>
      <c r="J717" s="10"/>
      <c r="K717" s="10"/>
      <c r="L717" s="10"/>
      <c r="M717" s="10"/>
      <c r="N717" s="10"/>
      <c r="O717" s="10"/>
      <c r="P717" s="10"/>
      <c r="Q717" s="10"/>
      <c r="R717" s="10"/>
      <c r="S717" s="10"/>
      <c r="T717" s="10"/>
      <c r="U717" s="10"/>
      <c r="V717" s="10"/>
      <c r="W717" s="10"/>
      <c r="X717" s="10"/>
      <c r="Y717" s="10"/>
      <c r="Z717" s="10"/>
    </row>
    <row r="718" spans="1:26" ht="15.5">
      <c r="A718" s="10"/>
      <c r="B718" s="10"/>
      <c r="C718" s="10"/>
      <c r="D718" s="10"/>
      <c r="E718" s="10"/>
      <c r="F718" s="10"/>
      <c r="G718" s="507"/>
      <c r="H718" s="10"/>
      <c r="I718" s="10"/>
      <c r="J718" s="10"/>
      <c r="K718" s="10"/>
      <c r="L718" s="10"/>
      <c r="M718" s="10"/>
      <c r="N718" s="10"/>
      <c r="O718" s="10"/>
      <c r="P718" s="10"/>
      <c r="Q718" s="10"/>
      <c r="R718" s="10"/>
      <c r="S718" s="10"/>
      <c r="T718" s="10"/>
      <c r="U718" s="10"/>
      <c r="V718" s="10"/>
      <c r="W718" s="10"/>
      <c r="X718" s="10"/>
      <c r="Y718" s="10"/>
      <c r="Z718" s="10"/>
    </row>
    <row r="719" spans="1:26" ht="15.5">
      <c r="A719" s="10"/>
      <c r="B719" s="10"/>
      <c r="C719" s="10"/>
      <c r="D719" s="10"/>
      <c r="E719" s="10"/>
      <c r="F719" s="10"/>
      <c r="G719" s="507"/>
      <c r="H719" s="10"/>
      <c r="I719" s="10"/>
      <c r="J719" s="10"/>
      <c r="K719" s="10"/>
      <c r="L719" s="10"/>
      <c r="M719" s="10"/>
      <c r="N719" s="10"/>
      <c r="O719" s="10"/>
      <c r="P719" s="10"/>
      <c r="Q719" s="10"/>
      <c r="R719" s="10"/>
      <c r="S719" s="10"/>
      <c r="T719" s="10"/>
      <c r="U719" s="10"/>
      <c r="V719" s="10"/>
      <c r="W719" s="10"/>
      <c r="X719" s="10"/>
      <c r="Y719" s="10"/>
      <c r="Z719" s="10"/>
    </row>
    <row r="720" spans="1:26" ht="15.5">
      <c r="A720" s="10"/>
      <c r="B720" s="10"/>
      <c r="C720" s="10"/>
      <c r="D720" s="10"/>
      <c r="E720" s="10"/>
      <c r="F720" s="10"/>
      <c r="G720" s="507"/>
      <c r="H720" s="10"/>
      <c r="I720" s="10"/>
      <c r="J720" s="10"/>
      <c r="K720" s="10"/>
      <c r="L720" s="10"/>
      <c r="M720" s="10"/>
      <c r="N720" s="10"/>
      <c r="O720" s="10"/>
      <c r="P720" s="10"/>
      <c r="Q720" s="10"/>
      <c r="R720" s="10"/>
      <c r="S720" s="10"/>
      <c r="T720" s="10"/>
      <c r="U720" s="10"/>
      <c r="V720" s="10"/>
      <c r="W720" s="10"/>
      <c r="X720" s="10"/>
      <c r="Y720" s="10"/>
      <c r="Z720" s="10"/>
    </row>
    <row r="721" spans="1:26" ht="15.5">
      <c r="A721" s="10"/>
      <c r="B721" s="10"/>
      <c r="C721" s="10"/>
      <c r="D721" s="10"/>
      <c r="E721" s="10"/>
      <c r="F721" s="10"/>
      <c r="G721" s="507"/>
      <c r="H721" s="10"/>
      <c r="I721" s="10"/>
      <c r="J721" s="10"/>
      <c r="K721" s="10"/>
      <c r="L721" s="10"/>
      <c r="M721" s="10"/>
      <c r="N721" s="10"/>
      <c r="O721" s="10"/>
      <c r="P721" s="10"/>
      <c r="Q721" s="10"/>
      <c r="R721" s="10"/>
      <c r="S721" s="10"/>
      <c r="T721" s="10"/>
      <c r="U721" s="10"/>
      <c r="V721" s="10"/>
      <c r="W721" s="10"/>
      <c r="X721" s="10"/>
      <c r="Y721" s="10"/>
      <c r="Z721" s="10"/>
    </row>
    <row r="722" spans="1:26" ht="15.5">
      <c r="A722" s="10"/>
      <c r="B722" s="10"/>
      <c r="C722" s="10"/>
      <c r="D722" s="10"/>
      <c r="E722" s="10"/>
      <c r="F722" s="10"/>
      <c r="G722" s="507"/>
      <c r="H722" s="10"/>
      <c r="I722" s="10"/>
      <c r="J722" s="10"/>
      <c r="K722" s="10"/>
      <c r="L722" s="10"/>
      <c r="M722" s="10"/>
      <c r="N722" s="10"/>
      <c r="O722" s="10"/>
      <c r="P722" s="10"/>
      <c r="Q722" s="10"/>
      <c r="R722" s="10"/>
      <c r="S722" s="10"/>
      <c r="T722" s="10"/>
      <c r="U722" s="10"/>
      <c r="V722" s="10"/>
      <c r="W722" s="10"/>
      <c r="X722" s="10"/>
      <c r="Y722" s="10"/>
      <c r="Z722" s="10"/>
    </row>
    <row r="723" spans="1:26" ht="15.5">
      <c r="A723" s="10"/>
      <c r="B723" s="10"/>
      <c r="C723" s="10"/>
      <c r="D723" s="10"/>
      <c r="E723" s="10"/>
      <c r="F723" s="10"/>
      <c r="G723" s="507"/>
      <c r="H723" s="10"/>
      <c r="I723" s="10"/>
      <c r="J723" s="10"/>
      <c r="K723" s="10"/>
      <c r="L723" s="10"/>
      <c r="M723" s="10"/>
      <c r="N723" s="10"/>
      <c r="O723" s="10"/>
      <c r="P723" s="10"/>
      <c r="Q723" s="10"/>
      <c r="R723" s="10"/>
      <c r="S723" s="10"/>
      <c r="T723" s="10"/>
      <c r="U723" s="10"/>
      <c r="V723" s="10"/>
      <c r="W723" s="10"/>
      <c r="X723" s="10"/>
      <c r="Y723" s="10"/>
      <c r="Z723" s="10"/>
    </row>
    <row r="724" spans="1:26" ht="15.5">
      <c r="A724" s="10"/>
      <c r="B724" s="10"/>
      <c r="C724" s="10"/>
      <c r="D724" s="10"/>
      <c r="E724" s="10"/>
      <c r="F724" s="10"/>
      <c r="G724" s="507"/>
      <c r="H724" s="10"/>
      <c r="I724" s="10"/>
      <c r="J724" s="10"/>
      <c r="K724" s="10"/>
      <c r="L724" s="10"/>
      <c r="M724" s="10"/>
      <c r="N724" s="10"/>
      <c r="O724" s="10"/>
      <c r="P724" s="10"/>
      <c r="Q724" s="10"/>
      <c r="R724" s="10"/>
      <c r="S724" s="10"/>
      <c r="T724" s="10"/>
      <c r="U724" s="10"/>
      <c r="V724" s="10"/>
      <c r="W724" s="10"/>
      <c r="X724" s="10"/>
      <c r="Y724" s="10"/>
      <c r="Z724" s="10"/>
    </row>
    <row r="725" spans="1:26" ht="15.5">
      <c r="A725" s="10"/>
      <c r="B725" s="10"/>
      <c r="C725" s="10"/>
      <c r="D725" s="10"/>
      <c r="E725" s="10"/>
      <c r="F725" s="10"/>
      <c r="G725" s="507"/>
      <c r="H725" s="10"/>
      <c r="I725" s="10"/>
      <c r="J725" s="10"/>
      <c r="K725" s="10"/>
      <c r="L725" s="10"/>
      <c r="M725" s="10"/>
      <c r="N725" s="10"/>
      <c r="O725" s="10"/>
      <c r="P725" s="10"/>
      <c r="Q725" s="10"/>
      <c r="R725" s="10"/>
      <c r="S725" s="10"/>
      <c r="T725" s="10"/>
      <c r="U725" s="10"/>
      <c r="V725" s="10"/>
      <c r="W725" s="10"/>
      <c r="X725" s="10"/>
      <c r="Y725" s="10"/>
      <c r="Z725" s="10"/>
    </row>
    <row r="726" spans="1:26" ht="15.5">
      <c r="A726" s="10"/>
      <c r="B726" s="10"/>
      <c r="C726" s="10"/>
      <c r="D726" s="10"/>
      <c r="E726" s="10"/>
      <c r="F726" s="10"/>
      <c r="G726" s="507"/>
      <c r="H726" s="10"/>
      <c r="I726" s="10"/>
      <c r="J726" s="10"/>
      <c r="K726" s="10"/>
      <c r="L726" s="10"/>
      <c r="M726" s="10"/>
      <c r="N726" s="10"/>
      <c r="O726" s="10"/>
      <c r="P726" s="10"/>
      <c r="Q726" s="10"/>
      <c r="R726" s="10"/>
      <c r="S726" s="10"/>
      <c r="T726" s="10"/>
      <c r="U726" s="10"/>
      <c r="V726" s="10"/>
      <c r="W726" s="10"/>
      <c r="X726" s="10"/>
      <c r="Y726" s="10"/>
      <c r="Z726" s="10"/>
    </row>
    <row r="727" spans="1:26" ht="15.5">
      <c r="A727" s="10"/>
      <c r="B727" s="10"/>
      <c r="C727" s="10"/>
      <c r="D727" s="10"/>
      <c r="E727" s="10"/>
      <c r="F727" s="10"/>
      <c r="G727" s="507"/>
      <c r="H727" s="10"/>
      <c r="I727" s="10"/>
      <c r="J727" s="10"/>
      <c r="K727" s="10"/>
      <c r="L727" s="10"/>
      <c r="M727" s="10"/>
      <c r="N727" s="10"/>
      <c r="O727" s="10"/>
      <c r="P727" s="10"/>
      <c r="Q727" s="10"/>
      <c r="R727" s="10"/>
      <c r="S727" s="10"/>
      <c r="T727" s="10"/>
      <c r="U727" s="10"/>
      <c r="V727" s="10"/>
      <c r="W727" s="10"/>
      <c r="X727" s="10"/>
      <c r="Y727" s="10"/>
      <c r="Z727" s="10"/>
    </row>
    <row r="728" spans="1:26" ht="15.5">
      <c r="A728" s="10"/>
      <c r="B728" s="10"/>
      <c r="C728" s="10"/>
      <c r="D728" s="10"/>
      <c r="E728" s="10"/>
      <c r="F728" s="10"/>
      <c r="G728" s="507"/>
      <c r="H728" s="10"/>
      <c r="I728" s="10"/>
      <c r="J728" s="10"/>
      <c r="K728" s="10"/>
      <c r="L728" s="10"/>
      <c r="M728" s="10"/>
      <c r="N728" s="10"/>
      <c r="O728" s="10"/>
      <c r="P728" s="10"/>
      <c r="Q728" s="10"/>
      <c r="R728" s="10"/>
      <c r="S728" s="10"/>
      <c r="T728" s="10"/>
      <c r="U728" s="10"/>
      <c r="V728" s="10"/>
      <c r="W728" s="10"/>
      <c r="X728" s="10"/>
      <c r="Y728" s="10"/>
      <c r="Z728" s="10"/>
    </row>
    <row r="729" spans="1:26" ht="15.5">
      <c r="A729" s="10"/>
      <c r="B729" s="10"/>
      <c r="C729" s="10"/>
      <c r="D729" s="10"/>
      <c r="E729" s="10"/>
      <c r="F729" s="10"/>
      <c r="G729" s="507"/>
      <c r="H729" s="10"/>
      <c r="I729" s="10"/>
      <c r="J729" s="10"/>
      <c r="K729" s="10"/>
      <c r="L729" s="10"/>
      <c r="M729" s="10"/>
      <c r="N729" s="10"/>
      <c r="O729" s="10"/>
      <c r="P729" s="10"/>
      <c r="Q729" s="10"/>
      <c r="R729" s="10"/>
      <c r="S729" s="10"/>
      <c r="T729" s="10"/>
      <c r="U729" s="10"/>
      <c r="V729" s="10"/>
      <c r="W729" s="10"/>
      <c r="X729" s="10"/>
      <c r="Y729" s="10"/>
      <c r="Z729" s="10"/>
    </row>
    <row r="730" spans="1:26" ht="15.5">
      <c r="A730" s="10"/>
      <c r="B730" s="10"/>
      <c r="C730" s="10"/>
      <c r="D730" s="10"/>
      <c r="E730" s="10"/>
      <c r="F730" s="10"/>
      <c r="G730" s="507"/>
      <c r="H730" s="10"/>
      <c r="I730" s="10"/>
      <c r="J730" s="10"/>
      <c r="K730" s="10"/>
      <c r="L730" s="10"/>
      <c r="M730" s="10"/>
      <c r="N730" s="10"/>
      <c r="O730" s="10"/>
      <c r="P730" s="10"/>
      <c r="Q730" s="10"/>
      <c r="R730" s="10"/>
      <c r="S730" s="10"/>
      <c r="T730" s="10"/>
      <c r="U730" s="10"/>
      <c r="V730" s="10"/>
      <c r="W730" s="10"/>
      <c r="X730" s="10"/>
      <c r="Y730" s="10"/>
      <c r="Z730" s="10"/>
    </row>
    <row r="731" spans="1:26" ht="15.5">
      <c r="A731" s="10"/>
      <c r="B731" s="10"/>
      <c r="C731" s="10"/>
      <c r="D731" s="10"/>
      <c r="E731" s="10"/>
      <c r="F731" s="10"/>
      <c r="G731" s="507"/>
      <c r="H731" s="10"/>
      <c r="I731" s="10"/>
      <c r="J731" s="10"/>
      <c r="K731" s="10"/>
      <c r="L731" s="10"/>
      <c r="M731" s="10"/>
      <c r="N731" s="10"/>
      <c r="O731" s="10"/>
      <c r="P731" s="10"/>
      <c r="Q731" s="10"/>
      <c r="R731" s="10"/>
      <c r="S731" s="10"/>
      <c r="T731" s="10"/>
      <c r="U731" s="10"/>
      <c r="V731" s="10"/>
      <c r="W731" s="10"/>
      <c r="X731" s="10"/>
      <c r="Y731" s="10"/>
      <c r="Z731" s="10"/>
    </row>
    <row r="732" spans="1:26" ht="15.5">
      <c r="A732" s="10"/>
      <c r="B732" s="10"/>
      <c r="C732" s="10"/>
      <c r="D732" s="10"/>
      <c r="E732" s="10"/>
      <c r="F732" s="10"/>
      <c r="G732" s="507"/>
      <c r="H732" s="10"/>
      <c r="I732" s="10"/>
      <c r="J732" s="10"/>
      <c r="K732" s="10"/>
      <c r="L732" s="10"/>
      <c r="M732" s="10"/>
      <c r="N732" s="10"/>
      <c r="O732" s="10"/>
      <c r="P732" s="10"/>
      <c r="Q732" s="10"/>
      <c r="R732" s="10"/>
      <c r="S732" s="10"/>
      <c r="T732" s="10"/>
      <c r="U732" s="10"/>
      <c r="V732" s="10"/>
      <c r="W732" s="10"/>
      <c r="X732" s="10"/>
      <c r="Y732" s="10"/>
      <c r="Z732" s="10"/>
    </row>
    <row r="733" spans="1:26" ht="15.5">
      <c r="A733" s="10"/>
      <c r="B733" s="10"/>
      <c r="C733" s="10"/>
      <c r="D733" s="10"/>
      <c r="E733" s="10"/>
      <c r="F733" s="10"/>
      <c r="G733" s="507"/>
      <c r="H733" s="10"/>
      <c r="I733" s="10"/>
      <c r="J733" s="10"/>
      <c r="K733" s="10"/>
      <c r="L733" s="10"/>
      <c r="M733" s="10"/>
      <c r="N733" s="10"/>
      <c r="O733" s="10"/>
      <c r="P733" s="10"/>
      <c r="Q733" s="10"/>
      <c r="R733" s="10"/>
      <c r="S733" s="10"/>
      <c r="T733" s="10"/>
      <c r="U733" s="10"/>
      <c r="V733" s="10"/>
      <c r="W733" s="10"/>
      <c r="X733" s="10"/>
      <c r="Y733" s="10"/>
      <c r="Z733" s="10"/>
    </row>
    <row r="734" spans="1:26" ht="15.5">
      <c r="A734" s="10"/>
      <c r="B734" s="10"/>
      <c r="C734" s="10"/>
      <c r="D734" s="10"/>
      <c r="E734" s="10"/>
      <c r="F734" s="10"/>
      <c r="G734" s="507"/>
      <c r="H734" s="10"/>
      <c r="I734" s="10"/>
      <c r="J734" s="10"/>
      <c r="K734" s="10"/>
      <c r="L734" s="10"/>
      <c r="M734" s="10"/>
      <c r="N734" s="10"/>
      <c r="O734" s="10"/>
      <c r="P734" s="10"/>
      <c r="Q734" s="10"/>
      <c r="R734" s="10"/>
      <c r="S734" s="10"/>
      <c r="T734" s="10"/>
      <c r="U734" s="10"/>
      <c r="V734" s="10"/>
      <c r="W734" s="10"/>
      <c r="X734" s="10"/>
      <c r="Y734" s="10"/>
      <c r="Z734" s="10"/>
    </row>
    <row r="735" spans="1:26" ht="15.5">
      <c r="A735" s="10"/>
      <c r="B735" s="10"/>
      <c r="C735" s="10"/>
      <c r="D735" s="10"/>
      <c r="E735" s="10"/>
      <c r="F735" s="10"/>
      <c r="G735" s="507"/>
      <c r="H735" s="10"/>
      <c r="I735" s="10"/>
      <c r="J735" s="10"/>
      <c r="K735" s="10"/>
      <c r="L735" s="10"/>
      <c r="M735" s="10"/>
      <c r="N735" s="10"/>
      <c r="O735" s="10"/>
      <c r="P735" s="10"/>
      <c r="Q735" s="10"/>
      <c r="R735" s="10"/>
      <c r="S735" s="10"/>
      <c r="T735" s="10"/>
      <c r="U735" s="10"/>
      <c r="V735" s="10"/>
      <c r="W735" s="10"/>
      <c r="X735" s="10"/>
      <c r="Y735" s="10"/>
      <c r="Z735" s="10"/>
    </row>
    <row r="736" spans="1:26" ht="15.5">
      <c r="A736" s="10"/>
      <c r="B736" s="10"/>
      <c r="C736" s="10"/>
      <c r="D736" s="10"/>
      <c r="E736" s="10"/>
      <c r="F736" s="10"/>
      <c r="G736" s="507"/>
      <c r="H736" s="10"/>
      <c r="I736" s="10"/>
      <c r="J736" s="10"/>
      <c r="K736" s="10"/>
      <c r="L736" s="10"/>
      <c r="M736" s="10"/>
      <c r="N736" s="10"/>
      <c r="O736" s="10"/>
      <c r="P736" s="10"/>
      <c r="Q736" s="10"/>
      <c r="R736" s="10"/>
      <c r="S736" s="10"/>
      <c r="T736" s="10"/>
      <c r="U736" s="10"/>
      <c r="V736" s="10"/>
      <c r="W736" s="10"/>
      <c r="X736" s="10"/>
      <c r="Y736" s="10"/>
      <c r="Z736" s="10"/>
    </row>
    <row r="737" spans="1:26" ht="15.5">
      <c r="A737" s="10"/>
      <c r="B737" s="10"/>
      <c r="C737" s="10"/>
      <c r="D737" s="10"/>
      <c r="E737" s="10"/>
      <c r="F737" s="10"/>
      <c r="G737" s="507"/>
      <c r="H737" s="10"/>
      <c r="I737" s="10"/>
      <c r="J737" s="10"/>
      <c r="K737" s="10"/>
      <c r="L737" s="10"/>
      <c r="M737" s="10"/>
      <c r="N737" s="10"/>
      <c r="O737" s="10"/>
      <c r="P737" s="10"/>
      <c r="Q737" s="10"/>
      <c r="R737" s="10"/>
      <c r="S737" s="10"/>
      <c r="T737" s="10"/>
      <c r="U737" s="10"/>
      <c r="V737" s="10"/>
      <c r="W737" s="10"/>
      <c r="X737" s="10"/>
      <c r="Y737" s="10"/>
      <c r="Z737" s="10"/>
    </row>
    <row r="738" spans="1:26" ht="15.5">
      <c r="A738" s="10"/>
      <c r="B738" s="10"/>
      <c r="C738" s="10"/>
      <c r="D738" s="10"/>
      <c r="E738" s="10"/>
      <c r="F738" s="10"/>
      <c r="G738" s="507"/>
      <c r="H738" s="10"/>
      <c r="I738" s="10"/>
      <c r="J738" s="10"/>
      <c r="K738" s="10"/>
      <c r="L738" s="10"/>
      <c r="M738" s="10"/>
      <c r="N738" s="10"/>
      <c r="O738" s="10"/>
      <c r="P738" s="10"/>
      <c r="Q738" s="10"/>
      <c r="R738" s="10"/>
      <c r="S738" s="10"/>
      <c r="T738" s="10"/>
      <c r="U738" s="10"/>
      <c r="V738" s="10"/>
      <c r="W738" s="10"/>
      <c r="X738" s="10"/>
      <c r="Y738" s="10"/>
      <c r="Z738" s="10"/>
    </row>
    <row r="739" spans="1:26" ht="15.5">
      <c r="A739" s="10"/>
      <c r="B739" s="10"/>
      <c r="C739" s="10"/>
      <c r="D739" s="10"/>
      <c r="E739" s="10"/>
      <c r="F739" s="10"/>
      <c r="G739" s="507"/>
      <c r="H739" s="10"/>
      <c r="I739" s="10"/>
      <c r="J739" s="10"/>
      <c r="K739" s="10"/>
      <c r="L739" s="10"/>
      <c r="M739" s="10"/>
      <c r="N739" s="10"/>
      <c r="O739" s="10"/>
      <c r="P739" s="10"/>
      <c r="Q739" s="10"/>
      <c r="R739" s="10"/>
      <c r="S739" s="10"/>
      <c r="T739" s="10"/>
      <c r="U739" s="10"/>
      <c r="V739" s="10"/>
      <c r="W739" s="10"/>
      <c r="X739" s="10"/>
      <c r="Y739" s="10"/>
      <c r="Z739" s="10"/>
    </row>
    <row r="740" spans="1:26" ht="15.5">
      <c r="A740" s="10"/>
      <c r="B740" s="10"/>
      <c r="C740" s="10"/>
      <c r="D740" s="10"/>
      <c r="E740" s="10"/>
      <c r="F740" s="10"/>
      <c r="G740" s="507"/>
      <c r="H740" s="10"/>
      <c r="I740" s="10"/>
      <c r="J740" s="10"/>
      <c r="K740" s="10"/>
      <c r="L740" s="10"/>
      <c r="M740" s="10"/>
      <c r="N740" s="10"/>
      <c r="O740" s="10"/>
      <c r="P740" s="10"/>
      <c r="Q740" s="10"/>
      <c r="R740" s="10"/>
      <c r="S740" s="10"/>
      <c r="T740" s="10"/>
      <c r="U740" s="10"/>
      <c r="V740" s="10"/>
      <c r="W740" s="10"/>
      <c r="X740" s="10"/>
      <c r="Y740" s="10"/>
      <c r="Z740" s="10"/>
    </row>
    <row r="741" spans="1:26" ht="15.5">
      <c r="A741" s="10"/>
      <c r="B741" s="10"/>
      <c r="C741" s="10"/>
      <c r="D741" s="10"/>
      <c r="E741" s="10"/>
      <c r="F741" s="10"/>
      <c r="G741" s="507"/>
      <c r="H741" s="10"/>
      <c r="I741" s="10"/>
      <c r="J741" s="10"/>
      <c r="K741" s="10"/>
      <c r="L741" s="10"/>
      <c r="M741" s="10"/>
      <c r="N741" s="10"/>
      <c r="O741" s="10"/>
      <c r="P741" s="10"/>
      <c r="Q741" s="10"/>
      <c r="R741" s="10"/>
      <c r="S741" s="10"/>
      <c r="T741" s="10"/>
      <c r="U741" s="10"/>
      <c r="V741" s="10"/>
      <c r="W741" s="10"/>
      <c r="X741" s="10"/>
      <c r="Y741" s="10"/>
      <c r="Z741" s="10"/>
    </row>
    <row r="742" spans="1:26" ht="15.5">
      <c r="A742" s="10"/>
      <c r="B742" s="10"/>
      <c r="C742" s="10"/>
      <c r="D742" s="10"/>
      <c r="E742" s="10"/>
      <c r="F742" s="10"/>
      <c r="G742" s="507"/>
      <c r="H742" s="10"/>
      <c r="I742" s="10"/>
      <c r="J742" s="10"/>
      <c r="K742" s="10"/>
      <c r="L742" s="10"/>
      <c r="M742" s="10"/>
      <c r="N742" s="10"/>
      <c r="O742" s="10"/>
      <c r="P742" s="10"/>
      <c r="Q742" s="10"/>
      <c r="R742" s="10"/>
      <c r="S742" s="10"/>
      <c r="T742" s="10"/>
      <c r="U742" s="10"/>
      <c r="V742" s="10"/>
      <c r="W742" s="10"/>
      <c r="X742" s="10"/>
      <c r="Y742" s="10"/>
      <c r="Z742" s="10"/>
    </row>
    <row r="743" spans="1:26" ht="15.5">
      <c r="A743" s="10"/>
      <c r="B743" s="10"/>
      <c r="C743" s="10"/>
      <c r="D743" s="10"/>
      <c r="E743" s="10"/>
      <c r="F743" s="10"/>
      <c r="G743" s="507"/>
      <c r="H743" s="10"/>
      <c r="I743" s="10"/>
      <c r="J743" s="10"/>
      <c r="K743" s="10"/>
      <c r="L743" s="10"/>
      <c r="M743" s="10"/>
      <c r="N743" s="10"/>
      <c r="O743" s="10"/>
      <c r="P743" s="10"/>
      <c r="Q743" s="10"/>
      <c r="R743" s="10"/>
      <c r="S743" s="10"/>
      <c r="T743" s="10"/>
      <c r="U743" s="10"/>
      <c r="V743" s="10"/>
      <c r="W743" s="10"/>
      <c r="X743" s="10"/>
      <c r="Y743" s="10"/>
      <c r="Z743" s="10"/>
    </row>
    <row r="744" spans="1:26" ht="15.5">
      <c r="A744" s="10"/>
      <c r="B744" s="10"/>
      <c r="C744" s="10"/>
      <c r="D744" s="10"/>
      <c r="E744" s="10"/>
      <c r="F744" s="10"/>
      <c r="G744" s="507"/>
      <c r="H744" s="10"/>
      <c r="I744" s="10"/>
      <c r="J744" s="10"/>
      <c r="K744" s="10"/>
      <c r="L744" s="10"/>
      <c r="M744" s="10"/>
      <c r="N744" s="10"/>
      <c r="O744" s="10"/>
      <c r="P744" s="10"/>
      <c r="Q744" s="10"/>
      <c r="R744" s="10"/>
      <c r="S744" s="10"/>
      <c r="T744" s="10"/>
      <c r="U744" s="10"/>
      <c r="V744" s="10"/>
      <c r="W744" s="10"/>
      <c r="X744" s="10"/>
      <c r="Y744" s="10"/>
      <c r="Z744" s="10"/>
    </row>
    <row r="745" spans="1:26" ht="15.5">
      <c r="A745" s="10"/>
      <c r="B745" s="10"/>
      <c r="C745" s="10"/>
      <c r="D745" s="10"/>
      <c r="E745" s="10"/>
      <c r="F745" s="10"/>
      <c r="G745" s="507"/>
      <c r="H745" s="10"/>
      <c r="I745" s="10"/>
      <c r="J745" s="10"/>
      <c r="K745" s="10"/>
      <c r="L745" s="10"/>
      <c r="M745" s="10"/>
      <c r="N745" s="10"/>
      <c r="O745" s="10"/>
      <c r="P745" s="10"/>
      <c r="Q745" s="10"/>
      <c r="R745" s="10"/>
      <c r="S745" s="10"/>
      <c r="T745" s="10"/>
      <c r="U745" s="10"/>
      <c r="V745" s="10"/>
      <c r="W745" s="10"/>
      <c r="X745" s="10"/>
      <c r="Y745" s="10"/>
      <c r="Z745" s="10"/>
    </row>
    <row r="746" spans="1:26" ht="15.5">
      <c r="A746" s="10"/>
      <c r="B746" s="10"/>
      <c r="C746" s="10"/>
      <c r="D746" s="10"/>
      <c r="E746" s="10"/>
      <c r="F746" s="10"/>
      <c r="G746" s="507"/>
      <c r="H746" s="10"/>
      <c r="I746" s="10"/>
      <c r="J746" s="10"/>
      <c r="K746" s="10"/>
      <c r="L746" s="10"/>
      <c r="M746" s="10"/>
      <c r="N746" s="10"/>
      <c r="O746" s="10"/>
      <c r="P746" s="10"/>
      <c r="Q746" s="10"/>
      <c r="R746" s="10"/>
      <c r="S746" s="10"/>
      <c r="T746" s="10"/>
      <c r="U746" s="10"/>
      <c r="V746" s="10"/>
      <c r="W746" s="10"/>
      <c r="X746" s="10"/>
      <c r="Y746" s="10"/>
      <c r="Z746" s="10"/>
    </row>
    <row r="747" spans="1:26" ht="15.5">
      <c r="A747" s="10"/>
      <c r="B747" s="10"/>
      <c r="C747" s="10"/>
      <c r="D747" s="10"/>
      <c r="E747" s="10"/>
      <c r="F747" s="10"/>
      <c r="G747" s="507"/>
      <c r="H747" s="10"/>
      <c r="I747" s="10"/>
      <c r="J747" s="10"/>
      <c r="K747" s="10"/>
      <c r="L747" s="10"/>
      <c r="M747" s="10"/>
      <c r="N747" s="10"/>
      <c r="O747" s="10"/>
      <c r="P747" s="10"/>
      <c r="Q747" s="10"/>
      <c r="R747" s="10"/>
      <c r="S747" s="10"/>
      <c r="T747" s="10"/>
      <c r="U747" s="10"/>
      <c r="V747" s="10"/>
      <c r="W747" s="10"/>
      <c r="X747" s="10"/>
      <c r="Y747" s="10"/>
      <c r="Z747" s="10"/>
    </row>
    <row r="748" spans="1:26" ht="15.5">
      <c r="A748" s="10"/>
      <c r="B748" s="10"/>
      <c r="C748" s="10"/>
      <c r="D748" s="10"/>
      <c r="E748" s="10"/>
      <c r="F748" s="10"/>
      <c r="G748" s="507"/>
      <c r="H748" s="10"/>
      <c r="I748" s="10"/>
      <c r="J748" s="10"/>
      <c r="K748" s="10"/>
      <c r="L748" s="10"/>
      <c r="M748" s="10"/>
      <c r="N748" s="10"/>
      <c r="O748" s="10"/>
      <c r="P748" s="10"/>
      <c r="Q748" s="10"/>
      <c r="R748" s="10"/>
      <c r="S748" s="10"/>
      <c r="T748" s="10"/>
      <c r="U748" s="10"/>
      <c r="V748" s="10"/>
      <c r="W748" s="10"/>
      <c r="X748" s="10"/>
      <c r="Y748" s="10"/>
      <c r="Z748" s="10"/>
    </row>
    <row r="749" spans="1:26" ht="15.5">
      <c r="A749" s="10"/>
      <c r="B749" s="10"/>
      <c r="C749" s="10"/>
      <c r="D749" s="10"/>
      <c r="E749" s="10"/>
      <c r="F749" s="10"/>
      <c r="G749" s="507"/>
      <c r="H749" s="10"/>
      <c r="I749" s="10"/>
      <c r="J749" s="10"/>
      <c r="K749" s="10"/>
      <c r="L749" s="10"/>
      <c r="M749" s="10"/>
      <c r="N749" s="10"/>
      <c r="O749" s="10"/>
      <c r="P749" s="10"/>
      <c r="Q749" s="10"/>
      <c r="R749" s="10"/>
      <c r="S749" s="10"/>
      <c r="T749" s="10"/>
      <c r="U749" s="10"/>
      <c r="V749" s="10"/>
      <c r="W749" s="10"/>
      <c r="X749" s="10"/>
      <c r="Y749" s="10"/>
      <c r="Z749" s="10"/>
    </row>
    <row r="750" spans="1:26" ht="15.5">
      <c r="A750" s="10"/>
      <c r="B750" s="10"/>
      <c r="C750" s="10"/>
      <c r="D750" s="10"/>
      <c r="E750" s="10"/>
      <c r="F750" s="10"/>
      <c r="G750" s="507"/>
      <c r="H750" s="10"/>
      <c r="I750" s="10"/>
      <c r="J750" s="10"/>
      <c r="K750" s="10"/>
      <c r="L750" s="10"/>
      <c r="M750" s="10"/>
      <c r="N750" s="10"/>
      <c r="O750" s="10"/>
      <c r="P750" s="10"/>
      <c r="Q750" s="10"/>
      <c r="R750" s="10"/>
      <c r="S750" s="10"/>
      <c r="T750" s="10"/>
      <c r="U750" s="10"/>
      <c r="V750" s="10"/>
      <c r="W750" s="10"/>
      <c r="X750" s="10"/>
      <c r="Y750" s="10"/>
      <c r="Z750" s="10"/>
    </row>
    <row r="751" spans="1:26" ht="15.5">
      <c r="A751" s="10"/>
      <c r="B751" s="10"/>
      <c r="C751" s="10"/>
      <c r="D751" s="10"/>
      <c r="E751" s="10"/>
      <c r="F751" s="10"/>
      <c r="G751" s="507"/>
      <c r="H751" s="10"/>
      <c r="I751" s="10"/>
      <c r="J751" s="10"/>
      <c r="K751" s="10"/>
      <c r="L751" s="10"/>
      <c r="M751" s="10"/>
      <c r="N751" s="10"/>
      <c r="O751" s="10"/>
      <c r="P751" s="10"/>
      <c r="Q751" s="10"/>
      <c r="R751" s="10"/>
      <c r="S751" s="10"/>
      <c r="T751" s="10"/>
      <c r="U751" s="10"/>
      <c r="V751" s="10"/>
      <c r="W751" s="10"/>
      <c r="X751" s="10"/>
      <c r="Y751" s="10"/>
      <c r="Z751" s="10"/>
    </row>
    <row r="752" spans="1:26" ht="15.5">
      <c r="A752" s="10"/>
      <c r="B752" s="10"/>
      <c r="C752" s="10"/>
      <c r="D752" s="10"/>
      <c r="E752" s="10"/>
      <c r="F752" s="10"/>
      <c r="G752" s="507"/>
      <c r="H752" s="10"/>
      <c r="I752" s="10"/>
      <c r="J752" s="10"/>
      <c r="K752" s="10"/>
      <c r="L752" s="10"/>
      <c r="M752" s="10"/>
      <c r="N752" s="10"/>
      <c r="O752" s="10"/>
      <c r="P752" s="10"/>
      <c r="Q752" s="10"/>
      <c r="R752" s="10"/>
      <c r="S752" s="10"/>
      <c r="T752" s="10"/>
      <c r="U752" s="10"/>
      <c r="V752" s="10"/>
      <c r="W752" s="10"/>
      <c r="X752" s="10"/>
      <c r="Y752" s="10"/>
      <c r="Z752" s="10"/>
    </row>
    <row r="753" spans="1:26" ht="15.5">
      <c r="A753" s="10"/>
      <c r="B753" s="10"/>
      <c r="C753" s="10"/>
      <c r="D753" s="10"/>
      <c r="E753" s="10"/>
      <c r="F753" s="10"/>
      <c r="G753" s="507"/>
      <c r="H753" s="10"/>
      <c r="I753" s="10"/>
      <c r="J753" s="10"/>
      <c r="K753" s="10"/>
      <c r="L753" s="10"/>
      <c r="M753" s="10"/>
      <c r="N753" s="10"/>
      <c r="O753" s="10"/>
      <c r="P753" s="10"/>
      <c r="Q753" s="10"/>
      <c r="R753" s="10"/>
      <c r="S753" s="10"/>
      <c r="T753" s="10"/>
      <c r="U753" s="10"/>
      <c r="V753" s="10"/>
      <c r="W753" s="10"/>
      <c r="X753" s="10"/>
      <c r="Y753" s="10"/>
      <c r="Z753" s="10"/>
    </row>
    <row r="754" spans="1:26" ht="15.5">
      <c r="A754" s="10"/>
      <c r="B754" s="10"/>
      <c r="C754" s="10"/>
      <c r="D754" s="10"/>
      <c r="E754" s="10"/>
      <c r="F754" s="10"/>
      <c r="G754" s="507"/>
      <c r="H754" s="10"/>
      <c r="I754" s="10"/>
      <c r="J754" s="10"/>
      <c r="K754" s="10"/>
      <c r="L754" s="10"/>
      <c r="M754" s="10"/>
      <c r="N754" s="10"/>
      <c r="O754" s="10"/>
      <c r="P754" s="10"/>
      <c r="Q754" s="10"/>
      <c r="R754" s="10"/>
      <c r="S754" s="10"/>
      <c r="T754" s="10"/>
      <c r="U754" s="10"/>
      <c r="V754" s="10"/>
      <c r="W754" s="10"/>
      <c r="X754" s="10"/>
      <c r="Y754" s="10"/>
      <c r="Z754" s="10"/>
    </row>
    <row r="755" spans="1:26" ht="15.5">
      <c r="A755" s="10"/>
      <c r="B755" s="10"/>
      <c r="C755" s="10"/>
      <c r="D755" s="10"/>
      <c r="E755" s="10"/>
      <c r="F755" s="10"/>
      <c r="G755" s="507"/>
      <c r="H755" s="10"/>
      <c r="I755" s="10"/>
      <c r="J755" s="10"/>
      <c r="K755" s="10"/>
      <c r="L755" s="10"/>
      <c r="M755" s="10"/>
      <c r="N755" s="10"/>
      <c r="O755" s="10"/>
      <c r="P755" s="10"/>
      <c r="Q755" s="10"/>
      <c r="R755" s="10"/>
      <c r="S755" s="10"/>
      <c r="T755" s="10"/>
      <c r="U755" s="10"/>
      <c r="V755" s="10"/>
      <c r="W755" s="10"/>
      <c r="X755" s="10"/>
      <c r="Y755" s="10"/>
      <c r="Z755" s="10"/>
    </row>
    <row r="756" spans="1:26" ht="15.5">
      <c r="A756" s="10"/>
      <c r="B756" s="10"/>
      <c r="C756" s="10"/>
      <c r="D756" s="10"/>
      <c r="E756" s="10"/>
      <c r="F756" s="10"/>
      <c r="G756" s="507"/>
      <c r="H756" s="10"/>
      <c r="I756" s="10"/>
      <c r="J756" s="10"/>
      <c r="K756" s="10"/>
      <c r="L756" s="10"/>
      <c r="M756" s="10"/>
      <c r="N756" s="10"/>
      <c r="O756" s="10"/>
      <c r="P756" s="10"/>
      <c r="Q756" s="10"/>
      <c r="R756" s="10"/>
      <c r="S756" s="10"/>
      <c r="T756" s="10"/>
      <c r="U756" s="10"/>
      <c r="V756" s="10"/>
      <c r="W756" s="10"/>
      <c r="X756" s="10"/>
      <c r="Y756" s="10"/>
      <c r="Z756" s="10"/>
    </row>
    <row r="757" spans="1:26" ht="15.5">
      <c r="A757" s="10"/>
      <c r="B757" s="10"/>
      <c r="C757" s="10"/>
      <c r="D757" s="10"/>
      <c r="E757" s="10"/>
      <c r="F757" s="10"/>
      <c r="G757" s="507"/>
      <c r="H757" s="10"/>
      <c r="I757" s="10"/>
      <c r="J757" s="10"/>
      <c r="K757" s="10"/>
      <c r="L757" s="10"/>
      <c r="M757" s="10"/>
      <c r="N757" s="10"/>
      <c r="O757" s="10"/>
      <c r="P757" s="10"/>
      <c r="Q757" s="10"/>
      <c r="R757" s="10"/>
      <c r="S757" s="10"/>
      <c r="T757" s="10"/>
      <c r="U757" s="10"/>
      <c r="V757" s="10"/>
      <c r="W757" s="10"/>
      <c r="X757" s="10"/>
      <c r="Y757" s="10"/>
      <c r="Z757" s="10"/>
    </row>
    <row r="758" spans="1:26" ht="15.5">
      <c r="A758" s="10"/>
      <c r="B758" s="10"/>
      <c r="C758" s="10"/>
      <c r="D758" s="10"/>
      <c r="E758" s="10"/>
      <c r="F758" s="10"/>
      <c r="G758" s="507"/>
      <c r="H758" s="10"/>
      <c r="I758" s="10"/>
      <c r="J758" s="10"/>
      <c r="K758" s="10"/>
      <c r="L758" s="10"/>
      <c r="M758" s="10"/>
      <c r="N758" s="10"/>
      <c r="O758" s="10"/>
      <c r="P758" s="10"/>
      <c r="Q758" s="10"/>
      <c r="R758" s="10"/>
      <c r="S758" s="10"/>
      <c r="T758" s="10"/>
      <c r="U758" s="10"/>
      <c r="V758" s="10"/>
      <c r="W758" s="10"/>
      <c r="X758" s="10"/>
      <c r="Y758" s="10"/>
      <c r="Z758" s="10"/>
    </row>
    <row r="759" spans="1:26" ht="15.5">
      <c r="A759" s="10"/>
      <c r="B759" s="10"/>
      <c r="C759" s="10"/>
      <c r="D759" s="10"/>
      <c r="E759" s="10"/>
      <c r="F759" s="10"/>
      <c r="G759" s="507"/>
      <c r="H759" s="10"/>
      <c r="I759" s="10"/>
      <c r="J759" s="10"/>
      <c r="K759" s="10"/>
      <c r="L759" s="10"/>
      <c r="M759" s="10"/>
      <c r="N759" s="10"/>
      <c r="O759" s="10"/>
      <c r="P759" s="10"/>
      <c r="Q759" s="10"/>
      <c r="R759" s="10"/>
      <c r="S759" s="10"/>
      <c r="T759" s="10"/>
      <c r="U759" s="10"/>
      <c r="V759" s="10"/>
      <c r="W759" s="10"/>
      <c r="X759" s="10"/>
      <c r="Y759" s="10"/>
      <c r="Z759" s="10"/>
    </row>
    <row r="760" spans="1:26" ht="15.5">
      <c r="A760" s="10"/>
      <c r="B760" s="10"/>
      <c r="C760" s="10"/>
      <c r="D760" s="10"/>
      <c r="E760" s="10"/>
      <c r="F760" s="10"/>
      <c r="G760" s="507"/>
      <c r="H760" s="10"/>
      <c r="I760" s="10"/>
      <c r="J760" s="10"/>
      <c r="K760" s="10"/>
      <c r="L760" s="10"/>
      <c r="M760" s="10"/>
      <c r="N760" s="10"/>
      <c r="O760" s="10"/>
      <c r="P760" s="10"/>
      <c r="Q760" s="10"/>
      <c r="R760" s="10"/>
      <c r="S760" s="10"/>
      <c r="T760" s="10"/>
      <c r="U760" s="10"/>
      <c r="V760" s="10"/>
      <c r="W760" s="10"/>
      <c r="X760" s="10"/>
      <c r="Y760" s="10"/>
      <c r="Z760" s="10"/>
    </row>
    <row r="761" spans="1:26" ht="15.5">
      <c r="A761" s="10"/>
      <c r="B761" s="10"/>
      <c r="C761" s="10"/>
      <c r="D761" s="10"/>
      <c r="E761" s="10"/>
      <c r="F761" s="10"/>
      <c r="G761" s="507"/>
      <c r="H761" s="10"/>
      <c r="I761" s="10"/>
      <c r="J761" s="10"/>
      <c r="K761" s="10"/>
      <c r="L761" s="10"/>
      <c r="M761" s="10"/>
      <c r="N761" s="10"/>
      <c r="O761" s="10"/>
      <c r="P761" s="10"/>
      <c r="Q761" s="10"/>
      <c r="R761" s="10"/>
      <c r="S761" s="10"/>
      <c r="T761" s="10"/>
      <c r="U761" s="10"/>
      <c r="V761" s="10"/>
      <c r="W761" s="10"/>
      <c r="X761" s="10"/>
      <c r="Y761" s="10"/>
      <c r="Z761" s="10"/>
    </row>
    <row r="762" spans="1:26" ht="15.5">
      <c r="A762" s="10"/>
      <c r="B762" s="10"/>
      <c r="C762" s="10"/>
      <c r="D762" s="10"/>
      <c r="E762" s="10"/>
      <c r="F762" s="10"/>
      <c r="G762" s="507"/>
      <c r="H762" s="10"/>
      <c r="I762" s="10"/>
      <c r="J762" s="10"/>
      <c r="K762" s="10"/>
      <c r="L762" s="10"/>
      <c r="M762" s="10"/>
      <c r="N762" s="10"/>
      <c r="O762" s="10"/>
      <c r="P762" s="10"/>
      <c r="Q762" s="10"/>
      <c r="R762" s="10"/>
      <c r="S762" s="10"/>
      <c r="T762" s="10"/>
      <c r="U762" s="10"/>
      <c r="V762" s="10"/>
      <c r="W762" s="10"/>
      <c r="X762" s="10"/>
      <c r="Y762" s="10"/>
      <c r="Z762" s="10"/>
    </row>
    <row r="763" spans="1:26" ht="15.5">
      <c r="A763" s="10"/>
      <c r="B763" s="10"/>
      <c r="C763" s="10"/>
      <c r="D763" s="10"/>
      <c r="E763" s="10"/>
      <c r="F763" s="10"/>
      <c r="G763" s="507"/>
      <c r="H763" s="10"/>
      <c r="I763" s="10"/>
      <c r="J763" s="10"/>
      <c r="K763" s="10"/>
      <c r="L763" s="10"/>
      <c r="M763" s="10"/>
      <c r="N763" s="10"/>
      <c r="O763" s="10"/>
      <c r="P763" s="10"/>
      <c r="Q763" s="10"/>
      <c r="R763" s="10"/>
      <c r="S763" s="10"/>
      <c r="T763" s="10"/>
      <c r="U763" s="10"/>
      <c r="V763" s="10"/>
      <c r="W763" s="10"/>
      <c r="X763" s="10"/>
      <c r="Y763" s="10"/>
      <c r="Z763" s="10"/>
    </row>
    <row r="764" spans="1:26" ht="15.5">
      <c r="A764" s="10"/>
      <c r="B764" s="10"/>
      <c r="C764" s="10"/>
      <c r="D764" s="10"/>
      <c r="E764" s="10"/>
      <c r="F764" s="10"/>
      <c r="G764" s="507"/>
      <c r="H764" s="10"/>
      <c r="I764" s="10"/>
      <c r="J764" s="10"/>
      <c r="K764" s="10"/>
      <c r="L764" s="10"/>
      <c r="M764" s="10"/>
      <c r="N764" s="10"/>
      <c r="O764" s="10"/>
      <c r="P764" s="10"/>
      <c r="Q764" s="10"/>
      <c r="R764" s="10"/>
      <c r="S764" s="10"/>
      <c r="T764" s="10"/>
      <c r="U764" s="10"/>
      <c r="V764" s="10"/>
      <c r="W764" s="10"/>
      <c r="X764" s="10"/>
      <c r="Y764" s="10"/>
      <c r="Z764" s="10"/>
    </row>
    <row r="765" spans="1:26" ht="15.5">
      <c r="A765" s="10"/>
      <c r="B765" s="10"/>
      <c r="C765" s="10"/>
      <c r="D765" s="10"/>
      <c r="E765" s="10"/>
      <c r="F765" s="10"/>
      <c r="G765" s="507"/>
      <c r="H765" s="10"/>
      <c r="I765" s="10"/>
      <c r="J765" s="10"/>
      <c r="K765" s="10"/>
      <c r="L765" s="10"/>
      <c r="M765" s="10"/>
      <c r="N765" s="10"/>
      <c r="O765" s="10"/>
      <c r="P765" s="10"/>
      <c r="Q765" s="10"/>
      <c r="R765" s="10"/>
      <c r="S765" s="10"/>
      <c r="T765" s="10"/>
      <c r="U765" s="10"/>
      <c r="V765" s="10"/>
      <c r="W765" s="10"/>
      <c r="X765" s="10"/>
      <c r="Y765" s="10"/>
      <c r="Z765" s="10"/>
    </row>
    <row r="766" spans="1:26" ht="15.5">
      <c r="A766" s="10"/>
      <c r="B766" s="10"/>
      <c r="C766" s="10"/>
      <c r="D766" s="10"/>
      <c r="E766" s="10"/>
      <c r="F766" s="10"/>
      <c r="G766" s="507"/>
      <c r="H766" s="10"/>
      <c r="I766" s="10"/>
      <c r="J766" s="10"/>
      <c r="K766" s="10"/>
      <c r="L766" s="10"/>
      <c r="M766" s="10"/>
      <c r="N766" s="10"/>
      <c r="O766" s="10"/>
      <c r="P766" s="10"/>
      <c r="Q766" s="10"/>
      <c r="R766" s="10"/>
      <c r="S766" s="10"/>
      <c r="T766" s="10"/>
      <c r="U766" s="10"/>
      <c r="V766" s="10"/>
      <c r="W766" s="10"/>
      <c r="X766" s="10"/>
      <c r="Y766" s="10"/>
      <c r="Z766" s="10"/>
    </row>
    <row r="767" spans="1:26" ht="15.5">
      <c r="A767" s="10"/>
      <c r="B767" s="10"/>
      <c r="C767" s="10"/>
      <c r="D767" s="10"/>
      <c r="E767" s="10"/>
      <c r="F767" s="10"/>
      <c r="G767" s="507"/>
      <c r="H767" s="10"/>
      <c r="I767" s="10"/>
      <c r="J767" s="10"/>
      <c r="K767" s="10"/>
      <c r="L767" s="10"/>
      <c r="M767" s="10"/>
      <c r="N767" s="10"/>
      <c r="O767" s="10"/>
      <c r="P767" s="10"/>
      <c r="Q767" s="10"/>
      <c r="R767" s="10"/>
      <c r="S767" s="10"/>
      <c r="T767" s="10"/>
      <c r="U767" s="10"/>
      <c r="V767" s="10"/>
      <c r="W767" s="10"/>
      <c r="X767" s="10"/>
      <c r="Y767" s="10"/>
      <c r="Z767" s="10"/>
    </row>
    <row r="768" spans="1:26" ht="15.5">
      <c r="A768" s="10"/>
      <c r="B768" s="10"/>
      <c r="C768" s="10"/>
      <c r="D768" s="10"/>
      <c r="E768" s="10"/>
      <c r="F768" s="10"/>
      <c r="G768" s="507"/>
      <c r="H768" s="10"/>
      <c r="I768" s="10"/>
      <c r="J768" s="10"/>
      <c r="K768" s="10"/>
      <c r="L768" s="10"/>
      <c r="M768" s="10"/>
      <c r="N768" s="10"/>
      <c r="O768" s="10"/>
      <c r="P768" s="10"/>
      <c r="Q768" s="10"/>
      <c r="R768" s="10"/>
      <c r="S768" s="10"/>
      <c r="T768" s="10"/>
      <c r="U768" s="10"/>
      <c r="V768" s="10"/>
      <c r="W768" s="10"/>
      <c r="X768" s="10"/>
      <c r="Y768" s="10"/>
      <c r="Z768" s="10"/>
    </row>
    <row r="769" spans="1:26" ht="15.5">
      <c r="A769" s="10"/>
      <c r="B769" s="10"/>
      <c r="C769" s="10"/>
      <c r="D769" s="10"/>
      <c r="E769" s="10"/>
      <c r="F769" s="10"/>
      <c r="G769" s="507"/>
      <c r="H769" s="10"/>
      <c r="I769" s="10"/>
      <c r="J769" s="10"/>
      <c r="K769" s="10"/>
      <c r="L769" s="10"/>
      <c r="M769" s="10"/>
      <c r="N769" s="10"/>
      <c r="O769" s="10"/>
      <c r="P769" s="10"/>
      <c r="Q769" s="10"/>
      <c r="R769" s="10"/>
      <c r="S769" s="10"/>
      <c r="T769" s="10"/>
      <c r="U769" s="10"/>
      <c r="V769" s="10"/>
      <c r="W769" s="10"/>
      <c r="X769" s="10"/>
      <c r="Y769" s="10"/>
      <c r="Z769" s="10"/>
    </row>
    <row r="770" spans="1:26" ht="15.5">
      <c r="A770" s="10"/>
      <c r="B770" s="10"/>
      <c r="C770" s="10"/>
      <c r="D770" s="10"/>
      <c r="E770" s="10"/>
      <c r="F770" s="10"/>
      <c r="G770" s="507"/>
      <c r="H770" s="10"/>
      <c r="I770" s="10"/>
      <c r="J770" s="10"/>
      <c r="K770" s="10"/>
      <c r="L770" s="10"/>
      <c r="M770" s="10"/>
      <c r="N770" s="10"/>
      <c r="O770" s="10"/>
      <c r="P770" s="10"/>
      <c r="Q770" s="10"/>
      <c r="R770" s="10"/>
      <c r="S770" s="10"/>
      <c r="T770" s="10"/>
      <c r="U770" s="10"/>
      <c r="V770" s="10"/>
      <c r="W770" s="10"/>
      <c r="X770" s="10"/>
      <c r="Y770" s="10"/>
      <c r="Z770" s="10"/>
    </row>
    <row r="771" spans="1:26" ht="15.5">
      <c r="A771" s="10"/>
      <c r="B771" s="10"/>
      <c r="C771" s="10"/>
      <c r="D771" s="10"/>
      <c r="E771" s="10"/>
      <c r="F771" s="10"/>
      <c r="G771" s="507"/>
      <c r="H771" s="10"/>
      <c r="I771" s="10"/>
      <c r="J771" s="10"/>
      <c r="K771" s="10"/>
      <c r="L771" s="10"/>
      <c r="M771" s="10"/>
      <c r="N771" s="10"/>
      <c r="O771" s="10"/>
      <c r="P771" s="10"/>
      <c r="Q771" s="10"/>
      <c r="R771" s="10"/>
      <c r="S771" s="10"/>
      <c r="T771" s="10"/>
      <c r="U771" s="10"/>
      <c r="V771" s="10"/>
      <c r="W771" s="10"/>
      <c r="X771" s="10"/>
      <c r="Y771" s="10"/>
      <c r="Z771" s="10"/>
    </row>
    <row r="772" spans="1:26" ht="15.5">
      <c r="A772" s="10"/>
      <c r="B772" s="10"/>
      <c r="C772" s="10"/>
      <c r="D772" s="10"/>
      <c r="E772" s="10"/>
      <c r="F772" s="10"/>
      <c r="G772" s="507"/>
      <c r="H772" s="10"/>
      <c r="I772" s="10"/>
      <c r="J772" s="10"/>
      <c r="K772" s="10"/>
      <c r="L772" s="10"/>
      <c r="M772" s="10"/>
      <c r="N772" s="10"/>
      <c r="O772" s="10"/>
      <c r="P772" s="10"/>
      <c r="Q772" s="10"/>
      <c r="R772" s="10"/>
      <c r="S772" s="10"/>
      <c r="T772" s="10"/>
      <c r="U772" s="10"/>
      <c r="V772" s="10"/>
      <c r="W772" s="10"/>
      <c r="X772" s="10"/>
      <c r="Y772" s="10"/>
      <c r="Z772" s="10"/>
    </row>
    <row r="773" spans="1:26" ht="15.5">
      <c r="A773" s="10"/>
      <c r="B773" s="10"/>
      <c r="C773" s="10"/>
      <c r="D773" s="10"/>
      <c r="E773" s="10"/>
      <c r="F773" s="10"/>
      <c r="G773" s="507"/>
      <c r="H773" s="10"/>
      <c r="I773" s="10"/>
      <c r="J773" s="10"/>
      <c r="K773" s="10"/>
      <c r="L773" s="10"/>
      <c r="M773" s="10"/>
      <c r="N773" s="10"/>
      <c r="O773" s="10"/>
      <c r="P773" s="10"/>
      <c r="Q773" s="10"/>
      <c r="R773" s="10"/>
      <c r="S773" s="10"/>
      <c r="T773" s="10"/>
      <c r="U773" s="10"/>
      <c r="V773" s="10"/>
      <c r="W773" s="10"/>
      <c r="X773" s="10"/>
      <c r="Y773" s="10"/>
      <c r="Z773" s="10"/>
    </row>
    <row r="774" spans="1:26" ht="15.5">
      <c r="A774" s="10"/>
      <c r="B774" s="10"/>
      <c r="C774" s="10"/>
      <c r="D774" s="10"/>
      <c r="E774" s="10"/>
      <c r="F774" s="10"/>
      <c r="G774" s="507"/>
      <c r="H774" s="10"/>
      <c r="I774" s="10"/>
      <c r="J774" s="10"/>
      <c r="K774" s="10"/>
      <c r="L774" s="10"/>
      <c r="M774" s="10"/>
      <c r="N774" s="10"/>
      <c r="O774" s="10"/>
      <c r="P774" s="10"/>
      <c r="Q774" s="10"/>
      <c r="R774" s="10"/>
      <c r="S774" s="10"/>
      <c r="T774" s="10"/>
      <c r="U774" s="10"/>
      <c r="V774" s="10"/>
      <c r="W774" s="10"/>
      <c r="X774" s="10"/>
      <c r="Y774" s="10"/>
      <c r="Z774" s="10"/>
    </row>
    <row r="775" spans="1:26" ht="15.5">
      <c r="A775" s="10"/>
      <c r="B775" s="10"/>
      <c r="C775" s="10"/>
      <c r="D775" s="10"/>
      <c r="E775" s="10"/>
      <c r="F775" s="10"/>
      <c r="G775" s="507"/>
      <c r="H775" s="10"/>
      <c r="I775" s="10"/>
      <c r="J775" s="10"/>
      <c r="K775" s="10"/>
      <c r="L775" s="10"/>
      <c r="M775" s="10"/>
      <c r="N775" s="10"/>
      <c r="O775" s="10"/>
      <c r="P775" s="10"/>
      <c r="Q775" s="10"/>
      <c r="R775" s="10"/>
      <c r="S775" s="10"/>
      <c r="T775" s="10"/>
      <c r="U775" s="10"/>
      <c r="V775" s="10"/>
      <c r="W775" s="10"/>
      <c r="X775" s="10"/>
      <c r="Y775" s="10"/>
      <c r="Z775" s="10"/>
    </row>
    <row r="776" spans="1:26" ht="15.5">
      <c r="A776" s="10"/>
      <c r="B776" s="10"/>
      <c r="C776" s="10"/>
      <c r="D776" s="10"/>
      <c r="E776" s="10"/>
      <c r="F776" s="10"/>
      <c r="G776" s="507"/>
      <c r="H776" s="10"/>
      <c r="I776" s="10"/>
      <c r="J776" s="10"/>
      <c r="K776" s="10"/>
      <c r="L776" s="10"/>
      <c r="M776" s="10"/>
      <c r="N776" s="10"/>
      <c r="O776" s="10"/>
      <c r="P776" s="10"/>
      <c r="Q776" s="10"/>
      <c r="R776" s="10"/>
      <c r="S776" s="10"/>
      <c r="T776" s="10"/>
      <c r="U776" s="10"/>
      <c r="V776" s="10"/>
      <c r="W776" s="10"/>
      <c r="X776" s="10"/>
      <c r="Y776" s="10"/>
      <c r="Z776" s="10"/>
    </row>
    <row r="777" spans="1:26" ht="15.5">
      <c r="A777" s="10"/>
      <c r="B777" s="10"/>
      <c r="C777" s="10"/>
      <c r="D777" s="10"/>
      <c r="E777" s="10"/>
      <c r="F777" s="10"/>
      <c r="G777" s="507"/>
      <c r="H777" s="10"/>
      <c r="I777" s="10"/>
      <c r="J777" s="10"/>
      <c r="K777" s="10"/>
      <c r="L777" s="10"/>
      <c r="M777" s="10"/>
      <c r="N777" s="10"/>
      <c r="O777" s="10"/>
      <c r="P777" s="10"/>
      <c r="Q777" s="10"/>
      <c r="R777" s="10"/>
      <c r="S777" s="10"/>
      <c r="T777" s="10"/>
      <c r="U777" s="10"/>
      <c r="V777" s="10"/>
      <c r="W777" s="10"/>
      <c r="X777" s="10"/>
      <c r="Y777" s="10"/>
      <c r="Z777" s="10"/>
    </row>
    <row r="778" spans="1:26" ht="15.5">
      <c r="A778" s="10"/>
      <c r="B778" s="10"/>
      <c r="C778" s="10"/>
      <c r="D778" s="10"/>
      <c r="E778" s="10"/>
      <c r="F778" s="10"/>
      <c r="G778" s="507"/>
      <c r="H778" s="10"/>
      <c r="I778" s="10"/>
      <c r="J778" s="10"/>
      <c r="K778" s="10"/>
      <c r="L778" s="10"/>
      <c r="M778" s="10"/>
      <c r="N778" s="10"/>
      <c r="O778" s="10"/>
      <c r="P778" s="10"/>
      <c r="Q778" s="10"/>
      <c r="R778" s="10"/>
      <c r="S778" s="10"/>
      <c r="T778" s="10"/>
      <c r="U778" s="10"/>
      <c r="V778" s="10"/>
      <c r="W778" s="10"/>
      <c r="X778" s="10"/>
      <c r="Y778" s="10"/>
      <c r="Z778" s="10"/>
    </row>
    <row r="779" spans="1:26" ht="15.5">
      <c r="A779" s="10"/>
      <c r="B779" s="10"/>
      <c r="C779" s="10"/>
      <c r="D779" s="10"/>
      <c r="E779" s="10"/>
      <c r="F779" s="10"/>
      <c r="G779" s="507"/>
      <c r="H779" s="10"/>
      <c r="I779" s="10"/>
      <c r="J779" s="10"/>
      <c r="K779" s="10"/>
      <c r="L779" s="10"/>
      <c r="M779" s="10"/>
      <c r="N779" s="10"/>
      <c r="O779" s="10"/>
      <c r="P779" s="10"/>
      <c r="Q779" s="10"/>
      <c r="R779" s="10"/>
      <c r="S779" s="10"/>
      <c r="T779" s="10"/>
      <c r="U779" s="10"/>
      <c r="V779" s="10"/>
      <c r="W779" s="10"/>
      <c r="X779" s="10"/>
      <c r="Y779" s="10"/>
      <c r="Z779" s="10"/>
    </row>
    <row r="780" spans="1:26" ht="15.5">
      <c r="A780" s="10"/>
      <c r="B780" s="10"/>
      <c r="C780" s="10"/>
      <c r="D780" s="10"/>
      <c r="E780" s="10"/>
      <c r="F780" s="10"/>
      <c r="G780" s="507"/>
      <c r="H780" s="10"/>
      <c r="I780" s="10"/>
      <c r="J780" s="10"/>
      <c r="K780" s="10"/>
      <c r="L780" s="10"/>
      <c r="M780" s="10"/>
      <c r="N780" s="10"/>
      <c r="O780" s="10"/>
      <c r="P780" s="10"/>
      <c r="Q780" s="10"/>
      <c r="R780" s="10"/>
      <c r="S780" s="10"/>
      <c r="T780" s="10"/>
      <c r="U780" s="10"/>
      <c r="V780" s="10"/>
      <c r="W780" s="10"/>
      <c r="X780" s="10"/>
      <c r="Y780" s="10"/>
      <c r="Z780" s="10"/>
    </row>
    <row r="781" spans="1:26" ht="15.5">
      <c r="A781" s="10"/>
      <c r="B781" s="10"/>
      <c r="C781" s="10"/>
      <c r="D781" s="10"/>
      <c r="E781" s="10"/>
      <c r="F781" s="10"/>
      <c r="G781" s="507"/>
      <c r="H781" s="10"/>
      <c r="I781" s="10"/>
      <c r="J781" s="10"/>
      <c r="K781" s="10"/>
      <c r="L781" s="10"/>
      <c r="M781" s="10"/>
      <c r="N781" s="10"/>
      <c r="O781" s="10"/>
      <c r="P781" s="10"/>
      <c r="Q781" s="10"/>
      <c r="R781" s="10"/>
      <c r="S781" s="10"/>
      <c r="T781" s="10"/>
      <c r="U781" s="10"/>
      <c r="V781" s="10"/>
      <c r="W781" s="10"/>
      <c r="X781" s="10"/>
      <c r="Y781" s="10"/>
      <c r="Z781" s="10"/>
    </row>
    <row r="782" spans="1:26" ht="15.5">
      <c r="A782" s="10"/>
      <c r="B782" s="10"/>
      <c r="C782" s="10"/>
      <c r="D782" s="10"/>
      <c r="E782" s="10"/>
      <c r="F782" s="10"/>
      <c r="G782" s="507"/>
      <c r="H782" s="10"/>
      <c r="I782" s="10"/>
      <c r="J782" s="10"/>
      <c r="K782" s="10"/>
      <c r="L782" s="10"/>
      <c r="M782" s="10"/>
      <c r="N782" s="10"/>
      <c r="O782" s="10"/>
      <c r="P782" s="10"/>
      <c r="Q782" s="10"/>
      <c r="R782" s="10"/>
      <c r="S782" s="10"/>
      <c r="T782" s="10"/>
      <c r="U782" s="10"/>
      <c r="V782" s="10"/>
      <c r="W782" s="10"/>
      <c r="X782" s="10"/>
      <c r="Y782" s="10"/>
      <c r="Z782" s="10"/>
    </row>
    <row r="783" spans="1:26" ht="15.5">
      <c r="A783" s="10"/>
      <c r="B783" s="10"/>
      <c r="C783" s="10"/>
      <c r="D783" s="10"/>
      <c r="E783" s="10"/>
      <c r="F783" s="10"/>
      <c r="G783" s="507"/>
      <c r="H783" s="10"/>
      <c r="I783" s="10"/>
      <c r="J783" s="10"/>
      <c r="K783" s="10"/>
      <c r="L783" s="10"/>
      <c r="M783" s="10"/>
      <c r="N783" s="10"/>
      <c r="O783" s="10"/>
      <c r="P783" s="10"/>
      <c r="Q783" s="10"/>
      <c r="R783" s="10"/>
      <c r="S783" s="10"/>
      <c r="T783" s="10"/>
      <c r="U783" s="10"/>
      <c r="V783" s="10"/>
      <c r="W783" s="10"/>
      <c r="X783" s="10"/>
      <c r="Y783" s="10"/>
      <c r="Z783" s="10"/>
    </row>
    <row r="784" spans="1:26" ht="15.5">
      <c r="A784" s="10"/>
      <c r="B784" s="10"/>
      <c r="C784" s="10"/>
      <c r="D784" s="10"/>
      <c r="E784" s="10"/>
      <c r="F784" s="10"/>
      <c r="G784" s="507"/>
      <c r="H784" s="10"/>
      <c r="I784" s="10"/>
      <c r="J784" s="10"/>
      <c r="K784" s="10"/>
      <c r="L784" s="10"/>
      <c r="M784" s="10"/>
      <c r="N784" s="10"/>
      <c r="O784" s="10"/>
      <c r="P784" s="10"/>
      <c r="Q784" s="10"/>
      <c r="R784" s="10"/>
      <c r="S784" s="10"/>
      <c r="T784" s="10"/>
      <c r="U784" s="10"/>
      <c r="V784" s="10"/>
      <c r="W784" s="10"/>
      <c r="X784" s="10"/>
      <c r="Y784" s="10"/>
      <c r="Z784" s="10"/>
    </row>
    <row r="785" spans="1:26" ht="15.5">
      <c r="A785" s="10"/>
      <c r="B785" s="10"/>
      <c r="C785" s="10"/>
      <c r="D785" s="10"/>
      <c r="E785" s="10"/>
      <c r="F785" s="10"/>
      <c r="G785" s="507"/>
      <c r="H785" s="10"/>
      <c r="I785" s="10"/>
      <c r="J785" s="10"/>
      <c r="K785" s="10"/>
      <c r="L785" s="10"/>
      <c r="M785" s="10"/>
      <c r="N785" s="10"/>
      <c r="O785" s="10"/>
      <c r="P785" s="10"/>
      <c r="Q785" s="10"/>
      <c r="R785" s="10"/>
      <c r="S785" s="10"/>
      <c r="T785" s="10"/>
      <c r="U785" s="10"/>
      <c r="V785" s="10"/>
      <c r="W785" s="10"/>
      <c r="X785" s="10"/>
      <c r="Y785" s="10"/>
      <c r="Z785" s="10"/>
    </row>
    <row r="786" spans="1:26" ht="15.5">
      <c r="A786" s="10"/>
      <c r="B786" s="10"/>
      <c r="C786" s="10"/>
      <c r="D786" s="10"/>
      <c r="E786" s="10"/>
      <c r="F786" s="10"/>
      <c r="G786" s="507"/>
      <c r="H786" s="10"/>
      <c r="I786" s="10"/>
      <c r="J786" s="10"/>
      <c r="K786" s="10"/>
      <c r="L786" s="10"/>
      <c r="M786" s="10"/>
      <c r="N786" s="10"/>
      <c r="O786" s="10"/>
      <c r="P786" s="10"/>
      <c r="Q786" s="10"/>
      <c r="R786" s="10"/>
      <c r="S786" s="10"/>
      <c r="T786" s="10"/>
      <c r="U786" s="10"/>
      <c r="V786" s="10"/>
      <c r="W786" s="10"/>
      <c r="X786" s="10"/>
      <c r="Y786" s="10"/>
      <c r="Z786" s="10"/>
    </row>
    <row r="787" spans="1:26" ht="15.5">
      <c r="A787" s="10"/>
      <c r="B787" s="10"/>
      <c r="C787" s="10"/>
      <c r="D787" s="10"/>
      <c r="E787" s="10"/>
      <c r="F787" s="10"/>
      <c r="G787" s="507"/>
      <c r="H787" s="10"/>
      <c r="I787" s="10"/>
      <c r="J787" s="10"/>
      <c r="K787" s="10"/>
      <c r="L787" s="10"/>
      <c r="M787" s="10"/>
      <c r="N787" s="10"/>
      <c r="O787" s="10"/>
      <c r="P787" s="10"/>
      <c r="Q787" s="10"/>
      <c r="R787" s="10"/>
      <c r="S787" s="10"/>
      <c r="T787" s="10"/>
      <c r="U787" s="10"/>
      <c r="V787" s="10"/>
      <c r="W787" s="10"/>
      <c r="X787" s="10"/>
      <c r="Y787" s="10"/>
      <c r="Z787" s="10"/>
    </row>
    <row r="788" spans="1:26" ht="15.5">
      <c r="A788" s="10"/>
      <c r="B788" s="10"/>
      <c r="C788" s="10"/>
      <c r="D788" s="10"/>
      <c r="E788" s="10"/>
      <c r="F788" s="10"/>
      <c r="G788" s="507"/>
      <c r="H788" s="10"/>
      <c r="I788" s="10"/>
      <c r="J788" s="10"/>
      <c r="K788" s="10"/>
      <c r="L788" s="10"/>
      <c r="M788" s="10"/>
      <c r="N788" s="10"/>
      <c r="O788" s="10"/>
      <c r="P788" s="10"/>
      <c r="Q788" s="10"/>
      <c r="R788" s="10"/>
      <c r="S788" s="10"/>
      <c r="T788" s="10"/>
      <c r="U788" s="10"/>
      <c r="V788" s="10"/>
      <c r="W788" s="10"/>
      <c r="X788" s="10"/>
      <c r="Y788" s="10"/>
      <c r="Z788" s="10"/>
    </row>
    <row r="789" spans="1:26" ht="15.5">
      <c r="A789" s="10"/>
      <c r="B789" s="10"/>
      <c r="C789" s="10"/>
      <c r="D789" s="10"/>
      <c r="E789" s="10"/>
      <c r="F789" s="10"/>
      <c r="G789" s="507"/>
      <c r="H789" s="10"/>
      <c r="I789" s="10"/>
      <c r="J789" s="10"/>
      <c r="K789" s="10"/>
      <c r="L789" s="10"/>
      <c r="M789" s="10"/>
      <c r="N789" s="10"/>
      <c r="O789" s="10"/>
      <c r="P789" s="10"/>
      <c r="Q789" s="10"/>
      <c r="R789" s="10"/>
      <c r="S789" s="10"/>
      <c r="T789" s="10"/>
      <c r="U789" s="10"/>
      <c r="V789" s="10"/>
      <c r="W789" s="10"/>
      <c r="X789" s="10"/>
      <c r="Y789" s="10"/>
      <c r="Z789" s="10"/>
    </row>
    <row r="790" spans="1:26" ht="15.5">
      <c r="A790" s="10"/>
      <c r="B790" s="10"/>
      <c r="C790" s="10"/>
      <c r="D790" s="10"/>
      <c r="E790" s="10"/>
      <c r="F790" s="10"/>
      <c r="G790" s="507"/>
      <c r="H790" s="10"/>
      <c r="I790" s="10"/>
      <c r="J790" s="10"/>
      <c r="K790" s="10"/>
      <c r="L790" s="10"/>
      <c r="M790" s="10"/>
      <c r="N790" s="10"/>
      <c r="O790" s="10"/>
      <c r="P790" s="10"/>
      <c r="Q790" s="10"/>
      <c r="R790" s="10"/>
      <c r="S790" s="10"/>
      <c r="T790" s="10"/>
      <c r="U790" s="10"/>
      <c r="V790" s="10"/>
      <c r="W790" s="10"/>
      <c r="X790" s="10"/>
      <c r="Y790" s="10"/>
      <c r="Z790" s="10"/>
    </row>
    <row r="791" spans="1:26" ht="15.5">
      <c r="A791" s="10"/>
      <c r="B791" s="10"/>
      <c r="C791" s="10"/>
      <c r="D791" s="10"/>
      <c r="E791" s="10"/>
      <c r="F791" s="10"/>
      <c r="G791" s="507"/>
      <c r="H791" s="10"/>
      <c r="I791" s="10"/>
      <c r="J791" s="10"/>
      <c r="K791" s="10"/>
      <c r="L791" s="10"/>
      <c r="M791" s="10"/>
      <c r="N791" s="10"/>
      <c r="O791" s="10"/>
      <c r="P791" s="10"/>
      <c r="Q791" s="10"/>
      <c r="R791" s="10"/>
      <c r="S791" s="10"/>
      <c r="T791" s="10"/>
      <c r="U791" s="10"/>
      <c r="V791" s="10"/>
      <c r="W791" s="10"/>
      <c r="X791" s="10"/>
      <c r="Y791" s="10"/>
      <c r="Z791" s="10"/>
    </row>
    <row r="792" spans="1:26" ht="15.5">
      <c r="A792" s="10"/>
      <c r="B792" s="10"/>
      <c r="C792" s="10"/>
      <c r="D792" s="10"/>
      <c r="E792" s="10"/>
      <c r="F792" s="10"/>
      <c r="G792" s="507"/>
      <c r="H792" s="10"/>
      <c r="I792" s="10"/>
      <c r="J792" s="10"/>
      <c r="K792" s="10"/>
      <c r="L792" s="10"/>
      <c r="M792" s="10"/>
      <c r="N792" s="10"/>
      <c r="O792" s="10"/>
      <c r="P792" s="10"/>
      <c r="Q792" s="10"/>
      <c r="R792" s="10"/>
      <c r="S792" s="10"/>
      <c r="T792" s="10"/>
      <c r="U792" s="10"/>
      <c r="V792" s="10"/>
      <c r="W792" s="10"/>
      <c r="X792" s="10"/>
      <c r="Y792" s="10"/>
      <c r="Z792" s="10"/>
    </row>
    <row r="793" spans="1:26" ht="15.5">
      <c r="A793" s="10"/>
      <c r="B793" s="10"/>
      <c r="C793" s="10"/>
      <c r="D793" s="10"/>
      <c r="E793" s="10"/>
      <c r="F793" s="10"/>
      <c r="G793" s="507"/>
      <c r="H793" s="10"/>
      <c r="I793" s="10"/>
      <c r="J793" s="10"/>
      <c r="K793" s="10"/>
      <c r="L793" s="10"/>
      <c r="M793" s="10"/>
      <c r="N793" s="10"/>
      <c r="O793" s="10"/>
      <c r="P793" s="10"/>
      <c r="Q793" s="10"/>
      <c r="R793" s="10"/>
      <c r="S793" s="10"/>
      <c r="T793" s="10"/>
      <c r="U793" s="10"/>
      <c r="V793" s="10"/>
      <c r="W793" s="10"/>
      <c r="X793" s="10"/>
      <c r="Y793" s="10"/>
      <c r="Z793" s="10"/>
    </row>
    <row r="794" spans="1:26" ht="15.5">
      <c r="A794" s="10"/>
      <c r="B794" s="10"/>
      <c r="C794" s="10"/>
      <c r="D794" s="10"/>
      <c r="E794" s="10"/>
      <c r="F794" s="10"/>
      <c r="G794" s="507"/>
      <c r="H794" s="10"/>
      <c r="I794" s="10"/>
      <c r="J794" s="10"/>
      <c r="K794" s="10"/>
      <c r="L794" s="10"/>
      <c r="M794" s="10"/>
      <c r="N794" s="10"/>
      <c r="O794" s="10"/>
      <c r="P794" s="10"/>
      <c r="Q794" s="10"/>
      <c r="R794" s="10"/>
      <c r="S794" s="10"/>
      <c r="T794" s="10"/>
      <c r="U794" s="10"/>
      <c r="V794" s="10"/>
      <c r="W794" s="10"/>
      <c r="X794" s="10"/>
      <c r="Y794" s="10"/>
      <c r="Z794" s="10"/>
    </row>
    <row r="795" spans="1:26" ht="15.5">
      <c r="A795" s="10"/>
      <c r="B795" s="10"/>
      <c r="C795" s="10"/>
      <c r="D795" s="10"/>
      <c r="E795" s="10"/>
      <c r="F795" s="10"/>
      <c r="G795" s="507"/>
      <c r="H795" s="10"/>
      <c r="I795" s="10"/>
      <c r="J795" s="10"/>
      <c r="K795" s="10"/>
      <c r="L795" s="10"/>
      <c r="M795" s="10"/>
      <c r="N795" s="10"/>
      <c r="O795" s="10"/>
      <c r="P795" s="10"/>
      <c r="Q795" s="10"/>
      <c r="R795" s="10"/>
      <c r="S795" s="10"/>
      <c r="T795" s="10"/>
      <c r="U795" s="10"/>
      <c r="V795" s="10"/>
      <c r="W795" s="10"/>
      <c r="X795" s="10"/>
      <c r="Y795" s="10"/>
      <c r="Z795" s="10"/>
    </row>
    <row r="796" spans="1:26" ht="15.5">
      <c r="A796" s="10"/>
      <c r="B796" s="10"/>
      <c r="C796" s="10"/>
      <c r="D796" s="10"/>
      <c r="E796" s="10"/>
      <c r="F796" s="10"/>
      <c r="G796" s="507"/>
      <c r="H796" s="10"/>
      <c r="I796" s="10"/>
      <c r="J796" s="10"/>
      <c r="K796" s="10"/>
      <c r="L796" s="10"/>
      <c r="M796" s="10"/>
      <c r="N796" s="10"/>
      <c r="O796" s="10"/>
      <c r="P796" s="10"/>
      <c r="Q796" s="10"/>
      <c r="R796" s="10"/>
      <c r="S796" s="10"/>
      <c r="T796" s="10"/>
      <c r="U796" s="10"/>
      <c r="V796" s="10"/>
      <c r="W796" s="10"/>
      <c r="X796" s="10"/>
      <c r="Y796" s="10"/>
      <c r="Z796" s="10"/>
    </row>
    <row r="797" spans="1:26" ht="15.5">
      <c r="A797" s="10"/>
      <c r="B797" s="10"/>
      <c r="C797" s="10"/>
      <c r="D797" s="10"/>
      <c r="E797" s="10"/>
      <c r="F797" s="10"/>
      <c r="G797" s="507"/>
      <c r="H797" s="10"/>
      <c r="I797" s="10"/>
      <c r="J797" s="10"/>
      <c r="K797" s="10"/>
      <c r="L797" s="10"/>
      <c r="M797" s="10"/>
      <c r="N797" s="10"/>
      <c r="O797" s="10"/>
      <c r="P797" s="10"/>
      <c r="Q797" s="10"/>
      <c r="R797" s="10"/>
      <c r="S797" s="10"/>
      <c r="T797" s="10"/>
      <c r="U797" s="10"/>
      <c r="V797" s="10"/>
      <c r="W797" s="10"/>
      <c r="X797" s="10"/>
      <c r="Y797" s="10"/>
      <c r="Z797" s="10"/>
    </row>
    <row r="798" spans="1:26" ht="15.5">
      <c r="A798" s="10"/>
      <c r="B798" s="10"/>
      <c r="C798" s="10"/>
      <c r="D798" s="10"/>
      <c r="E798" s="10"/>
      <c r="F798" s="10"/>
      <c r="G798" s="507"/>
      <c r="H798" s="10"/>
      <c r="I798" s="10"/>
      <c r="J798" s="10"/>
      <c r="K798" s="10"/>
      <c r="L798" s="10"/>
      <c r="M798" s="10"/>
      <c r="N798" s="10"/>
      <c r="O798" s="10"/>
      <c r="P798" s="10"/>
      <c r="Q798" s="10"/>
      <c r="R798" s="10"/>
      <c r="S798" s="10"/>
      <c r="T798" s="10"/>
      <c r="U798" s="10"/>
      <c r="V798" s="10"/>
      <c r="W798" s="10"/>
      <c r="X798" s="10"/>
      <c r="Y798" s="10"/>
      <c r="Z798" s="10"/>
    </row>
    <row r="799" spans="1:26" ht="15.5">
      <c r="A799" s="10"/>
      <c r="B799" s="10"/>
      <c r="C799" s="10"/>
      <c r="D799" s="10"/>
      <c r="E799" s="10"/>
      <c r="F799" s="10"/>
      <c r="G799" s="507"/>
      <c r="H799" s="10"/>
      <c r="I799" s="10"/>
      <c r="J799" s="10"/>
      <c r="K799" s="10"/>
      <c r="L799" s="10"/>
      <c r="M799" s="10"/>
      <c r="N799" s="10"/>
      <c r="O799" s="10"/>
      <c r="P799" s="10"/>
      <c r="Q799" s="10"/>
      <c r="R799" s="10"/>
      <c r="S799" s="10"/>
      <c r="T799" s="10"/>
      <c r="U799" s="10"/>
      <c r="V799" s="10"/>
      <c r="W799" s="10"/>
      <c r="X799" s="10"/>
      <c r="Y799" s="10"/>
      <c r="Z799" s="10"/>
    </row>
    <row r="800" spans="1:26" ht="15.5">
      <c r="A800" s="10"/>
      <c r="B800" s="10"/>
      <c r="C800" s="10"/>
      <c r="D800" s="10"/>
      <c r="E800" s="10"/>
      <c r="F800" s="10"/>
      <c r="G800" s="507"/>
      <c r="H800" s="10"/>
      <c r="I800" s="10"/>
      <c r="J800" s="10"/>
      <c r="K800" s="10"/>
      <c r="L800" s="10"/>
      <c r="M800" s="10"/>
      <c r="N800" s="10"/>
      <c r="O800" s="10"/>
      <c r="P800" s="10"/>
      <c r="Q800" s="10"/>
      <c r="R800" s="10"/>
      <c r="S800" s="10"/>
      <c r="T800" s="10"/>
      <c r="U800" s="10"/>
      <c r="V800" s="10"/>
      <c r="W800" s="10"/>
      <c r="X800" s="10"/>
      <c r="Y800" s="10"/>
      <c r="Z800" s="10"/>
    </row>
    <row r="801" spans="1:26" ht="15.5">
      <c r="A801" s="10"/>
      <c r="B801" s="10"/>
      <c r="C801" s="10"/>
      <c r="D801" s="10"/>
      <c r="E801" s="10"/>
      <c r="F801" s="10"/>
      <c r="G801" s="507"/>
      <c r="H801" s="10"/>
      <c r="I801" s="10"/>
      <c r="J801" s="10"/>
      <c r="K801" s="10"/>
      <c r="L801" s="10"/>
      <c r="M801" s="10"/>
      <c r="N801" s="10"/>
      <c r="O801" s="10"/>
      <c r="P801" s="10"/>
      <c r="Q801" s="10"/>
      <c r="R801" s="10"/>
      <c r="S801" s="10"/>
      <c r="T801" s="10"/>
      <c r="U801" s="10"/>
      <c r="V801" s="10"/>
      <c r="W801" s="10"/>
      <c r="X801" s="10"/>
      <c r="Y801" s="10"/>
      <c r="Z801" s="10"/>
    </row>
    <row r="802" spans="1:26" ht="15.5">
      <c r="A802" s="10"/>
      <c r="B802" s="10"/>
      <c r="C802" s="10"/>
      <c r="D802" s="10"/>
      <c r="E802" s="10"/>
      <c r="F802" s="10"/>
      <c r="G802" s="507"/>
      <c r="H802" s="10"/>
      <c r="I802" s="10"/>
      <c r="J802" s="10"/>
      <c r="K802" s="10"/>
      <c r="L802" s="10"/>
      <c r="M802" s="10"/>
      <c r="N802" s="10"/>
      <c r="O802" s="10"/>
      <c r="P802" s="10"/>
      <c r="Q802" s="10"/>
      <c r="R802" s="10"/>
      <c r="S802" s="10"/>
      <c r="T802" s="10"/>
      <c r="U802" s="10"/>
      <c r="V802" s="10"/>
      <c r="W802" s="10"/>
      <c r="X802" s="10"/>
      <c r="Y802" s="10"/>
      <c r="Z802" s="10"/>
    </row>
    <row r="803" spans="1:26" ht="15.5">
      <c r="A803" s="10"/>
      <c r="B803" s="10"/>
      <c r="C803" s="10"/>
      <c r="D803" s="10"/>
      <c r="E803" s="10"/>
      <c r="F803" s="10"/>
      <c r="G803" s="507"/>
      <c r="H803" s="10"/>
      <c r="I803" s="10"/>
      <c r="J803" s="10"/>
      <c r="K803" s="10"/>
      <c r="L803" s="10"/>
      <c r="M803" s="10"/>
      <c r="N803" s="10"/>
      <c r="O803" s="10"/>
      <c r="P803" s="10"/>
      <c r="Q803" s="10"/>
      <c r="R803" s="10"/>
      <c r="S803" s="10"/>
      <c r="T803" s="10"/>
      <c r="U803" s="10"/>
      <c r="V803" s="10"/>
      <c r="W803" s="10"/>
      <c r="X803" s="10"/>
      <c r="Y803" s="10"/>
      <c r="Z803" s="10"/>
    </row>
    <row r="804" spans="1:26" ht="15.5">
      <c r="A804" s="10"/>
      <c r="B804" s="10"/>
      <c r="C804" s="10"/>
      <c r="D804" s="10"/>
      <c r="E804" s="10"/>
      <c r="F804" s="10"/>
      <c r="G804" s="507"/>
      <c r="H804" s="10"/>
      <c r="I804" s="10"/>
      <c r="J804" s="10"/>
      <c r="K804" s="10"/>
      <c r="L804" s="10"/>
      <c r="M804" s="10"/>
      <c r="N804" s="10"/>
      <c r="O804" s="10"/>
      <c r="P804" s="10"/>
      <c r="Q804" s="10"/>
      <c r="R804" s="10"/>
      <c r="S804" s="10"/>
      <c r="T804" s="10"/>
      <c r="U804" s="10"/>
      <c r="V804" s="10"/>
      <c r="W804" s="10"/>
      <c r="X804" s="10"/>
      <c r="Y804" s="10"/>
      <c r="Z804" s="10"/>
    </row>
    <row r="805" spans="1:26" ht="15.5">
      <c r="A805" s="10"/>
      <c r="B805" s="10"/>
      <c r="C805" s="10"/>
      <c r="D805" s="10"/>
      <c r="E805" s="10"/>
      <c r="F805" s="10"/>
      <c r="G805" s="507"/>
      <c r="H805" s="10"/>
      <c r="I805" s="10"/>
      <c r="J805" s="10"/>
      <c r="K805" s="10"/>
      <c r="L805" s="10"/>
      <c r="M805" s="10"/>
      <c r="N805" s="10"/>
      <c r="O805" s="10"/>
      <c r="P805" s="10"/>
      <c r="Q805" s="10"/>
      <c r="R805" s="10"/>
      <c r="S805" s="10"/>
      <c r="T805" s="10"/>
      <c r="U805" s="10"/>
      <c r="V805" s="10"/>
      <c r="W805" s="10"/>
      <c r="X805" s="10"/>
      <c r="Y805" s="10"/>
      <c r="Z805" s="10"/>
    </row>
    <row r="806" spans="1:26" ht="15.5">
      <c r="A806" s="10"/>
      <c r="B806" s="10"/>
      <c r="C806" s="10"/>
      <c r="D806" s="10"/>
      <c r="E806" s="10"/>
      <c r="F806" s="10"/>
      <c r="G806" s="507"/>
      <c r="H806" s="10"/>
      <c r="I806" s="10"/>
      <c r="J806" s="10"/>
      <c r="K806" s="10"/>
      <c r="L806" s="10"/>
      <c r="M806" s="10"/>
      <c r="N806" s="10"/>
      <c r="O806" s="10"/>
      <c r="P806" s="10"/>
      <c r="Q806" s="10"/>
      <c r="R806" s="10"/>
      <c r="S806" s="10"/>
      <c r="T806" s="10"/>
      <c r="U806" s="10"/>
      <c r="V806" s="10"/>
      <c r="W806" s="10"/>
      <c r="X806" s="10"/>
      <c r="Y806" s="10"/>
      <c r="Z806" s="10"/>
    </row>
    <row r="807" spans="1:26" ht="15.5">
      <c r="A807" s="10"/>
      <c r="B807" s="10"/>
      <c r="C807" s="10"/>
      <c r="D807" s="10"/>
      <c r="E807" s="10"/>
      <c r="F807" s="10"/>
      <c r="G807" s="507"/>
      <c r="H807" s="10"/>
      <c r="I807" s="10"/>
      <c r="J807" s="10"/>
      <c r="K807" s="10"/>
      <c r="L807" s="10"/>
      <c r="M807" s="10"/>
      <c r="N807" s="10"/>
      <c r="O807" s="10"/>
      <c r="P807" s="10"/>
      <c r="Q807" s="10"/>
      <c r="R807" s="10"/>
      <c r="S807" s="10"/>
      <c r="T807" s="10"/>
      <c r="U807" s="10"/>
      <c r="V807" s="10"/>
      <c r="W807" s="10"/>
      <c r="X807" s="10"/>
      <c r="Y807" s="10"/>
      <c r="Z807" s="10"/>
    </row>
    <row r="808" spans="1:26" ht="15.5">
      <c r="A808" s="10"/>
      <c r="B808" s="10"/>
      <c r="C808" s="10"/>
      <c r="D808" s="10"/>
      <c r="E808" s="10"/>
      <c r="F808" s="10"/>
      <c r="G808" s="507"/>
      <c r="H808" s="10"/>
      <c r="I808" s="10"/>
      <c r="J808" s="10"/>
      <c r="K808" s="10"/>
      <c r="L808" s="10"/>
      <c r="M808" s="10"/>
      <c r="N808" s="10"/>
      <c r="O808" s="10"/>
      <c r="P808" s="10"/>
      <c r="Q808" s="10"/>
      <c r="R808" s="10"/>
      <c r="S808" s="10"/>
      <c r="T808" s="10"/>
      <c r="U808" s="10"/>
      <c r="V808" s="10"/>
      <c r="W808" s="10"/>
      <c r="X808" s="10"/>
      <c r="Y808" s="10"/>
      <c r="Z808" s="10"/>
    </row>
    <row r="809" spans="1:26" ht="15.5">
      <c r="A809" s="10"/>
      <c r="B809" s="10"/>
      <c r="C809" s="10"/>
      <c r="D809" s="10"/>
      <c r="E809" s="10"/>
      <c r="F809" s="10"/>
      <c r="G809" s="507"/>
      <c r="H809" s="10"/>
      <c r="I809" s="10"/>
      <c r="J809" s="10"/>
      <c r="K809" s="10"/>
      <c r="L809" s="10"/>
      <c r="M809" s="10"/>
      <c r="N809" s="10"/>
      <c r="O809" s="10"/>
      <c r="P809" s="10"/>
      <c r="Q809" s="10"/>
      <c r="R809" s="10"/>
      <c r="S809" s="10"/>
      <c r="T809" s="10"/>
      <c r="U809" s="10"/>
      <c r="V809" s="10"/>
      <c r="W809" s="10"/>
      <c r="X809" s="10"/>
      <c r="Y809" s="10"/>
      <c r="Z809" s="10"/>
    </row>
    <row r="810" spans="1:26" ht="15.5">
      <c r="A810" s="10"/>
      <c r="B810" s="10"/>
      <c r="C810" s="10"/>
      <c r="D810" s="10"/>
      <c r="E810" s="10"/>
      <c r="F810" s="10"/>
      <c r="G810" s="507"/>
      <c r="H810" s="10"/>
      <c r="I810" s="10"/>
      <c r="J810" s="10"/>
      <c r="K810" s="10"/>
      <c r="L810" s="10"/>
      <c r="M810" s="10"/>
      <c r="N810" s="10"/>
      <c r="O810" s="10"/>
      <c r="P810" s="10"/>
      <c r="Q810" s="10"/>
      <c r="R810" s="10"/>
      <c r="S810" s="10"/>
      <c r="T810" s="10"/>
      <c r="U810" s="10"/>
      <c r="V810" s="10"/>
      <c r="W810" s="10"/>
      <c r="X810" s="10"/>
      <c r="Y810" s="10"/>
      <c r="Z810" s="10"/>
    </row>
    <row r="811" spans="1:26" ht="15.5">
      <c r="A811" s="10"/>
      <c r="B811" s="10"/>
      <c r="C811" s="10"/>
      <c r="D811" s="10"/>
      <c r="E811" s="10"/>
      <c r="F811" s="10"/>
      <c r="G811" s="507"/>
      <c r="H811" s="10"/>
      <c r="I811" s="10"/>
      <c r="J811" s="10"/>
      <c r="K811" s="10"/>
      <c r="L811" s="10"/>
      <c r="M811" s="10"/>
      <c r="N811" s="10"/>
      <c r="O811" s="10"/>
      <c r="P811" s="10"/>
      <c r="Q811" s="10"/>
      <c r="R811" s="10"/>
      <c r="S811" s="10"/>
      <c r="T811" s="10"/>
      <c r="U811" s="10"/>
      <c r="V811" s="10"/>
      <c r="W811" s="10"/>
      <c r="X811" s="10"/>
      <c r="Y811" s="10"/>
      <c r="Z811" s="10"/>
    </row>
    <row r="812" spans="1:26" ht="15.5">
      <c r="A812" s="10"/>
      <c r="B812" s="10"/>
      <c r="C812" s="10"/>
      <c r="D812" s="10"/>
      <c r="E812" s="10"/>
      <c r="F812" s="10"/>
      <c r="G812" s="507"/>
      <c r="H812" s="10"/>
      <c r="I812" s="10"/>
      <c r="J812" s="10"/>
      <c r="K812" s="10"/>
      <c r="L812" s="10"/>
      <c r="M812" s="10"/>
      <c r="N812" s="10"/>
      <c r="O812" s="10"/>
      <c r="P812" s="10"/>
      <c r="Q812" s="10"/>
      <c r="R812" s="10"/>
      <c r="S812" s="10"/>
      <c r="T812" s="10"/>
      <c r="U812" s="10"/>
      <c r="V812" s="10"/>
      <c r="W812" s="10"/>
      <c r="X812" s="10"/>
      <c r="Y812" s="10"/>
      <c r="Z812" s="10"/>
    </row>
    <row r="813" spans="1:26" ht="15.5">
      <c r="A813" s="10"/>
      <c r="B813" s="10"/>
      <c r="C813" s="10"/>
      <c r="D813" s="10"/>
      <c r="E813" s="10"/>
      <c r="F813" s="10"/>
      <c r="G813" s="507"/>
      <c r="H813" s="10"/>
      <c r="I813" s="10"/>
      <c r="J813" s="10"/>
      <c r="K813" s="10"/>
      <c r="L813" s="10"/>
      <c r="M813" s="10"/>
      <c r="N813" s="10"/>
      <c r="O813" s="10"/>
      <c r="P813" s="10"/>
      <c r="Q813" s="10"/>
      <c r="R813" s="10"/>
      <c r="S813" s="10"/>
      <c r="T813" s="10"/>
      <c r="U813" s="10"/>
      <c r="V813" s="10"/>
      <c r="W813" s="10"/>
      <c r="X813" s="10"/>
      <c r="Y813" s="10"/>
      <c r="Z813" s="10"/>
    </row>
    <row r="814" spans="1:26" ht="15.5">
      <c r="A814" s="10"/>
      <c r="B814" s="10"/>
      <c r="C814" s="10"/>
      <c r="D814" s="10"/>
      <c r="E814" s="10"/>
      <c r="F814" s="10"/>
      <c r="G814" s="507"/>
      <c r="H814" s="10"/>
      <c r="I814" s="10"/>
      <c r="J814" s="10"/>
      <c r="K814" s="10"/>
      <c r="L814" s="10"/>
      <c r="M814" s="10"/>
      <c r="N814" s="10"/>
      <c r="O814" s="10"/>
      <c r="P814" s="10"/>
      <c r="Q814" s="10"/>
      <c r="R814" s="10"/>
      <c r="S814" s="10"/>
      <c r="T814" s="10"/>
      <c r="U814" s="10"/>
      <c r="V814" s="10"/>
      <c r="W814" s="10"/>
      <c r="X814" s="10"/>
      <c r="Y814" s="10"/>
      <c r="Z814" s="10"/>
    </row>
    <row r="815" spans="1:26" ht="15.5">
      <c r="A815" s="10"/>
      <c r="B815" s="10"/>
      <c r="C815" s="10"/>
      <c r="D815" s="10"/>
      <c r="E815" s="10"/>
      <c r="F815" s="10"/>
      <c r="G815" s="507"/>
      <c r="H815" s="10"/>
      <c r="I815" s="10"/>
      <c r="J815" s="10"/>
      <c r="K815" s="10"/>
      <c r="L815" s="10"/>
      <c r="M815" s="10"/>
      <c r="N815" s="10"/>
      <c r="O815" s="10"/>
      <c r="P815" s="10"/>
      <c r="Q815" s="10"/>
      <c r="R815" s="10"/>
      <c r="S815" s="10"/>
      <c r="T815" s="10"/>
      <c r="U815" s="10"/>
      <c r="V815" s="10"/>
      <c r="W815" s="10"/>
      <c r="X815" s="10"/>
      <c r="Y815" s="10"/>
      <c r="Z815" s="10"/>
    </row>
    <row r="816" spans="1:26" ht="15.5">
      <c r="A816" s="10"/>
      <c r="B816" s="10"/>
      <c r="C816" s="10"/>
      <c r="D816" s="10"/>
      <c r="E816" s="10"/>
      <c r="F816" s="10"/>
      <c r="G816" s="507"/>
      <c r="H816" s="10"/>
      <c r="I816" s="10"/>
      <c r="J816" s="10"/>
      <c r="K816" s="10"/>
      <c r="L816" s="10"/>
      <c r="M816" s="10"/>
      <c r="N816" s="10"/>
      <c r="O816" s="10"/>
      <c r="P816" s="10"/>
      <c r="Q816" s="10"/>
      <c r="R816" s="10"/>
      <c r="S816" s="10"/>
      <c r="T816" s="10"/>
      <c r="U816" s="10"/>
      <c r="V816" s="10"/>
      <c r="W816" s="10"/>
      <c r="X816" s="10"/>
      <c r="Y816" s="10"/>
      <c r="Z816" s="10"/>
    </row>
    <row r="817" spans="1:26" ht="15.5">
      <c r="A817" s="10"/>
      <c r="B817" s="10"/>
      <c r="C817" s="10"/>
      <c r="D817" s="10"/>
      <c r="E817" s="10"/>
      <c r="F817" s="10"/>
      <c r="G817" s="507"/>
      <c r="H817" s="10"/>
      <c r="I817" s="10"/>
      <c r="J817" s="10"/>
      <c r="K817" s="10"/>
      <c r="L817" s="10"/>
      <c r="M817" s="10"/>
      <c r="N817" s="10"/>
      <c r="O817" s="10"/>
      <c r="P817" s="10"/>
      <c r="Q817" s="10"/>
      <c r="R817" s="10"/>
      <c r="S817" s="10"/>
      <c r="T817" s="10"/>
      <c r="U817" s="10"/>
      <c r="V817" s="10"/>
      <c r="W817" s="10"/>
      <c r="X817" s="10"/>
      <c r="Y817" s="10"/>
      <c r="Z817" s="10"/>
    </row>
    <row r="818" spans="1:26" ht="15.5">
      <c r="A818" s="10"/>
      <c r="B818" s="10"/>
      <c r="C818" s="10"/>
      <c r="D818" s="10"/>
      <c r="E818" s="10"/>
      <c r="F818" s="10"/>
      <c r="G818" s="507"/>
      <c r="H818" s="10"/>
      <c r="I818" s="10"/>
      <c r="J818" s="10"/>
      <c r="K818" s="10"/>
      <c r="L818" s="10"/>
      <c r="M818" s="10"/>
      <c r="N818" s="10"/>
      <c r="O818" s="10"/>
      <c r="P818" s="10"/>
      <c r="Q818" s="10"/>
      <c r="R818" s="10"/>
      <c r="S818" s="10"/>
      <c r="T818" s="10"/>
      <c r="U818" s="10"/>
      <c r="V818" s="10"/>
      <c r="W818" s="10"/>
      <c r="X818" s="10"/>
      <c r="Y818" s="10"/>
      <c r="Z818" s="10"/>
    </row>
    <row r="819" spans="1:26" ht="15.5">
      <c r="A819" s="10"/>
      <c r="B819" s="10"/>
      <c r="C819" s="10"/>
      <c r="D819" s="10"/>
      <c r="E819" s="10"/>
      <c r="F819" s="10"/>
      <c r="G819" s="507"/>
      <c r="H819" s="10"/>
      <c r="I819" s="10"/>
      <c r="J819" s="10"/>
      <c r="K819" s="10"/>
      <c r="L819" s="10"/>
      <c r="M819" s="10"/>
      <c r="N819" s="10"/>
      <c r="O819" s="10"/>
      <c r="P819" s="10"/>
      <c r="Q819" s="10"/>
      <c r="R819" s="10"/>
      <c r="S819" s="10"/>
      <c r="T819" s="10"/>
      <c r="U819" s="10"/>
      <c r="V819" s="10"/>
      <c r="W819" s="10"/>
      <c r="X819" s="10"/>
      <c r="Y819" s="10"/>
      <c r="Z819" s="10"/>
    </row>
    <row r="820" spans="1:26" ht="15.5">
      <c r="A820" s="10"/>
      <c r="B820" s="10"/>
      <c r="C820" s="10"/>
      <c r="D820" s="10"/>
      <c r="E820" s="10"/>
      <c r="F820" s="10"/>
      <c r="G820" s="507"/>
      <c r="H820" s="10"/>
      <c r="I820" s="10"/>
      <c r="J820" s="10"/>
      <c r="K820" s="10"/>
      <c r="L820" s="10"/>
      <c r="M820" s="10"/>
      <c r="N820" s="10"/>
      <c r="O820" s="10"/>
      <c r="P820" s="10"/>
      <c r="Q820" s="10"/>
      <c r="R820" s="10"/>
      <c r="S820" s="10"/>
      <c r="T820" s="10"/>
      <c r="U820" s="10"/>
      <c r="V820" s="10"/>
      <c r="W820" s="10"/>
      <c r="X820" s="10"/>
      <c r="Y820" s="10"/>
      <c r="Z820" s="10"/>
    </row>
    <row r="821" spans="1:26" ht="15.5">
      <c r="A821" s="10"/>
      <c r="B821" s="10"/>
      <c r="C821" s="10"/>
      <c r="D821" s="10"/>
      <c r="E821" s="10"/>
      <c r="F821" s="10"/>
      <c r="G821" s="507"/>
      <c r="H821" s="10"/>
      <c r="I821" s="10"/>
      <c r="J821" s="10"/>
      <c r="K821" s="10"/>
      <c r="L821" s="10"/>
      <c r="M821" s="10"/>
      <c r="N821" s="10"/>
      <c r="O821" s="10"/>
      <c r="P821" s="10"/>
      <c r="Q821" s="10"/>
      <c r="R821" s="10"/>
      <c r="S821" s="10"/>
      <c r="T821" s="10"/>
      <c r="U821" s="10"/>
      <c r="V821" s="10"/>
      <c r="W821" s="10"/>
      <c r="X821" s="10"/>
      <c r="Y821" s="10"/>
      <c r="Z821" s="10"/>
    </row>
    <row r="822" spans="1:26" ht="15.5">
      <c r="A822" s="10"/>
      <c r="B822" s="10"/>
      <c r="C822" s="10"/>
      <c r="D822" s="10"/>
      <c r="E822" s="10"/>
      <c r="F822" s="10"/>
      <c r="G822" s="507"/>
      <c r="H822" s="10"/>
      <c r="I822" s="10"/>
      <c r="J822" s="10"/>
      <c r="K822" s="10"/>
      <c r="L822" s="10"/>
      <c r="M822" s="10"/>
      <c r="N822" s="10"/>
      <c r="O822" s="10"/>
      <c r="P822" s="10"/>
      <c r="Q822" s="10"/>
      <c r="R822" s="10"/>
      <c r="S822" s="10"/>
      <c r="T822" s="10"/>
      <c r="U822" s="10"/>
      <c r="V822" s="10"/>
      <c r="W822" s="10"/>
      <c r="X822" s="10"/>
      <c r="Y822" s="10"/>
      <c r="Z822" s="10"/>
    </row>
    <row r="823" spans="1:26" ht="15.5">
      <c r="A823" s="10"/>
      <c r="B823" s="10"/>
      <c r="C823" s="10"/>
      <c r="D823" s="10"/>
      <c r="E823" s="10"/>
      <c r="F823" s="10"/>
      <c r="G823" s="507"/>
      <c r="H823" s="10"/>
      <c r="I823" s="10"/>
      <c r="J823" s="10"/>
      <c r="K823" s="10"/>
      <c r="L823" s="10"/>
      <c r="M823" s="10"/>
      <c r="N823" s="10"/>
      <c r="O823" s="10"/>
      <c r="P823" s="10"/>
      <c r="Q823" s="10"/>
      <c r="R823" s="10"/>
      <c r="S823" s="10"/>
      <c r="T823" s="10"/>
      <c r="U823" s="10"/>
      <c r="V823" s="10"/>
      <c r="W823" s="10"/>
      <c r="X823" s="10"/>
      <c r="Y823" s="10"/>
      <c r="Z823" s="10"/>
    </row>
    <row r="824" spans="1:26" ht="15.5">
      <c r="A824" s="10"/>
      <c r="B824" s="10"/>
      <c r="C824" s="10"/>
      <c r="D824" s="10"/>
      <c r="E824" s="10"/>
      <c r="F824" s="10"/>
      <c r="G824" s="507"/>
      <c r="H824" s="10"/>
      <c r="I824" s="10"/>
      <c r="J824" s="10"/>
      <c r="K824" s="10"/>
      <c r="L824" s="10"/>
      <c r="M824" s="10"/>
      <c r="N824" s="10"/>
      <c r="O824" s="10"/>
      <c r="P824" s="10"/>
      <c r="Q824" s="10"/>
      <c r="R824" s="10"/>
      <c r="S824" s="10"/>
      <c r="T824" s="10"/>
      <c r="U824" s="10"/>
      <c r="V824" s="10"/>
      <c r="W824" s="10"/>
      <c r="X824" s="10"/>
      <c r="Y824" s="10"/>
      <c r="Z824" s="10"/>
    </row>
    <row r="825" spans="1:26" ht="15.5">
      <c r="A825" s="10"/>
      <c r="B825" s="10"/>
      <c r="C825" s="10"/>
      <c r="D825" s="10"/>
      <c r="E825" s="10"/>
      <c r="F825" s="10"/>
      <c r="G825" s="507"/>
      <c r="H825" s="10"/>
      <c r="I825" s="10"/>
      <c r="J825" s="10"/>
      <c r="K825" s="10"/>
      <c r="L825" s="10"/>
      <c r="M825" s="10"/>
      <c r="N825" s="10"/>
      <c r="O825" s="10"/>
      <c r="P825" s="10"/>
      <c r="Q825" s="10"/>
      <c r="R825" s="10"/>
      <c r="S825" s="10"/>
      <c r="T825" s="10"/>
      <c r="U825" s="10"/>
      <c r="V825" s="10"/>
      <c r="W825" s="10"/>
      <c r="X825" s="10"/>
      <c r="Y825" s="10"/>
      <c r="Z825" s="10"/>
    </row>
    <row r="826" spans="1:26" ht="15.5">
      <c r="A826" s="10"/>
      <c r="B826" s="10"/>
      <c r="C826" s="10"/>
      <c r="D826" s="10"/>
      <c r="E826" s="10"/>
      <c r="F826" s="10"/>
      <c r="G826" s="507"/>
      <c r="H826" s="10"/>
      <c r="I826" s="10"/>
      <c r="J826" s="10"/>
      <c r="K826" s="10"/>
      <c r="L826" s="10"/>
      <c r="M826" s="10"/>
      <c r="N826" s="10"/>
      <c r="O826" s="10"/>
      <c r="P826" s="10"/>
      <c r="Q826" s="10"/>
      <c r="R826" s="10"/>
      <c r="S826" s="10"/>
      <c r="T826" s="10"/>
      <c r="U826" s="10"/>
      <c r="V826" s="10"/>
      <c r="W826" s="10"/>
      <c r="X826" s="10"/>
      <c r="Y826" s="10"/>
      <c r="Z826" s="10"/>
    </row>
    <row r="827" spans="1:26" ht="15.5">
      <c r="A827" s="10"/>
      <c r="B827" s="10"/>
      <c r="C827" s="10"/>
      <c r="D827" s="10"/>
      <c r="E827" s="10"/>
      <c r="F827" s="10"/>
      <c r="G827" s="507"/>
      <c r="H827" s="10"/>
      <c r="I827" s="10"/>
      <c r="J827" s="10"/>
      <c r="K827" s="10"/>
      <c r="L827" s="10"/>
      <c r="M827" s="10"/>
      <c r="N827" s="10"/>
      <c r="O827" s="10"/>
      <c r="P827" s="10"/>
      <c r="Q827" s="10"/>
      <c r="R827" s="10"/>
      <c r="S827" s="10"/>
      <c r="T827" s="10"/>
      <c r="U827" s="10"/>
      <c r="V827" s="10"/>
      <c r="W827" s="10"/>
      <c r="X827" s="10"/>
      <c r="Y827" s="10"/>
      <c r="Z827" s="10"/>
    </row>
    <row r="828" spans="1:26" ht="15.5">
      <c r="A828" s="10"/>
      <c r="B828" s="10"/>
      <c r="C828" s="10"/>
      <c r="D828" s="10"/>
      <c r="E828" s="10"/>
      <c r="F828" s="10"/>
      <c r="G828" s="507"/>
      <c r="H828" s="10"/>
      <c r="I828" s="10"/>
      <c r="J828" s="10"/>
      <c r="K828" s="10"/>
      <c r="L828" s="10"/>
      <c r="M828" s="10"/>
      <c r="N828" s="10"/>
      <c r="O828" s="10"/>
      <c r="P828" s="10"/>
      <c r="Q828" s="10"/>
      <c r="R828" s="10"/>
      <c r="S828" s="10"/>
      <c r="T828" s="10"/>
      <c r="U828" s="10"/>
      <c r="V828" s="10"/>
      <c r="W828" s="10"/>
      <c r="X828" s="10"/>
      <c r="Y828" s="10"/>
      <c r="Z828" s="10"/>
    </row>
    <row r="829" spans="1:26" ht="15.5">
      <c r="A829" s="10"/>
      <c r="B829" s="10"/>
      <c r="C829" s="10"/>
      <c r="D829" s="10"/>
      <c r="E829" s="10"/>
      <c r="F829" s="10"/>
      <c r="G829" s="507"/>
      <c r="H829" s="10"/>
      <c r="I829" s="10"/>
      <c r="J829" s="10"/>
      <c r="K829" s="10"/>
      <c r="L829" s="10"/>
      <c r="M829" s="10"/>
      <c r="N829" s="10"/>
      <c r="O829" s="10"/>
      <c r="P829" s="10"/>
      <c r="Q829" s="10"/>
      <c r="R829" s="10"/>
      <c r="S829" s="10"/>
      <c r="T829" s="10"/>
      <c r="U829" s="10"/>
      <c r="V829" s="10"/>
      <c r="W829" s="10"/>
      <c r="X829" s="10"/>
      <c r="Y829" s="10"/>
      <c r="Z829" s="10"/>
    </row>
    <row r="830" spans="1:26" ht="15.5">
      <c r="A830" s="10"/>
      <c r="B830" s="10"/>
      <c r="C830" s="10"/>
      <c r="D830" s="10"/>
      <c r="E830" s="10"/>
      <c r="F830" s="10"/>
      <c r="G830" s="507"/>
      <c r="H830" s="10"/>
      <c r="I830" s="10"/>
      <c r="J830" s="10"/>
      <c r="K830" s="10"/>
      <c r="L830" s="10"/>
      <c r="M830" s="10"/>
      <c r="N830" s="10"/>
      <c r="O830" s="10"/>
      <c r="P830" s="10"/>
      <c r="Q830" s="10"/>
      <c r="R830" s="10"/>
      <c r="S830" s="10"/>
      <c r="T830" s="10"/>
      <c r="U830" s="10"/>
      <c r="V830" s="10"/>
      <c r="W830" s="10"/>
      <c r="X830" s="10"/>
      <c r="Y830" s="10"/>
      <c r="Z830" s="10"/>
    </row>
    <row r="831" spans="1:26" ht="15.5">
      <c r="A831" s="10"/>
      <c r="B831" s="10"/>
      <c r="C831" s="10"/>
      <c r="D831" s="10"/>
      <c r="E831" s="10"/>
      <c r="F831" s="10"/>
      <c r="G831" s="507"/>
      <c r="H831" s="10"/>
      <c r="I831" s="10"/>
      <c r="J831" s="10"/>
      <c r="K831" s="10"/>
      <c r="L831" s="10"/>
      <c r="M831" s="10"/>
      <c r="N831" s="10"/>
      <c r="O831" s="10"/>
      <c r="P831" s="10"/>
      <c r="Q831" s="10"/>
      <c r="R831" s="10"/>
      <c r="S831" s="10"/>
      <c r="T831" s="10"/>
      <c r="U831" s="10"/>
      <c r="V831" s="10"/>
      <c r="W831" s="10"/>
      <c r="X831" s="10"/>
      <c r="Y831" s="10"/>
      <c r="Z831" s="10"/>
    </row>
    <row r="832" spans="1:26" ht="15.5">
      <c r="A832" s="10"/>
      <c r="B832" s="10"/>
      <c r="C832" s="10"/>
      <c r="D832" s="10"/>
      <c r="E832" s="10"/>
      <c r="F832" s="10"/>
      <c r="G832" s="507"/>
      <c r="H832" s="10"/>
      <c r="I832" s="10"/>
      <c r="J832" s="10"/>
      <c r="K832" s="10"/>
      <c r="L832" s="10"/>
      <c r="M832" s="10"/>
      <c r="N832" s="10"/>
      <c r="O832" s="10"/>
      <c r="P832" s="10"/>
      <c r="Q832" s="10"/>
      <c r="R832" s="10"/>
      <c r="S832" s="10"/>
      <c r="T832" s="10"/>
      <c r="U832" s="10"/>
      <c r="V832" s="10"/>
      <c r="W832" s="10"/>
      <c r="X832" s="10"/>
      <c r="Y832" s="10"/>
      <c r="Z832" s="10"/>
    </row>
    <row r="833" spans="1:26" ht="15.5">
      <c r="A833" s="10"/>
      <c r="B833" s="10"/>
      <c r="C833" s="10"/>
      <c r="D833" s="10"/>
      <c r="E833" s="10"/>
      <c r="F833" s="10"/>
      <c r="G833" s="507"/>
      <c r="H833" s="10"/>
      <c r="I833" s="10"/>
      <c r="J833" s="10"/>
      <c r="K833" s="10"/>
      <c r="L833" s="10"/>
      <c r="M833" s="10"/>
      <c r="N833" s="10"/>
      <c r="O833" s="10"/>
      <c r="P833" s="10"/>
      <c r="Q833" s="10"/>
      <c r="R833" s="10"/>
      <c r="S833" s="10"/>
      <c r="T833" s="10"/>
      <c r="U833" s="10"/>
      <c r="V833" s="10"/>
      <c r="W833" s="10"/>
      <c r="X833" s="10"/>
      <c r="Y833" s="10"/>
      <c r="Z833" s="10"/>
    </row>
    <row r="834" spans="1:26" ht="15.5">
      <c r="A834" s="10"/>
      <c r="B834" s="10"/>
      <c r="C834" s="10"/>
      <c r="D834" s="10"/>
      <c r="E834" s="10"/>
      <c r="F834" s="10"/>
      <c r="G834" s="507"/>
      <c r="H834" s="10"/>
      <c r="I834" s="10"/>
      <c r="J834" s="10"/>
      <c r="K834" s="10"/>
      <c r="L834" s="10"/>
      <c r="M834" s="10"/>
      <c r="N834" s="10"/>
      <c r="O834" s="10"/>
      <c r="P834" s="10"/>
      <c r="Q834" s="10"/>
      <c r="R834" s="10"/>
      <c r="S834" s="10"/>
      <c r="T834" s="10"/>
      <c r="U834" s="10"/>
      <c r="V834" s="10"/>
      <c r="W834" s="10"/>
      <c r="X834" s="10"/>
      <c r="Y834" s="10"/>
      <c r="Z834" s="10"/>
    </row>
    <row r="835" spans="1:26" ht="15.5">
      <c r="A835" s="10"/>
      <c r="B835" s="10"/>
      <c r="C835" s="10"/>
      <c r="D835" s="10"/>
      <c r="E835" s="10"/>
      <c r="F835" s="10"/>
      <c r="G835" s="507"/>
      <c r="H835" s="10"/>
      <c r="I835" s="10"/>
      <c r="J835" s="10"/>
      <c r="K835" s="10"/>
      <c r="L835" s="10"/>
      <c r="M835" s="10"/>
      <c r="N835" s="10"/>
      <c r="O835" s="10"/>
      <c r="P835" s="10"/>
      <c r="Q835" s="10"/>
      <c r="R835" s="10"/>
      <c r="S835" s="10"/>
      <c r="T835" s="10"/>
      <c r="U835" s="10"/>
      <c r="V835" s="10"/>
      <c r="W835" s="10"/>
      <c r="X835" s="10"/>
      <c r="Y835" s="10"/>
      <c r="Z835" s="10"/>
    </row>
    <row r="836" spans="1:26" ht="15.5">
      <c r="A836" s="10"/>
      <c r="B836" s="10"/>
      <c r="C836" s="10"/>
      <c r="D836" s="10"/>
      <c r="E836" s="10"/>
      <c r="F836" s="10"/>
      <c r="G836" s="507"/>
      <c r="H836" s="10"/>
      <c r="I836" s="10"/>
      <c r="J836" s="10"/>
      <c r="K836" s="10"/>
      <c r="L836" s="10"/>
      <c r="M836" s="10"/>
      <c r="N836" s="10"/>
      <c r="O836" s="10"/>
      <c r="P836" s="10"/>
      <c r="Q836" s="10"/>
      <c r="R836" s="10"/>
      <c r="S836" s="10"/>
      <c r="T836" s="10"/>
      <c r="U836" s="10"/>
      <c r="V836" s="10"/>
      <c r="W836" s="10"/>
      <c r="X836" s="10"/>
      <c r="Y836" s="10"/>
      <c r="Z836" s="10"/>
    </row>
    <row r="837" spans="1:26" ht="15.5">
      <c r="A837" s="10"/>
      <c r="B837" s="10"/>
      <c r="C837" s="10"/>
      <c r="D837" s="10"/>
      <c r="E837" s="10"/>
      <c r="F837" s="10"/>
      <c r="G837" s="507"/>
      <c r="H837" s="10"/>
      <c r="I837" s="10"/>
      <c r="J837" s="10"/>
      <c r="K837" s="10"/>
      <c r="L837" s="10"/>
      <c r="M837" s="10"/>
      <c r="N837" s="10"/>
      <c r="O837" s="10"/>
      <c r="P837" s="10"/>
      <c r="Q837" s="10"/>
      <c r="R837" s="10"/>
      <c r="S837" s="10"/>
      <c r="T837" s="10"/>
      <c r="U837" s="10"/>
      <c r="V837" s="10"/>
      <c r="W837" s="10"/>
      <c r="X837" s="10"/>
      <c r="Y837" s="10"/>
      <c r="Z837" s="10"/>
    </row>
    <row r="838" spans="1:26" ht="15.5">
      <c r="A838" s="10"/>
      <c r="B838" s="10"/>
      <c r="C838" s="10"/>
      <c r="D838" s="10"/>
      <c r="E838" s="10"/>
      <c r="F838" s="10"/>
      <c r="G838" s="507"/>
      <c r="H838" s="10"/>
      <c r="I838" s="10"/>
      <c r="J838" s="10"/>
      <c r="K838" s="10"/>
      <c r="L838" s="10"/>
      <c r="M838" s="10"/>
      <c r="N838" s="10"/>
      <c r="O838" s="10"/>
      <c r="P838" s="10"/>
      <c r="Q838" s="10"/>
      <c r="R838" s="10"/>
      <c r="S838" s="10"/>
      <c r="T838" s="10"/>
      <c r="U838" s="10"/>
      <c r="V838" s="10"/>
      <c r="W838" s="10"/>
      <c r="X838" s="10"/>
      <c r="Y838" s="10"/>
      <c r="Z838" s="10"/>
    </row>
    <row r="839" spans="1:26" ht="15.5">
      <c r="A839" s="10"/>
      <c r="B839" s="10"/>
      <c r="C839" s="10"/>
      <c r="D839" s="10"/>
      <c r="E839" s="10"/>
      <c r="F839" s="10"/>
      <c r="G839" s="507"/>
      <c r="H839" s="10"/>
      <c r="I839" s="10"/>
      <c r="J839" s="10"/>
      <c r="K839" s="10"/>
      <c r="L839" s="10"/>
      <c r="M839" s="10"/>
      <c r="N839" s="10"/>
      <c r="O839" s="10"/>
      <c r="P839" s="10"/>
      <c r="Q839" s="10"/>
      <c r="R839" s="10"/>
      <c r="S839" s="10"/>
      <c r="T839" s="10"/>
      <c r="U839" s="10"/>
      <c r="V839" s="10"/>
      <c r="W839" s="10"/>
      <c r="X839" s="10"/>
      <c r="Y839" s="10"/>
      <c r="Z839" s="10"/>
    </row>
    <row r="840" spans="1:26" ht="15.5">
      <c r="A840" s="10"/>
      <c r="B840" s="10"/>
      <c r="C840" s="10"/>
      <c r="D840" s="10"/>
      <c r="E840" s="10"/>
      <c r="F840" s="10"/>
      <c r="G840" s="507"/>
      <c r="H840" s="10"/>
      <c r="I840" s="10"/>
      <c r="J840" s="10"/>
      <c r="K840" s="10"/>
      <c r="L840" s="10"/>
      <c r="M840" s="10"/>
      <c r="N840" s="10"/>
      <c r="O840" s="10"/>
      <c r="P840" s="10"/>
      <c r="Q840" s="10"/>
      <c r="R840" s="10"/>
      <c r="S840" s="10"/>
      <c r="T840" s="10"/>
      <c r="U840" s="10"/>
      <c r="V840" s="10"/>
      <c r="W840" s="10"/>
      <c r="X840" s="10"/>
      <c r="Y840" s="10"/>
      <c r="Z840" s="10"/>
    </row>
    <row r="841" spans="1:26" ht="15.5">
      <c r="A841" s="10"/>
      <c r="B841" s="10"/>
      <c r="C841" s="10"/>
      <c r="D841" s="10"/>
      <c r="E841" s="10"/>
      <c r="F841" s="10"/>
      <c r="G841" s="507"/>
      <c r="H841" s="10"/>
      <c r="I841" s="10"/>
      <c r="J841" s="10"/>
      <c r="K841" s="10"/>
      <c r="L841" s="10"/>
      <c r="M841" s="10"/>
      <c r="N841" s="10"/>
      <c r="O841" s="10"/>
      <c r="P841" s="10"/>
      <c r="Q841" s="10"/>
      <c r="R841" s="10"/>
      <c r="S841" s="10"/>
      <c r="T841" s="10"/>
      <c r="U841" s="10"/>
      <c r="V841" s="10"/>
      <c r="W841" s="10"/>
      <c r="X841" s="10"/>
      <c r="Y841" s="10"/>
      <c r="Z841" s="10"/>
    </row>
    <row r="842" spans="1:26" ht="15.5">
      <c r="A842" s="10"/>
      <c r="B842" s="10"/>
      <c r="C842" s="10"/>
      <c r="D842" s="10"/>
      <c r="E842" s="10"/>
      <c r="F842" s="10"/>
      <c r="G842" s="507"/>
      <c r="H842" s="10"/>
      <c r="I842" s="10"/>
      <c r="J842" s="10"/>
      <c r="K842" s="10"/>
      <c r="L842" s="10"/>
      <c r="M842" s="10"/>
      <c r="N842" s="10"/>
      <c r="O842" s="10"/>
      <c r="P842" s="10"/>
      <c r="Q842" s="10"/>
      <c r="R842" s="10"/>
      <c r="S842" s="10"/>
      <c r="T842" s="10"/>
      <c r="U842" s="10"/>
      <c r="V842" s="10"/>
      <c r="W842" s="10"/>
      <c r="X842" s="10"/>
      <c r="Y842" s="10"/>
      <c r="Z842" s="10"/>
    </row>
    <row r="843" spans="1:26" ht="15.5">
      <c r="A843" s="10"/>
      <c r="B843" s="10"/>
      <c r="C843" s="10"/>
      <c r="D843" s="10"/>
      <c r="E843" s="10"/>
      <c r="F843" s="10"/>
      <c r="G843" s="507"/>
      <c r="H843" s="10"/>
      <c r="I843" s="10"/>
      <c r="J843" s="10"/>
      <c r="K843" s="10"/>
      <c r="L843" s="10"/>
      <c r="M843" s="10"/>
      <c r="N843" s="10"/>
      <c r="O843" s="10"/>
      <c r="P843" s="10"/>
      <c r="Q843" s="10"/>
      <c r="R843" s="10"/>
      <c r="S843" s="10"/>
      <c r="T843" s="10"/>
      <c r="U843" s="10"/>
      <c r="V843" s="10"/>
      <c r="W843" s="10"/>
      <c r="X843" s="10"/>
      <c r="Y843" s="10"/>
      <c r="Z843" s="10"/>
    </row>
    <row r="844" spans="1:26" ht="15.5">
      <c r="A844" s="10"/>
      <c r="B844" s="10"/>
      <c r="C844" s="10"/>
      <c r="D844" s="10"/>
      <c r="E844" s="10"/>
      <c r="F844" s="10"/>
      <c r="G844" s="507"/>
      <c r="H844" s="10"/>
      <c r="I844" s="10"/>
      <c r="J844" s="10"/>
      <c r="K844" s="10"/>
      <c r="L844" s="10"/>
      <c r="M844" s="10"/>
      <c r="N844" s="10"/>
      <c r="O844" s="10"/>
      <c r="P844" s="10"/>
      <c r="Q844" s="10"/>
      <c r="R844" s="10"/>
      <c r="S844" s="10"/>
      <c r="T844" s="10"/>
      <c r="U844" s="10"/>
      <c r="V844" s="10"/>
      <c r="W844" s="10"/>
      <c r="X844" s="10"/>
      <c r="Y844" s="10"/>
      <c r="Z844" s="10"/>
    </row>
    <row r="845" spans="1:26" ht="15.5">
      <c r="A845" s="10"/>
      <c r="B845" s="10"/>
      <c r="C845" s="10"/>
      <c r="D845" s="10"/>
      <c r="E845" s="10"/>
      <c r="F845" s="10"/>
      <c r="G845" s="507"/>
      <c r="H845" s="10"/>
      <c r="I845" s="10"/>
      <c r="J845" s="10"/>
      <c r="K845" s="10"/>
      <c r="L845" s="10"/>
      <c r="M845" s="10"/>
      <c r="N845" s="10"/>
      <c r="O845" s="10"/>
      <c r="P845" s="10"/>
      <c r="Q845" s="10"/>
      <c r="R845" s="10"/>
      <c r="S845" s="10"/>
      <c r="T845" s="10"/>
      <c r="U845" s="10"/>
      <c r="V845" s="10"/>
      <c r="W845" s="10"/>
      <c r="X845" s="10"/>
      <c r="Y845" s="10"/>
      <c r="Z845" s="10"/>
    </row>
    <row r="846" spans="1:26" ht="15.5">
      <c r="A846" s="10"/>
      <c r="B846" s="10"/>
      <c r="C846" s="10"/>
      <c r="D846" s="10"/>
      <c r="E846" s="10"/>
      <c r="F846" s="10"/>
      <c r="G846" s="507"/>
      <c r="H846" s="10"/>
      <c r="I846" s="10"/>
      <c r="J846" s="10"/>
      <c r="K846" s="10"/>
      <c r="L846" s="10"/>
      <c r="M846" s="10"/>
      <c r="N846" s="10"/>
      <c r="O846" s="10"/>
      <c r="P846" s="10"/>
      <c r="Q846" s="10"/>
      <c r="R846" s="10"/>
      <c r="S846" s="10"/>
      <c r="T846" s="10"/>
      <c r="U846" s="10"/>
      <c r="V846" s="10"/>
      <c r="W846" s="10"/>
      <c r="X846" s="10"/>
      <c r="Y846" s="10"/>
      <c r="Z846" s="10"/>
    </row>
    <row r="847" spans="1:26" ht="15.5">
      <c r="A847" s="10"/>
      <c r="B847" s="10"/>
      <c r="C847" s="10"/>
      <c r="D847" s="10"/>
      <c r="E847" s="10"/>
      <c r="F847" s="10"/>
      <c r="G847" s="507"/>
      <c r="H847" s="10"/>
      <c r="I847" s="10"/>
      <c r="J847" s="10"/>
      <c r="K847" s="10"/>
      <c r="L847" s="10"/>
      <c r="M847" s="10"/>
      <c r="N847" s="10"/>
      <c r="O847" s="10"/>
      <c r="P847" s="10"/>
      <c r="Q847" s="10"/>
      <c r="R847" s="10"/>
      <c r="S847" s="10"/>
      <c r="T847" s="10"/>
      <c r="U847" s="10"/>
      <c r="V847" s="10"/>
      <c r="W847" s="10"/>
      <c r="X847" s="10"/>
      <c r="Y847" s="10"/>
      <c r="Z847" s="10"/>
    </row>
    <row r="848" spans="1:26" ht="15.5">
      <c r="A848" s="10"/>
      <c r="B848" s="10"/>
      <c r="C848" s="10"/>
      <c r="D848" s="10"/>
      <c r="E848" s="10"/>
      <c r="F848" s="10"/>
      <c r="G848" s="507"/>
      <c r="H848" s="10"/>
      <c r="I848" s="10"/>
      <c r="J848" s="10"/>
      <c r="K848" s="10"/>
      <c r="L848" s="10"/>
      <c r="M848" s="10"/>
      <c r="N848" s="10"/>
      <c r="O848" s="10"/>
      <c r="P848" s="10"/>
      <c r="Q848" s="10"/>
      <c r="R848" s="10"/>
      <c r="S848" s="10"/>
      <c r="T848" s="10"/>
      <c r="U848" s="10"/>
      <c r="V848" s="10"/>
      <c r="W848" s="10"/>
      <c r="X848" s="10"/>
      <c r="Y848" s="10"/>
      <c r="Z848" s="10"/>
    </row>
    <row r="849" spans="1:26" ht="15.5">
      <c r="A849" s="10"/>
      <c r="B849" s="10"/>
      <c r="C849" s="10"/>
      <c r="D849" s="10"/>
      <c r="E849" s="10"/>
      <c r="F849" s="10"/>
      <c r="G849" s="507"/>
      <c r="H849" s="10"/>
      <c r="I849" s="10"/>
      <c r="J849" s="10"/>
      <c r="K849" s="10"/>
      <c r="L849" s="10"/>
      <c r="M849" s="10"/>
      <c r="N849" s="10"/>
      <c r="O849" s="10"/>
      <c r="P849" s="10"/>
      <c r="Q849" s="10"/>
      <c r="R849" s="10"/>
      <c r="S849" s="10"/>
      <c r="T849" s="10"/>
      <c r="U849" s="10"/>
      <c r="V849" s="10"/>
      <c r="W849" s="10"/>
      <c r="X849" s="10"/>
      <c r="Y849" s="10"/>
      <c r="Z849" s="10"/>
    </row>
    <row r="850" spans="1:26" ht="15.5">
      <c r="A850" s="10"/>
      <c r="B850" s="10"/>
      <c r="C850" s="10"/>
      <c r="D850" s="10"/>
      <c r="E850" s="10"/>
      <c r="F850" s="10"/>
      <c r="G850" s="507"/>
      <c r="H850" s="10"/>
      <c r="I850" s="10"/>
      <c r="J850" s="10"/>
      <c r="K850" s="10"/>
      <c r="L850" s="10"/>
      <c r="M850" s="10"/>
      <c r="N850" s="10"/>
      <c r="O850" s="10"/>
      <c r="P850" s="10"/>
      <c r="Q850" s="10"/>
      <c r="R850" s="10"/>
      <c r="S850" s="10"/>
      <c r="T850" s="10"/>
      <c r="U850" s="10"/>
      <c r="V850" s="10"/>
      <c r="W850" s="10"/>
      <c r="X850" s="10"/>
      <c r="Y850" s="10"/>
      <c r="Z850" s="10"/>
    </row>
    <row r="851" spans="1:26" ht="15.5">
      <c r="A851" s="10"/>
      <c r="B851" s="10"/>
      <c r="C851" s="10"/>
      <c r="D851" s="10"/>
      <c r="E851" s="10"/>
      <c r="F851" s="10"/>
      <c r="G851" s="507"/>
      <c r="H851" s="10"/>
      <c r="I851" s="10"/>
      <c r="J851" s="10"/>
      <c r="K851" s="10"/>
      <c r="L851" s="10"/>
      <c r="M851" s="10"/>
      <c r="N851" s="10"/>
      <c r="O851" s="10"/>
      <c r="P851" s="10"/>
      <c r="Q851" s="10"/>
      <c r="R851" s="10"/>
      <c r="S851" s="10"/>
      <c r="T851" s="10"/>
      <c r="U851" s="10"/>
      <c r="V851" s="10"/>
      <c r="W851" s="10"/>
      <c r="X851" s="10"/>
      <c r="Y851" s="10"/>
      <c r="Z851" s="10"/>
    </row>
    <row r="852" spans="1:26" ht="15.5">
      <c r="A852" s="10"/>
      <c r="B852" s="10"/>
      <c r="C852" s="10"/>
      <c r="D852" s="10"/>
      <c r="E852" s="10"/>
      <c r="F852" s="10"/>
      <c r="G852" s="507"/>
      <c r="H852" s="10"/>
      <c r="I852" s="10"/>
      <c r="J852" s="10"/>
      <c r="K852" s="10"/>
      <c r="L852" s="10"/>
      <c r="M852" s="10"/>
      <c r="N852" s="10"/>
      <c r="O852" s="10"/>
      <c r="P852" s="10"/>
      <c r="Q852" s="10"/>
      <c r="R852" s="10"/>
      <c r="S852" s="10"/>
      <c r="T852" s="10"/>
      <c r="U852" s="10"/>
      <c r="V852" s="10"/>
      <c r="W852" s="10"/>
      <c r="X852" s="10"/>
      <c r="Y852" s="10"/>
      <c r="Z852" s="10"/>
    </row>
    <row r="853" spans="1:26" ht="15.5">
      <c r="A853" s="10"/>
      <c r="B853" s="10"/>
      <c r="C853" s="10"/>
      <c r="D853" s="10"/>
      <c r="E853" s="10"/>
      <c r="F853" s="10"/>
      <c r="G853" s="507"/>
      <c r="H853" s="10"/>
      <c r="I853" s="10"/>
      <c r="J853" s="10"/>
      <c r="K853" s="10"/>
      <c r="L853" s="10"/>
      <c r="M853" s="10"/>
      <c r="N853" s="10"/>
      <c r="O853" s="10"/>
      <c r="P853" s="10"/>
      <c r="Q853" s="10"/>
      <c r="R853" s="10"/>
      <c r="S853" s="10"/>
      <c r="T853" s="10"/>
      <c r="U853" s="10"/>
      <c r="V853" s="10"/>
      <c r="W853" s="10"/>
      <c r="X853" s="10"/>
      <c r="Y853" s="10"/>
      <c r="Z853" s="10"/>
    </row>
    <row r="854" spans="1:26" ht="15.5">
      <c r="A854" s="10"/>
      <c r="B854" s="10"/>
      <c r="C854" s="10"/>
      <c r="D854" s="10"/>
      <c r="E854" s="10"/>
      <c r="F854" s="10"/>
      <c r="G854" s="507"/>
      <c r="H854" s="10"/>
      <c r="I854" s="10"/>
      <c r="J854" s="10"/>
      <c r="K854" s="10"/>
      <c r="L854" s="10"/>
      <c r="M854" s="10"/>
      <c r="N854" s="10"/>
      <c r="O854" s="10"/>
      <c r="P854" s="10"/>
      <c r="Q854" s="10"/>
      <c r="R854" s="10"/>
      <c r="S854" s="10"/>
      <c r="T854" s="10"/>
      <c r="U854" s="10"/>
      <c r="V854" s="10"/>
      <c r="W854" s="10"/>
      <c r="X854" s="10"/>
      <c r="Y854" s="10"/>
      <c r="Z854" s="10"/>
    </row>
    <row r="855" spans="1:26" ht="15.5">
      <c r="A855" s="10"/>
      <c r="B855" s="10"/>
      <c r="C855" s="10"/>
      <c r="D855" s="10"/>
      <c r="E855" s="10"/>
      <c r="F855" s="10"/>
      <c r="G855" s="507"/>
      <c r="H855" s="10"/>
      <c r="I855" s="10"/>
      <c r="J855" s="10"/>
      <c r="K855" s="10"/>
      <c r="L855" s="10"/>
      <c r="M855" s="10"/>
      <c r="N855" s="10"/>
      <c r="O855" s="10"/>
      <c r="P855" s="10"/>
      <c r="Q855" s="10"/>
      <c r="R855" s="10"/>
      <c r="S855" s="10"/>
      <c r="T855" s="10"/>
      <c r="U855" s="10"/>
      <c r="V855" s="10"/>
      <c r="W855" s="10"/>
      <c r="X855" s="10"/>
      <c r="Y855" s="10"/>
      <c r="Z855" s="10"/>
    </row>
    <row r="856" spans="1:26" ht="15.5">
      <c r="A856" s="10"/>
      <c r="B856" s="10"/>
      <c r="C856" s="10"/>
      <c r="D856" s="10"/>
      <c r="E856" s="10"/>
      <c r="F856" s="10"/>
      <c r="G856" s="507"/>
      <c r="H856" s="10"/>
      <c r="I856" s="10"/>
      <c r="J856" s="10"/>
      <c r="K856" s="10"/>
      <c r="L856" s="10"/>
      <c r="M856" s="10"/>
      <c r="N856" s="10"/>
      <c r="O856" s="10"/>
      <c r="P856" s="10"/>
      <c r="Q856" s="10"/>
      <c r="R856" s="10"/>
      <c r="S856" s="10"/>
      <c r="T856" s="10"/>
      <c r="U856" s="10"/>
      <c r="V856" s="10"/>
      <c r="W856" s="10"/>
      <c r="X856" s="10"/>
      <c r="Y856" s="10"/>
      <c r="Z856" s="10"/>
    </row>
    <row r="857" spans="1:26" ht="15.5">
      <c r="A857" s="10"/>
      <c r="B857" s="10"/>
      <c r="C857" s="10"/>
      <c r="D857" s="10"/>
      <c r="E857" s="10"/>
      <c r="F857" s="10"/>
      <c r="G857" s="507"/>
      <c r="H857" s="10"/>
      <c r="I857" s="10"/>
      <c r="J857" s="10"/>
      <c r="K857" s="10"/>
      <c r="L857" s="10"/>
      <c r="M857" s="10"/>
      <c r="N857" s="10"/>
      <c r="O857" s="10"/>
      <c r="P857" s="10"/>
      <c r="Q857" s="10"/>
      <c r="R857" s="10"/>
      <c r="S857" s="10"/>
      <c r="T857" s="10"/>
      <c r="U857" s="10"/>
      <c r="V857" s="10"/>
      <c r="W857" s="10"/>
      <c r="X857" s="10"/>
      <c r="Y857" s="10"/>
      <c r="Z857" s="10"/>
    </row>
    <row r="858" spans="1:26" ht="15.5">
      <c r="A858" s="10"/>
      <c r="B858" s="10"/>
      <c r="C858" s="10"/>
      <c r="D858" s="10"/>
      <c r="E858" s="10"/>
      <c r="F858" s="10"/>
      <c r="G858" s="507"/>
      <c r="H858" s="10"/>
      <c r="I858" s="10"/>
      <c r="J858" s="10"/>
      <c r="K858" s="10"/>
      <c r="L858" s="10"/>
      <c r="M858" s="10"/>
      <c r="N858" s="10"/>
      <c r="O858" s="10"/>
      <c r="P858" s="10"/>
      <c r="Q858" s="10"/>
      <c r="R858" s="10"/>
      <c r="S858" s="10"/>
      <c r="T858" s="10"/>
      <c r="U858" s="10"/>
      <c r="V858" s="10"/>
      <c r="W858" s="10"/>
      <c r="X858" s="10"/>
      <c r="Y858" s="10"/>
      <c r="Z858" s="10"/>
    </row>
    <row r="859" spans="1:26" ht="15.5">
      <c r="A859" s="10"/>
      <c r="B859" s="10"/>
      <c r="C859" s="10"/>
      <c r="D859" s="10"/>
      <c r="E859" s="10"/>
      <c r="F859" s="10"/>
      <c r="G859" s="507"/>
      <c r="H859" s="10"/>
      <c r="I859" s="10"/>
      <c r="J859" s="10"/>
      <c r="K859" s="10"/>
      <c r="L859" s="10"/>
      <c r="M859" s="10"/>
      <c r="N859" s="10"/>
      <c r="O859" s="10"/>
      <c r="P859" s="10"/>
      <c r="Q859" s="10"/>
      <c r="R859" s="10"/>
      <c r="S859" s="10"/>
      <c r="T859" s="10"/>
      <c r="U859" s="10"/>
      <c r="V859" s="10"/>
      <c r="W859" s="10"/>
      <c r="X859" s="10"/>
      <c r="Y859" s="10"/>
      <c r="Z859" s="10"/>
    </row>
    <row r="860" spans="1:26" ht="15.5">
      <c r="A860" s="10"/>
      <c r="B860" s="10"/>
      <c r="C860" s="10"/>
      <c r="D860" s="10"/>
      <c r="E860" s="10"/>
      <c r="F860" s="10"/>
      <c r="G860" s="507"/>
      <c r="H860" s="10"/>
      <c r="I860" s="10"/>
      <c r="J860" s="10"/>
      <c r="K860" s="10"/>
      <c r="L860" s="10"/>
      <c r="M860" s="10"/>
      <c r="N860" s="10"/>
      <c r="O860" s="10"/>
      <c r="P860" s="10"/>
      <c r="Q860" s="10"/>
      <c r="R860" s="10"/>
      <c r="S860" s="10"/>
      <c r="T860" s="10"/>
      <c r="U860" s="10"/>
      <c r="V860" s="10"/>
      <c r="W860" s="10"/>
      <c r="X860" s="10"/>
      <c r="Y860" s="10"/>
      <c r="Z860" s="10"/>
    </row>
    <row r="861" spans="1:26" ht="15.5">
      <c r="A861" s="10"/>
      <c r="B861" s="10"/>
      <c r="C861" s="10"/>
      <c r="D861" s="10"/>
      <c r="E861" s="10"/>
      <c r="F861" s="10"/>
      <c r="G861" s="507"/>
      <c r="H861" s="10"/>
      <c r="I861" s="10"/>
      <c r="J861" s="10"/>
      <c r="K861" s="10"/>
      <c r="L861" s="10"/>
      <c r="M861" s="10"/>
      <c r="N861" s="10"/>
      <c r="O861" s="10"/>
      <c r="P861" s="10"/>
      <c r="Q861" s="10"/>
      <c r="R861" s="10"/>
      <c r="S861" s="10"/>
      <c r="T861" s="10"/>
      <c r="U861" s="10"/>
      <c r="V861" s="10"/>
      <c r="W861" s="10"/>
      <c r="X861" s="10"/>
      <c r="Y861" s="10"/>
      <c r="Z861" s="10"/>
    </row>
    <row r="862" spans="1:26" ht="15.5">
      <c r="A862" s="10"/>
      <c r="B862" s="10"/>
      <c r="C862" s="10"/>
      <c r="D862" s="10"/>
      <c r="E862" s="10"/>
      <c r="F862" s="10"/>
      <c r="G862" s="507"/>
      <c r="H862" s="10"/>
      <c r="I862" s="10"/>
      <c r="J862" s="10"/>
      <c r="K862" s="10"/>
      <c r="L862" s="10"/>
      <c r="M862" s="10"/>
      <c r="N862" s="10"/>
      <c r="O862" s="10"/>
      <c r="P862" s="10"/>
      <c r="Q862" s="10"/>
      <c r="R862" s="10"/>
      <c r="S862" s="10"/>
      <c r="T862" s="10"/>
      <c r="U862" s="10"/>
      <c r="V862" s="10"/>
      <c r="W862" s="10"/>
      <c r="X862" s="10"/>
      <c r="Y862" s="10"/>
      <c r="Z862" s="10"/>
    </row>
    <row r="863" spans="1:26" ht="15.5">
      <c r="A863" s="10"/>
      <c r="B863" s="10"/>
      <c r="C863" s="10"/>
      <c r="D863" s="10"/>
      <c r="E863" s="10"/>
      <c r="F863" s="10"/>
      <c r="G863" s="507"/>
      <c r="H863" s="10"/>
      <c r="I863" s="10"/>
      <c r="J863" s="10"/>
      <c r="K863" s="10"/>
      <c r="L863" s="10"/>
      <c r="M863" s="10"/>
      <c r="N863" s="10"/>
      <c r="O863" s="10"/>
      <c r="P863" s="10"/>
      <c r="Q863" s="10"/>
      <c r="R863" s="10"/>
      <c r="S863" s="10"/>
      <c r="T863" s="10"/>
      <c r="U863" s="10"/>
      <c r="V863" s="10"/>
      <c r="W863" s="10"/>
      <c r="X863" s="10"/>
      <c r="Y863" s="10"/>
      <c r="Z863" s="10"/>
    </row>
    <row r="864" spans="1:26" ht="15.5">
      <c r="A864" s="10"/>
      <c r="B864" s="10"/>
      <c r="C864" s="10"/>
      <c r="D864" s="10"/>
      <c r="E864" s="10"/>
      <c r="F864" s="10"/>
      <c r="G864" s="507"/>
      <c r="H864" s="10"/>
      <c r="I864" s="10"/>
      <c r="J864" s="10"/>
      <c r="K864" s="10"/>
      <c r="L864" s="10"/>
      <c r="M864" s="10"/>
      <c r="N864" s="10"/>
      <c r="O864" s="10"/>
      <c r="P864" s="10"/>
      <c r="Q864" s="10"/>
      <c r="R864" s="10"/>
      <c r="S864" s="10"/>
      <c r="T864" s="10"/>
      <c r="U864" s="10"/>
      <c r="V864" s="10"/>
      <c r="W864" s="10"/>
      <c r="X864" s="10"/>
      <c r="Y864" s="10"/>
      <c r="Z864" s="10"/>
    </row>
    <row r="865" spans="1:26" ht="15.5">
      <c r="A865" s="10"/>
      <c r="B865" s="10"/>
      <c r="C865" s="10"/>
      <c r="D865" s="10"/>
      <c r="E865" s="10"/>
      <c r="F865" s="10"/>
      <c r="G865" s="507"/>
      <c r="H865" s="10"/>
      <c r="I865" s="10"/>
      <c r="J865" s="10"/>
      <c r="K865" s="10"/>
      <c r="L865" s="10"/>
      <c r="M865" s="10"/>
      <c r="N865" s="10"/>
      <c r="O865" s="10"/>
      <c r="P865" s="10"/>
      <c r="Q865" s="10"/>
      <c r="R865" s="10"/>
      <c r="S865" s="10"/>
      <c r="T865" s="10"/>
      <c r="U865" s="10"/>
      <c r="V865" s="10"/>
      <c r="W865" s="10"/>
      <c r="X865" s="10"/>
      <c r="Y865" s="10"/>
      <c r="Z865" s="10"/>
    </row>
    <row r="866" spans="1:26" ht="15.5">
      <c r="A866" s="10"/>
      <c r="B866" s="10"/>
      <c r="C866" s="10"/>
      <c r="D866" s="10"/>
      <c r="E866" s="10"/>
      <c r="F866" s="10"/>
      <c r="G866" s="507"/>
      <c r="H866" s="10"/>
      <c r="I866" s="10"/>
      <c r="J866" s="10"/>
      <c r="K866" s="10"/>
      <c r="L866" s="10"/>
      <c r="M866" s="10"/>
      <c r="N866" s="10"/>
      <c r="O866" s="10"/>
      <c r="P866" s="10"/>
      <c r="Q866" s="10"/>
      <c r="R866" s="10"/>
      <c r="S866" s="10"/>
      <c r="T866" s="10"/>
      <c r="U866" s="10"/>
      <c r="V866" s="10"/>
      <c r="W866" s="10"/>
      <c r="X866" s="10"/>
      <c r="Y866" s="10"/>
      <c r="Z866" s="10"/>
    </row>
    <row r="867" spans="1:26" ht="15.5">
      <c r="A867" s="10"/>
      <c r="B867" s="10"/>
      <c r="C867" s="10"/>
      <c r="D867" s="10"/>
      <c r="E867" s="10"/>
      <c r="F867" s="10"/>
      <c r="G867" s="507"/>
      <c r="H867" s="10"/>
      <c r="I867" s="10"/>
      <c r="J867" s="10"/>
      <c r="K867" s="10"/>
      <c r="L867" s="10"/>
      <c r="M867" s="10"/>
      <c r="N867" s="10"/>
      <c r="O867" s="10"/>
      <c r="P867" s="10"/>
      <c r="Q867" s="10"/>
      <c r="R867" s="10"/>
      <c r="S867" s="10"/>
      <c r="T867" s="10"/>
      <c r="U867" s="10"/>
      <c r="V867" s="10"/>
      <c r="W867" s="10"/>
      <c r="X867" s="10"/>
      <c r="Y867" s="10"/>
      <c r="Z867" s="10"/>
    </row>
    <row r="868" spans="1:26" ht="15.5">
      <c r="A868" s="10"/>
      <c r="B868" s="10"/>
      <c r="C868" s="10"/>
      <c r="D868" s="10"/>
      <c r="E868" s="10"/>
      <c r="F868" s="10"/>
      <c r="G868" s="507"/>
      <c r="H868" s="10"/>
      <c r="I868" s="10"/>
      <c r="J868" s="10"/>
      <c r="K868" s="10"/>
      <c r="L868" s="10"/>
      <c r="M868" s="10"/>
      <c r="N868" s="10"/>
      <c r="O868" s="10"/>
      <c r="P868" s="10"/>
      <c r="Q868" s="10"/>
      <c r="R868" s="10"/>
      <c r="S868" s="10"/>
      <c r="T868" s="10"/>
      <c r="U868" s="10"/>
      <c r="V868" s="10"/>
      <c r="W868" s="10"/>
      <c r="X868" s="10"/>
      <c r="Y868" s="10"/>
      <c r="Z868" s="10"/>
    </row>
    <row r="869" spans="1:26" ht="15.5">
      <c r="A869" s="10"/>
      <c r="B869" s="10"/>
      <c r="C869" s="10"/>
      <c r="D869" s="10"/>
      <c r="E869" s="10"/>
      <c r="F869" s="10"/>
      <c r="G869" s="507"/>
      <c r="H869" s="10"/>
      <c r="I869" s="10"/>
      <c r="J869" s="10"/>
      <c r="K869" s="10"/>
      <c r="L869" s="10"/>
      <c r="M869" s="10"/>
      <c r="N869" s="10"/>
      <c r="O869" s="10"/>
      <c r="P869" s="10"/>
      <c r="Q869" s="10"/>
      <c r="R869" s="10"/>
      <c r="S869" s="10"/>
      <c r="T869" s="10"/>
      <c r="U869" s="10"/>
      <c r="V869" s="10"/>
      <c r="W869" s="10"/>
      <c r="X869" s="10"/>
      <c r="Y869" s="10"/>
      <c r="Z869" s="10"/>
    </row>
    <row r="870" spans="1:26" ht="15.5">
      <c r="A870" s="10"/>
      <c r="B870" s="10"/>
      <c r="C870" s="10"/>
      <c r="D870" s="10"/>
      <c r="E870" s="10"/>
      <c r="F870" s="10"/>
      <c r="G870" s="507"/>
      <c r="H870" s="10"/>
      <c r="I870" s="10"/>
      <c r="J870" s="10"/>
      <c r="K870" s="10"/>
      <c r="L870" s="10"/>
      <c r="M870" s="10"/>
      <c r="N870" s="10"/>
      <c r="O870" s="10"/>
      <c r="P870" s="10"/>
      <c r="Q870" s="10"/>
      <c r="R870" s="10"/>
      <c r="S870" s="10"/>
      <c r="T870" s="10"/>
      <c r="U870" s="10"/>
      <c r="V870" s="10"/>
      <c r="W870" s="10"/>
      <c r="X870" s="10"/>
      <c r="Y870" s="10"/>
      <c r="Z870" s="10"/>
    </row>
    <row r="871" spans="1:26" ht="15.5">
      <c r="A871" s="10"/>
      <c r="B871" s="10"/>
      <c r="C871" s="10"/>
      <c r="D871" s="10"/>
      <c r="E871" s="10"/>
      <c r="F871" s="10"/>
      <c r="G871" s="507"/>
      <c r="H871" s="10"/>
      <c r="I871" s="10"/>
      <c r="J871" s="10"/>
      <c r="K871" s="10"/>
      <c r="L871" s="10"/>
      <c r="M871" s="10"/>
      <c r="N871" s="10"/>
      <c r="O871" s="10"/>
      <c r="P871" s="10"/>
      <c r="Q871" s="10"/>
      <c r="R871" s="10"/>
      <c r="S871" s="10"/>
      <c r="T871" s="10"/>
      <c r="U871" s="10"/>
      <c r="V871" s="10"/>
      <c r="W871" s="10"/>
      <c r="X871" s="10"/>
      <c r="Y871" s="10"/>
      <c r="Z871" s="10"/>
    </row>
    <row r="872" spans="1:26" ht="15.5">
      <c r="A872" s="10"/>
      <c r="B872" s="10"/>
      <c r="C872" s="10"/>
      <c r="D872" s="10"/>
      <c r="E872" s="10"/>
      <c r="F872" s="10"/>
      <c r="G872" s="507"/>
      <c r="H872" s="10"/>
      <c r="I872" s="10"/>
      <c r="J872" s="10"/>
      <c r="K872" s="10"/>
      <c r="L872" s="10"/>
      <c r="M872" s="10"/>
      <c r="N872" s="10"/>
      <c r="O872" s="10"/>
      <c r="P872" s="10"/>
      <c r="Q872" s="10"/>
      <c r="R872" s="10"/>
      <c r="S872" s="10"/>
      <c r="T872" s="10"/>
      <c r="U872" s="10"/>
      <c r="V872" s="10"/>
      <c r="W872" s="10"/>
      <c r="X872" s="10"/>
      <c r="Y872" s="10"/>
      <c r="Z872" s="10"/>
    </row>
    <row r="873" spans="1:26" ht="15.5">
      <c r="A873" s="10"/>
      <c r="B873" s="10"/>
      <c r="C873" s="10"/>
      <c r="D873" s="10"/>
      <c r="E873" s="10"/>
      <c r="F873" s="10"/>
      <c r="G873" s="507"/>
      <c r="H873" s="10"/>
      <c r="I873" s="10"/>
      <c r="J873" s="10"/>
      <c r="K873" s="10"/>
      <c r="L873" s="10"/>
      <c r="M873" s="10"/>
      <c r="N873" s="10"/>
      <c r="O873" s="10"/>
      <c r="P873" s="10"/>
      <c r="Q873" s="10"/>
      <c r="R873" s="10"/>
      <c r="S873" s="10"/>
      <c r="T873" s="10"/>
      <c r="U873" s="10"/>
      <c r="V873" s="10"/>
      <c r="W873" s="10"/>
      <c r="X873" s="10"/>
      <c r="Y873" s="10"/>
      <c r="Z873" s="10"/>
    </row>
    <row r="874" spans="1:26" ht="15.5">
      <c r="A874" s="10"/>
      <c r="B874" s="10"/>
      <c r="C874" s="10"/>
      <c r="D874" s="10"/>
      <c r="E874" s="10"/>
      <c r="F874" s="10"/>
      <c r="G874" s="507"/>
      <c r="H874" s="10"/>
      <c r="I874" s="10"/>
      <c r="J874" s="10"/>
      <c r="K874" s="10"/>
      <c r="L874" s="10"/>
      <c r="M874" s="10"/>
      <c r="N874" s="10"/>
      <c r="O874" s="10"/>
      <c r="P874" s="10"/>
      <c r="Q874" s="10"/>
      <c r="R874" s="10"/>
      <c r="S874" s="10"/>
      <c r="T874" s="10"/>
      <c r="U874" s="10"/>
      <c r="V874" s="10"/>
      <c r="W874" s="10"/>
      <c r="X874" s="10"/>
      <c r="Y874" s="10"/>
      <c r="Z874" s="10"/>
    </row>
    <row r="875" spans="1:26" ht="15.5">
      <c r="A875" s="10"/>
      <c r="B875" s="10"/>
      <c r="C875" s="10"/>
      <c r="D875" s="10"/>
      <c r="E875" s="10"/>
      <c r="F875" s="10"/>
      <c r="G875" s="507"/>
      <c r="H875" s="10"/>
      <c r="I875" s="10"/>
      <c r="J875" s="10"/>
      <c r="K875" s="10"/>
      <c r="L875" s="10"/>
      <c r="M875" s="10"/>
      <c r="N875" s="10"/>
      <c r="O875" s="10"/>
      <c r="P875" s="10"/>
      <c r="Q875" s="10"/>
      <c r="R875" s="10"/>
      <c r="S875" s="10"/>
      <c r="T875" s="10"/>
      <c r="U875" s="10"/>
      <c r="V875" s="10"/>
      <c r="W875" s="10"/>
      <c r="X875" s="10"/>
      <c r="Y875" s="10"/>
      <c r="Z875" s="10"/>
    </row>
    <row r="876" spans="1:26" ht="15.5">
      <c r="A876" s="10"/>
      <c r="B876" s="10"/>
      <c r="C876" s="10"/>
      <c r="D876" s="10"/>
      <c r="E876" s="10"/>
      <c r="F876" s="10"/>
      <c r="G876" s="507"/>
      <c r="H876" s="10"/>
      <c r="I876" s="10"/>
      <c r="J876" s="10"/>
      <c r="K876" s="10"/>
      <c r="L876" s="10"/>
      <c r="M876" s="10"/>
      <c r="N876" s="10"/>
      <c r="O876" s="10"/>
      <c r="P876" s="10"/>
      <c r="Q876" s="10"/>
      <c r="R876" s="10"/>
      <c r="S876" s="10"/>
      <c r="T876" s="10"/>
      <c r="U876" s="10"/>
      <c r="V876" s="10"/>
      <c r="W876" s="10"/>
      <c r="X876" s="10"/>
      <c r="Y876" s="10"/>
      <c r="Z876" s="10"/>
    </row>
    <row r="877" spans="1:26" ht="15.5">
      <c r="A877" s="10"/>
      <c r="B877" s="10"/>
      <c r="C877" s="10"/>
      <c r="D877" s="10"/>
      <c r="E877" s="10"/>
      <c r="F877" s="10"/>
      <c r="G877" s="507"/>
      <c r="H877" s="10"/>
      <c r="I877" s="10"/>
      <c r="J877" s="10"/>
      <c r="K877" s="10"/>
      <c r="L877" s="10"/>
      <c r="M877" s="10"/>
      <c r="N877" s="10"/>
      <c r="O877" s="10"/>
      <c r="P877" s="10"/>
      <c r="Q877" s="10"/>
      <c r="R877" s="10"/>
      <c r="S877" s="10"/>
      <c r="T877" s="10"/>
      <c r="U877" s="10"/>
      <c r="V877" s="10"/>
      <c r="W877" s="10"/>
      <c r="X877" s="10"/>
      <c r="Y877" s="10"/>
      <c r="Z877" s="10"/>
    </row>
    <row r="878" spans="1:26" ht="15.5">
      <c r="A878" s="10"/>
      <c r="B878" s="10"/>
      <c r="C878" s="10"/>
      <c r="D878" s="10"/>
      <c r="E878" s="10"/>
      <c r="F878" s="10"/>
      <c r="G878" s="507"/>
      <c r="H878" s="10"/>
      <c r="I878" s="10"/>
      <c r="J878" s="10"/>
      <c r="K878" s="10"/>
      <c r="L878" s="10"/>
      <c r="M878" s="10"/>
      <c r="N878" s="10"/>
      <c r="O878" s="10"/>
      <c r="P878" s="10"/>
      <c r="Q878" s="10"/>
      <c r="R878" s="10"/>
      <c r="S878" s="10"/>
      <c r="T878" s="10"/>
      <c r="U878" s="10"/>
      <c r="V878" s="10"/>
      <c r="W878" s="10"/>
      <c r="X878" s="10"/>
      <c r="Y878" s="10"/>
      <c r="Z878" s="10"/>
    </row>
    <row r="879" spans="1:26" ht="15.5">
      <c r="A879" s="10"/>
      <c r="B879" s="10"/>
      <c r="C879" s="10"/>
      <c r="D879" s="10"/>
      <c r="E879" s="10"/>
      <c r="F879" s="10"/>
      <c r="G879" s="507"/>
      <c r="H879" s="10"/>
      <c r="I879" s="10"/>
      <c r="J879" s="10"/>
      <c r="K879" s="10"/>
      <c r="L879" s="10"/>
      <c r="M879" s="10"/>
      <c r="N879" s="10"/>
      <c r="O879" s="10"/>
      <c r="P879" s="10"/>
      <c r="Q879" s="10"/>
      <c r="R879" s="10"/>
      <c r="S879" s="10"/>
      <c r="T879" s="10"/>
      <c r="U879" s="10"/>
      <c r="V879" s="10"/>
      <c r="W879" s="10"/>
      <c r="X879" s="10"/>
      <c r="Y879" s="10"/>
      <c r="Z879" s="10"/>
    </row>
    <row r="880" spans="1:26" ht="15.5">
      <c r="A880" s="10"/>
      <c r="B880" s="10"/>
      <c r="C880" s="10"/>
      <c r="D880" s="10"/>
      <c r="E880" s="10"/>
      <c r="F880" s="10"/>
      <c r="G880" s="507"/>
      <c r="H880" s="10"/>
      <c r="I880" s="10"/>
      <c r="J880" s="10"/>
      <c r="K880" s="10"/>
      <c r="L880" s="10"/>
      <c r="M880" s="10"/>
      <c r="N880" s="10"/>
      <c r="O880" s="10"/>
      <c r="P880" s="10"/>
      <c r="Q880" s="10"/>
      <c r="R880" s="10"/>
      <c r="S880" s="10"/>
      <c r="T880" s="10"/>
      <c r="U880" s="10"/>
      <c r="V880" s="10"/>
      <c r="W880" s="10"/>
      <c r="X880" s="10"/>
      <c r="Y880" s="10"/>
      <c r="Z880" s="10"/>
    </row>
    <row r="881" spans="1:26" ht="15.5">
      <c r="A881" s="10"/>
      <c r="B881" s="10"/>
      <c r="C881" s="10"/>
      <c r="D881" s="10"/>
      <c r="E881" s="10"/>
      <c r="F881" s="10"/>
      <c r="G881" s="507"/>
      <c r="H881" s="10"/>
      <c r="I881" s="10"/>
      <c r="J881" s="10"/>
      <c r="K881" s="10"/>
      <c r="L881" s="10"/>
      <c r="M881" s="10"/>
      <c r="N881" s="10"/>
      <c r="O881" s="10"/>
      <c r="P881" s="10"/>
      <c r="Q881" s="10"/>
      <c r="R881" s="10"/>
      <c r="S881" s="10"/>
      <c r="T881" s="10"/>
      <c r="U881" s="10"/>
      <c r="V881" s="10"/>
      <c r="W881" s="10"/>
      <c r="X881" s="10"/>
      <c r="Y881" s="10"/>
      <c r="Z881" s="10"/>
    </row>
    <row r="882" spans="1:26" ht="15.5">
      <c r="A882" s="10"/>
      <c r="B882" s="10"/>
      <c r="C882" s="10"/>
      <c r="D882" s="10"/>
      <c r="E882" s="10"/>
      <c r="F882" s="10"/>
      <c r="G882" s="507"/>
      <c r="H882" s="10"/>
      <c r="I882" s="10"/>
      <c r="J882" s="10"/>
      <c r="K882" s="10"/>
      <c r="L882" s="10"/>
      <c r="M882" s="10"/>
      <c r="N882" s="10"/>
      <c r="O882" s="10"/>
      <c r="P882" s="10"/>
      <c r="Q882" s="10"/>
      <c r="R882" s="10"/>
      <c r="S882" s="10"/>
      <c r="T882" s="10"/>
      <c r="U882" s="10"/>
      <c r="V882" s="10"/>
      <c r="W882" s="10"/>
      <c r="X882" s="10"/>
      <c r="Y882" s="10"/>
      <c r="Z882" s="10"/>
    </row>
    <row r="883" spans="1:26" ht="15.5">
      <c r="A883" s="10"/>
      <c r="B883" s="10"/>
      <c r="C883" s="10"/>
      <c r="D883" s="10"/>
      <c r="E883" s="10"/>
      <c r="F883" s="10"/>
      <c r="G883" s="507"/>
      <c r="H883" s="10"/>
      <c r="I883" s="10"/>
      <c r="J883" s="10"/>
      <c r="K883" s="10"/>
      <c r="L883" s="10"/>
      <c r="M883" s="10"/>
      <c r="N883" s="10"/>
      <c r="O883" s="10"/>
      <c r="P883" s="10"/>
      <c r="Q883" s="10"/>
      <c r="R883" s="10"/>
      <c r="S883" s="10"/>
      <c r="T883" s="10"/>
      <c r="U883" s="10"/>
      <c r="V883" s="10"/>
      <c r="W883" s="10"/>
      <c r="X883" s="10"/>
      <c r="Y883" s="10"/>
      <c r="Z883" s="10"/>
    </row>
    <row r="884" spans="1:26" ht="15.5">
      <c r="A884" s="10"/>
      <c r="B884" s="10"/>
      <c r="C884" s="10"/>
      <c r="D884" s="10"/>
      <c r="E884" s="10"/>
      <c r="F884" s="10"/>
      <c r="G884" s="507"/>
      <c r="H884" s="10"/>
      <c r="I884" s="10"/>
      <c r="J884" s="10"/>
      <c r="K884" s="10"/>
      <c r="L884" s="10"/>
      <c r="M884" s="10"/>
      <c r="N884" s="10"/>
      <c r="O884" s="10"/>
      <c r="P884" s="10"/>
      <c r="Q884" s="10"/>
      <c r="R884" s="10"/>
      <c r="S884" s="10"/>
      <c r="T884" s="10"/>
      <c r="U884" s="10"/>
      <c r="V884" s="10"/>
      <c r="W884" s="10"/>
      <c r="X884" s="10"/>
      <c r="Y884" s="10"/>
      <c r="Z884" s="10"/>
    </row>
    <row r="885" spans="1:26" ht="15.5">
      <c r="A885" s="10"/>
      <c r="B885" s="10"/>
      <c r="C885" s="10"/>
      <c r="D885" s="10"/>
      <c r="E885" s="10"/>
      <c r="F885" s="10"/>
      <c r="G885" s="507"/>
      <c r="H885" s="10"/>
      <c r="I885" s="10"/>
      <c r="J885" s="10"/>
      <c r="K885" s="10"/>
      <c r="L885" s="10"/>
      <c r="M885" s="10"/>
      <c r="N885" s="10"/>
      <c r="O885" s="10"/>
      <c r="P885" s="10"/>
      <c r="Q885" s="10"/>
      <c r="R885" s="10"/>
      <c r="S885" s="10"/>
      <c r="T885" s="10"/>
      <c r="U885" s="10"/>
      <c r="V885" s="10"/>
      <c r="W885" s="10"/>
      <c r="X885" s="10"/>
      <c r="Y885" s="10"/>
      <c r="Z885" s="10"/>
    </row>
    <row r="886" spans="1:26" ht="15.5">
      <c r="A886" s="10"/>
      <c r="B886" s="10"/>
      <c r="C886" s="10"/>
      <c r="D886" s="10"/>
      <c r="E886" s="10"/>
      <c r="F886" s="10"/>
      <c r="G886" s="507"/>
      <c r="H886" s="10"/>
      <c r="I886" s="10"/>
      <c r="J886" s="10"/>
      <c r="K886" s="10"/>
      <c r="L886" s="10"/>
      <c r="M886" s="10"/>
      <c r="N886" s="10"/>
      <c r="O886" s="10"/>
      <c r="P886" s="10"/>
      <c r="Q886" s="10"/>
      <c r="R886" s="10"/>
      <c r="S886" s="10"/>
      <c r="T886" s="10"/>
      <c r="U886" s="10"/>
      <c r="V886" s="10"/>
      <c r="W886" s="10"/>
      <c r="X886" s="10"/>
      <c r="Y886" s="10"/>
      <c r="Z886" s="10"/>
    </row>
    <row r="887" spans="1:26" ht="15.5">
      <c r="A887" s="10"/>
      <c r="B887" s="10"/>
      <c r="C887" s="10"/>
      <c r="D887" s="10"/>
      <c r="E887" s="10"/>
      <c r="F887" s="10"/>
      <c r="G887" s="507"/>
      <c r="H887" s="10"/>
      <c r="I887" s="10"/>
      <c r="J887" s="10"/>
      <c r="K887" s="10"/>
      <c r="L887" s="10"/>
      <c r="M887" s="10"/>
      <c r="N887" s="10"/>
      <c r="O887" s="10"/>
      <c r="P887" s="10"/>
      <c r="Q887" s="10"/>
      <c r="R887" s="10"/>
      <c r="S887" s="10"/>
      <c r="T887" s="10"/>
      <c r="U887" s="10"/>
      <c r="V887" s="10"/>
      <c r="W887" s="10"/>
      <c r="X887" s="10"/>
      <c r="Y887" s="10"/>
      <c r="Z887" s="10"/>
    </row>
    <row r="888" spans="1:26" ht="15.5">
      <c r="A888" s="10"/>
      <c r="B888" s="10"/>
      <c r="C888" s="10"/>
      <c r="D888" s="10"/>
      <c r="E888" s="10"/>
      <c r="F888" s="10"/>
      <c r="G888" s="507"/>
      <c r="H888" s="10"/>
      <c r="I888" s="10"/>
      <c r="J888" s="10"/>
      <c r="K888" s="10"/>
      <c r="L888" s="10"/>
      <c r="M888" s="10"/>
      <c r="N888" s="10"/>
      <c r="O888" s="10"/>
      <c r="P888" s="10"/>
      <c r="Q888" s="10"/>
      <c r="R888" s="10"/>
      <c r="S888" s="10"/>
      <c r="T888" s="10"/>
      <c r="U888" s="10"/>
      <c r="V888" s="10"/>
      <c r="W888" s="10"/>
      <c r="X888" s="10"/>
      <c r="Y888" s="10"/>
      <c r="Z888" s="10"/>
    </row>
    <row r="889" spans="1:26" ht="15.5">
      <c r="A889" s="10"/>
      <c r="B889" s="10"/>
      <c r="C889" s="10"/>
      <c r="D889" s="10"/>
      <c r="E889" s="10"/>
      <c r="F889" s="10"/>
      <c r="G889" s="507"/>
      <c r="H889" s="10"/>
      <c r="I889" s="10"/>
      <c r="J889" s="10"/>
      <c r="K889" s="10"/>
      <c r="L889" s="10"/>
      <c r="M889" s="10"/>
      <c r="N889" s="10"/>
      <c r="O889" s="10"/>
      <c r="P889" s="10"/>
      <c r="Q889" s="10"/>
      <c r="R889" s="10"/>
      <c r="S889" s="10"/>
      <c r="T889" s="10"/>
      <c r="U889" s="10"/>
      <c r="V889" s="10"/>
      <c r="W889" s="10"/>
      <c r="X889" s="10"/>
      <c r="Y889" s="10"/>
      <c r="Z889" s="10"/>
    </row>
    <row r="890" spans="1:26" ht="15.5">
      <c r="A890" s="10"/>
      <c r="B890" s="10"/>
      <c r="C890" s="10"/>
      <c r="D890" s="10"/>
      <c r="E890" s="10"/>
      <c r="F890" s="10"/>
      <c r="G890" s="507"/>
      <c r="H890" s="10"/>
      <c r="I890" s="10"/>
      <c r="J890" s="10"/>
      <c r="K890" s="10"/>
      <c r="L890" s="10"/>
      <c r="M890" s="10"/>
      <c r="N890" s="10"/>
      <c r="O890" s="10"/>
      <c r="P890" s="10"/>
      <c r="Q890" s="10"/>
      <c r="R890" s="10"/>
      <c r="S890" s="10"/>
      <c r="T890" s="10"/>
      <c r="U890" s="10"/>
      <c r="V890" s="10"/>
      <c r="W890" s="10"/>
      <c r="X890" s="10"/>
      <c r="Y890" s="10"/>
      <c r="Z890" s="10"/>
    </row>
    <row r="891" spans="1:26" ht="15.5">
      <c r="A891" s="10"/>
      <c r="B891" s="10"/>
      <c r="C891" s="10"/>
      <c r="D891" s="10"/>
      <c r="E891" s="10"/>
      <c r="F891" s="10"/>
      <c r="G891" s="507"/>
      <c r="H891" s="10"/>
      <c r="I891" s="10"/>
      <c r="J891" s="10"/>
      <c r="K891" s="10"/>
      <c r="L891" s="10"/>
      <c r="M891" s="10"/>
      <c r="N891" s="10"/>
      <c r="O891" s="10"/>
      <c r="P891" s="10"/>
      <c r="Q891" s="10"/>
      <c r="R891" s="10"/>
      <c r="S891" s="10"/>
      <c r="T891" s="10"/>
      <c r="U891" s="10"/>
      <c r="V891" s="10"/>
      <c r="W891" s="10"/>
      <c r="X891" s="10"/>
      <c r="Y891" s="10"/>
      <c r="Z891" s="10"/>
    </row>
    <row r="892" spans="1:26" ht="15.5">
      <c r="A892" s="10"/>
      <c r="B892" s="10"/>
      <c r="C892" s="10"/>
      <c r="D892" s="10"/>
      <c r="E892" s="10"/>
      <c r="F892" s="10"/>
      <c r="G892" s="507"/>
      <c r="H892" s="10"/>
      <c r="I892" s="10"/>
      <c r="J892" s="10"/>
      <c r="K892" s="10"/>
      <c r="L892" s="10"/>
      <c r="M892" s="10"/>
      <c r="N892" s="10"/>
      <c r="O892" s="10"/>
      <c r="P892" s="10"/>
      <c r="Q892" s="10"/>
      <c r="R892" s="10"/>
      <c r="S892" s="10"/>
      <c r="T892" s="10"/>
      <c r="U892" s="10"/>
      <c r="V892" s="10"/>
      <c r="W892" s="10"/>
      <c r="X892" s="10"/>
      <c r="Y892" s="10"/>
      <c r="Z892" s="10"/>
    </row>
    <row r="893" spans="1:26" ht="15.5">
      <c r="A893" s="10"/>
      <c r="B893" s="10"/>
      <c r="C893" s="10"/>
      <c r="D893" s="10"/>
      <c r="E893" s="10"/>
      <c r="F893" s="10"/>
      <c r="G893" s="507"/>
      <c r="H893" s="10"/>
      <c r="I893" s="10"/>
      <c r="J893" s="10"/>
      <c r="K893" s="10"/>
      <c r="L893" s="10"/>
      <c r="M893" s="10"/>
      <c r="N893" s="10"/>
      <c r="O893" s="10"/>
      <c r="P893" s="10"/>
      <c r="Q893" s="10"/>
      <c r="R893" s="10"/>
      <c r="S893" s="10"/>
      <c r="T893" s="10"/>
      <c r="U893" s="10"/>
      <c r="V893" s="10"/>
      <c r="W893" s="10"/>
      <c r="X893" s="10"/>
      <c r="Y893" s="10"/>
      <c r="Z893" s="10"/>
    </row>
    <row r="894" spans="1:26" ht="15.5">
      <c r="A894" s="10"/>
      <c r="B894" s="10"/>
      <c r="C894" s="10"/>
      <c r="D894" s="10"/>
      <c r="E894" s="10"/>
      <c r="F894" s="10"/>
      <c r="G894" s="507"/>
      <c r="H894" s="10"/>
      <c r="I894" s="10"/>
      <c r="J894" s="10"/>
      <c r="K894" s="10"/>
      <c r="L894" s="10"/>
      <c r="M894" s="10"/>
      <c r="N894" s="10"/>
      <c r="O894" s="10"/>
      <c r="P894" s="10"/>
      <c r="Q894" s="10"/>
      <c r="R894" s="10"/>
      <c r="S894" s="10"/>
      <c r="T894" s="10"/>
      <c r="U894" s="10"/>
      <c r="V894" s="10"/>
      <c r="W894" s="10"/>
      <c r="X894" s="10"/>
      <c r="Y894" s="10"/>
      <c r="Z894" s="10"/>
    </row>
    <row r="895" spans="1:26" ht="15.5">
      <c r="A895" s="10"/>
      <c r="B895" s="10"/>
      <c r="C895" s="10"/>
      <c r="D895" s="10"/>
      <c r="E895" s="10"/>
      <c r="F895" s="10"/>
      <c r="G895" s="507"/>
      <c r="H895" s="10"/>
      <c r="I895" s="10"/>
      <c r="J895" s="10"/>
      <c r="K895" s="10"/>
      <c r="L895" s="10"/>
      <c r="M895" s="10"/>
      <c r="N895" s="10"/>
      <c r="O895" s="10"/>
      <c r="P895" s="10"/>
      <c r="Q895" s="10"/>
      <c r="R895" s="10"/>
      <c r="S895" s="10"/>
      <c r="T895" s="10"/>
      <c r="U895" s="10"/>
      <c r="V895" s="10"/>
      <c r="W895" s="10"/>
      <c r="X895" s="10"/>
      <c r="Y895" s="10"/>
      <c r="Z895" s="10"/>
    </row>
    <row r="896" spans="1:26" ht="15.5">
      <c r="A896" s="10"/>
      <c r="B896" s="10"/>
      <c r="C896" s="10"/>
      <c r="D896" s="10"/>
      <c r="E896" s="10"/>
      <c r="F896" s="10"/>
      <c r="G896" s="507"/>
      <c r="H896" s="10"/>
      <c r="I896" s="10"/>
      <c r="J896" s="10"/>
      <c r="K896" s="10"/>
      <c r="L896" s="10"/>
      <c r="M896" s="10"/>
      <c r="N896" s="10"/>
      <c r="O896" s="10"/>
      <c r="P896" s="10"/>
      <c r="Q896" s="10"/>
      <c r="R896" s="10"/>
      <c r="S896" s="10"/>
      <c r="T896" s="10"/>
      <c r="U896" s="10"/>
      <c r="V896" s="10"/>
      <c r="W896" s="10"/>
      <c r="X896" s="10"/>
      <c r="Y896" s="10"/>
      <c r="Z896" s="10"/>
    </row>
    <row r="897" spans="1:26" ht="15.5">
      <c r="A897" s="10"/>
      <c r="B897" s="10"/>
      <c r="C897" s="10"/>
      <c r="D897" s="10"/>
      <c r="E897" s="10"/>
      <c r="F897" s="10"/>
      <c r="G897" s="507"/>
      <c r="H897" s="10"/>
      <c r="I897" s="10"/>
      <c r="J897" s="10"/>
      <c r="K897" s="10"/>
      <c r="L897" s="10"/>
      <c r="M897" s="10"/>
      <c r="N897" s="10"/>
      <c r="O897" s="10"/>
      <c r="P897" s="10"/>
      <c r="Q897" s="10"/>
      <c r="R897" s="10"/>
      <c r="S897" s="10"/>
      <c r="T897" s="10"/>
      <c r="U897" s="10"/>
      <c r="V897" s="10"/>
      <c r="W897" s="10"/>
      <c r="X897" s="10"/>
      <c r="Y897" s="10"/>
      <c r="Z897" s="10"/>
    </row>
    <row r="898" spans="1:26" ht="15.5">
      <c r="A898" s="10"/>
      <c r="B898" s="10"/>
      <c r="C898" s="10"/>
      <c r="D898" s="10"/>
      <c r="E898" s="10"/>
      <c r="F898" s="10"/>
      <c r="G898" s="507"/>
      <c r="H898" s="10"/>
      <c r="I898" s="10"/>
      <c r="J898" s="10"/>
      <c r="K898" s="10"/>
      <c r="L898" s="10"/>
      <c r="M898" s="10"/>
      <c r="N898" s="10"/>
      <c r="O898" s="10"/>
      <c r="P898" s="10"/>
      <c r="Q898" s="10"/>
      <c r="R898" s="10"/>
      <c r="S898" s="10"/>
      <c r="T898" s="10"/>
      <c r="U898" s="10"/>
      <c r="V898" s="10"/>
      <c r="W898" s="10"/>
      <c r="X898" s="10"/>
      <c r="Y898" s="10"/>
      <c r="Z898" s="10"/>
    </row>
    <row r="899" spans="1:26" ht="15.5">
      <c r="A899" s="10"/>
      <c r="B899" s="10"/>
      <c r="C899" s="10"/>
      <c r="D899" s="10"/>
      <c r="E899" s="10"/>
      <c r="F899" s="10"/>
      <c r="G899" s="507"/>
      <c r="H899" s="10"/>
      <c r="I899" s="10"/>
      <c r="J899" s="10"/>
      <c r="K899" s="10"/>
      <c r="L899" s="10"/>
      <c r="M899" s="10"/>
      <c r="N899" s="10"/>
      <c r="O899" s="10"/>
      <c r="P899" s="10"/>
      <c r="Q899" s="10"/>
      <c r="R899" s="10"/>
      <c r="S899" s="10"/>
      <c r="T899" s="10"/>
      <c r="U899" s="10"/>
      <c r="V899" s="10"/>
      <c r="W899" s="10"/>
      <c r="X899" s="10"/>
      <c r="Y899" s="10"/>
      <c r="Z899" s="10"/>
    </row>
    <row r="900" spans="1:26" ht="15.5">
      <c r="A900" s="10"/>
      <c r="B900" s="10"/>
      <c r="C900" s="10"/>
      <c r="D900" s="10"/>
      <c r="E900" s="10"/>
      <c r="F900" s="10"/>
      <c r="G900" s="507"/>
      <c r="H900" s="10"/>
      <c r="I900" s="10"/>
      <c r="J900" s="10"/>
      <c r="K900" s="10"/>
      <c r="L900" s="10"/>
      <c r="M900" s="10"/>
      <c r="N900" s="10"/>
      <c r="O900" s="10"/>
      <c r="P900" s="10"/>
      <c r="Q900" s="10"/>
      <c r="R900" s="10"/>
      <c r="S900" s="10"/>
      <c r="T900" s="10"/>
      <c r="U900" s="10"/>
      <c r="V900" s="10"/>
      <c r="W900" s="10"/>
      <c r="X900" s="10"/>
      <c r="Y900" s="10"/>
      <c r="Z900" s="10"/>
    </row>
    <row r="901" spans="1:26" ht="15.5">
      <c r="A901" s="10"/>
      <c r="B901" s="10"/>
      <c r="C901" s="10"/>
      <c r="D901" s="10"/>
      <c r="E901" s="10"/>
      <c r="F901" s="10"/>
      <c r="G901" s="507"/>
      <c r="H901" s="10"/>
      <c r="I901" s="10"/>
      <c r="J901" s="10"/>
      <c r="K901" s="10"/>
      <c r="L901" s="10"/>
      <c r="M901" s="10"/>
      <c r="N901" s="10"/>
      <c r="O901" s="10"/>
      <c r="P901" s="10"/>
      <c r="Q901" s="10"/>
      <c r="R901" s="10"/>
      <c r="S901" s="10"/>
      <c r="T901" s="10"/>
      <c r="U901" s="10"/>
      <c r="V901" s="10"/>
      <c r="W901" s="10"/>
      <c r="X901" s="10"/>
      <c r="Y901" s="10"/>
      <c r="Z901" s="10"/>
    </row>
    <row r="902" spans="1:26" ht="15.5">
      <c r="A902" s="10"/>
      <c r="B902" s="10"/>
      <c r="C902" s="10"/>
      <c r="D902" s="10"/>
      <c r="E902" s="10"/>
      <c r="F902" s="10"/>
      <c r="G902" s="507"/>
      <c r="H902" s="10"/>
      <c r="I902" s="10"/>
      <c r="J902" s="10"/>
      <c r="K902" s="10"/>
      <c r="L902" s="10"/>
      <c r="M902" s="10"/>
      <c r="N902" s="10"/>
      <c r="O902" s="10"/>
      <c r="P902" s="10"/>
      <c r="Q902" s="10"/>
      <c r="R902" s="10"/>
      <c r="S902" s="10"/>
      <c r="T902" s="10"/>
      <c r="U902" s="10"/>
      <c r="V902" s="10"/>
      <c r="W902" s="10"/>
      <c r="X902" s="10"/>
      <c r="Y902" s="10"/>
      <c r="Z902" s="10"/>
    </row>
    <row r="903" spans="1:26" ht="15.5">
      <c r="A903" s="10"/>
      <c r="B903" s="10"/>
      <c r="C903" s="10"/>
      <c r="D903" s="10"/>
      <c r="E903" s="10"/>
      <c r="F903" s="10"/>
      <c r="G903" s="507"/>
      <c r="H903" s="10"/>
      <c r="I903" s="10"/>
      <c r="J903" s="10"/>
      <c r="K903" s="10"/>
      <c r="L903" s="10"/>
      <c r="M903" s="10"/>
      <c r="N903" s="10"/>
      <c r="O903" s="10"/>
      <c r="P903" s="10"/>
      <c r="Q903" s="10"/>
      <c r="R903" s="10"/>
      <c r="S903" s="10"/>
      <c r="T903" s="10"/>
      <c r="U903" s="10"/>
      <c r="V903" s="10"/>
      <c r="W903" s="10"/>
      <c r="X903" s="10"/>
      <c r="Y903" s="10"/>
      <c r="Z903" s="10"/>
    </row>
    <row r="904" spans="1:26" ht="15.5">
      <c r="A904" s="10"/>
      <c r="B904" s="10"/>
      <c r="C904" s="10"/>
      <c r="D904" s="10"/>
      <c r="E904" s="10"/>
      <c r="F904" s="10"/>
      <c r="G904" s="507"/>
      <c r="H904" s="10"/>
      <c r="I904" s="10"/>
      <c r="J904" s="10"/>
      <c r="K904" s="10"/>
      <c r="L904" s="10"/>
      <c r="M904" s="10"/>
      <c r="N904" s="10"/>
      <c r="O904" s="10"/>
      <c r="P904" s="10"/>
      <c r="Q904" s="10"/>
      <c r="R904" s="10"/>
      <c r="S904" s="10"/>
      <c r="T904" s="10"/>
      <c r="U904" s="10"/>
      <c r="V904" s="10"/>
      <c r="W904" s="10"/>
      <c r="X904" s="10"/>
      <c r="Y904" s="10"/>
      <c r="Z904" s="10"/>
    </row>
    <row r="905" spans="1:26" ht="15.5">
      <c r="A905" s="10"/>
      <c r="B905" s="10"/>
      <c r="C905" s="10"/>
      <c r="D905" s="10"/>
      <c r="E905" s="10"/>
      <c r="F905" s="10"/>
      <c r="G905" s="507"/>
      <c r="H905" s="10"/>
      <c r="I905" s="10"/>
      <c r="J905" s="10"/>
      <c r="K905" s="10"/>
      <c r="L905" s="10"/>
      <c r="M905" s="10"/>
      <c r="N905" s="10"/>
      <c r="O905" s="10"/>
      <c r="P905" s="10"/>
      <c r="Q905" s="10"/>
      <c r="R905" s="10"/>
      <c r="S905" s="10"/>
      <c r="T905" s="10"/>
      <c r="U905" s="10"/>
      <c r="V905" s="10"/>
      <c r="W905" s="10"/>
      <c r="X905" s="10"/>
      <c r="Y905" s="10"/>
      <c r="Z905" s="10"/>
    </row>
    <row r="906" spans="1:26" ht="15.5">
      <c r="A906" s="10"/>
      <c r="B906" s="10"/>
      <c r="C906" s="10"/>
      <c r="D906" s="10"/>
      <c r="E906" s="10"/>
      <c r="F906" s="10"/>
      <c r="G906" s="507"/>
      <c r="H906" s="10"/>
      <c r="I906" s="10"/>
      <c r="J906" s="10"/>
      <c r="K906" s="10"/>
      <c r="L906" s="10"/>
      <c r="M906" s="10"/>
      <c r="N906" s="10"/>
      <c r="O906" s="10"/>
      <c r="P906" s="10"/>
      <c r="Q906" s="10"/>
      <c r="R906" s="10"/>
      <c r="S906" s="10"/>
      <c r="T906" s="10"/>
      <c r="U906" s="10"/>
      <c r="V906" s="10"/>
      <c r="W906" s="10"/>
      <c r="X906" s="10"/>
      <c r="Y906" s="10"/>
      <c r="Z906" s="10"/>
    </row>
    <row r="907" spans="1:26" ht="15.5">
      <c r="A907" s="10"/>
      <c r="B907" s="10"/>
      <c r="C907" s="10"/>
      <c r="D907" s="10"/>
      <c r="E907" s="10"/>
      <c r="F907" s="10"/>
      <c r="G907" s="507"/>
      <c r="H907" s="10"/>
      <c r="I907" s="10"/>
      <c r="J907" s="10"/>
      <c r="K907" s="10"/>
      <c r="L907" s="10"/>
      <c r="M907" s="10"/>
      <c r="N907" s="10"/>
      <c r="O907" s="10"/>
      <c r="P907" s="10"/>
      <c r="Q907" s="10"/>
      <c r="R907" s="10"/>
      <c r="S907" s="10"/>
      <c r="T907" s="10"/>
      <c r="U907" s="10"/>
      <c r="V907" s="10"/>
      <c r="W907" s="10"/>
      <c r="X907" s="10"/>
      <c r="Y907" s="10"/>
      <c r="Z907" s="10"/>
    </row>
    <row r="908" spans="1:26" ht="15.5">
      <c r="A908" s="10"/>
      <c r="B908" s="10"/>
      <c r="C908" s="10"/>
      <c r="D908" s="10"/>
      <c r="E908" s="10"/>
      <c r="F908" s="10"/>
      <c r="G908" s="507"/>
      <c r="H908" s="10"/>
      <c r="I908" s="10"/>
      <c r="J908" s="10"/>
      <c r="K908" s="10"/>
      <c r="L908" s="10"/>
      <c r="M908" s="10"/>
      <c r="N908" s="10"/>
      <c r="O908" s="10"/>
      <c r="P908" s="10"/>
      <c r="Q908" s="10"/>
      <c r="R908" s="10"/>
      <c r="S908" s="10"/>
      <c r="T908" s="10"/>
      <c r="U908" s="10"/>
      <c r="V908" s="10"/>
      <c r="W908" s="10"/>
      <c r="X908" s="10"/>
      <c r="Y908" s="10"/>
      <c r="Z908" s="10"/>
    </row>
    <row r="909" spans="1:26" ht="15.5">
      <c r="A909" s="10"/>
      <c r="B909" s="10"/>
      <c r="C909" s="10"/>
      <c r="D909" s="10"/>
      <c r="E909" s="10"/>
      <c r="F909" s="10"/>
      <c r="G909" s="507"/>
      <c r="H909" s="10"/>
      <c r="I909" s="10"/>
      <c r="J909" s="10"/>
      <c r="K909" s="10"/>
      <c r="L909" s="10"/>
      <c r="M909" s="10"/>
      <c r="N909" s="10"/>
      <c r="O909" s="10"/>
      <c r="P909" s="10"/>
      <c r="Q909" s="10"/>
      <c r="R909" s="10"/>
      <c r="S909" s="10"/>
      <c r="T909" s="10"/>
      <c r="U909" s="10"/>
      <c r="V909" s="10"/>
      <c r="W909" s="10"/>
      <c r="X909" s="10"/>
      <c r="Y909" s="10"/>
      <c r="Z909" s="10"/>
    </row>
    <row r="910" spans="1:26" ht="15.5">
      <c r="A910" s="10"/>
      <c r="B910" s="10"/>
      <c r="C910" s="10"/>
      <c r="D910" s="10"/>
      <c r="E910" s="10"/>
      <c r="F910" s="10"/>
      <c r="G910" s="507"/>
      <c r="H910" s="10"/>
      <c r="I910" s="10"/>
      <c r="J910" s="10"/>
      <c r="K910" s="10"/>
      <c r="L910" s="10"/>
      <c r="M910" s="10"/>
      <c r="N910" s="10"/>
      <c r="O910" s="10"/>
      <c r="P910" s="10"/>
      <c r="Q910" s="10"/>
      <c r="R910" s="10"/>
      <c r="S910" s="10"/>
      <c r="T910" s="10"/>
      <c r="U910" s="10"/>
      <c r="V910" s="10"/>
      <c r="W910" s="10"/>
      <c r="X910" s="10"/>
      <c r="Y910" s="10"/>
      <c r="Z910" s="10"/>
    </row>
    <row r="911" spans="1:26" ht="15.5">
      <c r="A911" s="10"/>
      <c r="B911" s="10"/>
      <c r="C911" s="10"/>
      <c r="D911" s="10"/>
      <c r="E911" s="10"/>
      <c r="F911" s="10"/>
      <c r="G911" s="507"/>
      <c r="H911" s="10"/>
      <c r="I911" s="10"/>
      <c r="J911" s="10"/>
      <c r="K911" s="10"/>
      <c r="L911" s="10"/>
      <c r="M911" s="10"/>
      <c r="N911" s="10"/>
      <c r="O911" s="10"/>
      <c r="P911" s="10"/>
      <c r="Q911" s="10"/>
      <c r="R911" s="10"/>
      <c r="S911" s="10"/>
      <c r="T911" s="10"/>
      <c r="U911" s="10"/>
      <c r="V911" s="10"/>
      <c r="W911" s="10"/>
      <c r="X911" s="10"/>
      <c r="Y911" s="10"/>
      <c r="Z911" s="10"/>
    </row>
    <row r="912" spans="1:26" ht="15.5">
      <c r="A912" s="10"/>
      <c r="B912" s="10"/>
      <c r="C912" s="10"/>
      <c r="D912" s="10"/>
      <c r="E912" s="10"/>
      <c r="F912" s="10"/>
      <c r="G912" s="507"/>
      <c r="H912" s="10"/>
      <c r="I912" s="10"/>
      <c r="J912" s="10"/>
      <c r="K912" s="10"/>
      <c r="L912" s="10"/>
      <c r="M912" s="10"/>
      <c r="N912" s="10"/>
      <c r="O912" s="10"/>
      <c r="P912" s="10"/>
      <c r="Q912" s="10"/>
      <c r="R912" s="10"/>
      <c r="S912" s="10"/>
      <c r="T912" s="10"/>
      <c r="U912" s="10"/>
      <c r="V912" s="10"/>
      <c r="W912" s="10"/>
      <c r="X912" s="10"/>
      <c r="Y912" s="10"/>
      <c r="Z912" s="10"/>
    </row>
    <row r="913" spans="1:26" ht="15.5">
      <c r="A913" s="10"/>
      <c r="B913" s="10"/>
      <c r="C913" s="10"/>
      <c r="D913" s="10"/>
      <c r="E913" s="10"/>
      <c r="F913" s="10"/>
      <c r="G913" s="507"/>
      <c r="H913" s="10"/>
      <c r="I913" s="10"/>
      <c r="J913" s="10"/>
      <c r="K913" s="10"/>
      <c r="L913" s="10"/>
      <c r="M913" s="10"/>
      <c r="N913" s="10"/>
      <c r="O913" s="10"/>
      <c r="P913" s="10"/>
      <c r="Q913" s="10"/>
      <c r="R913" s="10"/>
      <c r="S913" s="10"/>
      <c r="T913" s="10"/>
      <c r="U913" s="10"/>
      <c r="V913" s="10"/>
      <c r="W913" s="10"/>
      <c r="X913" s="10"/>
      <c r="Y913" s="10"/>
      <c r="Z913" s="10"/>
    </row>
    <row r="914" spans="1:26" ht="15.5">
      <c r="A914" s="10"/>
      <c r="B914" s="10"/>
      <c r="C914" s="10"/>
      <c r="D914" s="10"/>
      <c r="E914" s="10"/>
      <c r="F914" s="10"/>
      <c r="G914" s="507"/>
      <c r="H914" s="10"/>
      <c r="I914" s="10"/>
      <c r="J914" s="10"/>
      <c r="K914" s="10"/>
      <c r="L914" s="10"/>
      <c r="M914" s="10"/>
      <c r="N914" s="10"/>
      <c r="O914" s="10"/>
      <c r="P914" s="10"/>
      <c r="Q914" s="10"/>
      <c r="R914" s="10"/>
      <c r="S914" s="10"/>
      <c r="T914" s="10"/>
      <c r="U914" s="10"/>
      <c r="V914" s="10"/>
      <c r="W914" s="10"/>
      <c r="X914" s="10"/>
      <c r="Y914" s="10"/>
      <c r="Z914" s="10"/>
    </row>
    <row r="915" spans="1:26" ht="15.5">
      <c r="A915" s="10"/>
      <c r="B915" s="10"/>
      <c r="C915" s="10"/>
      <c r="D915" s="10"/>
      <c r="E915" s="10"/>
      <c r="F915" s="10"/>
      <c r="G915" s="507"/>
      <c r="H915" s="10"/>
      <c r="I915" s="10"/>
      <c r="J915" s="10"/>
      <c r="K915" s="10"/>
      <c r="L915" s="10"/>
      <c r="M915" s="10"/>
      <c r="N915" s="10"/>
      <c r="O915" s="10"/>
      <c r="P915" s="10"/>
      <c r="Q915" s="10"/>
      <c r="R915" s="10"/>
      <c r="S915" s="10"/>
      <c r="T915" s="10"/>
      <c r="U915" s="10"/>
      <c r="V915" s="10"/>
      <c r="W915" s="10"/>
      <c r="X915" s="10"/>
      <c r="Y915" s="10"/>
      <c r="Z915" s="10"/>
    </row>
    <row r="916" spans="1:26" ht="15.5">
      <c r="A916" s="10"/>
      <c r="B916" s="10"/>
      <c r="C916" s="10"/>
      <c r="D916" s="10"/>
      <c r="E916" s="10"/>
      <c r="F916" s="10"/>
      <c r="G916" s="507"/>
      <c r="H916" s="10"/>
      <c r="I916" s="10"/>
      <c r="J916" s="10"/>
      <c r="K916" s="10"/>
      <c r="L916" s="10"/>
      <c r="M916" s="10"/>
      <c r="N916" s="10"/>
      <c r="O916" s="10"/>
      <c r="P916" s="10"/>
      <c r="Q916" s="10"/>
      <c r="R916" s="10"/>
      <c r="S916" s="10"/>
      <c r="T916" s="10"/>
      <c r="U916" s="10"/>
      <c r="V916" s="10"/>
      <c r="W916" s="10"/>
      <c r="X916" s="10"/>
      <c r="Y916" s="10"/>
      <c r="Z916" s="10"/>
    </row>
    <row r="917" spans="1:26" ht="15.5">
      <c r="A917" s="10"/>
      <c r="B917" s="10"/>
      <c r="C917" s="10"/>
      <c r="D917" s="10"/>
      <c r="E917" s="10"/>
      <c r="F917" s="10"/>
      <c r="G917" s="507"/>
      <c r="H917" s="10"/>
      <c r="I917" s="10"/>
      <c r="J917" s="10"/>
      <c r="K917" s="10"/>
      <c r="L917" s="10"/>
      <c r="M917" s="10"/>
      <c r="N917" s="10"/>
      <c r="O917" s="10"/>
      <c r="P917" s="10"/>
      <c r="Q917" s="10"/>
      <c r="R917" s="10"/>
      <c r="S917" s="10"/>
      <c r="T917" s="10"/>
      <c r="U917" s="10"/>
      <c r="V917" s="10"/>
      <c r="W917" s="10"/>
      <c r="X917" s="10"/>
      <c r="Y917" s="10"/>
      <c r="Z917" s="10"/>
    </row>
    <row r="918" spans="1:26" ht="15.5">
      <c r="A918" s="10"/>
      <c r="B918" s="10"/>
      <c r="C918" s="10"/>
      <c r="D918" s="10"/>
      <c r="E918" s="10"/>
      <c r="F918" s="10"/>
      <c r="G918" s="507"/>
      <c r="H918" s="10"/>
      <c r="I918" s="10"/>
      <c r="J918" s="10"/>
      <c r="K918" s="10"/>
      <c r="L918" s="10"/>
      <c r="M918" s="10"/>
      <c r="N918" s="10"/>
      <c r="O918" s="10"/>
      <c r="P918" s="10"/>
      <c r="Q918" s="10"/>
      <c r="R918" s="10"/>
      <c r="S918" s="10"/>
      <c r="T918" s="10"/>
      <c r="U918" s="10"/>
      <c r="V918" s="10"/>
      <c r="W918" s="10"/>
      <c r="X918" s="10"/>
      <c r="Y918" s="10"/>
      <c r="Z918" s="10"/>
    </row>
    <row r="919" spans="1:26" ht="15.5">
      <c r="A919" s="10"/>
      <c r="B919" s="10"/>
      <c r="C919" s="10"/>
      <c r="D919" s="10"/>
      <c r="E919" s="10"/>
      <c r="F919" s="10"/>
      <c r="G919" s="507"/>
      <c r="H919" s="10"/>
      <c r="I919" s="10"/>
      <c r="J919" s="10"/>
      <c r="K919" s="10"/>
      <c r="L919" s="10"/>
      <c r="M919" s="10"/>
      <c r="N919" s="10"/>
      <c r="O919" s="10"/>
      <c r="P919" s="10"/>
      <c r="Q919" s="10"/>
      <c r="R919" s="10"/>
      <c r="S919" s="10"/>
      <c r="T919" s="10"/>
      <c r="U919" s="10"/>
      <c r="V919" s="10"/>
      <c r="W919" s="10"/>
      <c r="X919" s="10"/>
      <c r="Y919" s="10"/>
      <c r="Z919" s="10"/>
    </row>
    <row r="920" spans="1:26" ht="15.5">
      <c r="A920" s="10"/>
      <c r="B920" s="10"/>
      <c r="C920" s="10"/>
      <c r="D920" s="10"/>
      <c r="E920" s="10"/>
      <c r="F920" s="10"/>
      <c r="G920" s="507"/>
      <c r="H920" s="10"/>
      <c r="I920" s="10"/>
      <c r="J920" s="10"/>
      <c r="K920" s="10"/>
      <c r="L920" s="10"/>
      <c r="M920" s="10"/>
      <c r="N920" s="10"/>
      <c r="O920" s="10"/>
      <c r="P920" s="10"/>
      <c r="Q920" s="10"/>
      <c r="R920" s="10"/>
      <c r="S920" s="10"/>
      <c r="T920" s="10"/>
      <c r="U920" s="10"/>
      <c r="V920" s="10"/>
      <c r="W920" s="10"/>
      <c r="X920" s="10"/>
      <c r="Y920" s="10"/>
      <c r="Z920" s="10"/>
    </row>
    <row r="921" spans="1:26" ht="15.5">
      <c r="A921" s="10"/>
      <c r="B921" s="10"/>
      <c r="C921" s="10"/>
      <c r="D921" s="10"/>
      <c r="E921" s="10"/>
      <c r="F921" s="10"/>
      <c r="G921" s="507"/>
      <c r="H921" s="10"/>
      <c r="I921" s="10"/>
      <c r="J921" s="10"/>
      <c r="K921" s="10"/>
      <c r="L921" s="10"/>
      <c r="M921" s="10"/>
      <c r="N921" s="10"/>
      <c r="O921" s="10"/>
      <c r="P921" s="10"/>
      <c r="Q921" s="10"/>
      <c r="R921" s="10"/>
      <c r="S921" s="10"/>
      <c r="T921" s="10"/>
      <c r="U921" s="10"/>
      <c r="V921" s="10"/>
      <c r="W921" s="10"/>
      <c r="X921" s="10"/>
      <c r="Y921" s="10"/>
      <c r="Z921" s="10"/>
    </row>
    <row r="922" spans="1:26" ht="15.5">
      <c r="A922" s="10"/>
      <c r="B922" s="10"/>
      <c r="C922" s="10"/>
      <c r="D922" s="10"/>
      <c r="E922" s="10"/>
      <c r="F922" s="10"/>
      <c r="G922" s="507"/>
      <c r="H922" s="10"/>
      <c r="I922" s="10"/>
      <c r="J922" s="10"/>
      <c r="K922" s="10"/>
      <c r="L922" s="10"/>
      <c r="M922" s="10"/>
      <c r="N922" s="10"/>
      <c r="O922" s="10"/>
      <c r="P922" s="10"/>
      <c r="Q922" s="10"/>
      <c r="R922" s="10"/>
      <c r="S922" s="10"/>
      <c r="T922" s="10"/>
      <c r="U922" s="10"/>
      <c r="V922" s="10"/>
      <c r="W922" s="10"/>
      <c r="X922" s="10"/>
      <c r="Y922" s="10"/>
      <c r="Z922" s="10"/>
    </row>
    <row r="923" spans="1:26" ht="15.5">
      <c r="A923" s="10"/>
      <c r="B923" s="10"/>
      <c r="C923" s="10"/>
      <c r="D923" s="10"/>
      <c r="E923" s="10"/>
      <c r="F923" s="10"/>
      <c r="G923" s="507"/>
      <c r="H923" s="10"/>
      <c r="I923" s="10"/>
      <c r="J923" s="10"/>
      <c r="K923" s="10"/>
      <c r="L923" s="10"/>
      <c r="M923" s="10"/>
      <c r="N923" s="10"/>
      <c r="O923" s="10"/>
      <c r="P923" s="10"/>
      <c r="Q923" s="10"/>
      <c r="R923" s="10"/>
      <c r="S923" s="10"/>
      <c r="T923" s="10"/>
      <c r="U923" s="10"/>
      <c r="V923" s="10"/>
      <c r="W923" s="10"/>
      <c r="X923" s="10"/>
      <c r="Y923" s="10"/>
      <c r="Z923" s="10"/>
    </row>
    <row r="924" spans="1:26" ht="15.5">
      <c r="A924" s="10"/>
      <c r="B924" s="10"/>
      <c r="C924" s="10"/>
      <c r="D924" s="10"/>
      <c r="E924" s="10"/>
      <c r="F924" s="10"/>
      <c r="G924" s="507"/>
      <c r="H924" s="10"/>
      <c r="I924" s="10"/>
      <c r="J924" s="10"/>
      <c r="K924" s="10"/>
      <c r="L924" s="10"/>
      <c r="M924" s="10"/>
      <c r="N924" s="10"/>
      <c r="O924" s="10"/>
      <c r="P924" s="10"/>
      <c r="Q924" s="10"/>
      <c r="R924" s="10"/>
      <c r="S924" s="10"/>
      <c r="T924" s="10"/>
      <c r="U924" s="10"/>
      <c r="V924" s="10"/>
      <c r="W924" s="10"/>
      <c r="X924" s="10"/>
      <c r="Y924" s="10"/>
      <c r="Z924" s="10"/>
    </row>
    <row r="925" spans="1:26" ht="15.5">
      <c r="A925" s="10"/>
      <c r="B925" s="10"/>
      <c r="C925" s="10"/>
      <c r="D925" s="10"/>
      <c r="E925" s="10"/>
      <c r="F925" s="10"/>
      <c r="G925" s="507"/>
      <c r="H925" s="10"/>
      <c r="I925" s="10"/>
      <c r="J925" s="10"/>
      <c r="K925" s="10"/>
      <c r="L925" s="10"/>
      <c r="M925" s="10"/>
      <c r="N925" s="10"/>
      <c r="O925" s="10"/>
      <c r="P925" s="10"/>
      <c r="Q925" s="10"/>
      <c r="R925" s="10"/>
      <c r="S925" s="10"/>
      <c r="T925" s="10"/>
      <c r="U925" s="10"/>
      <c r="V925" s="10"/>
      <c r="W925" s="10"/>
      <c r="X925" s="10"/>
      <c r="Y925" s="10"/>
      <c r="Z925" s="10"/>
    </row>
    <row r="926" spans="1:26" ht="15.5">
      <c r="A926" s="10"/>
      <c r="B926" s="10"/>
      <c r="C926" s="10"/>
      <c r="D926" s="10"/>
      <c r="E926" s="10"/>
      <c r="F926" s="10"/>
      <c r="G926" s="507"/>
      <c r="H926" s="10"/>
      <c r="I926" s="10"/>
      <c r="J926" s="10"/>
      <c r="K926" s="10"/>
      <c r="L926" s="10"/>
      <c r="M926" s="10"/>
      <c r="N926" s="10"/>
      <c r="O926" s="10"/>
      <c r="P926" s="10"/>
      <c r="Q926" s="10"/>
      <c r="R926" s="10"/>
      <c r="S926" s="10"/>
      <c r="T926" s="10"/>
      <c r="U926" s="10"/>
      <c r="V926" s="10"/>
      <c r="W926" s="10"/>
      <c r="X926" s="10"/>
      <c r="Y926" s="10"/>
      <c r="Z926" s="10"/>
    </row>
    <row r="927" spans="1:26" ht="15.5">
      <c r="A927" s="10"/>
      <c r="B927" s="10"/>
      <c r="C927" s="10"/>
      <c r="D927" s="10"/>
      <c r="E927" s="10"/>
      <c r="F927" s="10"/>
      <c r="G927" s="507"/>
      <c r="H927" s="10"/>
      <c r="I927" s="10"/>
      <c r="J927" s="10"/>
      <c r="K927" s="10"/>
      <c r="L927" s="10"/>
      <c r="M927" s="10"/>
      <c r="N927" s="10"/>
      <c r="O927" s="10"/>
      <c r="P927" s="10"/>
      <c r="Q927" s="10"/>
      <c r="R927" s="10"/>
      <c r="S927" s="10"/>
      <c r="T927" s="10"/>
      <c r="U927" s="10"/>
      <c r="V927" s="10"/>
      <c r="W927" s="10"/>
      <c r="X927" s="10"/>
      <c r="Y927" s="10"/>
      <c r="Z927" s="10"/>
    </row>
    <row r="928" spans="1:26" ht="15.5">
      <c r="A928" s="10"/>
      <c r="B928" s="10"/>
      <c r="C928" s="10"/>
      <c r="D928" s="10"/>
      <c r="E928" s="10"/>
      <c r="F928" s="10"/>
      <c r="G928" s="507"/>
      <c r="H928" s="10"/>
      <c r="I928" s="10"/>
      <c r="J928" s="10"/>
      <c r="K928" s="10"/>
      <c r="L928" s="10"/>
      <c r="M928" s="10"/>
      <c r="N928" s="10"/>
      <c r="O928" s="10"/>
      <c r="P928" s="10"/>
      <c r="Q928" s="10"/>
      <c r="R928" s="10"/>
      <c r="S928" s="10"/>
      <c r="T928" s="10"/>
      <c r="U928" s="10"/>
      <c r="V928" s="10"/>
      <c r="W928" s="10"/>
      <c r="X928" s="10"/>
      <c r="Y928" s="10"/>
      <c r="Z928" s="10"/>
    </row>
    <row r="929" spans="1:26" ht="15.5">
      <c r="A929" s="10"/>
      <c r="B929" s="10"/>
      <c r="C929" s="10"/>
      <c r="D929" s="10"/>
      <c r="E929" s="10"/>
      <c r="F929" s="10"/>
      <c r="G929" s="507"/>
      <c r="H929" s="10"/>
      <c r="I929" s="10"/>
      <c r="J929" s="10"/>
      <c r="K929" s="10"/>
      <c r="L929" s="10"/>
      <c r="M929" s="10"/>
      <c r="N929" s="10"/>
      <c r="O929" s="10"/>
      <c r="P929" s="10"/>
      <c r="Q929" s="10"/>
      <c r="R929" s="10"/>
      <c r="S929" s="10"/>
      <c r="T929" s="10"/>
      <c r="U929" s="10"/>
      <c r="V929" s="10"/>
      <c r="W929" s="10"/>
      <c r="X929" s="10"/>
      <c r="Y929" s="10"/>
      <c r="Z929" s="10"/>
    </row>
    <row r="930" spans="1:26" ht="15.5">
      <c r="A930" s="10"/>
      <c r="B930" s="10"/>
      <c r="C930" s="10"/>
      <c r="D930" s="10"/>
      <c r="E930" s="10"/>
      <c r="F930" s="10"/>
      <c r="G930" s="507"/>
      <c r="H930" s="10"/>
      <c r="I930" s="10"/>
      <c r="J930" s="10"/>
      <c r="K930" s="10"/>
      <c r="L930" s="10"/>
      <c r="M930" s="10"/>
      <c r="N930" s="10"/>
      <c r="O930" s="10"/>
      <c r="P930" s="10"/>
      <c r="Q930" s="10"/>
      <c r="R930" s="10"/>
      <c r="S930" s="10"/>
      <c r="T930" s="10"/>
      <c r="U930" s="10"/>
      <c r="V930" s="10"/>
      <c r="W930" s="10"/>
      <c r="X930" s="10"/>
      <c r="Y930" s="10"/>
      <c r="Z930" s="10"/>
    </row>
    <row r="931" spans="1:26" ht="15.5">
      <c r="A931" s="10"/>
      <c r="B931" s="10"/>
      <c r="C931" s="10"/>
      <c r="D931" s="10"/>
      <c r="E931" s="10"/>
      <c r="F931" s="10"/>
      <c r="G931" s="507"/>
      <c r="H931" s="10"/>
      <c r="I931" s="10"/>
      <c r="J931" s="10"/>
      <c r="K931" s="10"/>
      <c r="L931" s="10"/>
      <c r="M931" s="10"/>
      <c r="N931" s="10"/>
      <c r="O931" s="10"/>
      <c r="P931" s="10"/>
      <c r="Q931" s="10"/>
      <c r="R931" s="10"/>
      <c r="S931" s="10"/>
      <c r="T931" s="10"/>
      <c r="U931" s="10"/>
      <c r="V931" s="10"/>
      <c r="W931" s="10"/>
      <c r="X931" s="10"/>
      <c r="Y931" s="10"/>
      <c r="Z931" s="10"/>
    </row>
    <row r="932" spans="1:26" ht="15.5">
      <c r="A932" s="10"/>
      <c r="B932" s="10"/>
      <c r="C932" s="10"/>
      <c r="D932" s="10"/>
      <c r="E932" s="10"/>
      <c r="F932" s="10"/>
      <c r="G932" s="507"/>
      <c r="H932" s="10"/>
      <c r="I932" s="10"/>
      <c r="J932" s="10"/>
      <c r="K932" s="10"/>
      <c r="L932" s="10"/>
      <c r="M932" s="10"/>
      <c r="N932" s="10"/>
      <c r="O932" s="10"/>
      <c r="P932" s="10"/>
      <c r="Q932" s="10"/>
      <c r="R932" s="10"/>
      <c r="S932" s="10"/>
      <c r="T932" s="10"/>
      <c r="U932" s="10"/>
      <c r="V932" s="10"/>
      <c r="W932" s="10"/>
      <c r="X932" s="10"/>
      <c r="Y932" s="10"/>
      <c r="Z932" s="10"/>
    </row>
    <row r="933" spans="1:26" ht="15.5">
      <c r="A933" s="10"/>
      <c r="B933" s="10"/>
      <c r="C933" s="10"/>
      <c r="D933" s="10"/>
      <c r="E933" s="10"/>
      <c r="F933" s="10"/>
      <c r="G933" s="507"/>
      <c r="H933" s="10"/>
      <c r="I933" s="10"/>
      <c r="J933" s="10"/>
      <c r="K933" s="10"/>
      <c r="L933" s="10"/>
      <c r="M933" s="10"/>
      <c r="N933" s="10"/>
      <c r="O933" s="10"/>
      <c r="P933" s="10"/>
      <c r="Q933" s="10"/>
      <c r="R933" s="10"/>
      <c r="S933" s="10"/>
      <c r="T933" s="10"/>
      <c r="U933" s="10"/>
      <c r="V933" s="10"/>
      <c r="W933" s="10"/>
      <c r="X933" s="10"/>
      <c r="Y933" s="10"/>
      <c r="Z933" s="10"/>
    </row>
    <row r="934" spans="1:26" ht="15.5">
      <c r="A934" s="10"/>
      <c r="B934" s="10"/>
      <c r="C934" s="10"/>
      <c r="D934" s="10"/>
      <c r="E934" s="10"/>
      <c r="F934" s="10"/>
      <c r="G934" s="507"/>
      <c r="H934" s="10"/>
      <c r="I934" s="10"/>
      <c r="J934" s="10"/>
      <c r="K934" s="10"/>
      <c r="L934" s="10"/>
      <c r="M934" s="10"/>
      <c r="N934" s="10"/>
      <c r="O934" s="10"/>
      <c r="P934" s="10"/>
      <c r="Q934" s="10"/>
      <c r="R934" s="10"/>
      <c r="S934" s="10"/>
      <c r="T934" s="10"/>
      <c r="U934" s="10"/>
      <c r="V934" s="10"/>
      <c r="W934" s="10"/>
      <c r="X934" s="10"/>
      <c r="Y934" s="10"/>
      <c r="Z934" s="10"/>
    </row>
    <row r="935" spans="1:26" ht="15.5">
      <c r="A935" s="10"/>
      <c r="B935" s="10"/>
      <c r="C935" s="10"/>
      <c r="D935" s="10"/>
      <c r="E935" s="10"/>
      <c r="F935" s="10"/>
      <c r="G935" s="507"/>
      <c r="H935" s="10"/>
      <c r="I935" s="10"/>
      <c r="J935" s="10"/>
      <c r="K935" s="10"/>
      <c r="L935" s="10"/>
      <c r="M935" s="10"/>
      <c r="N935" s="10"/>
      <c r="O935" s="10"/>
      <c r="P935" s="10"/>
      <c r="Q935" s="10"/>
      <c r="R935" s="10"/>
      <c r="S935" s="10"/>
      <c r="T935" s="10"/>
      <c r="U935" s="10"/>
      <c r="V935" s="10"/>
      <c r="W935" s="10"/>
      <c r="X935" s="10"/>
      <c r="Y935" s="10"/>
      <c r="Z935" s="10"/>
    </row>
    <row r="936" spans="1:26" ht="15.5">
      <c r="A936" s="10"/>
      <c r="B936" s="10"/>
      <c r="C936" s="10"/>
      <c r="D936" s="10"/>
      <c r="E936" s="10"/>
      <c r="F936" s="10"/>
      <c r="G936" s="507"/>
      <c r="H936" s="10"/>
      <c r="I936" s="10"/>
      <c r="J936" s="10"/>
      <c r="K936" s="10"/>
      <c r="L936" s="10"/>
      <c r="M936" s="10"/>
      <c r="N936" s="10"/>
      <c r="O936" s="10"/>
      <c r="P936" s="10"/>
      <c r="Q936" s="10"/>
      <c r="R936" s="10"/>
      <c r="S936" s="10"/>
      <c r="T936" s="10"/>
      <c r="U936" s="10"/>
      <c r="V936" s="10"/>
      <c r="W936" s="10"/>
      <c r="X936" s="10"/>
      <c r="Y936" s="10"/>
      <c r="Z936" s="10"/>
    </row>
    <row r="937" spans="1:26" ht="15.5">
      <c r="A937" s="10"/>
      <c r="B937" s="10"/>
      <c r="C937" s="10"/>
      <c r="D937" s="10"/>
      <c r="E937" s="10"/>
      <c r="F937" s="10"/>
      <c r="G937" s="507"/>
      <c r="H937" s="10"/>
      <c r="I937" s="10"/>
      <c r="J937" s="10"/>
      <c r="K937" s="10"/>
      <c r="L937" s="10"/>
      <c r="M937" s="10"/>
      <c r="N937" s="10"/>
      <c r="O937" s="10"/>
      <c r="P937" s="10"/>
      <c r="Q937" s="10"/>
      <c r="R937" s="10"/>
      <c r="S937" s="10"/>
      <c r="T937" s="10"/>
      <c r="U937" s="10"/>
      <c r="V937" s="10"/>
      <c r="W937" s="10"/>
      <c r="X937" s="10"/>
      <c r="Y937" s="10"/>
      <c r="Z937" s="10"/>
    </row>
    <row r="938" spans="1:26" ht="15.5">
      <c r="A938" s="10"/>
      <c r="B938" s="10"/>
      <c r="C938" s="10"/>
      <c r="D938" s="10"/>
      <c r="E938" s="10"/>
      <c r="F938" s="10"/>
      <c r="G938" s="507"/>
      <c r="H938" s="10"/>
      <c r="I938" s="10"/>
      <c r="J938" s="10"/>
      <c r="K938" s="10"/>
      <c r="L938" s="10"/>
      <c r="M938" s="10"/>
      <c r="N938" s="10"/>
      <c r="O938" s="10"/>
      <c r="P938" s="10"/>
      <c r="Q938" s="10"/>
      <c r="R938" s="10"/>
      <c r="S938" s="10"/>
      <c r="T938" s="10"/>
      <c r="U938" s="10"/>
      <c r="V938" s="10"/>
      <c r="W938" s="10"/>
      <c r="X938" s="10"/>
      <c r="Y938" s="10"/>
      <c r="Z938" s="10"/>
    </row>
    <row r="939" spans="1:26" ht="15.5">
      <c r="A939" s="10"/>
      <c r="B939" s="10"/>
      <c r="C939" s="10"/>
      <c r="D939" s="10"/>
      <c r="E939" s="10"/>
      <c r="F939" s="10"/>
      <c r="G939" s="507"/>
      <c r="H939" s="10"/>
      <c r="I939" s="10"/>
      <c r="J939" s="10"/>
      <c r="K939" s="10"/>
      <c r="L939" s="10"/>
      <c r="M939" s="10"/>
      <c r="N939" s="10"/>
      <c r="O939" s="10"/>
      <c r="P939" s="10"/>
      <c r="Q939" s="10"/>
      <c r="R939" s="10"/>
      <c r="S939" s="10"/>
      <c r="T939" s="10"/>
      <c r="U939" s="10"/>
      <c r="V939" s="10"/>
      <c r="W939" s="10"/>
      <c r="X939" s="10"/>
      <c r="Y939" s="10"/>
      <c r="Z939" s="10"/>
    </row>
    <row r="940" spans="1:26" ht="15.5">
      <c r="A940" s="10"/>
      <c r="B940" s="10"/>
      <c r="C940" s="10"/>
      <c r="D940" s="10"/>
      <c r="E940" s="10"/>
      <c r="F940" s="10"/>
      <c r="G940" s="507"/>
      <c r="H940" s="10"/>
      <c r="I940" s="10"/>
      <c r="J940" s="10"/>
      <c r="K940" s="10"/>
      <c r="L940" s="10"/>
      <c r="M940" s="10"/>
      <c r="N940" s="10"/>
      <c r="O940" s="10"/>
      <c r="P940" s="10"/>
      <c r="Q940" s="10"/>
      <c r="R940" s="10"/>
      <c r="S940" s="10"/>
      <c r="T940" s="10"/>
      <c r="U940" s="10"/>
      <c r="V940" s="10"/>
      <c r="W940" s="10"/>
      <c r="X940" s="10"/>
      <c r="Y940" s="10"/>
      <c r="Z940" s="10"/>
    </row>
    <row r="941" spans="1:26" ht="15.5">
      <c r="A941" s="10"/>
      <c r="B941" s="10"/>
      <c r="C941" s="10"/>
      <c r="D941" s="10"/>
      <c r="E941" s="10"/>
      <c r="F941" s="10"/>
      <c r="G941" s="507"/>
      <c r="H941" s="10"/>
      <c r="I941" s="10"/>
      <c r="J941" s="10"/>
      <c r="K941" s="10"/>
      <c r="L941" s="10"/>
      <c r="M941" s="10"/>
      <c r="N941" s="10"/>
      <c r="O941" s="10"/>
      <c r="P941" s="10"/>
      <c r="Q941" s="10"/>
      <c r="R941" s="10"/>
      <c r="S941" s="10"/>
      <c r="T941" s="10"/>
      <c r="U941" s="10"/>
      <c r="V941" s="10"/>
      <c r="W941" s="10"/>
      <c r="X941" s="10"/>
      <c r="Y941" s="10"/>
      <c r="Z941" s="10"/>
    </row>
    <row r="942" spans="1:26" ht="15.5">
      <c r="A942" s="10"/>
      <c r="B942" s="10"/>
      <c r="C942" s="10"/>
      <c r="D942" s="10"/>
      <c r="E942" s="10"/>
      <c r="F942" s="10"/>
      <c r="G942" s="507"/>
      <c r="H942" s="10"/>
      <c r="I942" s="10"/>
      <c r="J942" s="10"/>
      <c r="K942" s="10"/>
      <c r="L942" s="10"/>
      <c r="M942" s="10"/>
      <c r="N942" s="10"/>
      <c r="O942" s="10"/>
      <c r="P942" s="10"/>
      <c r="Q942" s="10"/>
      <c r="R942" s="10"/>
      <c r="S942" s="10"/>
      <c r="T942" s="10"/>
      <c r="U942" s="10"/>
      <c r="V942" s="10"/>
      <c r="W942" s="10"/>
      <c r="X942" s="10"/>
      <c r="Y942" s="10"/>
      <c r="Z942" s="10"/>
    </row>
    <row r="943" spans="1:26" ht="15.5">
      <c r="A943" s="10"/>
      <c r="B943" s="10"/>
      <c r="C943" s="10"/>
      <c r="D943" s="10"/>
      <c r="E943" s="10"/>
      <c r="F943" s="10"/>
      <c r="G943" s="507"/>
      <c r="H943" s="10"/>
      <c r="I943" s="10"/>
      <c r="J943" s="10"/>
      <c r="K943" s="10"/>
      <c r="L943" s="10"/>
      <c r="M943" s="10"/>
      <c r="N943" s="10"/>
      <c r="O943" s="10"/>
      <c r="P943" s="10"/>
      <c r="Q943" s="10"/>
      <c r="R943" s="10"/>
      <c r="S943" s="10"/>
      <c r="T943" s="10"/>
      <c r="U943" s="10"/>
      <c r="V943" s="10"/>
      <c r="W943" s="10"/>
      <c r="X943" s="10"/>
      <c r="Y943" s="10"/>
      <c r="Z943" s="10"/>
    </row>
    <row r="944" spans="1:26" ht="15.5">
      <c r="A944" s="10"/>
      <c r="B944" s="10"/>
      <c r="C944" s="10"/>
      <c r="D944" s="10"/>
      <c r="E944" s="10"/>
      <c r="F944" s="10"/>
      <c r="G944" s="507"/>
      <c r="H944" s="10"/>
      <c r="I944" s="10"/>
      <c r="J944" s="10"/>
      <c r="K944" s="10"/>
      <c r="L944" s="10"/>
      <c r="M944" s="10"/>
      <c r="N944" s="10"/>
      <c r="O944" s="10"/>
      <c r="P944" s="10"/>
      <c r="Q944" s="10"/>
      <c r="R944" s="10"/>
      <c r="S944" s="10"/>
      <c r="T944" s="10"/>
      <c r="U944" s="10"/>
      <c r="V944" s="10"/>
      <c r="W944" s="10"/>
      <c r="X944" s="10"/>
      <c r="Y944" s="10"/>
      <c r="Z944" s="10"/>
    </row>
    <row r="945" spans="1:26" ht="15.5">
      <c r="A945" s="10"/>
      <c r="B945" s="10"/>
      <c r="C945" s="10"/>
      <c r="D945" s="10"/>
      <c r="E945" s="10"/>
      <c r="F945" s="10"/>
      <c r="G945" s="507"/>
      <c r="H945" s="10"/>
      <c r="I945" s="10"/>
      <c r="J945" s="10"/>
      <c r="K945" s="10"/>
      <c r="L945" s="10"/>
      <c r="M945" s="10"/>
      <c r="N945" s="10"/>
      <c r="O945" s="10"/>
      <c r="P945" s="10"/>
      <c r="Q945" s="10"/>
      <c r="R945" s="10"/>
      <c r="S945" s="10"/>
      <c r="T945" s="10"/>
      <c r="U945" s="10"/>
      <c r="V945" s="10"/>
      <c r="W945" s="10"/>
      <c r="X945" s="10"/>
      <c r="Y945" s="10"/>
      <c r="Z945" s="10"/>
    </row>
    <row r="946" spans="1:26" ht="15.5">
      <c r="A946" s="10"/>
      <c r="B946" s="10"/>
      <c r="C946" s="10"/>
      <c r="D946" s="10"/>
      <c r="E946" s="10"/>
      <c r="F946" s="10"/>
      <c r="G946" s="507"/>
      <c r="H946" s="10"/>
      <c r="I946" s="10"/>
      <c r="J946" s="10"/>
      <c r="K946" s="10"/>
      <c r="L946" s="10"/>
      <c r="M946" s="10"/>
      <c r="N946" s="10"/>
      <c r="O946" s="10"/>
      <c r="P946" s="10"/>
      <c r="Q946" s="10"/>
      <c r="R946" s="10"/>
      <c r="S946" s="10"/>
      <c r="T946" s="10"/>
      <c r="U946" s="10"/>
      <c r="V946" s="10"/>
      <c r="W946" s="10"/>
      <c r="X946" s="10"/>
      <c r="Y946" s="10"/>
      <c r="Z946" s="10"/>
    </row>
    <row r="947" spans="1:26" ht="15.5">
      <c r="A947" s="10"/>
      <c r="B947" s="10"/>
      <c r="C947" s="10"/>
      <c r="D947" s="10"/>
      <c r="E947" s="10"/>
      <c r="F947" s="10"/>
      <c r="G947" s="507"/>
      <c r="H947" s="10"/>
      <c r="I947" s="10"/>
      <c r="J947" s="10"/>
      <c r="K947" s="10"/>
      <c r="L947" s="10"/>
      <c r="M947" s="10"/>
      <c r="N947" s="10"/>
      <c r="O947" s="10"/>
      <c r="P947" s="10"/>
      <c r="Q947" s="10"/>
      <c r="R947" s="10"/>
      <c r="S947" s="10"/>
      <c r="T947" s="10"/>
      <c r="U947" s="10"/>
      <c r="V947" s="10"/>
      <c r="W947" s="10"/>
      <c r="X947" s="10"/>
      <c r="Y947" s="10"/>
      <c r="Z947" s="10"/>
    </row>
    <row r="948" spans="1:26" ht="15.5">
      <c r="A948" s="10"/>
      <c r="B948" s="10"/>
      <c r="C948" s="10"/>
      <c r="D948" s="10"/>
      <c r="E948" s="10"/>
      <c r="F948" s="10"/>
      <c r="G948" s="507"/>
      <c r="H948" s="10"/>
      <c r="I948" s="10"/>
      <c r="J948" s="10"/>
      <c r="K948" s="10"/>
      <c r="L948" s="10"/>
      <c r="M948" s="10"/>
      <c r="N948" s="10"/>
      <c r="O948" s="10"/>
      <c r="P948" s="10"/>
      <c r="Q948" s="10"/>
      <c r="R948" s="10"/>
      <c r="S948" s="10"/>
      <c r="T948" s="10"/>
      <c r="U948" s="10"/>
      <c r="V948" s="10"/>
      <c r="W948" s="10"/>
      <c r="X948" s="10"/>
      <c r="Y948" s="10"/>
      <c r="Z948" s="10"/>
    </row>
    <row r="949" spans="1:26" ht="15.5">
      <c r="A949" s="10"/>
      <c r="B949" s="10"/>
      <c r="C949" s="10"/>
      <c r="D949" s="10"/>
      <c r="E949" s="10"/>
      <c r="F949" s="10"/>
      <c r="G949" s="507"/>
      <c r="H949" s="10"/>
      <c r="I949" s="10"/>
      <c r="J949" s="10"/>
      <c r="K949" s="10"/>
      <c r="L949" s="10"/>
      <c r="M949" s="10"/>
      <c r="N949" s="10"/>
      <c r="O949" s="10"/>
      <c r="P949" s="10"/>
      <c r="Q949" s="10"/>
      <c r="R949" s="10"/>
      <c r="S949" s="10"/>
      <c r="T949" s="10"/>
      <c r="U949" s="10"/>
      <c r="V949" s="10"/>
      <c r="W949" s="10"/>
      <c r="X949" s="10"/>
      <c r="Y949" s="10"/>
      <c r="Z949" s="10"/>
    </row>
    <row r="950" spans="1:26" ht="15.5">
      <c r="A950" s="10"/>
      <c r="B950" s="10"/>
      <c r="C950" s="10"/>
      <c r="D950" s="10"/>
      <c r="E950" s="10"/>
      <c r="F950" s="10"/>
      <c r="G950" s="507"/>
      <c r="H950" s="10"/>
      <c r="I950" s="10"/>
      <c r="J950" s="10"/>
      <c r="K950" s="10"/>
      <c r="L950" s="10"/>
      <c r="M950" s="10"/>
      <c r="N950" s="10"/>
      <c r="O950" s="10"/>
      <c r="P950" s="10"/>
      <c r="Q950" s="10"/>
      <c r="R950" s="10"/>
      <c r="S950" s="10"/>
      <c r="T950" s="10"/>
      <c r="U950" s="10"/>
      <c r="V950" s="10"/>
      <c r="W950" s="10"/>
      <c r="X950" s="10"/>
      <c r="Y950" s="10"/>
      <c r="Z950" s="10"/>
    </row>
    <row r="951" spans="1:26" ht="15.5">
      <c r="A951" s="10"/>
      <c r="B951" s="10"/>
      <c r="C951" s="10"/>
      <c r="D951" s="10"/>
      <c r="E951" s="10"/>
      <c r="F951" s="10"/>
      <c r="G951" s="507"/>
      <c r="H951" s="10"/>
      <c r="I951" s="10"/>
      <c r="J951" s="10"/>
      <c r="K951" s="10"/>
      <c r="L951" s="10"/>
      <c r="M951" s="10"/>
      <c r="N951" s="10"/>
      <c r="O951" s="10"/>
      <c r="P951" s="10"/>
      <c r="Q951" s="10"/>
      <c r="R951" s="10"/>
      <c r="S951" s="10"/>
      <c r="T951" s="10"/>
      <c r="U951" s="10"/>
      <c r="V951" s="10"/>
      <c r="W951" s="10"/>
      <c r="X951" s="10"/>
      <c r="Y951" s="10"/>
      <c r="Z951" s="10"/>
    </row>
    <row r="952" spans="1:26" ht="15.5">
      <c r="A952" s="10"/>
      <c r="B952" s="10"/>
      <c r="C952" s="10"/>
      <c r="D952" s="10"/>
      <c r="E952" s="10"/>
      <c r="F952" s="10"/>
      <c r="G952" s="507"/>
      <c r="H952" s="10"/>
      <c r="I952" s="10"/>
      <c r="J952" s="10"/>
      <c r="K952" s="10"/>
      <c r="L952" s="10"/>
      <c r="M952" s="10"/>
      <c r="N952" s="10"/>
      <c r="O952" s="10"/>
      <c r="P952" s="10"/>
      <c r="Q952" s="10"/>
      <c r="R952" s="10"/>
      <c r="S952" s="10"/>
      <c r="T952" s="10"/>
      <c r="U952" s="10"/>
      <c r="V952" s="10"/>
      <c r="W952" s="10"/>
      <c r="X952" s="10"/>
      <c r="Y952" s="10"/>
      <c r="Z952" s="10"/>
    </row>
    <row r="953" spans="1:26" ht="15.5">
      <c r="A953" s="10"/>
      <c r="B953" s="10"/>
      <c r="C953" s="10"/>
      <c r="D953" s="10"/>
      <c r="E953" s="10"/>
      <c r="F953" s="10"/>
      <c r="G953" s="507"/>
      <c r="H953" s="10"/>
      <c r="I953" s="10"/>
      <c r="J953" s="10"/>
      <c r="K953" s="10"/>
      <c r="L953" s="10"/>
      <c r="M953" s="10"/>
      <c r="N953" s="10"/>
      <c r="O953" s="10"/>
      <c r="P953" s="10"/>
      <c r="Q953" s="10"/>
      <c r="R953" s="10"/>
      <c r="S953" s="10"/>
      <c r="T953" s="10"/>
      <c r="U953" s="10"/>
      <c r="V953" s="10"/>
      <c r="W953" s="10"/>
      <c r="X953" s="10"/>
      <c r="Y953" s="10"/>
      <c r="Z953" s="10"/>
    </row>
    <row r="954" spans="1:26" ht="15.5">
      <c r="A954" s="10"/>
      <c r="B954" s="10"/>
      <c r="C954" s="10"/>
      <c r="D954" s="10"/>
      <c r="E954" s="10"/>
      <c r="F954" s="10"/>
      <c r="G954" s="507"/>
      <c r="H954" s="10"/>
      <c r="I954" s="10"/>
      <c r="J954" s="10"/>
      <c r="K954" s="10"/>
      <c r="L954" s="10"/>
      <c r="M954" s="10"/>
      <c r="N954" s="10"/>
      <c r="O954" s="10"/>
      <c r="P954" s="10"/>
      <c r="Q954" s="10"/>
      <c r="R954" s="10"/>
      <c r="S954" s="10"/>
      <c r="T954" s="10"/>
      <c r="U954" s="10"/>
      <c r="V954" s="10"/>
      <c r="W954" s="10"/>
      <c r="X954" s="10"/>
      <c r="Y954" s="10"/>
      <c r="Z954" s="10"/>
    </row>
    <row r="955" spans="1:26" ht="15.5">
      <c r="A955" s="10"/>
      <c r="B955" s="10"/>
      <c r="C955" s="10"/>
      <c r="D955" s="10"/>
      <c r="E955" s="10"/>
      <c r="F955" s="10"/>
      <c r="G955" s="507"/>
      <c r="H955" s="10"/>
      <c r="I955" s="10"/>
      <c r="J955" s="10"/>
      <c r="K955" s="10"/>
      <c r="L955" s="10"/>
      <c r="M955" s="10"/>
      <c r="N955" s="10"/>
      <c r="O955" s="10"/>
      <c r="P955" s="10"/>
      <c r="Q955" s="10"/>
      <c r="R955" s="10"/>
      <c r="S955" s="10"/>
      <c r="T955" s="10"/>
      <c r="U955" s="10"/>
      <c r="V955" s="10"/>
      <c r="W955" s="10"/>
      <c r="X955" s="10"/>
      <c r="Y955" s="10"/>
      <c r="Z955" s="10"/>
    </row>
    <row r="956" spans="1:26" ht="15.5">
      <c r="A956" s="10"/>
      <c r="B956" s="10"/>
      <c r="C956" s="10"/>
      <c r="D956" s="10"/>
      <c r="E956" s="10"/>
      <c r="F956" s="10"/>
      <c r="G956" s="507"/>
      <c r="H956" s="10"/>
      <c r="I956" s="10"/>
      <c r="J956" s="10"/>
      <c r="K956" s="10"/>
      <c r="L956" s="10"/>
      <c r="M956" s="10"/>
      <c r="N956" s="10"/>
      <c r="O956" s="10"/>
      <c r="P956" s="10"/>
      <c r="Q956" s="10"/>
      <c r="R956" s="10"/>
      <c r="S956" s="10"/>
      <c r="T956" s="10"/>
      <c r="U956" s="10"/>
      <c r="V956" s="10"/>
      <c r="W956" s="10"/>
      <c r="X956" s="10"/>
      <c r="Y956" s="10"/>
      <c r="Z956" s="10"/>
    </row>
    <row r="957" spans="1:26" ht="15.5">
      <c r="A957" s="10"/>
      <c r="B957" s="10"/>
      <c r="C957" s="10"/>
      <c r="D957" s="10"/>
      <c r="E957" s="10"/>
      <c r="F957" s="10"/>
      <c r="G957" s="507"/>
      <c r="H957" s="10"/>
      <c r="I957" s="10"/>
      <c r="J957" s="10"/>
      <c r="K957" s="10"/>
      <c r="L957" s="10"/>
      <c r="M957" s="10"/>
      <c r="N957" s="10"/>
      <c r="O957" s="10"/>
      <c r="P957" s="10"/>
      <c r="Q957" s="10"/>
      <c r="R957" s="10"/>
      <c r="S957" s="10"/>
      <c r="T957" s="10"/>
      <c r="U957" s="10"/>
      <c r="V957" s="10"/>
      <c r="W957" s="10"/>
      <c r="X957" s="10"/>
      <c r="Y957" s="10"/>
      <c r="Z957" s="10"/>
    </row>
    <row r="958" spans="1:26" ht="15.5">
      <c r="A958" s="10"/>
      <c r="B958" s="10"/>
      <c r="C958" s="10"/>
      <c r="D958" s="10"/>
      <c r="E958" s="10"/>
      <c r="F958" s="10"/>
      <c r="G958" s="507"/>
      <c r="H958" s="10"/>
      <c r="I958" s="10"/>
      <c r="J958" s="10"/>
      <c r="K958" s="10"/>
      <c r="L958" s="10"/>
      <c r="M958" s="10"/>
      <c r="N958" s="10"/>
      <c r="O958" s="10"/>
      <c r="P958" s="10"/>
      <c r="Q958" s="10"/>
      <c r="R958" s="10"/>
      <c r="S958" s="10"/>
      <c r="T958" s="10"/>
      <c r="U958" s="10"/>
      <c r="V958" s="10"/>
      <c r="W958" s="10"/>
      <c r="X958" s="10"/>
      <c r="Y958" s="10"/>
      <c r="Z958" s="10"/>
    </row>
    <row r="959" spans="1:26" ht="15.5">
      <c r="A959" s="10"/>
      <c r="B959" s="10"/>
      <c r="C959" s="10"/>
      <c r="D959" s="10"/>
      <c r="E959" s="10"/>
      <c r="F959" s="10"/>
      <c r="G959" s="507"/>
      <c r="H959" s="10"/>
      <c r="I959" s="10"/>
      <c r="J959" s="10"/>
      <c r="K959" s="10"/>
      <c r="L959" s="10"/>
      <c r="M959" s="10"/>
      <c r="N959" s="10"/>
      <c r="O959" s="10"/>
      <c r="P959" s="10"/>
      <c r="Q959" s="10"/>
      <c r="R959" s="10"/>
      <c r="S959" s="10"/>
      <c r="T959" s="10"/>
      <c r="U959" s="10"/>
      <c r="V959" s="10"/>
      <c r="W959" s="10"/>
      <c r="X959" s="10"/>
      <c r="Y959" s="10"/>
      <c r="Z959" s="10"/>
    </row>
    <row r="960" spans="1:26" ht="15.5">
      <c r="A960" s="10"/>
      <c r="B960" s="10"/>
      <c r="C960" s="10"/>
      <c r="D960" s="10"/>
      <c r="E960" s="10"/>
      <c r="F960" s="10"/>
      <c r="G960" s="507"/>
      <c r="H960" s="10"/>
      <c r="I960" s="10"/>
      <c r="J960" s="10"/>
      <c r="K960" s="10"/>
      <c r="L960" s="10"/>
      <c r="M960" s="10"/>
      <c r="N960" s="10"/>
      <c r="O960" s="10"/>
      <c r="P960" s="10"/>
      <c r="Q960" s="10"/>
      <c r="R960" s="10"/>
      <c r="S960" s="10"/>
      <c r="T960" s="10"/>
      <c r="U960" s="10"/>
      <c r="V960" s="10"/>
      <c r="W960" s="10"/>
      <c r="X960" s="10"/>
      <c r="Y960" s="10"/>
      <c r="Z960" s="10"/>
    </row>
    <row r="961" spans="1:26" ht="15.5">
      <c r="A961" s="10"/>
      <c r="B961" s="10"/>
      <c r="C961" s="10"/>
      <c r="D961" s="10"/>
      <c r="E961" s="10"/>
      <c r="F961" s="10"/>
      <c r="G961" s="507"/>
      <c r="H961" s="10"/>
      <c r="I961" s="10"/>
      <c r="J961" s="10"/>
      <c r="K961" s="10"/>
      <c r="L961" s="10"/>
      <c r="M961" s="10"/>
      <c r="N961" s="10"/>
      <c r="O961" s="10"/>
      <c r="P961" s="10"/>
      <c r="Q961" s="10"/>
      <c r="R961" s="10"/>
      <c r="S961" s="10"/>
      <c r="T961" s="10"/>
      <c r="U961" s="10"/>
      <c r="V961" s="10"/>
      <c r="W961" s="10"/>
      <c r="X961" s="10"/>
      <c r="Y961" s="10"/>
      <c r="Z961" s="10"/>
    </row>
    <row r="962" spans="1:26" ht="15.5">
      <c r="A962" s="10"/>
      <c r="B962" s="10"/>
      <c r="C962" s="10"/>
      <c r="D962" s="10"/>
      <c r="E962" s="10"/>
      <c r="F962" s="10"/>
      <c r="G962" s="507"/>
      <c r="H962" s="10"/>
      <c r="I962" s="10"/>
      <c r="J962" s="10"/>
      <c r="K962" s="10"/>
      <c r="L962" s="10"/>
      <c r="M962" s="10"/>
      <c r="N962" s="10"/>
      <c r="O962" s="10"/>
      <c r="P962" s="10"/>
      <c r="Q962" s="10"/>
      <c r="R962" s="10"/>
      <c r="S962" s="10"/>
      <c r="T962" s="10"/>
      <c r="U962" s="10"/>
      <c r="V962" s="10"/>
      <c r="W962" s="10"/>
      <c r="X962" s="10"/>
      <c r="Y962" s="10"/>
      <c r="Z962" s="10"/>
    </row>
    <row r="963" spans="1:26" ht="15.5">
      <c r="A963" s="10"/>
      <c r="B963" s="10"/>
      <c r="C963" s="10"/>
      <c r="D963" s="10"/>
      <c r="E963" s="10"/>
      <c r="F963" s="10"/>
      <c r="G963" s="507"/>
      <c r="H963" s="10"/>
      <c r="I963" s="10"/>
      <c r="J963" s="10"/>
      <c r="K963" s="10"/>
      <c r="L963" s="10"/>
      <c r="M963" s="10"/>
      <c r="N963" s="10"/>
      <c r="O963" s="10"/>
      <c r="P963" s="10"/>
      <c r="Q963" s="10"/>
      <c r="R963" s="10"/>
      <c r="S963" s="10"/>
      <c r="T963" s="10"/>
      <c r="U963" s="10"/>
      <c r="V963" s="10"/>
      <c r="W963" s="10"/>
      <c r="X963" s="10"/>
      <c r="Y963" s="10"/>
      <c r="Z963" s="10"/>
    </row>
    <row r="964" spans="1:26" ht="15.5">
      <c r="A964" s="10"/>
      <c r="B964" s="10"/>
      <c r="C964" s="10"/>
      <c r="D964" s="10"/>
      <c r="E964" s="10"/>
      <c r="F964" s="10"/>
      <c r="G964" s="507"/>
      <c r="H964" s="10"/>
      <c r="I964" s="10"/>
      <c r="J964" s="10"/>
      <c r="K964" s="10"/>
      <c r="L964" s="10"/>
      <c r="M964" s="10"/>
      <c r="N964" s="10"/>
      <c r="O964" s="10"/>
      <c r="P964" s="10"/>
      <c r="Q964" s="10"/>
      <c r="R964" s="10"/>
      <c r="S964" s="10"/>
      <c r="T964" s="10"/>
      <c r="U964" s="10"/>
      <c r="V964" s="10"/>
      <c r="W964" s="10"/>
      <c r="X964" s="10"/>
      <c r="Y964" s="10"/>
      <c r="Z964" s="10"/>
    </row>
    <row r="965" spans="1:26" ht="15.5">
      <c r="A965" s="10"/>
      <c r="B965" s="10"/>
      <c r="C965" s="10"/>
      <c r="D965" s="10"/>
      <c r="E965" s="10"/>
      <c r="F965" s="10"/>
      <c r="G965" s="507"/>
      <c r="H965" s="10"/>
      <c r="I965" s="10"/>
      <c r="J965" s="10"/>
      <c r="K965" s="10"/>
      <c r="L965" s="10"/>
      <c r="M965" s="10"/>
      <c r="N965" s="10"/>
      <c r="O965" s="10"/>
      <c r="P965" s="10"/>
      <c r="Q965" s="10"/>
      <c r="R965" s="10"/>
      <c r="S965" s="10"/>
      <c r="T965" s="10"/>
      <c r="U965" s="10"/>
      <c r="V965" s="10"/>
      <c r="W965" s="10"/>
      <c r="X965" s="10"/>
      <c r="Y965" s="10"/>
      <c r="Z965" s="10"/>
    </row>
    <row r="966" spans="1:26" ht="15.5">
      <c r="A966" s="10"/>
      <c r="B966" s="10"/>
      <c r="C966" s="10"/>
      <c r="D966" s="10"/>
      <c r="E966" s="10"/>
      <c r="F966" s="10"/>
      <c r="G966" s="507"/>
      <c r="H966" s="10"/>
      <c r="I966" s="10"/>
      <c r="J966" s="10"/>
      <c r="K966" s="10"/>
      <c r="L966" s="10"/>
      <c r="M966" s="10"/>
      <c r="N966" s="10"/>
      <c r="O966" s="10"/>
      <c r="P966" s="10"/>
      <c r="Q966" s="10"/>
      <c r="R966" s="10"/>
      <c r="S966" s="10"/>
      <c r="T966" s="10"/>
      <c r="U966" s="10"/>
      <c r="V966" s="10"/>
      <c r="W966" s="10"/>
      <c r="X966" s="10"/>
      <c r="Y966" s="10"/>
      <c r="Z966" s="10"/>
    </row>
    <row r="967" spans="1:26" ht="15.5">
      <c r="A967" s="10"/>
      <c r="B967" s="10"/>
      <c r="C967" s="10"/>
      <c r="D967" s="10"/>
      <c r="E967" s="10"/>
      <c r="F967" s="10"/>
      <c r="G967" s="507"/>
      <c r="H967" s="10"/>
      <c r="I967" s="10"/>
      <c r="J967" s="10"/>
      <c r="K967" s="10"/>
      <c r="L967" s="10"/>
      <c r="M967" s="10"/>
      <c r="N967" s="10"/>
      <c r="O967" s="10"/>
      <c r="P967" s="10"/>
      <c r="Q967" s="10"/>
      <c r="R967" s="10"/>
      <c r="S967" s="10"/>
      <c r="T967" s="10"/>
      <c r="U967" s="10"/>
      <c r="V967" s="10"/>
      <c r="W967" s="10"/>
      <c r="X967" s="10"/>
      <c r="Y967" s="10"/>
      <c r="Z967" s="10"/>
    </row>
    <row r="968" spans="1:26" ht="15.5">
      <c r="A968" s="10"/>
      <c r="B968" s="10"/>
      <c r="C968" s="10"/>
      <c r="D968" s="10"/>
      <c r="E968" s="10"/>
      <c r="F968" s="10"/>
      <c r="G968" s="507"/>
      <c r="H968" s="10"/>
      <c r="I968" s="10"/>
      <c r="J968" s="10"/>
      <c r="K968" s="10"/>
      <c r="L968" s="10"/>
      <c r="M968" s="10"/>
      <c r="N968" s="10"/>
      <c r="O968" s="10"/>
      <c r="P968" s="10"/>
      <c r="Q968" s="10"/>
      <c r="R968" s="10"/>
      <c r="S968" s="10"/>
      <c r="T968" s="10"/>
      <c r="U968" s="10"/>
      <c r="V968" s="10"/>
      <c r="W968" s="10"/>
      <c r="X968" s="10"/>
      <c r="Y968" s="10"/>
      <c r="Z968" s="10"/>
    </row>
    <row r="969" spans="1:26" ht="15.5">
      <c r="A969" s="10"/>
      <c r="B969" s="10"/>
      <c r="C969" s="10"/>
      <c r="D969" s="10"/>
      <c r="E969" s="10"/>
      <c r="F969" s="10"/>
      <c r="G969" s="507"/>
      <c r="H969" s="10"/>
      <c r="I969" s="10"/>
      <c r="J969" s="10"/>
      <c r="K969" s="10"/>
      <c r="L969" s="10"/>
      <c r="M969" s="10"/>
      <c r="N969" s="10"/>
      <c r="O969" s="10"/>
      <c r="P969" s="10"/>
      <c r="Q969" s="10"/>
      <c r="R969" s="10"/>
      <c r="S969" s="10"/>
      <c r="T969" s="10"/>
      <c r="U969" s="10"/>
      <c r="V969" s="10"/>
      <c r="W969" s="10"/>
      <c r="X969" s="10"/>
      <c r="Y969" s="10"/>
      <c r="Z969" s="10"/>
    </row>
    <row r="970" spans="1:26" ht="15.5">
      <c r="A970" s="10"/>
      <c r="B970" s="10"/>
      <c r="C970" s="10"/>
      <c r="D970" s="10"/>
      <c r="E970" s="10"/>
      <c r="F970" s="10"/>
      <c r="G970" s="507"/>
      <c r="H970" s="10"/>
      <c r="I970" s="10"/>
      <c r="J970" s="10"/>
      <c r="K970" s="10"/>
      <c r="L970" s="10"/>
      <c r="M970" s="10"/>
      <c r="N970" s="10"/>
      <c r="O970" s="10"/>
      <c r="P970" s="10"/>
      <c r="Q970" s="10"/>
      <c r="R970" s="10"/>
      <c r="S970" s="10"/>
      <c r="T970" s="10"/>
      <c r="U970" s="10"/>
      <c r="V970" s="10"/>
      <c r="W970" s="10"/>
      <c r="X970" s="10"/>
      <c r="Y970" s="10"/>
      <c r="Z970" s="10"/>
    </row>
    <row r="971" spans="1:26" ht="15.5">
      <c r="A971" s="10"/>
      <c r="B971" s="10"/>
      <c r="C971" s="10"/>
      <c r="D971" s="10"/>
      <c r="E971" s="10"/>
      <c r="F971" s="10"/>
      <c r="G971" s="507"/>
      <c r="H971" s="10"/>
      <c r="I971" s="10"/>
      <c r="J971" s="10"/>
      <c r="K971" s="10"/>
      <c r="L971" s="10"/>
      <c r="M971" s="10"/>
      <c r="N971" s="10"/>
      <c r="O971" s="10"/>
      <c r="P971" s="10"/>
      <c r="Q971" s="10"/>
      <c r="R971" s="10"/>
      <c r="S971" s="10"/>
      <c r="T971" s="10"/>
      <c r="U971" s="10"/>
      <c r="V971" s="10"/>
      <c r="W971" s="10"/>
      <c r="X971" s="10"/>
      <c r="Y971" s="10"/>
      <c r="Z971" s="10"/>
    </row>
    <row r="972" spans="1:26" ht="15.5">
      <c r="A972" s="10"/>
      <c r="B972" s="10"/>
      <c r="C972" s="10"/>
      <c r="D972" s="10"/>
      <c r="E972" s="10"/>
      <c r="F972" s="10"/>
      <c r="G972" s="507"/>
      <c r="H972" s="10"/>
      <c r="I972" s="10"/>
      <c r="J972" s="10"/>
      <c r="K972" s="10"/>
      <c r="L972" s="10"/>
      <c r="M972" s="10"/>
      <c r="N972" s="10"/>
      <c r="O972" s="10"/>
      <c r="P972" s="10"/>
      <c r="Q972" s="10"/>
      <c r="R972" s="10"/>
      <c r="S972" s="10"/>
      <c r="T972" s="10"/>
      <c r="U972" s="10"/>
      <c r="V972" s="10"/>
      <c r="W972" s="10"/>
      <c r="X972" s="10"/>
      <c r="Y972" s="10"/>
      <c r="Z972" s="10"/>
    </row>
    <row r="973" spans="1:26" ht="15.5">
      <c r="A973" s="10"/>
      <c r="B973" s="10"/>
      <c r="C973" s="10"/>
      <c r="D973" s="10"/>
      <c r="E973" s="10"/>
      <c r="F973" s="10"/>
      <c r="G973" s="507"/>
      <c r="H973" s="10"/>
      <c r="I973" s="10"/>
      <c r="J973" s="10"/>
      <c r="K973" s="10"/>
      <c r="L973" s="10"/>
      <c r="M973" s="10"/>
      <c r="N973" s="10"/>
      <c r="O973" s="10"/>
      <c r="P973" s="10"/>
      <c r="Q973" s="10"/>
      <c r="R973" s="10"/>
      <c r="S973" s="10"/>
      <c r="T973" s="10"/>
      <c r="U973" s="10"/>
      <c r="V973" s="10"/>
      <c r="W973" s="10"/>
      <c r="X973" s="10"/>
      <c r="Y973" s="10"/>
      <c r="Z973" s="10"/>
    </row>
    <row r="974" spans="1:26" ht="15.5">
      <c r="A974" s="10"/>
      <c r="B974" s="10"/>
      <c r="C974" s="10"/>
      <c r="D974" s="10"/>
      <c r="E974" s="10"/>
      <c r="F974" s="10"/>
      <c r="G974" s="507"/>
      <c r="H974" s="10"/>
      <c r="I974" s="10"/>
      <c r="J974" s="10"/>
      <c r="K974" s="10"/>
      <c r="L974" s="10"/>
      <c r="M974" s="10"/>
      <c r="N974" s="10"/>
      <c r="O974" s="10"/>
      <c r="P974" s="10"/>
      <c r="Q974" s="10"/>
      <c r="R974" s="10"/>
      <c r="S974" s="10"/>
      <c r="T974" s="10"/>
      <c r="U974" s="10"/>
      <c r="V974" s="10"/>
      <c r="W974" s="10"/>
      <c r="X974" s="10"/>
      <c r="Y974" s="10"/>
      <c r="Z974" s="10"/>
    </row>
    <row r="975" spans="1:26" ht="15.5">
      <c r="A975" s="10"/>
      <c r="B975" s="10"/>
      <c r="C975" s="10"/>
      <c r="D975" s="10"/>
      <c r="E975" s="10"/>
      <c r="F975" s="10"/>
      <c r="G975" s="507"/>
      <c r="H975" s="10"/>
      <c r="I975" s="10"/>
      <c r="J975" s="10"/>
      <c r="K975" s="10"/>
      <c r="L975" s="10"/>
      <c r="M975" s="10"/>
      <c r="N975" s="10"/>
      <c r="O975" s="10"/>
      <c r="P975" s="10"/>
      <c r="Q975" s="10"/>
      <c r="R975" s="10"/>
      <c r="S975" s="10"/>
      <c r="T975" s="10"/>
      <c r="U975" s="10"/>
      <c r="V975" s="10"/>
      <c r="W975" s="10"/>
      <c r="X975" s="10"/>
      <c r="Y975" s="10"/>
      <c r="Z975" s="10"/>
    </row>
    <row r="976" spans="1:26" ht="15.5">
      <c r="A976" s="10"/>
      <c r="B976" s="10"/>
      <c r="C976" s="10"/>
      <c r="D976" s="10"/>
      <c r="E976" s="10"/>
      <c r="F976" s="10"/>
      <c r="G976" s="507"/>
      <c r="H976" s="10"/>
      <c r="I976" s="10"/>
      <c r="J976" s="10"/>
      <c r="K976" s="10"/>
      <c r="L976" s="10"/>
      <c r="M976" s="10"/>
      <c r="N976" s="10"/>
      <c r="O976" s="10"/>
      <c r="P976" s="10"/>
      <c r="Q976" s="10"/>
      <c r="R976" s="10"/>
      <c r="S976" s="10"/>
      <c r="T976" s="10"/>
      <c r="U976" s="10"/>
      <c r="V976" s="10"/>
      <c r="W976" s="10"/>
      <c r="X976" s="10"/>
      <c r="Y976" s="10"/>
      <c r="Z976" s="10"/>
    </row>
    <row r="977" spans="1:26" ht="15.5">
      <c r="A977" s="10"/>
      <c r="B977" s="10"/>
      <c r="C977" s="10"/>
      <c r="D977" s="10"/>
      <c r="E977" s="10"/>
      <c r="F977" s="10"/>
      <c r="G977" s="507"/>
      <c r="H977" s="10"/>
      <c r="I977" s="10"/>
      <c r="J977" s="10"/>
      <c r="K977" s="10"/>
      <c r="L977" s="10"/>
      <c r="M977" s="10"/>
      <c r="N977" s="10"/>
      <c r="O977" s="10"/>
      <c r="P977" s="10"/>
      <c r="Q977" s="10"/>
      <c r="R977" s="10"/>
      <c r="S977" s="10"/>
      <c r="T977" s="10"/>
      <c r="U977" s="10"/>
      <c r="V977" s="10"/>
      <c r="W977" s="10"/>
      <c r="X977" s="10"/>
      <c r="Y977" s="10"/>
      <c r="Z977" s="10"/>
    </row>
    <row r="978" spans="1:26" ht="15.5">
      <c r="A978" s="10"/>
      <c r="B978" s="10"/>
      <c r="C978" s="10"/>
      <c r="D978" s="10"/>
      <c r="E978" s="10"/>
      <c r="F978" s="10"/>
      <c r="G978" s="507"/>
      <c r="H978" s="10"/>
      <c r="I978" s="10"/>
      <c r="J978" s="10"/>
      <c r="K978" s="10"/>
      <c r="L978" s="10"/>
      <c r="M978" s="10"/>
      <c r="N978" s="10"/>
      <c r="O978" s="10"/>
      <c r="P978" s="10"/>
      <c r="Q978" s="10"/>
      <c r="R978" s="10"/>
      <c r="S978" s="10"/>
      <c r="T978" s="10"/>
      <c r="U978" s="10"/>
      <c r="V978" s="10"/>
      <c r="W978" s="10"/>
      <c r="X978" s="10"/>
      <c r="Y978" s="10"/>
      <c r="Z978" s="10"/>
    </row>
    <row r="979" spans="1:26" ht="15.5">
      <c r="A979" s="10"/>
      <c r="B979" s="10"/>
      <c r="C979" s="10"/>
      <c r="D979" s="10"/>
      <c r="E979" s="10"/>
      <c r="F979" s="10"/>
      <c r="G979" s="507"/>
      <c r="H979" s="10"/>
      <c r="I979" s="10"/>
      <c r="J979" s="10"/>
      <c r="K979" s="10"/>
      <c r="L979" s="10"/>
      <c r="M979" s="10"/>
      <c r="N979" s="10"/>
      <c r="O979" s="10"/>
      <c r="P979" s="10"/>
      <c r="Q979" s="10"/>
      <c r="R979" s="10"/>
      <c r="S979" s="10"/>
      <c r="T979" s="10"/>
      <c r="U979" s="10"/>
      <c r="V979" s="10"/>
      <c r="W979" s="10"/>
      <c r="X979" s="10"/>
      <c r="Y979" s="10"/>
      <c r="Z979" s="10"/>
    </row>
    <row r="980" spans="1:26" ht="15.5">
      <c r="A980" s="10"/>
      <c r="B980" s="10"/>
      <c r="C980" s="10"/>
      <c r="D980" s="10"/>
      <c r="E980" s="10"/>
      <c r="F980" s="10"/>
      <c r="G980" s="507"/>
      <c r="H980" s="10"/>
      <c r="I980" s="10"/>
      <c r="J980" s="10"/>
      <c r="K980" s="10"/>
      <c r="L980" s="10"/>
      <c r="M980" s="10"/>
      <c r="N980" s="10"/>
      <c r="O980" s="10"/>
      <c r="P980" s="10"/>
      <c r="Q980" s="10"/>
      <c r="R980" s="10"/>
      <c r="S980" s="10"/>
      <c r="T980" s="10"/>
      <c r="U980" s="10"/>
      <c r="V980" s="10"/>
      <c r="W980" s="10"/>
      <c r="X980" s="10"/>
      <c r="Y980" s="10"/>
      <c r="Z980" s="10"/>
    </row>
    <row r="981" spans="1:26" ht="15.5">
      <c r="A981" s="10"/>
      <c r="B981" s="10"/>
      <c r="C981" s="10"/>
      <c r="D981" s="10"/>
      <c r="E981" s="10"/>
      <c r="F981" s="10"/>
      <c r="G981" s="507"/>
      <c r="H981" s="10"/>
      <c r="I981" s="10"/>
      <c r="J981" s="10"/>
      <c r="K981" s="10"/>
      <c r="L981" s="10"/>
      <c r="M981" s="10"/>
      <c r="N981" s="10"/>
      <c r="O981" s="10"/>
      <c r="P981" s="10"/>
      <c r="Q981" s="10"/>
      <c r="R981" s="10"/>
      <c r="S981" s="10"/>
      <c r="T981" s="10"/>
      <c r="U981" s="10"/>
      <c r="V981" s="10"/>
      <c r="W981" s="10"/>
      <c r="X981" s="10"/>
      <c r="Y981" s="10"/>
      <c r="Z981" s="10"/>
    </row>
    <row r="982" spans="1:26" ht="15.5">
      <c r="A982" s="10"/>
      <c r="B982" s="10"/>
      <c r="C982" s="10"/>
      <c r="D982" s="10"/>
      <c r="E982" s="10"/>
      <c r="F982" s="10"/>
      <c r="G982" s="507"/>
      <c r="H982" s="10"/>
      <c r="I982" s="10"/>
      <c r="J982" s="10"/>
      <c r="K982" s="10"/>
      <c r="L982" s="10"/>
      <c r="M982" s="10"/>
      <c r="N982" s="10"/>
      <c r="O982" s="10"/>
      <c r="P982" s="10"/>
      <c r="Q982" s="10"/>
      <c r="R982" s="10"/>
      <c r="S982" s="10"/>
      <c r="T982" s="10"/>
      <c r="U982" s="10"/>
      <c r="V982" s="10"/>
      <c r="W982" s="10"/>
      <c r="X982" s="10"/>
      <c r="Y982" s="10"/>
      <c r="Z982" s="10"/>
    </row>
    <row r="983" spans="1:26" ht="15.5">
      <c r="A983" s="10"/>
      <c r="B983" s="10"/>
      <c r="C983" s="10"/>
      <c r="D983" s="10"/>
      <c r="E983" s="10"/>
      <c r="F983" s="10"/>
      <c r="G983" s="507"/>
      <c r="H983" s="10"/>
      <c r="I983" s="10"/>
      <c r="J983" s="10"/>
      <c r="K983" s="10"/>
      <c r="L983" s="10"/>
      <c r="M983" s="10"/>
      <c r="N983" s="10"/>
      <c r="O983" s="10"/>
      <c r="P983" s="10"/>
      <c r="Q983" s="10"/>
      <c r="R983" s="10"/>
      <c r="S983" s="10"/>
      <c r="T983" s="10"/>
      <c r="U983" s="10"/>
      <c r="V983" s="10"/>
      <c r="W983" s="10"/>
      <c r="X983" s="10"/>
      <c r="Y983" s="10"/>
      <c r="Z983" s="10"/>
    </row>
    <row r="984" spans="1:26" ht="15.5">
      <c r="A984" s="10"/>
      <c r="B984" s="10"/>
      <c r="C984" s="10"/>
      <c r="D984" s="10"/>
      <c r="E984" s="10"/>
      <c r="F984" s="10"/>
      <c r="G984" s="507"/>
      <c r="H984" s="10"/>
      <c r="I984" s="10"/>
      <c r="J984" s="10"/>
      <c r="K984" s="10"/>
      <c r="L984" s="10"/>
      <c r="M984" s="10"/>
      <c r="N984" s="10"/>
      <c r="O984" s="10"/>
      <c r="P984" s="10"/>
      <c r="Q984" s="10"/>
      <c r="R984" s="10"/>
      <c r="S984" s="10"/>
      <c r="T984" s="10"/>
      <c r="U984" s="10"/>
      <c r="V984" s="10"/>
      <c r="W984" s="10"/>
      <c r="X984" s="10"/>
      <c r="Y984" s="10"/>
      <c r="Z984" s="10"/>
    </row>
    <row r="985" spans="1:26" ht="15.5">
      <c r="A985" s="10"/>
      <c r="B985" s="10"/>
      <c r="C985" s="10"/>
      <c r="D985" s="10"/>
      <c r="E985" s="10"/>
      <c r="F985" s="10"/>
      <c r="G985" s="507"/>
      <c r="H985" s="10"/>
      <c r="I985" s="10"/>
      <c r="J985" s="10"/>
      <c r="K985" s="10"/>
      <c r="L985" s="10"/>
      <c r="M985" s="10"/>
      <c r="N985" s="10"/>
      <c r="O985" s="10"/>
      <c r="P985" s="10"/>
      <c r="Q985" s="10"/>
      <c r="R985" s="10"/>
      <c r="S985" s="10"/>
      <c r="T985" s="10"/>
      <c r="U985" s="10"/>
      <c r="V985" s="10"/>
      <c r="W985" s="10"/>
      <c r="X985" s="10"/>
      <c r="Y985" s="10"/>
      <c r="Z985" s="10"/>
    </row>
    <row r="986" spans="1:26" ht="15.5">
      <c r="A986" s="10"/>
      <c r="B986" s="10"/>
      <c r="C986" s="10"/>
      <c r="D986" s="10"/>
      <c r="E986" s="10"/>
      <c r="F986" s="10"/>
      <c r="G986" s="507"/>
      <c r="H986" s="10"/>
      <c r="I986" s="10"/>
      <c r="J986" s="10"/>
      <c r="K986" s="10"/>
      <c r="L986" s="10"/>
      <c r="M986" s="10"/>
      <c r="N986" s="10"/>
      <c r="O986" s="10"/>
      <c r="P986" s="10"/>
      <c r="Q986" s="10"/>
      <c r="R986" s="10"/>
      <c r="S986" s="10"/>
      <c r="T986" s="10"/>
      <c r="U986" s="10"/>
      <c r="V986" s="10"/>
      <c r="W986" s="10"/>
      <c r="X986" s="10"/>
      <c r="Y986" s="10"/>
      <c r="Z986" s="10"/>
    </row>
    <row r="987" spans="1:26" ht="15.5">
      <c r="A987" s="10"/>
      <c r="B987" s="10"/>
      <c r="C987" s="10"/>
      <c r="D987" s="10"/>
      <c r="E987" s="10"/>
      <c r="F987" s="10"/>
      <c r="G987" s="507"/>
      <c r="H987" s="10"/>
      <c r="I987" s="10"/>
      <c r="J987" s="10"/>
      <c r="K987" s="10"/>
      <c r="L987" s="10"/>
      <c r="M987" s="10"/>
      <c r="N987" s="10"/>
      <c r="O987" s="10"/>
      <c r="P987" s="10"/>
      <c r="Q987" s="10"/>
      <c r="R987" s="10"/>
      <c r="S987" s="10"/>
      <c r="T987" s="10"/>
      <c r="U987" s="10"/>
      <c r="V987" s="10"/>
      <c r="W987" s="10"/>
      <c r="X987" s="10"/>
      <c r="Y987" s="10"/>
      <c r="Z987" s="10"/>
    </row>
    <row r="988" spans="1:26" ht="15.5">
      <c r="A988" s="10"/>
      <c r="B988" s="10"/>
      <c r="C988" s="10"/>
      <c r="D988" s="10"/>
      <c r="E988" s="10"/>
      <c r="F988" s="10"/>
      <c r="G988" s="507"/>
      <c r="H988" s="10"/>
      <c r="I988" s="10"/>
      <c r="J988" s="10"/>
      <c r="K988" s="10"/>
      <c r="L988" s="10"/>
      <c r="M988" s="10"/>
      <c r="N988" s="10"/>
      <c r="O988" s="10"/>
      <c r="P988" s="10"/>
      <c r="Q988" s="10"/>
      <c r="R988" s="10"/>
      <c r="S988" s="10"/>
      <c r="T988" s="10"/>
      <c r="U988" s="10"/>
      <c r="V988" s="10"/>
      <c r="W988" s="10"/>
      <c r="X988" s="10"/>
      <c r="Y988" s="10"/>
      <c r="Z988" s="10"/>
    </row>
    <row r="989" spans="1:26" ht="15.5">
      <c r="A989" s="10"/>
      <c r="B989" s="10"/>
      <c r="C989" s="10"/>
      <c r="D989" s="10"/>
      <c r="E989" s="10"/>
      <c r="F989" s="10"/>
      <c r="G989" s="507"/>
      <c r="H989" s="10"/>
      <c r="I989" s="10"/>
      <c r="J989" s="10"/>
      <c r="K989" s="10"/>
      <c r="L989" s="10"/>
      <c r="M989" s="10"/>
      <c r="N989" s="10"/>
      <c r="O989" s="10"/>
      <c r="P989" s="10"/>
      <c r="Q989" s="10"/>
      <c r="R989" s="10"/>
      <c r="S989" s="10"/>
      <c r="T989" s="10"/>
      <c r="U989" s="10"/>
      <c r="V989" s="10"/>
      <c r="W989" s="10"/>
      <c r="X989" s="10"/>
      <c r="Y989" s="10"/>
      <c r="Z989" s="10"/>
    </row>
    <row r="990" spans="1:26" ht="15.5">
      <c r="A990" s="10"/>
      <c r="B990" s="10"/>
      <c r="C990" s="10"/>
      <c r="D990" s="10"/>
      <c r="E990" s="10"/>
      <c r="F990" s="10"/>
      <c r="G990" s="507"/>
      <c r="H990" s="10"/>
      <c r="I990" s="10"/>
      <c r="J990" s="10"/>
      <c r="K990" s="10"/>
      <c r="L990" s="10"/>
      <c r="M990" s="10"/>
      <c r="N990" s="10"/>
      <c r="O990" s="10"/>
      <c r="P990" s="10"/>
      <c r="Q990" s="10"/>
      <c r="R990" s="10"/>
      <c r="S990" s="10"/>
      <c r="T990" s="10"/>
      <c r="U990" s="10"/>
      <c r="V990" s="10"/>
      <c r="W990" s="10"/>
      <c r="X990" s="10"/>
      <c r="Y990" s="10"/>
      <c r="Z990" s="10"/>
    </row>
    <row r="991" spans="1:26" ht="15.5">
      <c r="A991" s="10"/>
      <c r="B991" s="10"/>
      <c r="C991" s="10"/>
      <c r="D991" s="10"/>
      <c r="E991" s="10"/>
      <c r="F991" s="10"/>
      <c r="G991" s="507"/>
      <c r="H991" s="10"/>
      <c r="I991" s="10"/>
      <c r="J991" s="10"/>
      <c r="K991" s="10"/>
      <c r="L991" s="10"/>
      <c r="M991" s="10"/>
      <c r="N991" s="10"/>
      <c r="O991" s="10"/>
      <c r="P991" s="10"/>
      <c r="Q991" s="10"/>
      <c r="R991" s="10"/>
      <c r="S991" s="10"/>
      <c r="T991" s="10"/>
      <c r="U991" s="10"/>
      <c r="V991" s="10"/>
      <c r="W991" s="10"/>
      <c r="X991" s="10"/>
      <c r="Y991" s="10"/>
      <c r="Z991" s="10"/>
    </row>
    <row r="992" spans="1:26" ht="15.5">
      <c r="A992" s="10"/>
      <c r="B992" s="10"/>
      <c r="C992" s="10"/>
      <c r="D992" s="10"/>
      <c r="E992" s="10"/>
      <c r="F992" s="10"/>
      <c r="G992" s="507"/>
      <c r="H992" s="10"/>
      <c r="I992" s="10"/>
      <c r="J992" s="10"/>
      <c r="K992" s="10"/>
      <c r="L992" s="10"/>
      <c r="M992" s="10"/>
      <c r="N992" s="10"/>
      <c r="O992" s="10"/>
      <c r="P992" s="10"/>
      <c r="Q992" s="10"/>
      <c r="R992" s="10"/>
      <c r="S992" s="10"/>
      <c r="T992" s="10"/>
      <c r="U992" s="10"/>
      <c r="V992" s="10"/>
      <c r="W992" s="10"/>
      <c r="X992" s="10"/>
      <c r="Y992" s="10"/>
      <c r="Z992" s="10"/>
    </row>
    <row r="993" spans="1:26" ht="15.5">
      <c r="A993" s="10"/>
      <c r="B993" s="10"/>
      <c r="C993" s="10"/>
      <c r="D993" s="10"/>
      <c r="E993" s="10"/>
      <c r="F993" s="10"/>
      <c r="G993" s="507"/>
      <c r="H993" s="10"/>
      <c r="I993" s="10"/>
      <c r="J993" s="10"/>
      <c r="K993" s="10"/>
      <c r="L993" s="10"/>
      <c r="M993" s="10"/>
      <c r="N993" s="10"/>
      <c r="O993" s="10"/>
      <c r="P993" s="10"/>
      <c r="Q993" s="10"/>
      <c r="R993" s="10"/>
      <c r="S993" s="10"/>
      <c r="T993" s="10"/>
      <c r="U993" s="10"/>
      <c r="V993" s="10"/>
      <c r="W993" s="10"/>
      <c r="X993" s="10"/>
      <c r="Y993" s="10"/>
      <c r="Z993" s="10"/>
    </row>
    <row r="994" spans="1:26" ht="15.5">
      <c r="A994" s="10"/>
      <c r="B994" s="10"/>
      <c r="C994" s="10"/>
      <c r="D994" s="10"/>
      <c r="E994" s="10"/>
      <c r="F994" s="10"/>
      <c r="G994" s="507"/>
      <c r="H994" s="10"/>
      <c r="I994" s="10"/>
      <c r="J994" s="10"/>
      <c r="K994" s="10"/>
      <c r="L994" s="10"/>
      <c r="M994" s="10"/>
      <c r="N994" s="10"/>
      <c r="O994" s="10"/>
      <c r="P994" s="10"/>
      <c r="Q994" s="10"/>
      <c r="R994" s="10"/>
      <c r="S994" s="10"/>
      <c r="T994" s="10"/>
      <c r="U994" s="10"/>
      <c r="V994" s="10"/>
      <c r="W994" s="10"/>
      <c r="X994" s="10"/>
      <c r="Y994" s="10"/>
      <c r="Z994" s="10"/>
    </row>
    <row r="995" spans="1:26" ht="15.5">
      <c r="A995" s="10"/>
      <c r="B995" s="10"/>
      <c r="C995" s="10"/>
      <c r="D995" s="10"/>
      <c r="E995" s="10"/>
      <c r="F995" s="10"/>
      <c r="G995" s="507"/>
      <c r="H995" s="10"/>
      <c r="I995" s="10"/>
      <c r="J995" s="10"/>
      <c r="K995" s="10"/>
      <c r="L995" s="10"/>
      <c r="M995" s="10"/>
      <c r="N995" s="10"/>
      <c r="O995" s="10"/>
      <c r="P995" s="10"/>
      <c r="Q995" s="10"/>
      <c r="R995" s="10"/>
      <c r="S995" s="10"/>
      <c r="T995" s="10"/>
      <c r="U995" s="10"/>
      <c r="V995" s="10"/>
      <c r="W995" s="10"/>
      <c r="X995" s="10"/>
      <c r="Y995" s="10"/>
      <c r="Z995" s="10"/>
    </row>
    <row r="996" spans="1:26" ht="15.5">
      <c r="A996" s="10"/>
      <c r="B996" s="10"/>
      <c r="C996" s="10"/>
      <c r="D996" s="10"/>
      <c r="E996" s="10"/>
      <c r="F996" s="10"/>
      <c r="G996" s="507"/>
      <c r="H996" s="10"/>
      <c r="I996" s="10"/>
      <c r="J996" s="10"/>
      <c r="K996" s="10"/>
      <c r="L996" s="10"/>
      <c r="M996" s="10"/>
      <c r="N996" s="10"/>
      <c r="O996" s="10"/>
      <c r="P996" s="10"/>
      <c r="Q996" s="10"/>
      <c r="R996" s="10"/>
      <c r="S996" s="10"/>
      <c r="T996" s="10"/>
      <c r="U996" s="10"/>
      <c r="V996" s="10"/>
      <c r="W996" s="10"/>
      <c r="X996" s="10"/>
      <c r="Y996" s="10"/>
      <c r="Z996" s="10"/>
    </row>
    <row r="997" spans="1:26" ht="15.5">
      <c r="A997" s="10"/>
      <c r="B997" s="10"/>
      <c r="C997" s="10"/>
      <c r="D997" s="10"/>
      <c r="E997" s="10"/>
      <c r="F997" s="10"/>
      <c r="G997" s="507"/>
      <c r="H997" s="10"/>
      <c r="I997" s="10"/>
      <c r="J997" s="10"/>
      <c r="K997" s="10"/>
      <c r="L997" s="10"/>
      <c r="M997" s="10"/>
      <c r="N997" s="10"/>
      <c r="O997" s="10"/>
      <c r="P997" s="10"/>
      <c r="Q997" s="10"/>
      <c r="R997" s="10"/>
      <c r="S997" s="10"/>
      <c r="T997" s="10"/>
      <c r="U997" s="10"/>
      <c r="V997" s="10"/>
      <c r="W997" s="10"/>
      <c r="X997" s="10"/>
      <c r="Y997" s="10"/>
      <c r="Z997" s="10"/>
    </row>
    <row r="998" spans="1:26" ht="15.5">
      <c r="A998" s="10"/>
      <c r="B998" s="10"/>
      <c r="C998" s="10"/>
      <c r="D998" s="10"/>
      <c r="E998" s="10"/>
      <c r="F998" s="10"/>
      <c r="G998" s="507"/>
      <c r="H998" s="10"/>
      <c r="I998" s="10"/>
      <c r="J998" s="10"/>
      <c r="K998" s="10"/>
      <c r="L998" s="10"/>
      <c r="M998" s="10"/>
      <c r="N998" s="10"/>
      <c r="O998" s="10"/>
      <c r="P998" s="10"/>
      <c r="Q998" s="10"/>
      <c r="R998" s="10"/>
      <c r="S998" s="10"/>
      <c r="T998" s="10"/>
      <c r="U998" s="10"/>
      <c r="V998" s="10"/>
      <c r="W998" s="10"/>
      <c r="X998" s="10"/>
      <c r="Y998" s="10"/>
      <c r="Z998" s="10"/>
    </row>
    <row r="999" spans="1:26" ht="15.5">
      <c r="A999" s="10"/>
      <c r="B999" s="10"/>
      <c r="C999" s="10"/>
      <c r="D999" s="10"/>
      <c r="E999" s="10"/>
      <c r="F999" s="10"/>
      <c r="G999" s="507"/>
      <c r="H999" s="10"/>
      <c r="I999" s="10"/>
      <c r="J999" s="10"/>
      <c r="K999" s="10"/>
      <c r="L999" s="10"/>
      <c r="M999" s="10"/>
      <c r="N999" s="10"/>
      <c r="O999" s="10"/>
      <c r="P999" s="10"/>
      <c r="Q999" s="10"/>
      <c r="R999" s="10"/>
      <c r="S999" s="10"/>
      <c r="T999" s="10"/>
      <c r="U999" s="10"/>
      <c r="V999" s="10"/>
      <c r="W999" s="10"/>
      <c r="X999" s="10"/>
      <c r="Y999" s="10"/>
      <c r="Z999" s="10"/>
    </row>
    <row r="1000" spans="1:26" ht="15.5">
      <c r="A1000" s="10"/>
      <c r="B1000" s="10"/>
      <c r="C1000" s="10"/>
      <c r="D1000" s="10"/>
      <c r="E1000" s="10"/>
      <c r="F1000" s="10"/>
      <c r="G1000" s="507"/>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B113:D113"/>
    <mergeCell ref="E113:F113"/>
    <mergeCell ref="A114:D114"/>
    <mergeCell ref="A1:B1"/>
    <mergeCell ref="A2:B2"/>
    <mergeCell ref="A3:F3"/>
    <mergeCell ref="E4:F4"/>
    <mergeCell ref="F50:F58"/>
    <mergeCell ref="F89:F91"/>
    <mergeCell ref="D112:F112"/>
  </mergeCells>
  <pageMargins left="0.38" right="0.17" top="0.75" bottom="0.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AE1000"/>
  <sheetViews>
    <sheetView workbookViewId="0"/>
  </sheetViews>
  <sheetFormatPr defaultColWidth="12.6640625" defaultRowHeight="15" customHeight="1"/>
  <cols>
    <col min="1" max="1" width="5.1640625" customWidth="1"/>
    <col min="2" max="2" width="52.4140625" customWidth="1"/>
    <col min="3" max="3" width="17.5" customWidth="1"/>
    <col min="4" max="4" width="14" customWidth="1"/>
    <col min="5" max="5" width="10.1640625" customWidth="1"/>
    <col min="6" max="6" width="15.4140625" customWidth="1"/>
    <col min="7" max="7" width="13.25" customWidth="1"/>
    <col min="8" max="8" width="15.9140625" customWidth="1"/>
    <col min="9" max="9" width="8.9140625" customWidth="1"/>
    <col min="10" max="10" width="18.6640625" customWidth="1"/>
    <col min="11" max="11" width="12" customWidth="1"/>
    <col min="12" max="12" width="15.9140625" customWidth="1"/>
    <col min="13" max="13" width="10.75" customWidth="1"/>
    <col min="14" max="14" width="18.9140625" customWidth="1"/>
    <col min="15" max="15" width="10.1640625" customWidth="1"/>
    <col min="16" max="16" width="19.25" customWidth="1"/>
    <col min="17" max="17" width="14.4140625" customWidth="1"/>
    <col min="18" max="18" width="10.1640625" customWidth="1"/>
    <col min="19" max="19" width="13.9140625" customWidth="1"/>
    <col min="20" max="20" width="10.1640625" customWidth="1"/>
    <col min="21" max="21" width="15.1640625" customWidth="1"/>
    <col min="22" max="22" width="10.1640625" customWidth="1"/>
    <col min="23" max="23" width="14.5" customWidth="1"/>
    <col min="24" max="24" width="10.1640625" customWidth="1"/>
    <col min="25" max="25" width="14.75" customWidth="1"/>
    <col min="26" max="26" width="10.1640625" customWidth="1"/>
    <col min="27" max="27" width="15.4140625" customWidth="1"/>
    <col min="28" max="28" width="18" customWidth="1"/>
    <col min="29" max="29" width="16.75" customWidth="1"/>
    <col min="30" max="30" width="11.4140625" customWidth="1"/>
    <col min="31" max="31" width="48" customWidth="1"/>
  </cols>
  <sheetData>
    <row r="1" spans="1:31" ht="15.5">
      <c r="A1" s="866" t="s">
        <v>65</v>
      </c>
      <c r="B1" s="751"/>
      <c r="C1" s="398"/>
      <c r="D1" s="34"/>
      <c r="E1" s="34"/>
      <c r="F1" s="34"/>
      <c r="G1" s="34"/>
      <c r="H1" s="34"/>
      <c r="I1" s="34"/>
      <c r="J1" s="34"/>
      <c r="K1" s="34"/>
      <c r="L1" s="34"/>
      <c r="M1" s="34"/>
      <c r="N1" s="34"/>
      <c r="O1" s="34"/>
      <c r="P1" s="34"/>
      <c r="Q1" s="34"/>
      <c r="R1" s="34"/>
      <c r="S1" s="34"/>
      <c r="T1" s="34"/>
      <c r="U1" s="34"/>
      <c r="V1" s="34"/>
      <c r="W1" s="34"/>
      <c r="X1" s="34"/>
      <c r="Y1" s="34"/>
      <c r="Z1" s="34"/>
      <c r="AA1" s="34"/>
      <c r="AB1" s="34"/>
      <c r="AC1" s="10"/>
      <c r="AD1" s="487" t="s">
        <v>1118</v>
      </c>
      <c r="AE1" s="507"/>
    </row>
    <row r="2" spans="1:31" ht="15.5">
      <c r="A2" s="762" t="s">
        <v>1101</v>
      </c>
      <c r="B2" s="751"/>
      <c r="C2" s="34"/>
      <c r="D2" s="34"/>
      <c r="E2" s="34"/>
      <c r="F2" s="34"/>
      <c r="G2" s="34"/>
      <c r="H2" s="34"/>
      <c r="I2" s="34"/>
      <c r="J2" s="34"/>
      <c r="K2" s="34"/>
      <c r="L2" s="34"/>
      <c r="M2" s="34"/>
      <c r="N2" s="34"/>
      <c r="O2" s="34"/>
      <c r="P2" s="34"/>
      <c r="Q2" s="34"/>
      <c r="R2" s="34"/>
      <c r="S2" s="34"/>
      <c r="T2" s="34"/>
      <c r="U2" s="34"/>
      <c r="V2" s="34"/>
      <c r="W2" s="34"/>
      <c r="X2" s="34"/>
      <c r="Y2" s="34"/>
      <c r="Z2" s="34"/>
      <c r="AA2" s="34"/>
      <c r="AB2" s="34"/>
      <c r="AC2" s="582"/>
      <c r="AD2" s="10"/>
      <c r="AE2" s="507"/>
    </row>
    <row r="3" spans="1:31" ht="35.25" customHeight="1">
      <c r="A3" s="10"/>
      <c r="B3" s="621"/>
      <c r="C3" s="805" t="s">
        <v>1119</v>
      </c>
      <c r="D3" s="751"/>
      <c r="E3" s="751"/>
      <c r="F3" s="751"/>
      <c r="G3" s="751"/>
      <c r="H3" s="751"/>
      <c r="I3" s="751"/>
      <c r="J3" s="751"/>
      <c r="K3" s="751"/>
      <c r="L3" s="751"/>
      <c r="M3" s="751"/>
      <c r="N3" s="751"/>
      <c r="O3" s="751"/>
      <c r="P3" s="805" t="s">
        <v>1119</v>
      </c>
      <c r="Q3" s="751"/>
      <c r="R3" s="751"/>
      <c r="S3" s="751"/>
      <c r="T3" s="751"/>
      <c r="U3" s="751"/>
      <c r="V3" s="751"/>
      <c r="W3" s="751"/>
      <c r="X3" s="751"/>
      <c r="Y3" s="751"/>
      <c r="Z3" s="751"/>
      <c r="AA3" s="751"/>
      <c r="AB3" s="751"/>
      <c r="AC3" s="621"/>
      <c r="AD3" s="621"/>
      <c r="AE3" s="507"/>
    </row>
    <row r="4" spans="1:31" ht="15.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557"/>
      <c r="AE4" s="507"/>
    </row>
    <row r="5" spans="1:31" ht="32.25" customHeight="1">
      <c r="A5" s="884" t="s">
        <v>3</v>
      </c>
      <c r="B5" s="884" t="s">
        <v>70</v>
      </c>
      <c r="C5" s="885" t="s">
        <v>1188</v>
      </c>
      <c r="D5" s="828"/>
      <c r="E5" s="828"/>
      <c r="F5" s="828"/>
      <c r="G5" s="828"/>
      <c r="H5" s="828"/>
      <c r="I5" s="828"/>
      <c r="J5" s="828"/>
      <c r="K5" s="828"/>
      <c r="L5" s="828"/>
      <c r="M5" s="828"/>
      <c r="N5" s="828"/>
      <c r="O5" s="829"/>
      <c r="P5" s="882" t="s">
        <v>1189</v>
      </c>
      <c r="Q5" s="828"/>
      <c r="R5" s="828"/>
      <c r="S5" s="828"/>
      <c r="T5" s="828"/>
      <c r="U5" s="828"/>
      <c r="V5" s="828"/>
      <c r="W5" s="828"/>
      <c r="X5" s="828"/>
      <c r="Y5" s="828"/>
      <c r="Z5" s="828"/>
      <c r="AA5" s="828"/>
      <c r="AB5" s="829"/>
      <c r="AC5" s="883" t="s">
        <v>1190</v>
      </c>
      <c r="AD5" s="879" t="s">
        <v>7</v>
      </c>
      <c r="AE5" s="537"/>
    </row>
    <row r="6" spans="1:31" ht="140.25" customHeight="1">
      <c r="A6" s="773"/>
      <c r="B6" s="773"/>
      <c r="C6" s="887" t="s">
        <v>1191</v>
      </c>
      <c r="D6" s="886" t="s">
        <v>1128</v>
      </c>
      <c r="E6" s="829"/>
      <c r="F6" s="886" t="s">
        <v>1131</v>
      </c>
      <c r="G6" s="829"/>
      <c r="H6" s="886" t="s">
        <v>1132</v>
      </c>
      <c r="I6" s="829"/>
      <c r="J6" s="886" t="s">
        <v>1133</v>
      </c>
      <c r="K6" s="829"/>
      <c r="L6" s="886" t="s">
        <v>1134</v>
      </c>
      <c r="M6" s="829"/>
      <c r="N6" s="886" t="s">
        <v>1135</v>
      </c>
      <c r="O6" s="829"/>
      <c r="P6" s="880" t="s">
        <v>1192</v>
      </c>
      <c r="Q6" s="881" t="s">
        <v>1128</v>
      </c>
      <c r="R6" s="829"/>
      <c r="S6" s="881" t="s">
        <v>1131</v>
      </c>
      <c r="T6" s="829"/>
      <c r="U6" s="881" t="s">
        <v>1132</v>
      </c>
      <c r="V6" s="829"/>
      <c r="W6" s="881" t="s">
        <v>1133</v>
      </c>
      <c r="X6" s="829"/>
      <c r="Y6" s="881" t="s">
        <v>1134</v>
      </c>
      <c r="Z6" s="829"/>
      <c r="AA6" s="881" t="s">
        <v>1135</v>
      </c>
      <c r="AB6" s="829"/>
      <c r="AC6" s="773"/>
      <c r="AD6" s="876"/>
      <c r="AE6" s="537"/>
    </row>
    <row r="7" spans="1:31" ht="113.25" customHeight="1">
      <c r="A7" s="790"/>
      <c r="B7" s="790"/>
      <c r="C7" s="790"/>
      <c r="D7" s="622" t="s">
        <v>1193</v>
      </c>
      <c r="E7" s="622" t="s">
        <v>1194</v>
      </c>
      <c r="F7" s="622" t="s">
        <v>1195</v>
      </c>
      <c r="G7" s="622" t="s">
        <v>1196</v>
      </c>
      <c r="H7" s="622" t="s">
        <v>1197</v>
      </c>
      <c r="I7" s="622" t="s">
        <v>1198</v>
      </c>
      <c r="J7" s="622" t="s">
        <v>1199</v>
      </c>
      <c r="K7" s="622" t="s">
        <v>1200</v>
      </c>
      <c r="L7" s="622" t="s">
        <v>1201</v>
      </c>
      <c r="M7" s="622" t="s">
        <v>1202</v>
      </c>
      <c r="N7" s="622" t="s">
        <v>1203</v>
      </c>
      <c r="O7" s="622" t="s">
        <v>1204</v>
      </c>
      <c r="P7" s="790"/>
      <c r="Q7" s="4" t="s">
        <v>1193</v>
      </c>
      <c r="R7" s="4" t="s">
        <v>1194</v>
      </c>
      <c r="S7" s="4" t="s">
        <v>1195</v>
      </c>
      <c r="T7" s="4" t="s">
        <v>1196</v>
      </c>
      <c r="U7" s="4" t="s">
        <v>1197</v>
      </c>
      <c r="V7" s="4" t="s">
        <v>1198</v>
      </c>
      <c r="W7" s="4" t="s">
        <v>1199</v>
      </c>
      <c r="X7" s="4" t="s">
        <v>1200</v>
      </c>
      <c r="Y7" s="4" t="s">
        <v>1201</v>
      </c>
      <c r="Z7" s="4" t="s">
        <v>1202</v>
      </c>
      <c r="AA7" s="4" t="s">
        <v>1203</v>
      </c>
      <c r="AB7" s="4" t="s">
        <v>1204</v>
      </c>
      <c r="AC7" s="790"/>
      <c r="AD7" s="787"/>
      <c r="AE7" s="537"/>
    </row>
    <row r="8" spans="1:31" ht="62.25" customHeight="1">
      <c r="A8" s="623" t="s">
        <v>216</v>
      </c>
      <c r="B8" s="623" t="s">
        <v>217</v>
      </c>
      <c r="C8" s="624" t="s">
        <v>1205</v>
      </c>
      <c r="D8" s="625" t="s">
        <v>219</v>
      </c>
      <c r="E8" s="625" t="s">
        <v>220</v>
      </c>
      <c r="F8" s="625" t="s">
        <v>221</v>
      </c>
      <c r="G8" s="625" t="s">
        <v>222</v>
      </c>
      <c r="H8" s="625" t="s">
        <v>223</v>
      </c>
      <c r="I8" s="625" t="s">
        <v>224</v>
      </c>
      <c r="J8" s="625" t="s">
        <v>225</v>
      </c>
      <c r="K8" s="625" t="s">
        <v>226</v>
      </c>
      <c r="L8" s="625" t="s">
        <v>227</v>
      </c>
      <c r="M8" s="625" t="s">
        <v>228</v>
      </c>
      <c r="N8" s="625" t="s">
        <v>229</v>
      </c>
      <c r="O8" s="625" t="s">
        <v>230</v>
      </c>
      <c r="P8" s="626" t="s">
        <v>1206</v>
      </c>
      <c r="Q8" s="627" t="s">
        <v>320</v>
      </c>
      <c r="R8" s="627" t="s">
        <v>321</v>
      </c>
      <c r="S8" s="627" t="s">
        <v>1207</v>
      </c>
      <c r="T8" s="627" t="s">
        <v>1208</v>
      </c>
      <c r="U8" s="627" t="s">
        <v>1209</v>
      </c>
      <c r="V8" s="627" t="s">
        <v>1210</v>
      </c>
      <c r="W8" s="627" t="s">
        <v>1211</v>
      </c>
      <c r="X8" s="627" t="s">
        <v>1212</v>
      </c>
      <c r="Y8" s="627" t="s">
        <v>1213</v>
      </c>
      <c r="Z8" s="627" t="s">
        <v>1214</v>
      </c>
      <c r="AA8" s="627" t="s">
        <v>1215</v>
      </c>
      <c r="AB8" s="627" t="s">
        <v>1216</v>
      </c>
      <c r="AC8" s="628" t="s">
        <v>1217</v>
      </c>
      <c r="AD8" s="629" t="s">
        <v>1218</v>
      </c>
      <c r="AE8" s="537"/>
    </row>
    <row r="9" spans="1:31" ht="15.5">
      <c r="A9" s="397"/>
      <c r="B9" s="397" t="s">
        <v>1122</v>
      </c>
      <c r="C9" s="630"/>
      <c r="D9" s="630"/>
      <c r="E9" s="630"/>
      <c r="F9" s="630"/>
      <c r="G9" s="630"/>
      <c r="H9" s="630"/>
      <c r="I9" s="630"/>
      <c r="J9" s="630"/>
      <c r="K9" s="630"/>
      <c r="L9" s="630"/>
      <c r="M9" s="630"/>
      <c r="N9" s="630"/>
      <c r="O9" s="630"/>
      <c r="P9" s="631"/>
      <c r="Q9" s="631"/>
      <c r="R9" s="631"/>
      <c r="S9" s="631"/>
      <c r="T9" s="631"/>
      <c r="U9" s="631"/>
      <c r="V9" s="631"/>
      <c r="W9" s="631"/>
      <c r="X9" s="631"/>
      <c r="Y9" s="631"/>
      <c r="Z9" s="631"/>
      <c r="AA9" s="631"/>
      <c r="AB9" s="631"/>
      <c r="AC9" s="632"/>
      <c r="AD9" s="590"/>
      <c r="AE9" s="591"/>
    </row>
    <row r="10" spans="1:31" ht="15.5">
      <c r="A10" s="397" t="s">
        <v>80</v>
      </c>
      <c r="B10" s="397" t="s">
        <v>1123</v>
      </c>
      <c r="C10" s="630"/>
      <c r="D10" s="630"/>
      <c r="E10" s="630"/>
      <c r="F10" s="630"/>
      <c r="G10" s="630"/>
      <c r="H10" s="630"/>
      <c r="I10" s="630"/>
      <c r="J10" s="630"/>
      <c r="K10" s="630"/>
      <c r="L10" s="630"/>
      <c r="M10" s="630"/>
      <c r="N10" s="630"/>
      <c r="O10" s="630"/>
      <c r="P10" s="631"/>
      <c r="Q10" s="631"/>
      <c r="R10" s="631"/>
      <c r="S10" s="631"/>
      <c r="T10" s="631"/>
      <c r="U10" s="631"/>
      <c r="V10" s="631"/>
      <c r="W10" s="631"/>
      <c r="X10" s="631"/>
      <c r="Y10" s="631"/>
      <c r="Z10" s="631"/>
      <c r="AA10" s="631"/>
      <c r="AB10" s="631"/>
      <c r="AC10" s="633"/>
      <c r="AD10" s="595"/>
      <c r="AE10" s="591"/>
    </row>
    <row r="11" spans="1:31" ht="23.25" customHeight="1">
      <c r="A11" s="634" t="s">
        <v>82</v>
      </c>
      <c r="B11" s="397" t="s">
        <v>1124</v>
      </c>
      <c r="C11" s="630"/>
      <c r="D11" s="630"/>
      <c r="E11" s="630"/>
      <c r="F11" s="630"/>
      <c r="G11" s="630"/>
      <c r="H11" s="630"/>
      <c r="I11" s="630"/>
      <c r="J11" s="630"/>
      <c r="K11" s="630"/>
      <c r="L11" s="630"/>
      <c r="M11" s="630"/>
      <c r="N11" s="630"/>
      <c r="O11" s="630"/>
      <c r="P11" s="631"/>
      <c r="Q11" s="631"/>
      <c r="R11" s="631"/>
      <c r="S11" s="631"/>
      <c r="T11" s="631"/>
      <c r="U11" s="631"/>
      <c r="V11" s="631"/>
      <c r="W11" s="631"/>
      <c r="X11" s="631"/>
      <c r="Y11" s="631"/>
      <c r="Z11" s="631"/>
      <c r="AA11" s="631"/>
      <c r="AB11" s="631"/>
      <c r="AC11" s="635"/>
      <c r="AD11" s="571"/>
      <c r="AE11" s="591"/>
    </row>
    <row r="12" spans="1:31" ht="24" customHeight="1">
      <c r="A12" s="634">
        <v>1</v>
      </c>
      <c r="B12" s="636" t="s">
        <v>1126</v>
      </c>
      <c r="C12" s="637">
        <f t="shared" ref="C12:C17" si="0">D12*E12+F12*G12+H12*I12+J12*K12+L12*M12+N12*O12</f>
        <v>0</v>
      </c>
      <c r="D12" s="638"/>
      <c r="E12" s="638">
        <v>310</v>
      </c>
      <c r="F12" s="638"/>
      <c r="G12" s="638">
        <v>310</v>
      </c>
      <c r="H12" s="638"/>
      <c r="I12" s="638">
        <v>380</v>
      </c>
      <c r="J12" s="638"/>
      <c r="K12" s="638">
        <v>380</v>
      </c>
      <c r="L12" s="638"/>
      <c r="M12" s="638">
        <v>380</v>
      </c>
      <c r="N12" s="638"/>
      <c r="O12" s="638">
        <v>310</v>
      </c>
      <c r="P12" s="639"/>
      <c r="Q12" s="639"/>
      <c r="R12" s="639"/>
      <c r="S12" s="639"/>
      <c r="T12" s="639"/>
      <c r="U12" s="639"/>
      <c r="V12" s="639"/>
      <c r="W12" s="639"/>
      <c r="X12" s="639"/>
      <c r="Y12" s="639"/>
      <c r="Z12" s="639"/>
      <c r="AA12" s="639"/>
      <c r="AB12" s="639"/>
      <c r="AC12" s="640"/>
      <c r="AD12" s="571"/>
      <c r="AE12" s="507"/>
    </row>
    <row r="13" spans="1:31" ht="15.5">
      <c r="A13" s="634">
        <v>2</v>
      </c>
      <c r="B13" s="636" t="s">
        <v>1136</v>
      </c>
      <c r="C13" s="637">
        <f t="shared" si="0"/>
        <v>0</v>
      </c>
      <c r="D13" s="638"/>
      <c r="E13" s="638">
        <f>+E12*1.5</f>
        <v>465</v>
      </c>
      <c r="F13" s="638"/>
      <c r="G13" s="638">
        <f>+G12*1.5</f>
        <v>465</v>
      </c>
      <c r="H13" s="638"/>
      <c r="I13" s="638">
        <f>+I12*1.5</f>
        <v>570</v>
      </c>
      <c r="J13" s="638"/>
      <c r="K13" s="638">
        <f>+K12*1.5</f>
        <v>570</v>
      </c>
      <c r="L13" s="638"/>
      <c r="M13" s="638">
        <f>+M12*1.5</f>
        <v>570</v>
      </c>
      <c r="N13" s="638"/>
      <c r="O13" s="638">
        <f>+O12*1.5</f>
        <v>465</v>
      </c>
      <c r="P13" s="639"/>
      <c r="Q13" s="639"/>
      <c r="R13" s="639"/>
      <c r="S13" s="639"/>
      <c r="T13" s="639"/>
      <c r="U13" s="639"/>
      <c r="V13" s="639"/>
      <c r="W13" s="639"/>
      <c r="X13" s="639"/>
      <c r="Y13" s="639"/>
      <c r="Z13" s="639"/>
      <c r="AA13" s="639"/>
      <c r="AB13" s="639"/>
      <c r="AC13" s="640"/>
      <c r="AD13" s="571"/>
      <c r="AE13" s="507"/>
    </row>
    <row r="14" spans="1:31" ht="15.5">
      <c r="A14" s="634">
        <v>3</v>
      </c>
      <c r="B14" s="636" t="s">
        <v>1137</v>
      </c>
      <c r="C14" s="637">
        <f t="shared" si="0"/>
        <v>0</v>
      </c>
      <c r="D14" s="638"/>
      <c r="E14" s="638">
        <f>+E12*1.5</f>
        <v>465</v>
      </c>
      <c r="F14" s="638"/>
      <c r="G14" s="638">
        <f>+G12*1.5</f>
        <v>465</v>
      </c>
      <c r="H14" s="638"/>
      <c r="I14" s="638">
        <f>+I12*1.5</f>
        <v>570</v>
      </c>
      <c r="J14" s="638"/>
      <c r="K14" s="638">
        <f>+K12*1.5</f>
        <v>570</v>
      </c>
      <c r="L14" s="638"/>
      <c r="M14" s="638">
        <f>+M12*1.5</f>
        <v>570</v>
      </c>
      <c r="N14" s="638"/>
      <c r="O14" s="638">
        <f>+O12*1.5</f>
        <v>465</v>
      </c>
      <c r="P14" s="639"/>
      <c r="Q14" s="639"/>
      <c r="R14" s="639"/>
      <c r="S14" s="639"/>
      <c r="T14" s="639"/>
      <c r="U14" s="639"/>
      <c r="V14" s="639"/>
      <c r="W14" s="639"/>
      <c r="X14" s="639"/>
      <c r="Y14" s="639"/>
      <c r="Z14" s="639"/>
      <c r="AA14" s="639"/>
      <c r="AB14" s="639"/>
      <c r="AC14" s="640"/>
      <c r="AD14" s="571"/>
      <c r="AE14" s="507"/>
    </row>
    <row r="15" spans="1:31" ht="15.5">
      <c r="A15" s="634">
        <v>4</v>
      </c>
      <c r="B15" s="636" t="s">
        <v>1138</v>
      </c>
      <c r="C15" s="637">
        <f t="shared" si="0"/>
        <v>0</v>
      </c>
      <c r="D15" s="638"/>
      <c r="E15" s="638">
        <f>+E12*1.5</f>
        <v>465</v>
      </c>
      <c r="F15" s="638"/>
      <c r="G15" s="638">
        <f>+G12*1.5</f>
        <v>465</v>
      </c>
      <c r="H15" s="638"/>
      <c r="I15" s="638">
        <f>+I12*1.5</f>
        <v>570</v>
      </c>
      <c r="J15" s="638"/>
      <c r="K15" s="638">
        <f>+K12*1.5</f>
        <v>570</v>
      </c>
      <c r="L15" s="638"/>
      <c r="M15" s="638">
        <f>+M12*1.5</f>
        <v>570</v>
      </c>
      <c r="N15" s="638"/>
      <c r="O15" s="638">
        <f>+O12*1.5</f>
        <v>465</v>
      </c>
      <c r="P15" s="639"/>
      <c r="Q15" s="639"/>
      <c r="R15" s="639"/>
      <c r="S15" s="639"/>
      <c r="T15" s="639"/>
      <c r="U15" s="639"/>
      <c r="V15" s="639"/>
      <c r="W15" s="639"/>
      <c r="X15" s="639"/>
      <c r="Y15" s="639"/>
      <c r="Z15" s="639"/>
      <c r="AA15" s="639"/>
      <c r="AB15" s="639"/>
      <c r="AC15" s="640"/>
      <c r="AD15" s="571"/>
      <c r="AE15" s="507"/>
    </row>
    <row r="16" spans="1:31" ht="21.75" customHeight="1">
      <c r="A16" s="634">
        <v>5</v>
      </c>
      <c r="B16" s="636" t="s">
        <v>1140</v>
      </c>
      <c r="C16" s="637">
        <f t="shared" si="0"/>
        <v>0</v>
      </c>
      <c r="D16" s="638"/>
      <c r="E16" s="638">
        <f>+E12*2.5</f>
        <v>775</v>
      </c>
      <c r="F16" s="638"/>
      <c r="G16" s="638">
        <f>+G12*2.5</f>
        <v>775</v>
      </c>
      <c r="H16" s="638"/>
      <c r="I16" s="638">
        <f>+I12*2.5</f>
        <v>950</v>
      </c>
      <c r="J16" s="638"/>
      <c r="K16" s="638">
        <f>+K12*2.5</f>
        <v>950</v>
      </c>
      <c r="L16" s="638"/>
      <c r="M16" s="638">
        <f>+M12*2.5</f>
        <v>950</v>
      </c>
      <c r="N16" s="638"/>
      <c r="O16" s="638">
        <f>+O12*2.5</f>
        <v>775</v>
      </c>
      <c r="P16" s="639"/>
      <c r="Q16" s="639"/>
      <c r="R16" s="639"/>
      <c r="S16" s="639"/>
      <c r="T16" s="639"/>
      <c r="U16" s="639"/>
      <c r="V16" s="639"/>
      <c r="W16" s="639"/>
      <c r="X16" s="639"/>
      <c r="Y16" s="639"/>
      <c r="Z16" s="639"/>
      <c r="AA16" s="639"/>
      <c r="AB16" s="639"/>
      <c r="AC16" s="640"/>
      <c r="AD16" s="571"/>
      <c r="AE16" s="507"/>
    </row>
    <row r="17" spans="1:31" ht="15.5">
      <c r="A17" s="634">
        <v>6</v>
      </c>
      <c r="B17" s="397" t="s">
        <v>1162</v>
      </c>
      <c r="C17" s="637">
        <f t="shared" si="0"/>
        <v>0</v>
      </c>
      <c r="D17" s="630"/>
      <c r="E17" s="630"/>
      <c r="F17" s="630"/>
      <c r="G17" s="630"/>
      <c r="H17" s="630"/>
      <c r="I17" s="630"/>
      <c r="J17" s="630"/>
      <c r="K17" s="630"/>
      <c r="L17" s="630"/>
      <c r="M17" s="630"/>
      <c r="N17" s="630"/>
      <c r="O17" s="630"/>
      <c r="P17" s="631"/>
      <c r="Q17" s="631"/>
      <c r="R17" s="631"/>
      <c r="S17" s="631"/>
      <c r="T17" s="631"/>
      <c r="U17" s="631"/>
      <c r="V17" s="631"/>
      <c r="W17" s="631"/>
      <c r="X17" s="631"/>
      <c r="Y17" s="631"/>
      <c r="Z17" s="631"/>
      <c r="AA17" s="631"/>
      <c r="AB17" s="631"/>
      <c r="AC17" s="641"/>
      <c r="AD17" s="603"/>
      <c r="AE17" s="507"/>
    </row>
    <row r="18" spans="1:31" ht="15.5">
      <c r="A18" s="634"/>
      <c r="B18" s="9" t="s">
        <v>1163</v>
      </c>
      <c r="C18" s="638"/>
      <c r="D18" s="630"/>
      <c r="E18" s="630"/>
      <c r="F18" s="630"/>
      <c r="G18" s="630"/>
      <c r="H18" s="630"/>
      <c r="I18" s="630"/>
      <c r="J18" s="630"/>
      <c r="K18" s="630"/>
      <c r="L18" s="630"/>
      <c r="M18" s="630"/>
      <c r="N18" s="630"/>
      <c r="O18" s="630"/>
      <c r="P18" s="631"/>
      <c r="Q18" s="631"/>
      <c r="R18" s="631"/>
      <c r="S18" s="631"/>
      <c r="T18" s="631"/>
      <c r="U18" s="631"/>
      <c r="V18" s="631"/>
      <c r="W18" s="631"/>
      <c r="X18" s="631"/>
      <c r="Y18" s="631"/>
      <c r="Z18" s="631"/>
      <c r="AA18" s="631"/>
      <c r="AB18" s="631"/>
      <c r="AC18" s="641"/>
      <c r="AD18" s="603"/>
      <c r="AE18" s="507"/>
    </row>
    <row r="19" spans="1:31" ht="15.5">
      <c r="A19" s="634"/>
      <c r="B19" s="9" t="s">
        <v>1163</v>
      </c>
      <c r="C19" s="638"/>
      <c r="D19" s="630"/>
      <c r="E19" s="630"/>
      <c r="F19" s="630"/>
      <c r="G19" s="630"/>
      <c r="H19" s="630"/>
      <c r="I19" s="630"/>
      <c r="J19" s="630"/>
      <c r="K19" s="630"/>
      <c r="L19" s="630"/>
      <c r="M19" s="630"/>
      <c r="N19" s="630"/>
      <c r="O19" s="630"/>
      <c r="P19" s="631"/>
      <c r="Q19" s="631"/>
      <c r="R19" s="631"/>
      <c r="S19" s="631"/>
      <c r="T19" s="631"/>
      <c r="U19" s="631"/>
      <c r="V19" s="631"/>
      <c r="W19" s="631"/>
      <c r="X19" s="631"/>
      <c r="Y19" s="631"/>
      <c r="Z19" s="631"/>
      <c r="AA19" s="631"/>
      <c r="AB19" s="631"/>
      <c r="AC19" s="641"/>
      <c r="AD19" s="603"/>
      <c r="AE19" s="507"/>
    </row>
    <row r="20" spans="1:31" ht="15.5">
      <c r="A20" s="634"/>
      <c r="B20" s="9" t="s">
        <v>1163</v>
      </c>
      <c r="C20" s="638"/>
      <c r="D20" s="630"/>
      <c r="E20" s="630"/>
      <c r="F20" s="630"/>
      <c r="G20" s="630"/>
      <c r="H20" s="630"/>
      <c r="I20" s="630"/>
      <c r="J20" s="630"/>
      <c r="K20" s="630"/>
      <c r="L20" s="630"/>
      <c r="M20" s="630"/>
      <c r="N20" s="630"/>
      <c r="O20" s="630"/>
      <c r="P20" s="631"/>
      <c r="Q20" s="631"/>
      <c r="R20" s="631"/>
      <c r="S20" s="631"/>
      <c r="T20" s="631"/>
      <c r="U20" s="631"/>
      <c r="V20" s="631"/>
      <c r="W20" s="631"/>
      <c r="X20" s="631"/>
      <c r="Y20" s="631"/>
      <c r="Z20" s="631"/>
      <c r="AA20" s="631"/>
      <c r="AB20" s="631"/>
      <c r="AC20" s="641"/>
      <c r="AD20" s="603"/>
      <c r="AE20" s="507"/>
    </row>
    <row r="21" spans="1:31" ht="21.75" customHeight="1">
      <c r="A21" s="634" t="s">
        <v>105</v>
      </c>
      <c r="B21" s="397" t="s">
        <v>1180</v>
      </c>
      <c r="C21" s="630"/>
      <c r="D21" s="630"/>
      <c r="E21" s="630"/>
      <c r="F21" s="630"/>
      <c r="G21" s="630"/>
      <c r="H21" s="630"/>
      <c r="I21" s="630"/>
      <c r="J21" s="630"/>
      <c r="K21" s="630"/>
      <c r="L21" s="630"/>
      <c r="M21" s="630"/>
      <c r="N21" s="630"/>
      <c r="O21" s="630"/>
      <c r="P21" s="631"/>
      <c r="Q21" s="631"/>
      <c r="R21" s="631"/>
      <c r="S21" s="631"/>
      <c r="T21" s="631"/>
      <c r="U21" s="631"/>
      <c r="V21" s="631"/>
      <c r="W21" s="631"/>
      <c r="X21" s="631"/>
      <c r="Y21" s="631"/>
      <c r="Z21" s="631"/>
      <c r="AA21" s="631"/>
      <c r="AB21" s="631"/>
      <c r="AC21" s="641"/>
      <c r="AD21" s="566"/>
      <c r="AE21" s="591"/>
    </row>
    <row r="22" spans="1:31" ht="30" customHeight="1">
      <c r="A22" s="20">
        <v>1</v>
      </c>
      <c r="B22" s="9" t="s">
        <v>1181</v>
      </c>
      <c r="C22" s="638"/>
      <c r="D22" s="638"/>
      <c r="E22" s="638"/>
      <c r="F22" s="638"/>
      <c r="G22" s="638"/>
      <c r="H22" s="638"/>
      <c r="I22" s="638"/>
      <c r="J22" s="638"/>
      <c r="K22" s="638"/>
      <c r="L22" s="638"/>
      <c r="M22" s="638"/>
      <c r="N22" s="638"/>
      <c r="O22" s="638"/>
      <c r="P22" s="639"/>
      <c r="Q22" s="639"/>
      <c r="R22" s="639"/>
      <c r="S22" s="639"/>
      <c r="T22" s="639"/>
      <c r="U22" s="639"/>
      <c r="V22" s="639"/>
      <c r="W22" s="639"/>
      <c r="X22" s="639"/>
      <c r="Y22" s="639"/>
      <c r="Z22" s="639"/>
      <c r="AA22" s="639"/>
      <c r="AB22" s="639"/>
      <c r="AC22" s="635"/>
      <c r="AD22" s="566"/>
      <c r="AE22" s="591"/>
    </row>
    <row r="23" spans="1:31" ht="30" customHeight="1">
      <c r="A23" s="20">
        <v>2</v>
      </c>
      <c r="B23" s="9" t="s">
        <v>1163</v>
      </c>
      <c r="C23" s="638"/>
      <c r="D23" s="638"/>
      <c r="E23" s="638"/>
      <c r="F23" s="638"/>
      <c r="G23" s="638"/>
      <c r="H23" s="638"/>
      <c r="I23" s="638"/>
      <c r="J23" s="638"/>
      <c r="K23" s="638"/>
      <c r="L23" s="638"/>
      <c r="M23" s="638"/>
      <c r="N23" s="638"/>
      <c r="O23" s="638"/>
      <c r="P23" s="639"/>
      <c r="Q23" s="639"/>
      <c r="R23" s="639"/>
      <c r="S23" s="639"/>
      <c r="T23" s="639"/>
      <c r="U23" s="639"/>
      <c r="V23" s="639"/>
      <c r="W23" s="639"/>
      <c r="X23" s="639"/>
      <c r="Y23" s="639"/>
      <c r="Z23" s="639"/>
      <c r="AA23" s="639"/>
      <c r="AB23" s="639"/>
      <c r="AC23" s="642"/>
      <c r="AD23" s="615"/>
      <c r="AE23" s="591"/>
    </row>
    <row r="24" spans="1:31" ht="30" customHeight="1">
      <c r="A24" s="20">
        <v>3</v>
      </c>
      <c r="B24" s="9" t="s">
        <v>1163</v>
      </c>
      <c r="C24" s="643"/>
      <c r="D24" s="638"/>
      <c r="E24" s="638"/>
      <c r="F24" s="638"/>
      <c r="G24" s="638"/>
      <c r="H24" s="638"/>
      <c r="I24" s="638"/>
      <c r="J24" s="638"/>
      <c r="K24" s="638"/>
      <c r="L24" s="638"/>
      <c r="M24" s="638"/>
      <c r="N24" s="638"/>
      <c r="O24" s="638"/>
      <c r="P24" s="639"/>
      <c r="Q24" s="639"/>
      <c r="R24" s="639"/>
      <c r="S24" s="639"/>
      <c r="T24" s="639"/>
      <c r="U24" s="639"/>
      <c r="V24" s="639"/>
      <c r="W24" s="639"/>
      <c r="X24" s="639"/>
      <c r="Y24" s="639"/>
      <c r="Z24" s="639"/>
      <c r="AA24" s="639"/>
      <c r="AB24" s="639"/>
      <c r="AC24" s="642"/>
      <c r="AD24" s="615"/>
      <c r="AE24" s="591"/>
    </row>
    <row r="25" spans="1:31" ht="30" customHeight="1">
      <c r="A25" s="20">
        <v>4</v>
      </c>
      <c r="B25" s="9" t="s">
        <v>1219</v>
      </c>
      <c r="C25" s="638"/>
      <c r="D25" s="638"/>
      <c r="E25" s="638"/>
      <c r="F25" s="638"/>
      <c r="G25" s="638"/>
      <c r="H25" s="638"/>
      <c r="I25" s="638"/>
      <c r="J25" s="638"/>
      <c r="K25" s="638"/>
      <c r="L25" s="638"/>
      <c r="M25" s="638"/>
      <c r="N25" s="638"/>
      <c r="O25" s="638"/>
      <c r="P25" s="639"/>
      <c r="Q25" s="639"/>
      <c r="R25" s="639"/>
      <c r="S25" s="639"/>
      <c r="T25" s="639"/>
      <c r="U25" s="639"/>
      <c r="V25" s="639"/>
      <c r="W25" s="639"/>
      <c r="X25" s="639"/>
      <c r="Y25" s="639"/>
      <c r="Z25" s="639"/>
      <c r="AA25" s="639"/>
      <c r="AB25" s="639"/>
      <c r="AC25" s="642"/>
      <c r="AD25" s="615"/>
      <c r="AE25" s="591"/>
    </row>
    <row r="26" spans="1:31" ht="28.5" customHeight="1">
      <c r="A26" s="20"/>
      <c r="B26" s="9"/>
      <c r="C26" s="638"/>
      <c r="D26" s="630"/>
      <c r="E26" s="630"/>
      <c r="F26" s="630"/>
      <c r="G26" s="630"/>
      <c r="H26" s="630"/>
      <c r="I26" s="630"/>
      <c r="J26" s="630"/>
      <c r="K26" s="630"/>
      <c r="L26" s="630"/>
      <c r="M26" s="630"/>
      <c r="N26" s="630"/>
      <c r="O26" s="630"/>
      <c r="P26" s="631"/>
      <c r="Q26" s="631"/>
      <c r="R26" s="631"/>
      <c r="S26" s="631"/>
      <c r="T26" s="631"/>
      <c r="U26" s="631"/>
      <c r="V26" s="631"/>
      <c r="W26" s="631"/>
      <c r="X26" s="631"/>
      <c r="Y26" s="631"/>
      <c r="Z26" s="631"/>
      <c r="AA26" s="631"/>
      <c r="AB26" s="631"/>
      <c r="AC26" s="644"/>
      <c r="AD26" s="579"/>
      <c r="AE26" s="507"/>
    </row>
    <row r="27" spans="1:31" ht="16.5" customHeight="1">
      <c r="A27" s="580"/>
      <c r="B27" s="580"/>
      <c r="C27" s="580"/>
      <c r="D27" s="580"/>
      <c r="E27" s="580"/>
      <c r="F27" s="580"/>
      <c r="G27" s="580"/>
      <c r="H27" s="580"/>
      <c r="I27" s="580"/>
      <c r="J27" s="580"/>
      <c r="K27" s="580"/>
      <c r="L27" s="580"/>
      <c r="M27" s="580"/>
      <c r="N27" s="580"/>
      <c r="O27" s="580"/>
      <c r="P27" s="580"/>
      <c r="Q27" s="580"/>
      <c r="R27" s="580"/>
      <c r="S27" s="580"/>
      <c r="T27" s="580"/>
      <c r="U27" s="580"/>
      <c r="V27" s="580"/>
      <c r="W27" s="580"/>
      <c r="X27" s="580"/>
      <c r="Y27" s="580"/>
      <c r="Z27" s="580"/>
      <c r="AA27" s="580"/>
      <c r="AB27" s="580"/>
      <c r="AC27" s="645" t="s">
        <v>1220</v>
      </c>
      <c r="AD27" s="581"/>
      <c r="AE27" s="620"/>
    </row>
    <row r="28" spans="1:31" ht="15.5">
      <c r="A28" s="10"/>
      <c r="B28" s="872"/>
      <c r="C28" s="751"/>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1"/>
      <c r="AD28" s="537"/>
      <c r="AE28" s="507"/>
    </row>
    <row r="29" spans="1:31" ht="77.25" customHeight="1">
      <c r="A29" s="864" t="s">
        <v>1221</v>
      </c>
      <c r="B29" s="751"/>
      <c r="C29" s="751"/>
      <c r="D29" s="751"/>
      <c r="E29" s="751"/>
      <c r="F29" s="751"/>
      <c r="G29" s="751"/>
      <c r="H29" s="751"/>
      <c r="I29" s="751"/>
      <c r="J29" s="751"/>
      <c r="K29" s="751"/>
      <c r="L29" s="751"/>
      <c r="M29" s="751"/>
      <c r="N29" s="751"/>
      <c r="O29" s="751"/>
      <c r="P29" s="751"/>
      <c r="Q29" s="751"/>
      <c r="R29" s="751"/>
      <c r="S29" s="751"/>
      <c r="T29" s="751"/>
      <c r="U29" s="751"/>
      <c r="V29" s="751"/>
      <c r="W29" s="751"/>
      <c r="X29" s="751"/>
      <c r="Y29" s="751"/>
      <c r="Z29" s="751"/>
      <c r="AA29" s="751"/>
      <c r="AB29" s="751"/>
      <c r="AC29" s="751"/>
      <c r="AD29" s="10"/>
      <c r="AE29" s="507"/>
    </row>
    <row r="30" spans="1:31" ht="15.5">
      <c r="A30" s="5" t="s">
        <v>837</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507"/>
    </row>
    <row r="31" spans="1:31" ht="79.5" customHeight="1">
      <c r="A31" s="10" t="s">
        <v>1185</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507"/>
    </row>
    <row r="32" spans="1:31" ht="39.75" customHeight="1">
      <c r="A32" s="10" t="s">
        <v>1186</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507"/>
    </row>
    <row r="33" spans="1:31" ht="39.75" customHeight="1">
      <c r="A33" s="10" t="s">
        <v>1187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507"/>
    </row>
    <row r="34" spans="1:31" ht="15.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507"/>
    </row>
    <row r="35" spans="1:31" ht="15.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507"/>
    </row>
    <row r="36" spans="1:31" ht="15.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507"/>
    </row>
    <row r="37" spans="1:31" ht="15.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507"/>
    </row>
    <row r="38" spans="1:31" ht="15.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507"/>
    </row>
    <row r="39" spans="1:31" ht="15.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507"/>
    </row>
    <row r="40" spans="1:31" ht="15.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507"/>
    </row>
    <row r="41" spans="1:31" ht="15.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507"/>
    </row>
    <row r="42" spans="1:31" ht="15.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507"/>
    </row>
    <row r="43" spans="1:31" ht="15.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507"/>
    </row>
    <row r="44" spans="1:31" ht="15.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507"/>
    </row>
    <row r="45" spans="1:31" ht="15.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507"/>
    </row>
    <row r="46" spans="1:31" ht="15.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507"/>
    </row>
    <row r="47" spans="1:31" ht="15.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507"/>
    </row>
    <row r="48" spans="1:31" ht="15.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507"/>
    </row>
    <row r="49" spans="1:31" ht="15.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507"/>
    </row>
    <row r="50" spans="1:31" ht="15.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507"/>
    </row>
    <row r="51" spans="1:31" ht="15.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507"/>
    </row>
    <row r="52" spans="1:31" ht="15.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507"/>
    </row>
    <row r="53" spans="1:31" ht="15.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507"/>
    </row>
    <row r="54" spans="1:31" ht="15.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507"/>
    </row>
    <row r="55" spans="1:31" ht="15.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507"/>
    </row>
    <row r="56" spans="1:31" ht="15.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507"/>
    </row>
    <row r="57" spans="1:31" ht="15.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507"/>
    </row>
    <row r="58" spans="1:31" ht="15.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507"/>
    </row>
    <row r="59" spans="1:31" ht="15.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507"/>
    </row>
    <row r="60" spans="1:31" ht="15.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507"/>
    </row>
    <row r="61" spans="1:31" ht="15.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507"/>
    </row>
    <row r="62" spans="1:31" ht="15.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507"/>
    </row>
    <row r="63" spans="1:31" ht="15.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507"/>
    </row>
    <row r="64" spans="1:31" ht="15.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507"/>
    </row>
    <row r="65" spans="1:31" ht="15.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507"/>
    </row>
    <row r="66" spans="1:31" ht="15.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507"/>
    </row>
    <row r="67" spans="1:31" ht="15.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507"/>
    </row>
    <row r="68" spans="1:31" ht="15.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507"/>
    </row>
    <row r="69" spans="1:31" ht="15.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507"/>
    </row>
    <row r="70" spans="1:31" ht="15.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507"/>
    </row>
    <row r="71" spans="1:31" ht="15.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507"/>
    </row>
    <row r="72" spans="1:31" ht="15.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507"/>
    </row>
    <row r="73" spans="1:31" ht="15.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507"/>
    </row>
    <row r="74" spans="1:31" ht="15.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507"/>
    </row>
    <row r="75" spans="1:31" ht="15.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507"/>
    </row>
    <row r="76" spans="1:31" ht="15.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507"/>
    </row>
    <row r="77" spans="1:31" ht="15.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507"/>
    </row>
    <row r="78" spans="1:31" ht="15.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507"/>
    </row>
    <row r="79" spans="1:31" ht="15.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507"/>
    </row>
    <row r="80" spans="1:31" ht="15.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507"/>
    </row>
    <row r="81" spans="1:31" ht="15.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507"/>
    </row>
    <row r="82" spans="1:31" ht="15.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507"/>
    </row>
    <row r="83" spans="1:31" ht="15.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507"/>
    </row>
    <row r="84" spans="1:31" ht="15.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507"/>
    </row>
    <row r="85" spans="1:31" ht="15.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507"/>
    </row>
    <row r="86" spans="1:31" ht="15.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507"/>
    </row>
    <row r="87" spans="1:31" ht="15.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507"/>
    </row>
    <row r="88" spans="1:31" ht="15.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507"/>
    </row>
    <row r="89" spans="1:31" ht="15.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507"/>
    </row>
    <row r="90" spans="1:31" ht="15.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507"/>
    </row>
    <row r="91" spans="1:31" ht="15.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507"/>
    </row>
    <row r="92" spans="1:31" ht="15.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507"/>
    </row>
    <row r="93" spans="1:31" ht="15.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507"/>
    </row>
    <row r="94" spans="1:31" ht="15.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507"/>
    </row>
    <row r="95" spans="1:31" ht="15.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507"/>
    </row>
    <row r="96" spans="1:31" ht="15.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507"/>
    </row>
    <row r="97" spans="1:31" ht="15.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507"/>
    </row>
    <row r="98" spans="1:31" ht="15.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507"/>
    </row>
    <row r="99" spans="1:31" ht="15.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507"/>
    </row>
    <row r="100" spans="1:31" ht="15.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507"/>
    </row>
    <row r="101" spans="1:31" ht="15.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507"/>
    </row>
    <row r="102" spans="1:31" ht="15.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507"/>
    </row>
    <row r="103" spans="1:31" ht="15.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507"/>
    </row>
    <row r="104" spans="1:31" ht="15.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507"/>
    </row>
    <row r="105" spans="1:31" ht="15.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507"/>
    </row>
    <row r="106" spans="1:31" ht="15.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507"/>
    </row>
    <row r="107" spans="1:31" ht="15.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507"/>
    </row>
    <row r="108" spans="1:31" ht="15.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507"/>
    </row>
    <row r="109" spans="1:31" ht="15.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507"/>
    </row>
    <row r="110" spans="1:31" ht="15.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507"/>
    </row>
    <row r="111" spans="1:31" ht="15.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507"/>
    </row>
    <row r="112" spans="1:31" ht="15.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507"/>
    </row>
    <row r="113" spans="1:31" ht="15.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507"/>
    </row>
    <row r="114" spans="1:31" ht="15.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507"/>
    </row>
    <row r="115" spans="1:31" ht="15.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507"/>
    </row>
    <row r="116" spans="1:31" ht="15.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507"/>
    </row>
    <row r="117" spans="1:31" ht="15.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507"/>
    </row>
    <row r="118" spans="1:31" ht="15.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507"/>
    </row>
    <row r="119" spans="1:31" ht="15.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507"/>
    </row>
    <row r="120" spans="1:31" ht="15.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507"/>
    </row>
    <row r="121" spans="1:31" ht="15.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507"/>
    </row>
    <row r="122" spans="1:31" ht="15.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507"/>
    </row>
    <row r="123" spans="1:31" ht="15.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507"/>
    </row>
    <row r="124" spans="1:31" ht="15.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507"/>
    </row>
    <row r="125" spans="1:31" ht="15.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507"/>
    </row>
    <row r="126" spans="1:31" ht="15.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507"/>
    </row>
    <row r="127" spans="1:31" ht="15.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507"/>
    </row>
    <row r="128" spans="1:31" ht="15.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507"/>
    </row>
    <row r="129" spans="1:31" ht="15.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507"/>
    </row>
    <row r="130" spans="1:31" ht="15.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507"/>
    </row>
    <row r="131" spans="1:31" ht="15.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507"/>
    </row>
    <row r="132" spans="1:31" ht="15.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507"/>
    </row>
    <row r="133" spans="1:31" ht="15.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507"/>
    </row>
    <row r="134" spans="1:31" ht="15.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507"/>
    </row>
    <row r="135" spans="1:31" ht="15.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507"/>
    </row>
    <row r="136" spans="1:31" ht="15.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507"/>
    </row>
    <row r="137" spans="1:31" ht="15.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507"/>
    </row>
    <row r="138" spans="1:31" ht="15.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507"/>
    </row>
    <row r="139" spans="1:31" ht="15.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507"/>
    </row>
    <row r="140" spans="1:31" ht="15.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507"/>
    </row>
    <row r="141" spans="1:31" ht="15.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507"/>
    </row>
    <row r="142" spans="1:31" ht="15.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507"/>
    </row>
    <row r="143" spans="1:31" ht="15.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507"/>
    </row>
    <row r="144" spans="1:31" ht="15.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507"/>
    </row>
    <row r="145" spans="1:31" ht="15.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507"/>
    </row>
    <row r="146" spans="1:31" ht="15.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507"/>
    </row>
    <row r="147" spans="1:31" ht="15.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507"/>
    </row>
    <row r="148" spans="1:31" ht="15.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507"/>
    </row>
    <row r="149" spans="1:31" ht="15.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507"/>
    </row>
    <row r="150" spans="1:31" ht="15.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507"/>
    </row>
    <row r="151" spans="1:31" ht="15.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07"/>
    </row>
    <row r="152" spans="1:31" ht="15.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507"/>
    </row>
    <row r="153" spans="1:31" ht="15.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07"/>
    </row>
    <row r="154" spans="1:31" ht="15.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07"/>
    </row>
    <row r="155" spans="1:31" ht="15.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507"/>
    </row>
    <row r="156" spans="1:31" ht="15.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507"/>
    </row>
    <row r="157" spans="1:31" ht="15.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507"/>
    </row>
    <row r="158" spans="1:31" ht="15.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507"/>
    </row>
    <row r="159" spans="1:31" ht="15.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507"/>
    </row>
    <row r="160" spans="1:31" ht="15.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507"/>
    </row>
    <row r="161" spans="1:31" ht="15.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507"/>
    </row>
    <row r="162" spans="1:31" ht="15.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507"/>
    </row>
    <row r="163" spans="1:31" ht="15.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507"/>
    </row>
    <row r="164" spans="1:31" ht="15.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507"/>
    </row>
    <row r="165" spans="1:31" ht="15.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507"/>
    </row>
    <row r="166" spans="1:31" ht="15.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507"/>
    </row>
    <row r="167" spans="1:31" ht="15.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507"/>
    </row>
    <row r="168" spans="1:31" ht="15.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507"/>
    </row>
    <row r="169" spans="1:31" ht="15.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507"/>
    </row>
    <row r="170" spans="1:31" ht="15.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507"/>
    </row>
    <row r="171" spans="1:31" ht="15.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507"/>
    </row>
    <row r="172" spans="1:31" ht="15.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507"/>
    </row>
    <row r="173" spans="1:31" ht="15.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507"/>
    </row>
    <row r="174" spans="1:31" ht="15.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507"/>
    </row>
    <row r="175" spans="1:31" ht="15.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507"/>
    </row>
    <row r="176" spans="1:31" ht="15.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507"/>
    </row>
    <row r="177" spans="1:31" ht="15.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507"/>
    </row>
    <row r="178" spans="1:31" ht="15.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507"/>
    </row>
    <row r="179" spans="1:31" ht="15.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507"/>
    </row>
    <row r="180" spans="1:31" ht="15.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507"/>
    </row>
    <row r="181" spans="1:31" ht="15.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507"/>
    </row>
    <row r="182" spans="1:31" ht="15.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507"/>
    </row>
    <row r="183" spans="1:31" ht="15.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507"/>
    </row>
    <row r="184" spans="1:31" ht="15.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507"/>
    </row>
    <row r="185" spans="1:31" ht="15.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507"/>
    </row>
    <row r="186" spans="1:31" ht="15.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507"/>
    </row>
    <row r="187" spans="1:31" ht="15.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507"/>
    </row>
    <row r="188" spans="1:31" ht="15.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507"/>
    </row>
    <row r="189" spans="1:31" ht="15.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507"/>
    </row>
    <row r="190" spans="1:31" ht="15.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507"/>
    </row>
    <row r="191" spans="1:31" ht="15.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507"/>
    </row>
    <row r="192" spans="1:31" ht="15.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507"/>
    </row>
    <row r="193" spans="1:31" ht="15.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507"/>
    </row>
    <row r="194" spans="1:31" ht="15.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507"/>
    </row>
    <row r="195" spans="1:31" ht="15.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507"/>
    </row>
    <row r="196" spans="1:31" ht="15.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507"/>
    </row>
    <row r="197" spans="1:31" ht="15.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507"/>
    </row>
    <row r="198" spans="1:31" ht="15.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507"/>
    </row>
    <row r="199" spans="1:31" ht="15.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507"/>
    </row>
    <row r="200" spans="1:31" ht="15.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507"/>
    </row>
    <row r="201" spans="1:31" ht="15.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507"/>
    </row>
    <row r="202" spans="1:31" ht="15.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507"/>
    </row>
    <row r="203" spans="1:31" ht="15.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507"/>
    </row>
    <row r="204" spans="1:31" ht="15.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507"/>
    </row>
    <row r="205" spans="1:31" ht="15.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507"/>
    </row>
    <row r="206" spans="1:31" ht="15.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507"/>
    </row>
    <row r="207" spans="1:31" ht="15.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507"/>
    </row>
    <row r="208" spans="1:31" ht="15.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507"/>
    </row>
    <row r="209" spans="1:31" ht="15.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507"/>
    </row>
    <row r="210" spans="1:31" ht="15.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507"/>
    </row>
    <row r="211" spans="1:31" ht="15.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507"/>
    </row>
    <row r="212" spans="1:31" ht="15.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507"/>
    </row>
    <row r="213" spans="1:31" ht="15.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507"/>
    </row>
    <row r="214" spans="1:31" ht="15.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507"/>
    </row>
    <row r="215" spans="1:31" ht="15.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507"/>
    </row>
    <row r="216" spans="1:31" ht="15.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507"/>
    </row>
    <row r="217" spans="1:31" ht="15.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507"/>
    </row>
    <row r="218" spans="1:31" ht="15.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507"/>
    </row>
    <row r="219" spans="1:31" ht="15.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507"/>
    </row>
    <row r="220" spans="1:31" ht="15.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507"/>
    </row>
    <row r="221" spans="1:31" ht="15.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507"/>
    </row>
    <row r="222" spans="1:31" ht="15.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507"/>
    </row>
    <row r="223" spans="1:31" ht="15.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507"/>
    </row>
    <row r="224" spans="1:31" ht="15.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507"/>
    </row>
    <row r="225" spans="1:31" ht="15.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507"/>
    </row>
    <row r="226" spans="1:31" ht="15.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507"/>
    </row>
    <row r="227" spans="1:31" ht="15.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507"/>
    </row>
    <row r="228" spans="1:31" ht="15.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507"/>
    </row>
    <row r="229" spans="1:31" ht="15.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507"/>
    </row>
    <row r="230" spans="1:31" ht="15.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507"/>
    </row>
    <row r="231" spans="1:31" ht="15.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507"/>
    </row>
    <row r="232" spans="1:31" ht="15.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507"/>
    </row>
    <row r="233" spans="1:31" ht="15.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507"/>
    </row>
    <row r="234" spans="1:31" ht="15.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507"/>
    </row>
    <row r="235" spans="1:31" ht="15.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507"/>
    </row>
    <row r="236" spans="1:31" ht="15.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507"/>
    </row>
    <row r="237" spans="1:31" ht="15.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507"/>
    </row>
    <row r="238" spans="1:31" ht="15.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507"/>
    </row>
    <row r="239" spans="1:31" ht="15.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507"/>
    </row>
    <row r="240" spans="1:31" ht="15.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507"/>
    </row>
    <row r="241" spans="1:31" ht="15.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507"/>
    </row>
    <row r="242" spans="1:31" ht="15.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507"/>
    </row>
    <row r="243" spans="1:31" ht="15.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507"/>
    </row>
    <row r="244" spans="1:31" ht="15.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507"/>
    </row>
    <row r="245" spans="1:31" ht="15.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507"/>
    </row>
    <row r="246" spans="1:31" ht="15.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507"/>
    </row>
    <row r="247" spans="1:31" ht="15.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507"/>
    </row>
    <row r="248" spans="1:31" ht="15.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507"/>
    </row>
    <row r="249" spans="1:31" ht="15.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507"/>
    </row>
    <row r="250" spans="1:31" ht="15.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507"/>
    </row>
    <row r="251" spans="1:31" ht="15.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507"/>
    </row>
    <row r="252" spans="1:31" ht="15.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507"/>
    </row>
    <row r="253" spans="1:31" ht="15.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507"/>
    </row>
    <row r="254" spans="1:31" ht="15.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507"/>
    </row>
    <row r="255" spans="1:31" ht="15.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507"/>
    </row>
    <row r="256" spans="1:31" ht="15.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507"/>
    </row>
    <row r="257" spans="1:31" ht="15.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507"/>
    </row>
    <row r="258" spans="1:31" ht="15.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507"/>
    </row>
    <row r="259" spans="1:31" ht="15.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507"/>
    </row>
    <row r="260" spans="1:31" ht="15.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507"/>
    </row>
    <row r="261" spans="1:31" ht="15.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507"/>
    </row>
    <row r="262" spans="1:31" ht="15.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507"/>
    </row>
    <row r="263" spans="1:31" ht="15.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507"/>
    </row>
    <row r="264" spans="1:31" ht="15.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507"/>
    </row>
    <row r="265" spans="1:31" ht="15.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507"/>
    </row>
    <row r="266" spans="1:31" ht="15.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507"/>
    </row>
    <row r="267" spans="1:31" ht="15.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507"/>
    </row>
    <row r="268" spans="1:31" ht="15.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507"/>
    </row>
    <row r="269" spans="1:31" ht="15.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507"/>
    </row>
    <row r="270" spans="1:31" ht="15.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507"/>
    </row>
    <row r="271" spans="1:31" ht="15.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507"/>
    </row>
    <row r="272" spans="1:31" ht="15.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507"/>
    </row>
    <row r="273" spans="1:31" ht="15.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507"/>
    </row>
    <row r="274" spans="1:31" ht="15.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507"/>
    </row>
    <row r="275" spans="1:31" ht="15.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507"/>
    </row>
    <row r="276" spans="1:31" ht="15.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507"/>
    </row>
    <row r="277" spans="1:31" ht="15.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507"/>
    </row>
    <row r="278" spans="1:31" ht="15.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507"/>
    </row>
    <row r="279" spans="1:31" ht="15.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507"/>
    </row>
    <row r="280" spans="1:31" ht="15.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507"/>
    </row>
    <row r="281" spans="1:31" ht="15.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507"/>
    </row>
    <row r="282" spans="1:31" ht="15.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507"/>
    </row>
    <row r="283" spans="1:31" ht="15.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507"/>
    </row>
    <row r="284" spans="1:31" ht="15.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507"/>
    </row>
    <row r="285" spans="1:31" ht="15.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507"/>
    </row>
    <row r="286" spans="1:31" ht="15.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507"/>
    </row>
    <row r="287" spans="1:31" ht="15.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507"/>
    </row>
    <row r="288" spans="1:31" ht="15.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507"/>
    </row>
    <row r="289" spans="1:31" ht="15.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507"/>
    </row>
    <row r="290" spans="1:31" ht="15.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507"/>
    </row>
    <row r="291" spans="1:31" ht="15.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507"/>
    </row>
    <row r="292" spans="1:31" ht="15.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507"/>
    </row>
    <row r="293" spans="1:31" ht="15.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507"/>
    </row>
    <row r="294" spans="1:31" ht="15.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507"/>
    </row>
    <row r="295" spans="1:31" ht="15.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507"/>
    </row>
    <row r="296" spans="1:31" ht="15.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507"/>
    </row>
    <row r="297" spans="1:31" ht="15.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507"/>
    </row>
    <row r="298" spans="1:31" ht="15.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507"/>
    </row>
    <row r="299" spans="1:31" ht="15.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507"/>
    </row>
    <row r="300" spans="1:31" ht="15.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507"/>
    </row>
    <row r="301" spans="1:31" ht="15.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507"/>
    </row>
    <row r="302" spans="1:31" ht="15.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507"/>
    </row>
    <row r="303" spans="1:31" ht="15.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507"/>
    </row>
    <row r="304" spans="1:31" ht="15.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507"/>
    </row>
    <row r="305" spans="1:31" ht="15.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507"/>
    </row>
    <row r="306" spans="1:31" ht="15.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507"/>
    </row>
    <row r="307" spans="1:31" ht="15.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507"/>
    </row>
    <row r="308" spans="1:31" ht="15.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507"/>
    </row>
    <row r="309" spans="1:31" ht="15.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507"/>
    </row>
    <row r="310" spans="1:31" ht="15.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507"/>
    </row>
    <row r="311" spans="1:31" ht="15.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507"/>
    </row>
    <row r="312" spans="1:31" ht="15.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507"/>
    </row>
    <row r="313" spans="1:31" ht="15.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507"/>
    </row>
    <row r="314" spans="1:31" ht="15.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507"/>
    </row>
    <row r="315" spans="1:31" ht="15.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507"/>
    </row>
    <row r="316" spans="1:31" ht="15.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507"/>
    </row>
    <row r="317" spans="1:31" ht="15.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507"/>
    </row>
    <row r="318" spans="1:31" ht="15.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507"/>
    </row>
    <row r="319" spans="1:31" ht="15.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507"/>
    </row>
    <row r="320" spans="1:31" ht="15.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507"/>
    </row>
    <row r="321" spans="1:31" ht="15.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507"/>
    </row>
    <row r="322" spans="1:31" ht="15.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507"/>
    </row>
    <row r="323" spans="1:31" ht="15.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507"/>
    </row>
    <row r="324" spans="1:31" ht="15.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507"/>
    </row>
    <row r="325" spans="1:31" ht="15.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507"/>
    </row>
    <row r="326" spans="1:31" ht="15.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507"/>
    </row>
    <row r="327" spans="1:31" ht="15.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507"/>
    </row>
    <row r="328" spans="1:31" ht="15.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507"/>
    </row>
    <row r="329" spans="1:31" ht="15.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507"/>
    </row>
    <row r="330" spans="1:31" ht="15.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507"/>
    </row>
    <row r="331" spans="1:31" ht="15.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507"/>
    </row>
    <row r="332" spans="1:31" ht="15.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507"/>
    </row>
    <row r="333" spans="1:31" ht="15.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507"/>
    </row>
    <row r="334" spans="1:31" ht="15.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507"/>
    </row>
    <row r="335" spans="1:31" ht="15.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507"/>
    </row>
    <row r="336" spans="1:31" ht="15.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507"/>
    </row>
    <row r="337" spans="1:31" ht="15.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507"/>
    </row>
    <row r="338" spans="1:31" ht="15.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507"/>
    </row>
    <row r="339" spans="1:31" ht="15.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507"/>
    </row>
    <row r="340" spans="1:31" ht="15.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507"/>
    </row>
    <row r="341" spans="1:31" ht="15.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507"/>
    </row>
    <row r="342" spans="1:31" ht="15.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507"/>
    </row>
    <row r="343" spans="1:31" ht="15.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507"/>
    </row>
    <row r="344" spans="1:31" ht="15.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507"/>
    </row>
    <row r="345" spans="1:31" ht="15.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507"/>
    </row>
    <row r="346" spans="1:31" ht="15.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507"/>
    </row>
    <row r="347" spans="1:31" ht="15.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507"/>
    </row>
    <row r="348" spans="1:31" ht="15.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507"/>
    </row>
    <row r="349" spans="1:31" ht="15.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507"/>
    </row>
    <row r="350" spans="1:31" ht="15.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507"/>
    </row>
    <row r="351" spans="1:31" ht="15.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507"/>
    </row>
    <row r="352" spans="1:31" ht="15.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507"/>
    </row>
    <row r="353" spans="1:31" ht="15.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507"/>
    </row>
    <row r="354" spans="1:31" ht="15.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507"/>
    </row>
    <row r="355" spans="1:31" ht="15.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507"/>
    </row>
    <row r="356" spans="1:31" ht="15.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507"/>
    </row>
    <row r="357" spans="1:31" ht="15.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507"/>
    </row>
    <row r="358" spans="1:31" ht="15.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507"/>
    </row>
    <row r="359" spans="1:31" ht="15.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507"/>
    </row>
    <row r="360" spans="1:31" ht="15.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507"/>
    </row>
    <row r="361" spans="1:31" ht="15.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507"/>
    </row>
    <row r="362" spans="1:31" ht="15.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507"/>
    </row>
    <row r="363" spans="1:31" ht="15.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507"/>
    </row>
    <row r="364" spans="1:31" ht="15.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507"/>
    </row>
    <row r="365" spans="1:31" ht="15.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507"/>
    </row>
    <row r="366" spans="1:31" ht="15.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507"/>
    </row>
    <row r="367" spans="1:31" ht="15.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507"/>
    </row>
    <row r="368" spans="1:31" ht="15.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507"/>
    </row>
    <row r="369" spans="1:31" ht="15.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507"/>
    </row>
    <row r="370" spans="1:31" ht="15.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507"/>
    </row>
    <row r="371" spans="1:31" ht="15.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507"/>
    </row>
    <row r="372" spans="1:31" ht="15.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507"/>
    </row>
    <row r="373" spans="1:31" ht="15.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507"/>
    </row>
    <row r="374" spans="1:31" ht="15.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507"/>
    </row>
    <row r="375" spans="1:31" ht="15.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507"/>
    </row>
    <row r="376" spans="1:31" ht="15.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507"/>
    </row>
    <row r="377" spans="1:31" ht="15.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507"/>
    </row>
    <row r="378" spans="1:31" ht="15.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507"/>
    </row>
    <row r="379" spans="1:31" ht="15.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507"/>
    </row>
    <row r="380" spans="1:31" ht="15.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507"/>
    </row>
    <row r="381" spans="1:31" ht="15.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507"/>
    </row>
    <row r="382" spans="1:31" ht="15.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507"/>
    </row>
    <row r="383" spans="1:31" ht="15.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507"/>
    </row>
    <row r="384" spans="1:31" ht="15.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507"/>
    </row>
    <row r="385" spans="1:31" ht="15.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507"/>
    </row>
    <row r="386" spans="1:31" ht="15.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507"/>
    </row>
    <row r="387" spans="1:31" ht="15.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507"/>
    </row>
    <row r="388" spans="1:31" ht="15.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507"/>
    </row>
    <row r="389" spans="1:31" ht="15.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507"/>
    </row>
    <row r="390" spans="1:31" ht="15.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507"/>
    </row>
    <row r="391" spans="1:31" ht="15.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507"/>
    </row>
    <row r="392" spans="1:31" ht="15.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507"/>
    </row>
    <row r="393" spans="1:31" ht="15.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507"/>
    </row>
    <row r="394" spans="1:31" ht="15.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507"/>
    </row>
    <row r="395" spans="1:31" ht="15.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507"/>
    </row>
    <row r="396" spans="1:31" ht="15.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507"/>
    </row>
    <row r="397" spans="1:31" ht="15.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507"/>
    </row>
    <row r="398" spans="1:31" ht="15.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507"/>
    </row>
    <row r="399" spans="1:31" ht="15.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507"/>
    </row>
    <row r="400" spans="1:31" ht="15.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507"/>
    </row>
    <row r="401" spans="1:31" ht="15.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507"/>
    </row>
    <row r="402" spans="1:31" ht="15.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507"/>
    </row>
    <row r="403" spans="1:31" ht="15.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507"/>
    </row>
    <row r="404" spans="1:31" ht="15.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507"/>
    </row>
    <row r="405" spans="1:31" ht="15.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507"/>
    </row>
    <row r="406" spans="1:31" ht="15.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507"/>
    </row>
    <row r="407" spans="1:31" ht="15.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507"/>
    </row>
    <row r="408" spans="1:31" ht="15.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507"/>
    </row>
    <row r="409" spans="1:31" ht="15.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507"/>
    </row>
    <row r="410" spans="1:31" ht="15.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507"/>
    </row>
    <row r="411" spans="1:31" ht="15.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507"/>
    </row>
    <row r="412" spans="1:31" ht="15.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507"/>
    </row>
    <row r="413" spans="1:31" ht="15.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507"/>
    </row>
    <row r="414" spans="1:31" ht="15.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507"/>
    </row>
    <row r="415" spans="1:31" ht="15.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507"/>
    </row>
    <row r="416" spans="1:31" ht="15.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507"/>
    </row>
    <row r="417" spans="1:31" ht="15.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507"/>
    </row>
    <row r="418" spans="1:31" ht="15.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507"/>
    </row>
    <row r="419" spans="1:31" ht="15.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507"/>
    </row>
    <row r="420" spans="1:31" ht="15.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507"/>
    </row>
    <row r="421" spans="1:31" ht="15.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507"/>
    </row>
    <row r="422" spans="1:31" ht="15.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507"/>
    </row>
    <row r="423" spans="1:31" ht="15.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507"/>
    </row>
    <row r="424" spans="1:31" ht="15.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507"/>
    </row>
    <row r="425" spans="1:31" ht="15.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507"/>
    </row>
    <row r="426" spans="1:31" ht="15.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507"/>
    </row>
    <row r="427" spans="1:31" ht="15.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507"/>
    </row>
    <row r="428" spans="1:31" ht="15.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507"/>
    </row>
    <row r="429" spans="1:31" ht="15.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507"/>
    </row>
    <row r="430" spans="1:31" ht="15.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507"/>
    </row>
    <row r="431" spans="1:31" ht="15.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507"/>
    </row>
    <row r="432" spans="1:31" ht="15.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507"/>
    </row>
    <row r="433" spans="1:31" ht="15.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507"/>
    </row>
    <row r="434" spans="1:31" ht="15.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507"/>
    </row>
    <row r="435" spans="1:31" ht="15.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507"/>
    </row>
    <row r="436" spans="1:31" ht="15.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507"/>
    </row>
    <row r="437" spans="1:31" ht="15.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507"/>
    </row>
    <row r="438" spans="1:31" ht="15.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507"/>
    </row>
    <row r="439" spans="1:31" ht="15.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507"/>
    </row>
    <row r="440" spans="1:31" ht="15.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507"/>
    </row>
    <row r="441" spans="1:31" ht="15.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507"/>
    </row>
    <row r="442" spans="1:31" ht="15.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507"/>
    </row>
    <row r="443" spans="1:31" ht="15.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507"/>
    </row>
    <row r="444" spans="1:31" ht="15.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507"/>
    </row>
    <row r="445" spans="1:31" ht="15.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507"/>
    </row>
    <row r="446" spans="1:31" ht="15.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507"/>
    </row>
    <row r="447" spans="1:31" ht="15.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507"/>
    </row>
    <row r="448" spans="1:31" ht="15.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507"/>
    </row>
    <row r="449" spans="1:31" ht="15.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507"/>
    </row>
    <row r="450" spans="1:31" ht="15.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507"/>
    </row>
    <row r="451" spans="1:31" ht="15.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507"/>
    </row>
    <row r="452" spans="1:31" ht="15.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507"/>
    </row>
    <row r="453" spans="1:31" ht="15.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507"/>
    </row>
    <row r="454" spans="1:31" ht="15.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507"/>
    </row>
    <row r="455" spans="1:31" ht="15.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507"/>
    </row>
    <row r="456" spans="1:31" ht="15.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507"/>
    </row>
    <row r="457" spans="1:31" ht="15.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507"/>
    </row>
    <row r="458" spans="1:31" ht="15.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507"/>
    </row>
    <row r="459" spans="1:31" ht="15.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507"/>
    </row>
    <row r="460" spans="1:31" ht="15.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507"/>
    </row>
    <row r="461" spans="1:31" ht="15.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507"/>
    </row>
    <row r="462" spans="1:31" ht="15.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507"/>
    </row>
    <row r="463" spans="1:31" ht="15.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507"/>
    </row>
    <row r="464" spans="1:31" ht="15.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507"/>
    </row>
    <row r="465" spans="1:31" ht="15.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507"/>
    </row>
    <row r="466" spans="1:31" ht="15.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507"/>
    </row>
    <row r="467" spans="1:31" ht="15.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507"/>
    </row>
    <row r="468" spans="1:31" ht="15.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507"/>
    </row>
    <row r="469" spans="1:31" ht="15.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507"/>
    </row>
    <row r="470" spans="1:31" ht="15.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507"/>
    </row>
    <row r="471" spans="1:31" ht="15.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507"/>
    </row>
    <row r="472" spans="1:31" ht="15.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507"/>
    </row>
    <row r="473" spans="1:31" ht="15.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507"/>
    </row>
    <row r="474" spans="1:31" ht="15.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507"/>
    </row>
    <row r="475" spans="1:31" ht="15.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507"/>
    </row>
    <row r="476" spans="1:31" ht="15.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507"/>
    </row>
    <row r="477" spans="1:31" ht="15.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507"/>
    </row>
    <row r="478" spans="1:31" ht="15.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507"/>
    </row>
    <row r="479" spans="1:31" ht="15.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507"/>
    </row>
    <row r="480" spans="1:31" ht="15.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507"/>
    </row>
    <row r="481" spans="1:31" ht="15.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507"/>
    </row>
    <row r="482" spans="1:31" ht="15.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507"/>
    </row>
    <row r="483" spans="1:31" ht="15.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507"/>
    </row>
    <row r="484" spans="1:31" ht="15.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507"/>
    </row>
    <row r="485" spans="1:31" ht="15.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507"/>
    </row>
    <row r="486" spans="1:31" ht="15.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507"/>
    </row>
    <row r="487" spans="1:31" ht="15.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507"/>
    </row>
    <row r="488" spans="1:31" ht="15.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507"/>
    </row>
    <row r="489" spans="1:31" ht="15.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507"/>
    </row>
    <row r="490" spans="1:31" ht="15.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507"/>
    </row>
    <row r="491" spans="1:31" ht="15.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507"/>
    </row>
    <row r="492" spans="1:31" ht="15.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507"/>
    </row>
    <row r="493" spans="1:31" ht="15.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507"/>
    </row>
    <row r="494" spans="1:31" ht="15.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507"/>
    </row>
    <row r="495" spans="1:31" ht="15.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507"/>
    </row>
    <row r="496" spans="1:31" ht="15.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507"/>
    </row>
    <row r="497" spans="1:31" ht="15.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507"/>
    </row>
    <row r="498" spans="1:31" ht="15.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507"/>
    </row>
    <row r="499" spans="1:31" ht="15.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507"/>
    </row>
    <row r="500" spans="1:31" ht="15.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507"/>
    </row>
    <row r="501" spans="1:31" ht="15.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507"/>
    </row>
    <row r="502" spans="1:31" ht="15.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507"/>
    </row>
    <row r="503" spans="1:31" ht="15.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507"/>
    </row>
    <row r="504" spans="1:31" ht="15.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507"/>
    </row>
    <row r="505" spans="1:31" ht="15.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507"/>
    </row>
    <row r="506" spans="1:31" ht="15.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507"/>
    </row>
    <row r="507" spans="1:31" ht="15.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507"/>
    </row>
    <row r="508" spans="1:31" ht="15.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507"/>
    </row>
    <row r="509" spans="1:31" ht="15.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507"/>
    </row>
    <row r="510" spans="1:31" ht="15.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507"/>
    </row>
    <row r="511" spans="1:31" ht="15.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507"/>
    </row>
    <row r="512" spans="1:31" ht="15.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507"/>
    </row>
    <row r="513" spans="1:31" ht="15.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507"/>
    </row>
    <row r="514" spans="1:31" ht="15.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507"/>
    </row>
    <row r="515" spans="1:31" ht="15.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507"/>
    </row>
    <row r="516" spans="1:31" ht="15.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507"/>
    </row>
    <row r="517" spans="1:31" ht="15.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507"/>
    </row>
    <row r="518" spans="1:31" ht="15.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507"/>
    </row>
    <row r="519" spans="1:31" ht="15.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507"/>
    </row>
    <row r="520" spans="1:31" ht="15.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507"/>
    </row>
    <row r="521" spans="1:31" ht="15.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507"/>
    </row>
    <row r="522" spans="1:31" ht="15.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507"/>
    </row>
    <row r="523" spans="1:31" ht="15.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507"/>
    </row>
    <row r="524" spans="1:31" ht="15.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507"/>
    </row>
    <row r="525" spans="1:31" ht="15.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507"/>
    </row>
    <row r="526" spans="1:31" ht="15.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507"/>
    </row>
    <row r="527" spans="1:31" ht="15.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507"/>
    </row>
    <row r="528" spans="1:31" ht="15.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507"/>
    </row>
    <row r="529" spans="1:31" ht="15.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507"/>
    </row>
    <row r="530" spans="1:31" ht="15.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507"/>
    </row>
    <row r="531" spans="1:31" ht="15.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507"/>
    </row>
    <row r="532" spans="1:31" ht="15.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507"/>
    </row>
    <row r="533" spans="1:31" ht="15.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507"/>
    </row>
    <row r="534" spans="1:31" ht="15.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507"/>
    </row>
    <row r="535" spans="1:31" ht="15.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507"/>
    </row>
    <row r="536" spans="1:31" ht="15.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507"/>
    </row>
    <row r="537" spans="1:31" ht="15.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507"/>
    </row>
    <row r="538" spans="1:31" ht="15.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507"/>
    </row>
    <row r="539" spans="1:31" ht="15.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507"/>
    </row>
    <row r="540" spans="1:31" ht="15.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507"/>
    </row>
    <row r="541" spans="1:31" ht="15.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507"/>
    </row>
    <row r="542" spans="1:31" ht="15.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507"/>
    </row>
    <row r="543" spans="1:31" ht="15.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507"/>
    </row>
    <row r="544" spans="1:31" ht="15.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507"/>
    </row>
    <row r="545" spans="1:31" ht="15.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507"/>
    </row>
    <row r="546" spans="1:31" ht="15.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507"/>
    </row>
    <row r="547" spans="1:31" ht="15.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507"/>
    </row>
    <row r="548" spans="1:31" ht="15.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507"/>
    </row>
    <row r="549" spans="1:31" ht="15.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507"/>
    </row>
    <row r="550" spans="1:31" ht="15.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507"/>
    </row>
    <row r="551" spans="1:31" ht="15.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507"/>
    </row>
    <row r="552" spans="1:31" ht="15.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507"/>
    </row>
    <row r="553" spans="1:31" ht="15.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507"/>
    </row>
    <row r="554" spans="1:31" ht="15.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507"/>
    </row>
    <row r="555" spans="1:31" ht="15.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507"/>
    </row>
    <row r="556" spans="1:31" ht="15.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507"/>
    </row>
    <row r="557" spans="1:31" ht="15.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507"/>
    </row>
    <row r="558" spans="1:31" ht="15.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507"/>
    </row>
    <row r="559" spans="1:31" ht="15.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507"/>
    </row>
    <row r="560" spans="1:31" ht="15.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507"/>
    </row>
    <row r="561" spans="1:31" ht="15.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507"/>
    </row>
    <row r="562" spans="1:31" ht="15.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507"/>
    </row>
    <row r="563" spans="1:31" ht="15.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507"/>
    </row>
    <row r="564" spans="1:31" ht="15.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507"/>
    </row>
    <row r="565" spans="1:31" ht="15.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507"/>
    </row>
    <row r="566" spans="1:31" ht="15.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507"/>
    </row>
    <row r="567" spans="1:31" ht="15.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507"/>
    </row>
    <row r="568" spans="1:31" ht="15.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507"/>
    </row>
    <row r="569" spans="1:31" ht="15.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507"/>
    </row>
    <row r="570" spans="1:31" ht="15.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507"/>
    </row>
    <row r="571" spans="1:31" ht="15.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507"/>
    </row>
    <row r="572" spans="1:31" ht="15.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507"/>
    </row>
    <row r="573" spans="1:31" ht="15.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507"/>
    </row>
    <row r="574" spans="1:31" ht="15.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507"/>
    </row>
    <row r="575" spans="1:31" ht="15.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507"/>
    </row>
    <row r="576" spans="1:31" ht="15.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507"/>
    </row>
    <row r="577" spans="1:31" ht="15.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507"/>
    </row>
    <row r="578" spans="1:31" ht="15.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507"/>
    </row>
    <row r="579" spans="1:31" ht="15.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507"/>
    </row>
    <row r="580" spans="1:31" ht="15.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507"/>
    </row>
    <row r="581" spans="1:31" ht="15.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507"/>
    </row>
    <row r="582" spans="1:31" ht="15.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507"/>
    </row>
    <row r="583" spans="1:31" ht="15.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507"/>
    </row>
    <row r="584" spans="1:31" ht="15.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507"/>
    </row>
    <row r="585" spans="1:31" ht="15.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507"/>
    </row>
    <row r="586" spans="1:31" ht="15.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507"/>
    </row>
    <row r="587" spans="1:31" ht="15.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507"/>
    </row>
    <row r="588" spans="1:31" ht="15.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507"/>
    </row>
    <row r="589" spans="1:31" ht="15.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507"/>
    </row>
    <row r="590" spans="1:31" ht="15.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507"/>
    </row>
    <row r="591" spans="1:31" ht="15.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507"/>
    </row>
    <row r="592" spans="1:31" ht="15.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507"/>
    </row>
    <row r="593" spans="1:31" ht="15.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507"/>
    </row>
    <row r="594" spans="1:31" ht="15.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507"/>
    </row>
    <row r="595" spans="1:31" ht="15.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507"/>
    </row>
    <row r="596" spans="1:31" ht="15.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507"/>
    </row>
    <row r="597" spans="1:31" ht="15.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507"/>
    </row>
    <row r="598" spans="1:31" ht="15.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507"/>
    </row>
    <row r="599" spans="1:31" ht="15.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507"/>
    </row>
    <row r="600" spans="1:31" ht="15.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507"/>
    </row>
    <row r="601" spans="1:31" ht="15.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507"/>
    </row>
    <row r="602" spans="1:31" ht="15.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507"/>
    </row>
    <row r="603" spans="1:31" ht="15.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507"/>
    </row>
    <row r="604" spans="1:31" ht="15.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507"/>
    </row>
    <row r="605" spans="1:31" ht="15.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507"/>
    </row>
    <row r="606" spans="1:31" ht="15.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507"/>
    </row>
    <row r="607" spans="1:31" ht="15.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507"/>
    </row>
    <row r="608" spans="1:31" ht="15.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507"/>
    </row>
    <row r="609" spans="1:31" ht="15.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507"/>
    </row>
    <row r="610" spans="1:31" ht="15.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507"/>
    </row>
    <row r="611" spans="1:31" ht="15.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507"/>
    </row>
    <row r="612" spans="1:31" ht="15.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507"/>
    </row>
    <row r="613" spans="1:31" ht="15.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507"/>
    </row>
    <row r="614" spans="1:31" ht="15.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507"/>
    </row>
    <row r="615" spans="1:31" ht="15.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507"/>
    </row>
    <row r="616" spans="1:31" ht="15.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507"/>
    </row>
    <row r="617" spans="1:31" ht="15.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507"/>
    </row>
    <row r="618" spans="1:31" ht="15.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507"/>
    </row>
    <row r="619" spans="1:31" ht="15.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507"/>
    </row>
    <row r="620" spans="1:31" ht="15.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507"/>
    </row>
    <row r="621" spans="1:31" ht="15.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507"/>
    </row>
    <row r="622" spans="1:31" ht="15.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507"/>
    </row>
    <row r="623" spans="1:31" ht="15.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507"/>
    </row>
    <row r="624" spans="1:31" ht="15.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507"/>
    </row>
    <row r="625" spans="1:31" ht="15.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507"/>
    </row>
    <row r="626" spans="1:31" ht="15.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507"/>
    </row>
    <row r="627" spans="1:31" ht="15.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507"/>
    </row>
    <row r="628" spans="1:31" ht="15.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507"/>
    </row>
    <row r="629" spans="1:31" ht="15.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507"/>
    </row>
    <row r="630" spans="1:31" ht="15.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507"/>
    </row>
    <row r="631" spans="1:31" ht="15.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507"/>
    </row>
    <row r="632" spans="1:31" ht="15.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507"/>
    </row>
    <row r="633" spans="1:31" ht="15.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507"/>
    </row>
    <row r="634" spans="1:31" ht="15.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507"/>
    </row>
    <row r="635" spans="1:31" ht="15.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507"/>
    </row>
    <row r="636" spans="1:31" ht="15.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507"/>
    </row>
    <row r="637" spans="1:31" ht="15.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507"/>
    </row>
    <row r="638" spans="1:31" ht="15.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507"/>
    </row>
    <row r="639" spans="1:31" ht="15.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507"/>
    </row>
    <row r="640" spans="1:31" ht="15.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507"/>
    </row>
    <row r="641" spans="1:31" ht="15.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507"/>
    </row>
    <row r="642" spans="1:31" ht="15.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507"/>
    </row>
    <row r="643" spans="1:31" ht="15.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507"/>
    </row>
    <row r="644" spans="1:31" ht="15.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507"/>
    </row>
    <row r="645" spans="1:31" ht="15.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507"/>
    </row>
    <row r="646" spans="1:31" ht="15.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507"/>
    </row>
    <row r="647" spans="1:31" ht="15.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507"/>
    </row>
    <row r="648" spans="1:31" ht="15.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507"/>
    </row>
    <row r="649" spans="1:31" ht="15.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507"/>
    </row>
    <row r="650" spans="1:31" ht="15.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507"/>
    </row>
    <row r="651" spans="1:31" ht="15.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507"/>
    </row>
    <row r="652" spans="1:31" ht="15.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507"/>
    </row>
    <row r="653" spans="1:31" ht="15.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507"/>
    </row>
    <row r="654" spans="1:31" ht="15.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507"/>
    </row>
    <row r="655" spans="1:31" ht="15.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507"/>
    </row>
    <row r="656" spans="1:31" ht="15.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507"/>
    </row>
    <row r="657" spans="1:31" ht="15.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507"/>
    </row>
    <row r="658" spans="1:31" ht="15.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507"/>
    </row>
    <row r="659" spans="1:31" ht="15.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507"/>
    </row>
    <row r="660" spans="1:31" ht="15.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507"/>
    </row>
    <row r="661" spans="1:31" ht="15.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507"/>
    </row>
    <row r="662" spans="1:31" ht="15.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507"/>
    </row>
    <row r="663" spans="1:31" ht="15.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507"/>
    </row>
    <row r="664" spans="1:31" ht="15.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507"/>
    </row>
    <row r="665" spans="1:31" ht="15.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507"/>
    </row>
    <row r="666" spans="1:31" ht="15.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507"/>
    </row>
    <row r="667" spans="1:31" ht="15.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507"/>
    </row>
    <row r="668" spans="1:31" ht="15.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507"/>
    </row>
    <row r="669" spans="1:31" ht="15.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507"/>
    </row>
    <row r="670" spans="1:31" ht="15.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507"/>
    </row>
    <row r="671" spans="1:31" ht="15.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507"/>
    </row>
    <row r="672" spans="1:31" ht="15.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507"/>
    </row>
    <row r="673" spans="1:31" ht="15.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507"/>
    </row>
    <row r="674" spans="1:31" ht="15.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507"/>
    </row>
    <row r="675" spans="1:31" ht="15.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507"/>
    </row>
    <row r="676" spans="1:31" ht="15.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507"/>
    </row>
    <row r="677" spans="1:31" ht="15.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507"/>
    </row>
    <row r="678" spans="1:31" ht="15.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507"/>
    </row>
    <row r="679" spans="1:31" ht="15.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507"/>
    </row>
    <row r="680" spans="1:31" ht="15.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507"/>
    </row>
    <row r="681" spans="1:31" ht="15.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507"/>
    </row>
    <row r="682" spans="1:31" ht="15.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507"/>
    </row>
    <row r="683" spans="1:31" ht="15.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507"/>
    </row>
    <row r="684" spans="1:31" ht="15.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507"/>
    </row>
    <row r="685" spans="1:31" ht="15.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507"/>
    </row>
    <row r="686" spans="1:31" ht="15.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507"/>
    </row>
    <row r="687" spans="1:31" ht="15.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507"/>
    </row>
    <row r="688" spans="1:31" ht="15.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507"/>
    </row>
    <row r="689" spans="1:31" ht="15.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507"/>
    </row>
    <row r="690" spans="1:31" ht="15.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507"/>
    </row>
    <row r="691" spans="1:31" ht="15.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507"/>
    </row>
    <row r="692" spans="1:31" ht="15.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507"/>
    </row>
    <row r="693" spans="1:31" ht="15.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507"/>
    </row>
    <row r="694" spans="1:31" ht="15.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507"/>
    </row>
    <row r="695" spans="1:31" ht="15.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507"/>
    </row>
    <row r="696" spans="1:31" ht="15.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507"/>
    </row>
    <row r="697" spans="1:31" ht="15.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507"/>
    </row>
    <row r="698" spans="1:31" ht="15.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507"/>
    </row>
    <row r="699" spans="1:31" ht="15.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507"/>
    </row>
    <row r="700" spans="1:31" ht="15.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507"/>
    </row>
    <row r="701" spans="1:31" ht="15.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507"/>
    </row>
    <row r="702" spans="1:31" ht="15.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507"/>
    </row>
    <row r="703" spans="1:31" ht="15.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507"/>
    </row>
    <row r="704" spans="1:31" ht="15.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507"/>
    </row>
    <row r="705" spans="1:31" ht="15.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507"/>
    </row>
    <row r="706" spans="1:31" ht="15.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507"/>
    </row>
    <row r="707" spans="1:31" ht="15.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507"/>
    </row>
    <row r="708" spans="1:31" ht="15.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507"/>
    </row>
    <row r="709" spans="1:31" ht="15.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507"/>
    </row>
    <row r="710" spans="1:31" ht="15.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507"/>
    </row>
    <row r="711" spans="1:31" ht="15.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507"/>
    </row>
    <row r="712" spans="1:31" ht="15.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507"/>
    </row>
    <row r="713" spans="1:31" ht="15.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507"/>
    </row>
    <row r="714" spans="1:31" ht="15.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507"/>
    </row>
    <row r="715" spans="1:31" ht="15.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507"/>
    </row>
    <row r="716" spans="1:31" ht="15.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507"/>
    </row>
    <row r="717" spans="1:31" ht="15.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507"/>
    </row>
    <row r="718" spans="1:31" ht="15.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507"/>
    </row>
    <row r="719" spans="1:31" ht="15.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507"/>
    </row>
    <row r="720" spans="1:31" ht="15.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507"/>
    </row>
    <row r="721" spans="1:31" ht="15.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507"/>
    </row>
    <row r="722" spans="1:31" ht="15.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507"/>
    </row>
    <row r="723" spans="1:31" ht="15.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507"/>
    </row>
    <row r="724" spans="1:31" ht="15.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507"/>
    </row>
    <row r="725" spans="1:31" ht="15.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507"/>
    </row>
    <row r="726" spans="1:31" ht="15.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507"/>
    </row>
    <row r="727" spans="1:31" ht="15.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507"/>
    </row>
    <row r="728" spans="1:31" ht="15.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507"/>
    </row>
    <row r="729" spans="1:31" ht="15.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507"/>
    </row>
    <row r="730" spans="1:31" ht="15.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507"/>
    </row>
    <row r="731" spans="1:31" ht="15.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507"/>
    </row>
    <row r="732" spans="1:31" ht="15.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507"/>
    </row>
    <row r="733" spans="1:31" ht="15.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507"/>
    </row>
    <row r="734" spans="1:31" ht="15.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507"/>
    </row>
    <row r="735" spans="1:31" ht="15.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507"/>
    </row>
    <row r="736" spans="1:31" ht="15.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507"/>
    </row>
    <row r="737" spans="1:31" ht="15.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507"/>
    </row>
    <row r="738" spans="1:31" ht="15.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507"/>
    </row>
    <row r="739" spans="1:31" ht="15.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507"/>
    </row>
    <row r="740" spans="1:31" ht="15.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507"/>
    </row>
    <row r="741" spans="1:31" ht="15.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507"/>
    </row>
    <row r="742" spans="1:31" ht="15.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507"/>
    </row>
    <row r="743" spans="1:31" ht="15.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507"/>
    </row>
    <row r="744" spans="1:31" ht="15.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507"/>
    </row>
    <row r="745" spans="1:31" ht="15.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507"/>
    </row>
    <row r="746" spans="1:31" ht="15.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507"/>
    </row>
    <row r="747" spans="1:31" ht="15.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507"/>
    </row>
    <row r="748" spans="1:31" ht="15.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507"/>
    </row>
    <row r="749" spans="1:31" ht="15.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507"/>
    </row>
    <row r="750" spans="1:31" ht="15.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507"/>
    </row>
    <row r="751" spans="1:31" ht="15.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507"/>
    </row>
    <row r="752" spans="1:31" ht="15.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507"/>
    </row>
    <row r="753" spans="1:31" ht="15.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507"/>
    </row>
    <row r="754" spans="1:31" ht="15.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507"/>
    </row>
    <row r="755" spans="1:31" ht="15.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507"/>
    </row>
    <row r="756" spans="1:31" ht="15.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507"/>
    </row>
    <row r="757" spans="1:31" ht="15.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507"/>
    </row>
    <row r="758" spans="1:31" ht="15.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507"/>
    </row>
    <row r="759" spans="1:31" ht="15.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507"/>
    </row>
    <row r="760" spans="1:31" ht="15.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507"/>
    </row>
    <row r="761" spans="1:31" ht="15.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507"/>
    </row>
    <row r="762" spans="1:31" ht="15.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507"/>
    </row>
    <row r="763" spans="1:31" ht="15.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507"/>
    </row>
    <row r="764" spans="1:31" ht="15.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507"/>
    </row>
    <row r="765" spans="1:31" ht="15.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507"/>
    </row>
    <row r="766" spans="1:31" ht="15.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507"/>
    </row>
    <row r="767" spans="1:31" ht="15.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507"/>
    </row>
    <row r="768" spans="1:31" ht="15.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507"/>
    </row>
    <row r="769" spans="1:31" ht="15.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507"/>
    </row>
    <row r="770" spans="1:31" ht="15.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507"/>
    </row>
    <row r="771" spans="1:31" ht="15.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507"/>
    </row>
    <row r="772" spans="1:31" ht="15.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507"/>
    </row>
    <row r="773" spans="1:31" ht="15.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507"/>
    </row>
    <row r="774" spans="1:31" ht="15.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507"/>
    </row>
    <row r="775" spans="1:31" ht="15.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507"/>
    </row>
    <row r="776" spans="1:31" ht="15.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507"/>
    </row>
    <row r="777" spans="1:31" ht="15.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507"/>
    </row>
    <row r="778" spans="1:31" ht="15.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507"/>
    </row>
    <row r="779" spans="1:31" ht="15.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507"/>
    </row>
    <row r="780" spans="1:31" ht="15.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507"/>
    </row>
    <row r="781" spans="1:31" ht="15.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507"/>
    </row>
    <row r="782" spans="1:31" ht="15.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507"/>
    </row>
    <row r="783" spans="1:31" ht="15.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507"/>
    </row>
    <row r="784" spans="1:31" ht="15.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507"/>
    </row>
    <row r="785" spans="1:31" ht="15.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507"/>
    </row>
    <row r="786" spans="1:31" ht="15.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507"/>
    </row>
    <row r="787" spans="1:31" ht="15.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507"/>
    </row>
    <row r="788" spans="1:31" ht="15.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507"/>
    </row>
    <row r="789" spans="1:31" ht="15.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507"/>
    </row>
    <row r="790" spans="1:31" ht="15.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507"/>
    </row>
    <row r="791" spans="1:31" ht="15.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507"/>
    </row>
    <row r="792" spans="1:31" ht="15.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507"/>
    </row>
    <row r="793" spans="1:31" ht="15.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507"/>
    </row>
    <row r="794" spans="1:31" ht="15.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507"/>
    </row>
    <row r="795" spans="1:31" ht="15.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507"/>
    </row>
    <row r="796" spans="1:31" ht="15.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507"/>
    </row>
    <row r="797" spans="1:31" ht="15.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507"/>
    </row>
    <row r="798" spans="1:31" ht="15.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507"/>
    </row>
    <row r="799" spans="1:31" ht="15.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507"/>
    </row>
    <row r="800" spans="1:31" ht="15.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507"/>
    </row>
    <row r="801" spans="1:31" ht="15.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507"/>
    </row>
    <row r="802" spans="1:31" ht="15.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507"/>
    </row>
    <row r="803" spans="1:31" ht="15.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507"/>
    </row>
    <row r="804" spans="1:31" ht="15.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507"/>
    </row>
    <row r="805" spans="1:31" ht="15.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507"/>
    </row>
    <row r="806" spans="1:31" ht="15.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507"/>
    </row>
    <row r="807" spans="1:31" ht="15.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507"/>
    </row>
    <row r="808" spans="1:31" ht="15.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507"/>
    </row>
    <row r="809" spans="1:31" ht="15.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507"/>
    </row>
    <row r="810" spans="1:31" ht="15.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507"/>
    </row>
    <row r="811" spans="1:31" ht="15.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507"/>
    </row>
    <row r="812" spans="1:31" ht="15.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507"/>
    </row>
    <row r="813" spans="1:31" ht="15.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507"/>
    </row>
    <row r="814" spans="1:31" ht="15.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507"/>
    </row>
    <row r="815" spans="1:31" ht="15.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507"/>
    </row>
    <row r="816" spans="1:31" ht="15.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507"/>
    </row>
    <row r="817" spans="1:31" ht="15.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507"/>
    </row>
    <row r="818" spans="1:31" ht="15.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507"/>
    </row>
    <row r="819" spans="1:31" ht="15.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507"/>
    </row>
    <row r="820" spans="1:31" ht="15.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507"/>
    </row>
    <row r="821" spans="1:31" ht="15.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507"/>
    </row>
    <row r="822" spans="1:31" ht="15.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507"/>
    </row>
    <row r="823" spans="1:31" ht="15.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507"/>
    </row>
    <row r="824" spans="1:31" ht="15.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507"/>
    </row>
    <row r="825" spans="1:31" ht="15.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507"/>
    </row>
    <row r="826" spans="1:31" ht="15.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507"/>
    </row>
    <row r="827" spans="1:31" ht="15.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507"/>
    </row>
    <row r="828" spans="1:31" ht="15.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507"/>
    </row>
    <row r="829" spans="1:31" ht="15.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507"/>
    </row>
    <row r="830" spans="1:31" ht="15.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507"/>
    </row>
    <row r="831" spans="1:31" ht="15.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507"/>
    </row>
    <row r="832" spans="1:31" ht="15.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507"/>
    </row>
    <row r="833" spans="1:31" ht="15.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507"/>
    </row>
    <row r="834" spans="1:31" ht="15.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507"/>
    </row>
    <row r="835" spans="1:31" ht="15.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507"/>
    </row>
    <row r="836" spans="1:31" ht="15.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507"/>
    </row>
    <row r="837" spans="1:31" ht="15.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507"/>
    </row>
    <row r="838" spans="1:31" ht="15.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507"/>
    </row>
    <row r="839" spans="1:31" ht="15.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507"/>
    </row>
    <row r="840" spans="1:31" ht="15.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507"/>
    </row>
    <row r="841" spans="1:31" ht="15.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507"/>
    </row>
    <row r="842" spans="1:31" ht="15.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507"/>
    </row>
    <row r="843" spans="1:31" ht="15.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507"/>
    </row>
    <row r="844" spans="1:31" ht="15.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507"/>
    </row>
    <row r="845" spans="1:31" ht="15.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507"/>
    </row>
    <row r="846" spans="1:31" ht="15.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507"/>
    </row>
    <row r="847" spans="1:31" ht="15.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507"/>
    </row>
    <row r="848" spans="1:31" ht="15.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507"/>
    </row>
    <row r="849" spans="1:31" ht="15.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507"/>
    </row>
    <row r="850" spans="1:31" ht="15.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507"/>
    </row>
    <row r="851" spans="1:31" ht="15.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507"/>
    </row>
    <row r="852" spans="1:31" ht="15.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507"/>
    </row>
    <row r="853" spans="1:31" ht="15.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507"/>
    </row>
    <row r="854" spans="1:31" ht="15.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507"/>
    </row>
    <row r="855" spans="1:31" ht="15.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507"/>
    </row>
    <row r="856" spans="1:31" ht="15.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507"/>
    </row>
    <row r="857" spans="1:31" ht="15.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507"/>
    </row>
    <row r="858" spans="1:31" ht="15.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507"/>
    </row>
    <row r="859" spans="1:31" ht="15.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507"/>
    </row>
    <row r="860" spans="1:31" ht="15.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507"/>
    </row>
    <row r="861" spans="1:31" ht="15.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507"/>
    </row>
    <row r="862" spans="1:31" ht="15.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507"/>
    </row>
    <row r="863" spans="1:31" ht="15.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507"/>
    </row>
    <row r="864" spans="1:31" ht="15.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507"/>
    </row>
    <row r="865" spans="1:31" ht="15.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507"/>
    </row>
    <row r="866" spans="1:31" ht="15.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507"/>
    </row>
    <row r="867" spans="1:31" ht="15.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507"/>
    </row>
    <row r="868" spans="1:31" ht="15.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507"/>
    </row>
    <row r="869" spans="1:31" ht="15.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507"/>
    </row>
    <row r="870" spans="1:31" ht="15.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507"/>
    </row>
    <row r="871" spans="1:31" ht="15.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507"/>
    </row>
    <row r="872" spans="1:31" ht="15.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507"/>
    </row>
    <row r="873" spans="1:31" ht="15.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507"/>
    </row>
    <row r="874" spans="1:31" ht="15.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507"/>
    </row>
    <row r="875" spans="1:31" ht="15.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507"/>
    </row>
    <row r="876" spans="1:31" ht="15.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507"/>
    </row>
    <row r="877" spans="1:31" ht="15.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507"/>
    </row>
    <row r="878" spans="1:31" ht="15.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507"/>
    </row>
    <row r="879" spans="1:31" ht="15.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507"/>
    </row>
    <row r="880" spans="1:31" ht="15.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507"/>
    </row>
    <row r="881" spans="1:31" ht="15.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507"/>
    </row>
    <row r="882" spans="1:31" ht="15.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507"/>
    </row>
    <row r="883" spans="1:31" ht="15.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507"/>
    </row>
    <row r="884" spans="1:31" ht="15.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507"/>
    </row>
    <row r="885" spans="1:31" ht="15.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507"/>
    </row>
    <row r="886" spans="1:31" ht="15.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507"/>
    </row>
    <row r="887" spans="1:31" ht="15.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507"/>
    </row>
    <row r="888" spans="1:31" ht="15.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507"/>
    </row>
    <row r="889" spans="1:31" ht="15.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507"/>
    </row>
    <row r="890" spans="1:31" ht="15.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507"/>
    </row>
    <row r="891" spans="1:31" ht="15.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507"/>
    </row>
    <row r="892" spans="1:31" ht="15.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507"/>
    </row>
    <row r="893" spans="1:31" ht="15.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507"/>
    </row>
    <row r="894" spans="1:31" ht="15.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507"/>
    </row>
    <row r="895" spans="1:31" ht="15.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507"/>
    </row>
    <row r="896" spans="1:31" ht="15.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507"/>
    </row>
    <row r="897" spans="1:31" ht="15.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507"/>
    </row>
    <row r="898" spans="1:31" ht="15.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507"/>
    </row>
    <row r="899" spans="1:31" ht="15.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507"/>
    </row>
    <row r="900" spans="1:31" ht="15.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507"/>
    </row>
    <row r="901" spans="1:31" ht="15.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507"/>
    </row>
    <row r="902" spans="1:31" ht="15.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507"/>
    </row>
    <row r="903" spans="1:31" ht="15.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507"/>
    </row>
    <row r="904" spans="1:31" ht="15.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507"/>
    </row>
    <row r="905" spans="1:31" ht="15.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507"/>
    </row>
    <row r="906" spans="1:31" ht="15.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507"/>
    </row>
    <row r="907" spans="1:31" ht="15.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507"/>
    </row>
    <row r="908" spans="1:31" ht="15.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507"/>
    </row>
    <row r="909" spans="1:31" ht="15.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507"/>
    </row>
    <row r="910" spans="1:31" ht="15.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507"/>
    </row>
    <row r="911" spans="1:31" ht="15.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507"/>
    </row>
    <row r="912" spans="1:31" ht="15.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507"/>
    </row>
    <row r="913" spans="1:31" ht="15.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507"/>
    </row>
    <row r="914" spans="1:31" ht="15.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507"/>
    </row>
    <row r="915" spans="1:31" ht="15.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507"/>
    </row>
    <row r="916" spans="1:31" ht="15.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507"/>
    </row>
    <row r="917" spans="1:31" ht="15.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507"/>
    </row>
    <row r="918" spans="1:31" ht="15.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507"/>
    </row>
    <row r="919" spans="1:31" ht="15.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507"/>
    </row>
    <row r="920" spans="1:31" ht="15.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507"/>
    </row>
    <row r="921" spans="1:31" ht="15.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507"/>
    </row>
    <row r="922" spans="1:31" ht="15.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507"/>
    </row>
    <row r="923" spans="1:31" ht="15.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507"/>
    </row>
    <row r="924" spans="1:31" ht="15.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507"/>
    </row>
    <row r="925" spans="1:31" ht="15.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507"/>
    </row>
    <row r="926" spans="1:31" ht="15.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507"/>
    </row>
    <row r="927" spans="1:31" ht="15.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507"/>
    </row>
    <row r="928" spans="1:31" ht="15.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507"/>
    </row>
    <row r="929" spans="1:31" ht="15.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507"/>
    </row>
    <row r="930" spans="1:31" ht="15.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507"/>
    </row>
    <row r="931" spans="1:31" ht="15.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507"/>
    </row>
    <row r="932" spans="1:31" ht="15.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507"/>
    </row>
    <row r="933" spans="1:31" ht="15.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507"/>
    </row>
    <row r="934" spans="1:31" ht="15.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507"/>
    </row>
    <row r="935" spans="1:31" ht="15.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507"/>
    </row>
    <row r="936" spans="1:31" ht="15.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507"/>
    </row>
    <row r="937" spans="1:31" ht="15.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507"/>
    </row>
    <row r="938" spans="1:31" ht="15.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507"/>
    </row>
    <row r="939" spans="1:31" ht="15.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507"/>
    </row>
    <row r="940" spans="1:31" ht="15.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507"/>
    </row>
    <row r="941" spans="1:31" ht="15.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507"/>
    </row>
    <row r="942" spans="1:31" ht="15.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507"/>
    </row>
    <row r="943" spans="1:31" ht="15.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507"/>
    </row>
    <row r="944" spans="1:31" ht="15.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507"/>
    </row>
    <row r="945" spans="1:31" ht="15.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507"/>
    </row>
    <row r="946" spans="1:31" ht="15.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507"/>
    </row>
    <row r="947" spans="1:31" ht="15.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507"/>
    </row>
    <row r="948" spans="1:31" ht="15.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507"/>
    </row>
    <row r="949" spans="1:31" ht="15.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507"/>
    </row>
    <row r="950" spans="1:31" ht="15.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507"/>
    </row>
    <row r="951" spans="1:31" ht="15.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507"/>
    </row>
    <row r="952" spans="1:31" ht="15.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507"/>
    </row>
    <row r="953" spans="1:31" ht="15.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507"/>
    </row>
    <row r="954" spans="1:31" ht="15.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507"/>
    </row>
    <row r="955" spans="1:31" ht="15.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507"/>
    </row>
    <row r="956" spans="1:31" ht="15.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507"/>
    </row>
    <row r="957" spans="1:31" ht="15.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507"/>
    </row>
    <row r="958" spans="1:31" ht="15.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507"/>
    </row>
    <row r="959" spans="1:31" ht="15.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507"/>
    </row>
    <row r="960" spans="1:31" ht="15.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507"/>
    </row>
    <row r="961" spans="1:31" ht="15.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507"/>
    </row>
    <row r="962" spans="1:31" ht="15.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507"/>
    </row>
    <row r="963" spans="1:31" ht="15.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507"/>
    </row>
    <row r="964" spans="1:31" ht="15.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507"/>
    </row>
    <row r="965" spans="1:31" ht="15.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507"/>
    </row>
    <row r="966" spans="1:31" ht="15.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507"/>
    </row>
    <row r="967" spans="1:31" ht="15.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507"/>
    </row>
    <row r="968" spans="1:31" ht="15.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507"/>
    </row>
    <row r="969" spans="1:31" ht="15.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507"/>
    </row>
    <row r="970" spans="1:31" ht="15.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507"/>
    </row>
    <row r="971" spans="1:31" ht="15.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507"/>
    </row>
    <row r="972" spans="1:31" ht="15.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507"/>
    </row>
    <row r="973" spans="1:31" ht="15.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507"/>
    </row>
    <row r="974" spans="1:31" ht="15.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507"/>
    </row>
    <row r="975" spans="1:31" ht="15.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507"/>
    </row>
    <row r="976" spans="1:31" ht="15.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507"/>
    </row>
    <row r="977" spans="1:31" ht="15.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507"/>
    </row>
    <row r="978" spans="1:31" ht="15.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507"/>
    </row>
    <row r="979" spans="1:31" ht="15.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507"/>
    </row>
    <row r="980" spans="1:31" ht="15.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507"/>
    </row>
    <row r="981" spans="1:31" ht="15.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507"/>
    </row>
    <row r="982" spans="1:31" ht="15.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507"/>
    </row>
    <row r="983" spans="1:31" ht="15.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507"/>
    </row>
    <row r="984" spans="1:31" ht="15.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507"/>
    </row>
    <row r="985" spans="1:31" ht="15.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507"/>
    </row>
    <row r="986" spans="1:31" ht="15.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507"/>
    </row>
    <row r="987" spans="1:31" ht="15.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507"/>
    </row>
    <row r="988" spans="1:31" ht="15.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507"/>
    </row>
    <row r="989" spans="1:31" ht="15.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507"/>
    </row>
    <row r="990" spans="1:31" ht="15.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507"/>
    </row>
    <row r="991" spans="1:31" ht="15.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507"/>
    </row>
    <row r="992" spans="1:31" ht="15.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507"/>
    </row>
    <row r="993" spans="1:31" ht="15.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507"/>
    </row>
    <row r="994" spans="1:31" ht="15.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507"/>
    </row>
    <row r="995" spans="1:31" ht="15.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507"/>
    </row>
    <row r="996" spans="1:31" ht="15.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507"/>
    </row>
    <row r="997" spans="1:31" ht="15.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507"/>
    </row>
    <row r="998" spans="1:31" ht="15.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507"/>
    </row>
    <row r="999" spans="1:31" ht="15.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507"/>
    </row>
    <row r="1000" spans="1:31" ht="15.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507"/>
    </row>
  </sheetData>
  <mergeCells count="26">
    <mergeCell ref="B28:AC28"/>
    <mergeCell ref="A29:AC29"/>
    <mergeCell ref="A1:B1"/>
    <mergeCell ref="A2:B2"/>
    <mergeCell ref="C3:O3"/>
    <mergeCell ref="P3:AB3"/>
    <mergeCell ref="A5:A7"/>
    <mergeCell ref="B5:B7"/>
    <mergeCell ref="C5:O5"/>
    <mergeCell ref="L6:M6"/>
    <mergeCell ref="N6:O6"/>
    <mergeCell ref="C6:C7"/>
    <mergeCell ref="D6:E6"/>
    <mergeCell ref="F6:G6"/>
    <mergeCell ref="H6:I6"/>
    <mergeCell ref="J6:K6"/>
    <mergeCell ref="AD5:AD7"/>
    <mergeCell ref="P6:P7"/>
    <mergeCell ref="Q6:R6"/>
    <mergeCell ref="S6:T6"/>
    <mergeCell ref="U6:V6"/>
    <mergeCell ref="AA6:AB6"/>
    <mergeCell ref="W6:X6"/>
    <mergeCell ref="Y6:Z6"/>
    <mergeCell ref="P5:AB5"/>
    <mergeCell ref="AC5:AC7"/>
  </mergeCells>
  <pageMargins left="0.17" right="0.17" top="0.75" bottom="0.3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1000"/>
  <sheetViews>
    <sheetView workbookViewId="0"/>
  </sheetViews>
  <sheetFormatPr defaultColWidth="12.6640625" defaultRowHeight="15" customHeight="1"/>
  <cols>
    <col min="1" max="1" width="5.1640625" customWidth="1"/>
    <col min="2" max="2" width="52.4140625" customWidth="1"/>
    <col min="3" max="3" width="22.9140625" customWidth="1"/>
    <col min="4" max="4" width="8.4140625" customWidth="1"/>
    <col min="5" max="5" width="10.1640625" customWidth="1"/>
    <col min="6" max="6" width="13" customWidth="1"/>
    <col min="7" max="7" width="17.6640625" customWidth="1"/>
    <col min="8" max="9" width="27.4140625" customWidth="1"/>
    <col min="10" max="10" width="15.5" customWidth="1"/>
    <col min="11" max="11" width="17" customWidth="1"/>
    <col min="12" max="12" width="24.25" customWidth="1"/>
    <col min="13" max="13" width="48" customWidth="1"/>
    <col min="14" max="26" width="9" customWidth="1"/>
  </cols>
  <sheetData>
    <row r="1" spans="1:26" ht="15.5">
      <c r="A1" s="866" t="s">
        <v>65</v>
      </c>
      <c r="B1" s="751"/>
      <c r="C1" s="398"/>
      <c r="D1" s="398"/>
      <c r="E1" s="398"/>
      <c r="F1" s="646"/>
      <c r="G1" s="34"/>
      <c r="H1" s="34"/>
      <c r="I1" s="34"/>
      <c r="J1" s="10"/>
      <c r="K1" s="10"/>
      <c r="L1" s="487" t="s">
        <v>1118</v>
      </c>
      <c r="M1" s="507"/>
      <c r="N1" s="10"/>
      <c r="O1" s="10"/>
      <c r="P1" s="10"/>
      <c r="Q1" s="10"/>
      <c r="R1" s="10"/>
      <c r="S1" s="10"/>
      <c r="T1" s="10"/>
      <c r="U1" s="10"/>
      <c r="V1" s="10"/>
      <c r="W1" s="10"/>
      <c r="X1" s="10"/>
      <c r="Y1" s="10"/>
      <c r="Z1" s="10"/>
    </row>
    <row r="2" spans="1:26" ht="15.5">
      <c r="A2" s="762" t="s">
        <v>1101</v>
      </c>
      <c r="B2" s="751"/>
      <c r="C2" s="34"/>
      <c r="D2" s="34"/>
      <c r="E2" s="34"/>
      <c r="F2" s="647"/>
      <c r="G2" s="34"/>
      <c r="H2" s="34"/>
      <c r="I2" s="34"/>
      <c r="J2" s="582"/>
      <c r="K2" s="582"/>
      <c r="L2" s="10"/>
      <c r="M2" s="507"/>
      <c r="N2" s="10"/>
      <c r="O2" s="10"/>
      <c r="P2" s="10"/>
      <c r="Q2" s="10"/>
      <c r="R2" s="10"/>
      <c r="S2" s="10"/>
      <c r="T2" s="10"/>
      <c r="U2" s="10"/>
      <c r="V2" s="10"/>
      <c r="W2" s="10"/>
      <c r="X2" s="10"/>
      <c r="Y2" s="10"/>
      <c r="Z2" s="10"/>
    </row>
    <row r="3" spans="1:26" ht="35.25" customHeight="1">
      <c r="A3" s="805" t="s">
        <v>1222</v>
      </c>
      <c r="B3" s="751"/>
      <c r="C3" s="751"/>
      <c r="D3" s="751"/>
      <c r="E3" s="751"/>
      <c r="F3" s="751"/>
      <c r="G3" s="751"/>
      <c r="H3" s="751"/>
      <c r="I3" s="751"/>
      <c r="J3" s="751"/>
      <c r="K3" s="751"/>
      <c r="L3" s="751"/>
      <c r="M3" s="507"/>
      <c r="N3" s="10"/>
      <c r="O3" s="10"/>
      <c r="P3" s="10"/>
      <c r="Q3" s="10"/>
      <c r="R3" s="10"/>
      <c r="S3" s="10"/>
      <c r="T3" s="10"/>
      <c r="U3" s="10"/>
      <c r="V3" s="10"/>
      <c r="W3" s="10"/>
      <c r="X3" s="10"/>
      <c r="Y3" s="10"/>
      <c r="Z3" s="10"/>
    </row>
    <row r="4" spans="1:26" ht="15.5">
      <c r="A4" s="10"/>
      <c r="B4" s="10"/>
      <c r="C4" s="10"/>
      <c r="D4" s="10"/>
      <c r="E4" s="10"/>
      <c r="F4" s="610"/>
      <c r="G4" s="10"/>
      <c r="H4" s="10"/>
      <c r="I4" s="10"/>
      <c r="J4" s="10"/>
      <c r="K4" s="10"/>
      <c r="L4" s="557"/>
      <c r="M4" s="507"/>
      <c r="N4" s="10"/>
      <c r="O4" s="10"/>
      <c r="P4" s="10"/>
      <c r="Q4" s="10"/>
      <c r="R4" s="10"/>
      <c r="S4" s="10"/>
      <c r="T4" s="10"/>
      <c r="U4" s="10"/>
      <c r="V4" s="10"/>
      <c r="W4" s="10"/>
      <c r="X4" s="10"/>
      <c r="Y4" s="10"/>
      <c r="Z4" s="10"/>
    </row>
    <row r="5" spans="1:26" ht="45" customHeight="1">
      <c r="A5" s="884" t="s">
        <v>3</v>
      </c>
      <c r="B5" s="884" t="s">
        <v>70</v>
      </c>
      <c r="C5" s="889" t="s">
        <v>1223</v>
      </c>
      <c r="D5" s="828"/>
      <c r="E5" s="828"/>
      <c r="F5" s="829"/>
      <c r="G5" s="890" t="s">
        <v>1224</v>
      </c>
      <c r="H5" s="828"/>
      <c r="I5" s="828"/>
      <c r="J5" s="829"/>
      <c r="K5" s="891" t="s">
        <v>1095</v>
      </c>
      <c r="L5" s="634"/>
      <c r="M5" s="537"/>
      <c r="N5" s="34"/>
      <c r="O5" s="34"/>
      <c r="P5" s="34"/>
      <c r="Q5" s="34"/>
      <c r="R5" s="34"/>
      <c r="S5" s="34"/>
      <c r="T5" s="34"/>
      <c r="U5" s="34"/>
      <c r="V5" s="34"/>
      <c r="W5" s="34"/>
      <c r="X5" s="34"/>
      <c r="Y5" s="34"/>
      <c r="Z5" s="34"/>
    </row>
    <row r="6" spans="1:26" ht="140.25" customHeight="1">
      <c r="A6" s="790"/>
      <c r="B6" s="790"/>
      <c r="C6" s="648" t="s">
        <v>1225</v>
      </c>
      <c r="D6" s="648" t="s">
        <v>157</v>
      </c>
      <c r="E6" s="648" t="s">
        <v>1226</v>
      </c>
      <c r="F6" s="649" t="s">
        <v>991</v>
      </c>
      <c r="G6" s="650" t="s">
        <v>992</v>
      </c>
      <c r="H6" s="651" t="s">
        <v>157</v>
      </c>
      <c r="I6" s="651" t="s">
        <v>1226</v>
      </c>
      <c r="J6" s="652" t="s">
        <v>991</v>
      </c>
      <c r="K6" s="790"/>
      <c r="L6" s="634" t="s">
        <v>7</v>
      </c>
      <c r="M6" s="537"/>
      <c r="N6" s="34"/>
      <c r="O6" s="34"/>
      <c r="P6" s="34"/>
      <c r="Q6" s="34"/>
      <c r="R6" s="34"/>
      <c r="S6" s="34"/>
      <c r="T6" s="34"/>
      <c r="U6" s="34"/>
      <c r="V6" s="34"/>
      <c r="W6" s="34"/>
      <c r="X6" s="34"/>
      <c r="Y6" s="34"/>
      <c r="Z6" s="34"/>
    </row>
    <row r="7" spans="1:26" ht="28.5" customHeight="1">
      <c r="A7" s="623" t="s">
        <v>216</v>
      </c>
      <c r="B7" s="623" t="s">
        <v>217</v>
      </c>
      <c r="C7" s="653" t="s">
        <v>1227</v>
      </c>
      <c r="D7" s="653" t="s">
        <v>219</v>
      </c>
      <c r="E7" s="653" t="s">
        <v>220</v>
      </c>
      <c r="F7" s="654" t="s">
        <v>221</v>
      </c>
      <c r="G7" s="655" t="s">
        <v>1228</v>
      </c>
      <c r="H7" s="655" t="s">
        <v>223</v>
      </c>
      <c r="I7" s="655" t="s">
        <v>224</v>
      </c>
      <c r="J7" s="655" t="s">
        <v>225</v>
      </c>
      <c r="K7" s="656" t="s">
        <v>1229</v>
      </c>
      <c r="L7" s="623" t="s">
        <v>227</v>
      </c>
      <c r="M7" s="537"/>
      <c r="N7" s="537"/>
      <c r="O7" s="537"/>
      <c r="P7" s="537"/>
      <c r="Q7" s="537"/>
      <c r="R7" s="537"/>
      <c r="S7" s="537"/>
      <c r="T7" s="537"/>
      <c r="U7" s="537"/>
      <c r="V7" s="537"/>
      <c r="W7" s="537"/>
      <c r="X7" s="537"/>
      <c r="Y7" s="537"/>
      <c r="Z7" s="537"/>
    </row>
    <row r="8" spans="1:26" ht="22.5" customHeight="1">
      <c r="A8" s="397"/>
      <c r="B8" s="397" t="s">
        <v>1122</v>
      </c>
      <c r="C8" s="657"/>
      <c r="D8" s="657"/>
      <c r="E8" s="657"/>
      <c r="F8" s="658"/>
      <c r="G8" s="659"/>
      <c r="H8" s="659"/>
      <c r="I8" s="659"/>
      <c r="J8" s="660"/>
      <c r="K8" s="661"/>
      <c r="L8" s="397"/>
      <c r="M8" s="591"/>
      <c r="N8" s="5"/>
      <c r="O8" s="5"/>
      <c r="P8" s="5"/>
      <c r="Q8" s="5"/>
      <c r="R8" s="5"/>
      <c r="S8" s="5"/>
      <c r="T8" s="5"/>
      <c r="U8" s="5"/>
      <c r="V8" s="5"/>
      <c r="W8" s="5"/>
      <c r="X8" s="5"/>
      <c r="Y8" s="5"/>
      <c r="Z8" s="5"/>
    </row>
    <row r="9" spans="1:26" ht="21.75" customHeight="1">
      <c r="A9" s="634">
        <v>1</v>
      </c>
      <c r="B9" s="636" t="s">
        <v>1141</v>
      </c>
      <c r="C9" s="662">
        <f>SUM(C10:C12)</f>
        <v>0</v>
      </c>
      <c r="D9" s="662"/>
      <c r="E9" s="662"/>
      <c r="F9" s="663"/>
      <c r="G9" s="664"/>
      <c r="H9" s="664"/>
      <c r="I9" s="664"/>
      <c r="J9" s="665"/>
      <c r="K9" s="666">
        <f>+G9+C9</f>
        <v>0</v>
      </c>
      <c r="L9" s="9"/>
      <c r="M9" s="507"/>
      <c r="N9" s="10"/>
      <c r="O9" s="10"/>
      <c r="P9" s="10"/>
      <c r="Q9" s="10"/>
      <c r="R9" s="10"/>
      <c r="S9" s="10"/>
      <c r="T9" s="10"/>
      <c r="U9" s="10"/>
      <c r="V9" s="10"/>
      <c r="W9" s="10"/>
      <c r="X9" s="10"/>
      <c r="Y9" s="10"/>
      <c r="Z9" s="10"/>
    </row>
    <row r="10" spans="1:26" ht="21.75" customHeight="1">
      <c r="A10" s="20" t="s">
        <v>84</v>
      </c>
      <c r="B10" s="13" t="s">
        <v>1142</v>
      </c>
      <c r="C10" s="667">
        <f t="shared" ref="C10:C12" si="0">+E10*F10*D10</f>
        <v>0</v>
      </c>
      <c r="D10" s="667"/>
      <c r="E10" s="667">
        <v>6</v>
      </c>
      <c r="F10" s="668">
        <f>50*23000</f>
        <v>1150000</v>
      </c>
      <c r="G10" s="664"/>
      <c r="H10" s="664"/>
      <c r="I10" s="669">
        <v>4</v>
      </c>
      <c r="J10" s="669">
        <f>50*23000</f>
        <v>1150000</v>
      </c>
      <c r="K10" s="661"/>
      <c r="L10" s="309"/>
      <c r="M10" s="670" t="s">
        <v>1143</v>
      </c>
      <c r="N10" s="10"/>
      <c r="O10" s="10"/>
      <c r="P10" s="10"/>
      <c r="Q10" s="10"/>
      <c r="R10" s="10"/>
      <c r="S10" s="10"/>
      <c r="T10" s="10"/>
      <c r="U10" s="10"/>
      <c r="V10" s="10"/>
      <c r="W10" s="10"/>
      <c r="X10" s="10"/>
      <c r="Y10" s="10"/>
      <c r="Z10" s="10"/>
    </row>
    <row r="11" spans="1:26" ht="21.75" customHeight="1">
      <c r="A11" s="20" t="s">
        <v>93</v>
      </c>
      <c r="B11" s="13" t="s">
        <v>1144</v>
      </c>
      <c r="C11" s="667">
        <f t="shared" si="0"/>
        <v>0</v>
      </c>
      <c r="D11" s="667"/>
      <c r="E11" s="667">
        <v>6</v>
      </c>
      <c r="F11" s="668">
        <f>80*23000</f>
        <v>1840000</v>
      </c>
      <c r="G11" s="664"/>
      <c r="H11" s="664"/>
      <c r="I11" s="669">
        <v>4</v>
      </c>
      <c r="J11" s="669">
        <f>80*23000</f>
        <v>1840000</v>
      </c>
      <c r="K11" s="661"/>
      <c r="L11" s="309"/>
      <c r="M11" s="670" t="s">
        <v>1143</v>
      </c>
      <c r="N11" s="10"/>
      <c r="O11" s="10"/>
      <c r="P11" s="10"/>
      <c r="Q11" s="10"/>
      <c r="R11" s="10"/>
      <c r="S11" s="10"/>
      <c r="T11" s="10"/>
      <c r="U11" s="10"/>
      <c r="V11" s="10"/>
      <c r="W11" s="10"/>
      <c r="X11" s="10"/>
      <c r="Y11" s="10"/>
      <c r="Z11" s="10"/>
    </row>
    <row r="12" spans="1:26" ht="21.75" customHeight="1">
      <c r="A12" s="20" t="s">
        <v>95</v>
      </c>
      <c r="B12" s="13" t="s">
        <v>1145</v>
      </c>
      <c r="C12" s="667">
        <f t="shared" si="0"/>
        <v>0</v>
      </c>
      <c r="D12" s="667"/>
      <c r="E12" s="667">
        <v>6</v>
      </c>
      <c r="F12" s="668">
        <f>100*23000</f>
        <v>2300000</v>
      </c>
      <c r="G12" s="664"/>
      <c r="H12" s="664"/>
      <c r="I12" s="669">
        <v>4</v>
      </c>
      <c r="J12" s="669">
        <f>100*23000</f>
        <v>2300000</v>
      </c>
      <c r="K12" s="661"/>
      <c r="L12" s="309"/>
      <c r="M12" s="670" t="s">
        <v>1143</v>
      </c>
      <c r="N12" s="10"/>
      <c r="O12" s="10"/>
      <c r="P12" s="10"/>
      <c r="Q12" s="10"/>
      <c r="R12" s="10"/>
      <c r="S12" s="10"/>
      <c r="T12" s="10"/>
      <c r="U12" s="10"/>
      <c r="V12" s="10"/>
      <c r="W12" s="10"/>
      <c r="X12" s="10"/>
      <c r="Y12" s="10"/>
      <c r="Z12" s="10"/>
    </row>
    <row r="13" spans="1:26" ht="15.5">
      <c r="A13" s="634">
        <v>2</v>
      </c>
      <c r="B13" s="636" t="s">
        <v>1146</v>
      </c>
      <c r="C13" s="662">
        <f>SUM(C14:C15)</f>
        <v>0</v>
      </c>
      <c r="D13" s="662"/>
      <c r="E13" s="662"/>
      <c r="F13" s="663"/>
      <c r="G13" s="659"/>
      <c r="H13" s="659"/>
      <c r="I13" s="671"/>
      <c r="J13" s="671"/>
      <c r="K13" s="672"/>
      <c r="L13" s="888" t="s">
        <v>1147</v>
      </c>
      <c r="M13" s="507" t="s">
        <v>1148</v>
      </c>
      <c r="N13" s="5"/>
      <c r="O13" s="5"/>
      <c r="P13" s="5"/>
      <c r="Q13" s="5"/>
      <c r="R13" s="5"/>
      <c r="S13" s="5"/>
      <c r="T13" s="5"/>
      <c r="U13" s="5"/>
      <c r="V13" s="5"/>
      <c r="W13" s="5"/>
      <c r="X13" s="5"/>
      <c r="Y13" s="5"/>
      <c r="Z13" s="5"/>
    </row>
    <row r="14" spans="1:26" ht="15.5">
      <c r="A14" s="20" t="s">
        <v>1230</v>
      </c>
      <c r="B14" s="13" t="s">
        <v>1150</v>
      </c>
      <c r="C14" s="667">
        <f t="shared" ref="C14:C15" si="1">+E14*F14*D14</f>
        <v>0</v>
      </c>
      <c r="D14" s="667"/>
      <c r="E14" s="667">
        <v>5</v>
      </c>
      <c r="F14" s="668">
        <v>400000</v>
      </c>
      <c r="G14" s="659"/>
      <c r="H14" s="659"/>
      <c r="I14" s="669">
        <v>4</v>
      </c>
      <c r="J14" s="669">
        <v>400000</v>
      </c>
      <c r="K14" s="661"/>
      <c r="L14" s="773"/>
      <c r="M14" s="507" t="s">
        <v>1148</v>
      </c>
      <c r="N14" s="5"/>
      <c r="O14" s="5"/>
      <c r="P14" s="5"/>
      <c r="Q14" s="5"/>
      <c r="R14" s="5"/>
      <c r="S14" s="5"/>
      <c r="T14" s="5"/>
      <c r="U14" s="5"/>
      <c r="V14" s="5"/>
      <c r="W14" s="5"/>
      <c r="X14" s="5"/>
      <c r="Y14" s="5"/>
      <c r="Z14" s="5"/>
    </row>
    <row r="15" spans="1:26" ht="15.5">
      <c r="A15" s="20" t="s">
        <v>1231</v>
      </c>
      <c r="B15" s="13" t="s">
        <v>1152</v>
      </c>
      <c r="C15" s="667">
        <f t="shared" si="1"/>
        <v>0</v>
      </c>
      <c r="D15" s="667"/>
      <c r="E15" s="667">
        <v>5</v>
      </c>
      <c r="F15" s="668">
        <v>3000000</v>
      </c>
      <c r="G15" s="659"/>
      <c r="H15" s="659"/>
      <c r="I15" s="669">
        <v>4</v>
      </c>
      <c r="J15" s="669">
        <v>3000000</v>
      </c>
      <c r="K15" s="673"/>
      <c r="L15" s="773"/>
      <c r="M15" s="507" t="s">
        <v>1148</v>
      </c>
      <c r="N15" s="5"/>
      <c r="O15" s="5"/>
      <c r="P15" s="5"/>
      <c r="Q15" s="5"/>
      <c r="R15" s="5"/>
      <c r="S15" s="5"/>
      <c r="T15" s="5"/>
      <c r="U15" s="5"/>
      <c r="V15" s="5"/>
      <c r="W15" s="5"/>
      <c r="X15" s="5"/>
      <c r="Y15" s="5"/>
      <c r="Z15" s="5"/>
    </row>
    <row r="16" spans="1:26" ht="15.5">
      <c r="A16" s="634">
        <v>3</v>
      </c>
      <c r="B16" s="397" t="s">
        <v>1153</v>
      </c>
      <c r="C16" s="657">
        <f>SUM(C17:C20)</f>
        <v>0</v>
      </c>
      <c r="D16" s="657"/>
      <c r="E16" s="657"/>
      <c r="F16" s="658"/>
      <c r="G16" s="659"/>
      <c r="H16" s="659"/>
      <c r="I16" s="674"/>
      <c r="J16" s="674"/>
      <c r="K16" s="675"/>
      <c r="L16" s="773"/>
      <c r="M16" s="507" t="s">
        <v>1148</v>
      </c>
      <c r="N16" s="5"/>
      <c r="O16" s="5"/>
      <c r="P16" s="5"/>
      <c r="Q16" s="5"/>
      <c r="R16" s="5"/>
      <c r="S16" s="5"/>
      <c r="T16" s="5"/>
      <c r="U16" s="5"/>
      <c r="V16" s="5"/>
      <c r="W16" s="5"/>
      <c r="X16" s="5"/>
      <c r="Y16" s="5"/>
      <c r="Z16" s="5"/>
    </row>
    <row r="17" spans="1:26" ht="15.5">
      <c r="A17" s="20" t="s">
        <v>1232</v>
      </c>
      <c r="B17" s="9" t="s">
        <v>1155</v>
      </c>
      <c r="C17" s="667">
        <f t="shared" ref="C17:C20" si="2">+E17*F17*D17</f>
        <v>0</v>
      </c>
      <c r="D17" s="676"/>
      <c r="E17" s="676">
        <v>5</v>
      </c>
      <c r="F17" s="677">
        <v>1300000</v>
      </c>
      <c r="G17" s="664"/>
      <c r="H17" s="664"/>
      <c r="I17" s="678">
        <v>4</v>
      </c>
      <c r="J17" s="678">
        <v>1300000</v>
      </c>
      <c r="K17" s="673"/>
      <c r="L17" s="773"/>
      <c r="M17" s="507" t="s">
        <v>1148</v>
      </c>
      <c r="N17" s="10"/>
      <c r="O17" s="10"/>
      <c r="P17" s="10"/>
      <c r="Q17" s="10"/>
      <c r="R17" s="10"/>
      <c r="S17" s="10"/>
      <c r="T17" s="10"/>
      <c r="U17" s="10"/>
      <c r="V17" s="10"/>
      <c r="W17" s="10"/>
      <c r="X17" s="10"/>
      <c r="Y17" s="10"/>
      <c r="Z17" s="10"/>
    </row>
    <row r="18" spans="1:26" ht="15.5">
      <c r="A18" s="20" t="s">
        <v>1233</v>
      </c>
      <c r="B18" s="9" t="s">
        <v>1157</v>
      </c>
      <c r="C18" s="667">
        <f t="shared" si="2"/>
        <v>0</v>
      </c>
      <c r="D18" s="676"/>
      <c r="E18" s="676">
        <v>5</v>
      </c>
      <c r="F18" s="677">
        <v>1200000</v>
      </c>
      <c r="G18" s="664"/>
      <c r="H18" s="664"/>
      <c r="I18" s="678">
        <v>4</v>
      </c>
      <c r="J18" s="678">
        <v>1200000</v>
      </c>
      <c r="K18" s="673"/>
      <c r="L18" s="773"/>
      <c r="M18" s="507" t="s">
        <v>1148</v>
      </c>
      <c r="N18" s="10"/>
      <c r="O18" s="10"/>
      <c r="P18" s="10"/>
      <c r="Q18" s="10"/>
      <c r="R18" s="10"/>
      <c r="S18" s="10"/>
      <c r="T18" s="10"/>
      <c r="U18" s="10"/>
      <c r="V18" s="10"/>
      <c r="W18" s="10"/>
      <c r="X18" s="10"/>
      <c r="Y18" s="10"/>
      <c r="Z18" s="10"/>
    </row>
    <row r="19" spans="1:26" ht="15.5">
      <c r="A19" s="20" t="s">
        <v>1234</v>
      </c>
      <c r="B19" s="9" t="s">
        <v>1159</v>
      </c>
      <c r="C19" s="667">
        <f t="shared" si="2"/>
        <v>0</v>
      </c>
      <c r="D19" s="676"/>
      <c r="E19" s="676">
        <v>5</v>
      </c>
      <c r="F19" s="677">
        <v>1300000</v>
      </c>
      <c r="G19" s="664"/>
      <c r="H19" s="664"/>
      <c r="I19" s="678">
        <v>4</v>
      </c>
      <c r="J19" s="678">
        <v>1300000</v>
      </c>
      <c r="K19" s="673"/>
      <c r="L19" s="773"/>
      <c r="M19" s="507" t="s">
        <v>1148</v>
      </c>
      <c r="N19" s="10"/>
      <c r="O19" s="10"/>
      <c r="P19" s="10"/>
      <c r="Q19" s="10"/>
      <c r="R19" s="10"/>
      <c r="S19" s="10"/>
      <c r="T19" s="10"/>
      <c r="U19" s="10"/>
      <c r="V19" s="10"/>
      <c r="W19" s="10"/>
      <c r="X19" s="10"/>
      <c r="Y19" s="10"/>
      <c r="Z19" s="10"/>
    </row>
    <row r="20" spans="1:26" ht="15.5">
      <c r="A20" s="20" t="s">
        <v>1235</v>
      </c>
      <c r="B20" s="9" t="s">
        <v>1161</v>
      </c>
      <c r="C20" s="667">
        <f t="shared" si="2"/>
        <v>0</v>
      </c>
      <c r="D20" s="676"/>
      <c r="E20" s="676">
        <v>5</v>
      </c>
      <c r="F20" s="677">
        <v>1100000</v>
      </c>
      <c r="G20" s="664"/>
      <c r="H20" s="664"/>
      <c r="I20" s="678">
        <v>4</v>
      </c>
      <c r="J20" s="678">
        <v>1100000</v>
      </c>
      <c r="K20" s="673"/>
      <c r="L20" s="773"/>
      <c r="M20" s="507" t="s">
        <v>1148</v>
      </c>
      <c r="N20" s="10"/>
      <c r="O20" s="10"/>
      <c r="P20" s="10"/>
      <c r="Q20" s="10"/>
      <c r="R20" s="10"/>
      <c r="S20" s="10"/>
      <c r="T20" s="10"/>
      <c r="U20" s="10"/>
      <c r="V20" s="10"/>
      <c r="W20" s="10"/>
      <c r="X20" s="10"/>
      <c r="Y20" s="10"/>
      <c r="Z20" s="10"/>
    </row>
    <row r="21" spans="1:26" ht="15.5">
      <c r="A21" s="634">
        <v>5</v>
      </c>
      <c r="B21" s="397" t="s">
        <v>1162</v>
      </c>
      <c r="C21" s="657"/>
      <c r="D21" s="657"/>
      <c r="E21" s="657"/>
      <c r="F21" s="658"/>
      <c r="G21" s="659"/>
      <c r="H21" s="659"/>
      <c r="I21" s="659"/>
      <c r="J21" s="679"/>
      <c r="K21" s="672"/>
      <c r="L21" s="790"/>
      <c r="M21" s="507"/>
      <c r="N21" s="10"/>
      <c r="O21" s="10"/>
      <c r="P21" s="10"/>
      <c r="Q21" s="10"/>
      <c r="R21" s="10"/>
      <c r="S21" s="10"/>
      <c r="T21" s="10"/>
      <c r="U21" s="10"/>
      <c r="V21" s="10"/>
      <c r="W21" s="10"/>
      <c r="X21" s="10"/>
      <c r="Y21" s="10"/>
      <c r="Z21" s="10"/>
    </row>
    <row r="22" spans="1:26" ht="15.5">
      <c r="A22" s="634"/>
      <c r="B22" s="9" t="s">
        <v>1163</v>
      </c>
      <c r="C22" s="676"/>
      <c r="D22" s="676"/>
      <c r="E22" s="676"/>
      <c r="F22" s="677"/>
      <c r="G22" s="659"/>
      <c r="H22" s="659"/>
      <c r="I22" s="659"/>
      <c r="J22" s="679"/>
      <c r="K22" s="672"/>
      <c r="L22" s="309"/>
      <c r="M22" s="507"/>
      <c r="N22" s="10"/>
      <c r="O22" s="10"/>
      <c r="P22" s="10"/>
      <c r="Q22" s="10"/>
      <c r="R22" s="10"/>
      <c r="S22" s="10"/>
      <c r="T22" s="10"/>
      <c r="U22" s="10"/>
      <c r="V22" s="10"/>
      <c r="W22" s="10"/>
      <c r="X22" s="10"/>
      <c r="Y22" s="10"/>
      <c r="Z22" s="10"/>
    </row>
    <row r="23" spans="1:26" ht="15.5">
      <c r="A23" s="634"/>
      <c r="B23" s="9" t="s">
        <v>1163</v>
      </c>
      <c r="C23" s="676"/>
      <c r="D23" s="676"/>
      <c r="E23" s="676"/>
      <c r="F23" s="677"/>
      <c r="G23" s="659"/>
      <c r="H23" s="659"/>
      <c r="I23" s="659"/>
      <c r="J23" s="679"/>
      <c r="K23" s="672"/>
      <c r="L23" s="309"/>
      <c r="M23" s="507"/>
      <c r="N23" s="10"/>
      <c r="O23" s="10"/>
      <c r="P23" s="10"/>
      <c r="Q23" s="10"/>
      <c r="R23" s="10"/>
      <c r="S23" s="10"/>
      <c r="T23" s="10"/>
      <c r="U23" s="10"/>
      <c r="V23" s="10"/>
      <c r="W23" s="10"/>
      <c r="X23" s="10"/>
      <c r="Y23" s="10"/>
      <c r="Z23" s="10"/>
    </row>
    <row r="24" spans="1:26" ht="15.5">
      <c r="A24" s="634"/>
      <c r="B24" s="9" t="s">
        <v>1163</v>
      </c>
      <c r="C24" s="676"/>
      <c r="D24" s="676"/>
      <c r="E24" s="676"/>
      <c r="F24" s="677"/>
      <c r="G24" s="659"/>
      <c r="H24" s="659"/>
      <c r="I24" s="659"/>
      <c r="J24" s="679"/>
      <c r="K24" s="672"/>
      <c r="L24" s="309"/>
      <c r="M24" s="507"/>
      <c r="N24" s="10"/>
      <c r="O24" s="10"/>
      <c r="P24" s="10"/>
      <c r="Q24" s="10"/>
      <c r="R24" s="10"/>
      <c r="S24" s="10"/>
      <c r="T24" s="10"/>
      <c r="U24" s="10"/>
      <c r="V24" s="10"/>
      <c r="W24" s="10"/>
      <c r="X24" s="10"/>
      <c r="Y24" s="10"/>
      <c r="Z24" s="10"/>
    </row>
    <row r="25" spans="1:26" ht="21.75" customHeight="1">
      <c r="A25" s="634">
        <v>6</v>
      </c>
      <c r="B25" s="397" t="s">
        <v>1180</v>
      </c>
      <c r="C25" s="657"/>
      <c r="D25" s="657"/>
      <c r="E25" s="657"/>
      <c r="F25" s="658"/>
      <c r="G25" s="659"/>
      <c r="H25" s="659"/>
      <c r="I25" s="659"/>
      <c r="J25" s="679"/>
      <c r="K25" s="672"/>
      <c r="L25" s="397"/>
      <c r="M25" s="591"/>
      <c r="N25" s="5"/>
      <c r="O25" s="5"/>
      <c r="P25" s="5"/>
      <c r="Q25" s="5"/>
      <c r="R25" s="5"/>
      <c r="S25" s="5"/>
      <c r="T25" s="5"/>
      <c r="U25" s="5"/>
      <c r="V25" s="5"/>
      <c r="W25" s="5"/>
      <c r="X25" s="5"/>
      <c r="Y25" s="5"/>
      <c r="Z25" s="5"/>
    </row>
    <row r="26" spans="1:26" ht="30" customHeight="1">
      <c r="A26" s="20" t="s">
        <v>1035</v>
      </c>
      <c r="B26" s="9" t="s">
        <v>1181</v>
      </c>
      <c r="C26" s="676"/>
      <c r="D26" s="676"/>
      <c r="E26" s="676"/>
      <c r="F26" s="677"/>
      <c r="G26" s="664"/>
      <c r="H26" s="664"/>
      <c r="I26" s="664"/>
      <c r="J26" s="660"/>
      <c r="K26" s="661"/>
      <c r="L26" s="397"/>
      <c r="M26" s="591"/>
      <c r="N26" s="5"/>
      <c r="O26" s="5"/>
      <c r="P26" s="5"/>
      <c r="Q26" s="5"/>
      <c r="R26" s="5"/>
      <c r="S26" s="5"/>
      <c r="T26" s="5"/>
      <c r="U26" s="5"/>
      <c r="V26" s="5"/>
      <c r="W26" s="5"/>
      <c r="X26" s="5"/>
      <c r="Y26" s="5"/>
      <c r="Z26" s="5"/>
    </row>
    <row r="27" spans="1:26" ht="30" customHeight="1">
      <c r="A27" s="20" t="s">
        <v>1038</v>
      </c>
      <c r="B27" s="9" t="s">
        <v>1182</v>
      </c>
      <c r="C27" s="676"/>
      <c r="D27" s="676"/>
      <c r="E27" s="676"/>
      <c r="F27" s="677"/>
      <c r="G27" s="664"/>
      <c r="H27" s="664"/>
      <c r="I27" s="664"/>
      <c r="J27" s="660"/>
      <c r="K27" s="661"/>
      <c r="L27" s="397"/>
      <c r="M27" s="591"/>
      <c r="N27" s="5"/>
      <c r="O27" s="5"/>
      <c r="P27" s="5"/>
      <c r="Q27" s="5"/>
      <c r="R27" s="5"/>
      <c r="S27" s="5"/>
      <c r="T27" s="5"/>
      <c r="U27" s="5"/>
      <c r="V27" s="5"/>
      <c r="W27" s="5"/>
      <c r="X27" s="5"/>
      <c r="Y27" s="5"/>
      <c r="Z27" s="5"/>
    </row>
    <row r="28" spans="1:26" ht="30" customHeight="1">
      <c r="A28" s="20" t="s">
        <v>1041</v>
      </c>
      <c r="B28" s="13" t="s">
        <v>1236</v>
      </c>
      <c r="C28" s="667"/>
      <c r="D28" s="667"/>
      <c r="E28" s="667"/>
      <c r="F28" s="668"/>
      <c r="G28" s="664"/>
      <c r="H28" s="664"/>
      <c r="I28" s="664"/>
      <c r="J28" s="660"/>
      <c r="K28" s="661"/>
      <c r="L28" s="397"/>
      <c r="M28" s="591"/>
      <c r="N28" s="5"/>
      <c r="O28" s="5"/>
      <c r="P28" s="5"/>
      <c r="Q28" s="5"/>
      <c r="R28" s="5"/>
      <c r="S28" s="5"/>
      <c r="T28" s="5"/>
      <c r="U28" s="5"/>
      <c r="V28" s="5"/>
      <c r="W28" s="5"/>
      <c r="X28" s="5"/>
      <c r="Y28" s="5"/>
      <c r="Z28" s="5"/>
    </row>
    <row r="29" spans="1:26" ht="30" customHeight="1">
      <c r="A29" s="20" t="s">
        <v>1237</v>
      </c>
      <c r="B29" s="9" t="s">
        <v>1238</v>
      </c>
      <c r="C29" s="676"/>
      <c r="D29" s="676"/>
      <c r="E29" s="676"/>
      <c r="F29" s="677"/>
      <c r="G29" s="664"/>
      <c r="H29" s="664"/>
      <c r="I29" s="664"/>
      <c r="J29" s="660"/>
      <c r="K29" s="661"/>
      <c r="L29" s="397"/>
      <c r="M29" s="591"/>
      <c r="N29" s="5"/>
      <c r="O29" s="5"/>
      <c r="P29" s="5"/>
      <c r="Q29" s="5"/>
      <c r="R29" s="5"/>
      <c r="S29" s="5"/>
      <c r="T29" s="5"/>
      <c r="U29" s="5"/>
      <c r="V29" s="5"/>
      <c r="W29" s="5"/>
      <c r="X29" s="5"/>
      <c r="Y29" s="5"/>
      <c r="Z29" s="5"/>
    </row>
    <row r="30" spans="1:26" ht="21.75" customHeight="1">
      <c r="A30" s="680" t="s">
        <v>1239</v>
      </c>
      <c r="B30" s="9" t="s">
        <v>1240</v>
      </c>
      <c r="C30" s="676"/>
      <c r="D30" s="676"/>
      <c r="E30" s="676"/>
      <c r="F30" s="677"/>
      <c r="G30" s="659"/>
      <c r="H30" s="659"/>
      <c r="I30" s="659"/>
      <c r="J30" s="660"/>
      <c r="K30" s="661"/>
      <c r="L30" s="9"/>
      <c r="M30" s="507"/>
      <c r="N30" s="10"/>
      <c r="O30" s="10"/>
      <c r="P30" s="10"/>
      <c r="Q30" s="10"/>
      <c r="R30" s="10"/>
      <c r="S30" s="10"/>
      <c r="T30" s="10"/>
      <c r="U30" s="10"/>
      <c r="V30" s="10"/>
      <c r="W30" s="10"/>
      <c r="X30" s="10"/>
      <c r="Y30" s="10"/>
      <c r="Z30" s="10"/>
    </row>
    <row r="31" spans="1:26" ht="15.5">
      <c r="A31" s="580"/>
      <c r="B31" s="580"/>
      <c r="C31" s="580"/>
      <c r="D31" s="580"/>
      <c r="E31" s="580"/>
      <c r="F31" s="681"/>
      <c r="G31" s="580"/>
      <c r="H31" s="580"/>
      <c r="I31" s="580"/>
      <c r="J31" s="874" t="s">
        <v>1115</v>
      </c>
      <c r="K31" s="751"/>
      <c r="L31" s="751"/>
      <c r="M31" s="620"/>
      <c r="N31" s="580"/>
      <c r="O31" s="580"/>
      <c r="P31" s="580"/>
      <c r="Q31" s="580"/>
      <c r="R31" s="580"/>
      <c r="S31" s="580"/>
      <c r="T31" s="580"/>
      <c r="U31" s="580"/>
      <c r="V31" s="580"/>
      <c r="W31" s="580"/>
      <c r="X31" s="580"/>
      <c r="Y31" s="580"/>
      <c r="Z31" s="580"/>
    </row>
    <row r="32" spans="1:26" ht="15.5">
      <c r="A32" s="10"/>
      <c r="B32" s="872"/>
      <c r="C32" s="751"/>
      <c r="D32" s="751"/>
      <c r="E32" s="751"/>
      <c r="F32" s="751"/>
      <c r="G32" s="751"/>
      <c r="H32" s="751"/>
      <c r="I32" s="751"/>
      <c r="J32" s="751"/>
      <c r="K32" s="536"/>
      <c r="L32" s="537"/>
      <c r="M32" s="507"/>
      <c r="N32" s="10"/>
      <c r="O32" s="10"/>
      <c r="P32" s="10"/>
      <c r="Q32" s="10"/>
      <c r="R32" s="10"/>
      <c r="S32" s="10"/>
      <c r="T32" s="10"/>
      <c r="U32" s="10"/>
      <c r="V32" s="10"/>
      <c r="W32" s="10"/>
      <c r="X32" s="10"/>
      <c r="Y32" s="10"/>
      <c r="Z32" s="10"/>
    </row>
    <row r="33" spans="1:26" ht="77.25" customHeight="1">
      <c r="A33" s="864" t="s">
        <v>1241</v>
      </c>
      <c r="B33" s="751"/>
      <c r="C33" s="751"/>
      <c r="D33" s="751"/>
      <c r="E33" s="751"/>
      <c r="F33" s="751"/>
      <c r="G33" s="751"/>
      <c r="H33" s="751"/>
      <c r="I33" s="751"/>
      <c r="J33" s="751"/>
      <c r="K33" s="536"/>
      <c r="L33" s="10"/>
      <c r="M33" s="507"/>
      <c r="N33" s="10"/>
      <c r="O33" s="10"/>
      <c r="P33" s="10"/>
      <c r="Q33" s="10"/>
      <c r="R33" s="10"/>
      <c r="S33" s="10"/>
      <c r="T33" s="10"/>
      <c r="U33" s="10"/>
      <c r="V33" s="10"/>
      <c r="W33" s="10"/>
      <c r="X33" s="10"/>
      <c r="Y33" s="10"/>
      <c r="Z33" s="10"/>
    </row>
    <row r="34" spans="1:26" ht="15.5">
      <c r="A34" s="5" t="s">
        <v>837</v>
      </c>
      <c r="B34" s="10"/>
      <c r="C34" s="10"/>
      <c r="D34" s="10"/>
      <c r="E34" s="10"/>
      <c r="F34" s="610"/>
      <c r="G34" s="10"/>
      <c r="H34" s="10"/>
      <c r="I34" s="10"/>
      <c r="J34" s="10"/>
      <c r="K34" s="10"/>
      <c r="L34" s="10"/>
      <c r="M34" s="507"/>
      <c r="N34" s="10"/>
      <c r="O34" s="10"/>
      <c r="P34" s="10"/>
      <c r="Q34" s="10"/>
      <c r="R34" s="10"/>
      <c r="S34" s="10"/>
      <c r="T34" s="10"/>
      <c r="U34" s="10"/>
      <c r="V34" s="10"/>
      <c r="W34" s="10"/>
      <c r="X34" s="10"/>
      <c r="Y34" s="10"/>
      <c r="Z34" s="10"/>
    </row>
    <row r="35" spans="1:26" ht="79.5" customHeight="1">
      <c r="A35" s="10" t="s">
        <v>1185</v>
      </c>
      <c r="B35" s="10"/>
      <c r="C35" s="10"/>
      <c r="D35" s="10"/>
      <c r="E35" s="10"/>
      <c r="F35" s="610"/>
      <c r="G35" s="10"/>
      <c r="H35" s="10"/>
      <c r="I35" s="10"/>
      <c r="J35" s="10"/>
      <c r="K35" s="10"/>
      <c r="L35" s="10"/>
      <c r="M35" s="507"/>
      <c r="N35" s="10"/>
      <c r="O35" s="10"/>
      <c r="P35" s="10"/>
      <c r="Q35" s="10"/>
      <c r="R35" s="10"/>
      <c r="S35" s="10"/>
      <c r="T35" s="10"/>
      <c r="U35" s="10"/>
      <c r="V35" s="10"/>
      <c r="W35" s="10"/>
      <c r="X35" s="10"/>
      <c r="Y35" s="10"/>
      <c r="Z35" s="10"/>
    </row>
    <row r="36" spans="1:26" ht="39.75" customHeight="1">
      <c r="A36" s="10" t="s">
        <v>1186</v>
      </c>
      <c r="B36" s="10"/>
      <c r="C36" s="10"/>
      <c r="D36" s="10"/>
      <c r="E36" s="10"/>
      <c r="F36" s="610"/>
      <c r="G36" s="10"/>
      <c r="H36" s="10"/>
      <c r="I36" s="10"/>
      <c r="J36" s="10"/>
      <c r="K36" s="10"/>
      <c r="L36" s="10"/>
      <c r="M36" s="507"/>
      <c r="N36" s="10"/>
      <c r="O36" s="10"/>
      <c r="P36" s="10"/>
      <c r="Q36" s="10"/>
      <c r="R36" s="10"/>
      <c r="S36" s="10"/>
      <c r="T36" s="10"/>
      <c r="U36" s="10"/>
      <c r="V36" s="10"/>
      <c r="W36" s="10"/>
      <c r="X36" s="10"/>
      <c r="Y36" s="10"/>
      <c r="Z36" s="10"/>
    </row>
    <row r="37" spans="1:26" ht="39.75" customHeight="1">
      <c r="A37" s="10" t="s">
        <v>1187</v>
      </c>
      <c r="B37" s="10"/>
      <c r="C37" s="10"/>
      <c r="D37" s="10"/>
      <c r="E37" s="10"/>
      <c r="F37" s="610"/>
      <c r="G37" s="10"/>
      <c r="H37" s="10"/>
      <c r="I37" s="10"/>
      <c r="J37" s="10"/>
      <c r="K37" s="10"/>
      <c r="L37" s="10"/>
      <c r="M37" s="507"/>
      <c r="N37" s="10"/>
      <c r="O37" s="10"/>
      <c r="P37" s="10"/>
      <c r="Q37" s="10"/>
      <c r="R37" s="10"/>
      <c r="S37" s="10"/>
      <c r="T37" s="10"/>
      <c r="U37" s="10"/>
      <c r="V37" s="10"/>
      <c r="W37" s="10"/>
      <c r="X37" s="10"/>
      <c r="Y37" s="10"/>
      <c r="Z37" s="10"/>
    </row>
    <row r="38" spans="1:26" ht="15.5">
      <c r="A38" s="10"/>
      <c r="B38" s="10"/>
      <c r="C38" s="10"/>
      <c r="D38" s="10"/>
      <c r="E38" s="10"/>
      <c r="F38" s="610"/>
      <c r="G38" s="10"/>
      <c r="H38" s="10"/>
      <c r="I38" s="10"/>
      <c r="J38" s="10"/>
      <c r="K38" s="10"/>
      <c r="L38" s="10"/>
      <c r="M38" s="507"/>
      <c r="N38" s="10"/>
      <c r="O38" s="10"/>
      <c r="P38" s="10"/>
      <c r="Q38" s="10"/>
      <c r="R38" s="10"/>
      <c r="S38" s="10"/>
      <c r="T38" s="10"/>
      <c r="U38" s="10"/>
      <c r="V38" s="10"/>
      <c r="W38" s="10"/>
      <c r="X38" s="10"/>
      <c r="Y38" s="10"/>
      <c r="Z38" s="10"/>
    </row>
    <row r="39" spans="1:26" ht="15.5">
      <c r="A39" s="10"/>
      <c r="B39" s="10"/>
      <c r="C39" s="10"/>
      <c r="D39" s="10"/>
      <c r="E39" s="10"/>
      <c r="F39" s="610"/>
      <c r="G39" s="10"/>
      <c r="H39" s="10"/>
      <c r="I39" s="10"/>
      <c r="J39" s="10"/>
      <c r="K39" s="10"/>
      <c r="L39" s="10"/>
      <c r="M39" s="507"/>
      <c r="N39" s="10"/>
      <c r="O39" s="10"/>
      <c r="P39" s="10"/>
      <c r="Q39" s="10"/>
      <c r="R39" s="10"/>
      <c r="S39" s="10"/>
      <c r="T39" s="10"/>
      <c r="U39" s="10"/>
      <c r="V39" s="10"/>
      <c r="W39" s="10"/>
      <c r="X39" s="10"/>
      <c r="Y39" s="10"/>
      <c r="Z39" s="10"/>
    </row>
    <row r="40" spans="1:26" ht="15.5">
      <c r="A40" s="10"/>
      <c r="B40" s="10"/>
      <c r="C40" s="10"/>
      <c r="D40" s="10"/>
      <c r="E40" s="10"/>
      <c r="F40" s="610"/>
      <c r="G40" s="10"/>
      <c r="H40" s="10"/>
      <c r="I40" s="10"/>
      <c r="J40" s="10"/>
      <c r="K40" s="10"/>
      <c r="L40" s="10"/>
      <c r="M40" s="507"/>
      <c r="N40" s="10"/>
      <c r="O40" s="10"/>
      <c r="P40" s="10"/>
      <c r="Q40" s="10"/>
      <c r="R40" s="10"/>
      <c r="S40" s="10"/>
      <c r="T40" s="10"/>
      <c r="U40" s="10"/>
      <c r="V40" s="10"/>
      <c r="W40" s="10"/>
      <c r="X40" s="10"/>
      <c r="Y40" s="10"/>
      <c r="Z40" s="10"/>
    </row>
    <row r="41" spans="1:26" ht="15.5">
      <c r="A41" s="10"/>
      <c r="B41" s="10"/>
      <c r="C41" s="10"/>
      <c r="D41" s="10"/>
      <c r="E41" s="10"/>
      <c r="F41" s="610"/>
      <c r="G41" s="10"/>
      <c r="H41" s="10"/>
      <c r="I41" s="10"/>
      <c r="J41" s="10"/>
      <c r="K41" s="10"/>
      <c r="L41" s="10"/>
      <c r="M41" s="507"/>
      <c r="N41" s="10"/>
      <c r="O41" s="10"/>
      <c r="P41" s="10"/>
      <c r="Q41" s="10"/>
      <c r="R41" s="10"/>
      <c r="S41" s="10"/>
      <c r="T41" s="10"/>
      <c r="U41" s="10"/>
      <c r="V41" s="10"/>
      <c r="W41" s="10"/>
      <c r="X41" s="10"/>
      <c r="Y41" s="10"/>
      <c r="Z41" s="10"/>
    </row>
    <row r="42" spans="1:26" ht="15.5">
      <c r="A42" s="10"/>
      <c r="B42" s="10"/>
      <c r="C42" s="10"/>
      <c r="D42" s="10"/>
      <c r="E42" s="10"/>
      <c r="F42" s="610"/>
      <c r="G42" s="10"/>
      <c r="H42" s="10"/>
      <c r="I42" s="10"/>
      <c r="J42" s="10"/>
      <c r="K42" s="10"/>
      <c r="L42" s="10"/>
      <c r="M42" s="507"/>
      <c r="N42" s="10"/>
      <c r="O42" s="10"/>
      <c r="P42" s="10"/>
      <c r="Q42" s="10"/>
      <c r="R42" s="10"/>
      <c r="S42" s="10"/>
      <c r="T42" s="10"/>
      <c r="U42" s="10"/>
      <c r="V42" s="10"/>
      <c r="W42" s="10"/>
      <c r="X42" s="10"/>
      <c r="Y42" s="10"/>
      <c r="Z42" s="10"/>
    </row>
    <row r="43" spans="1:26" ht="15.5">
      <c r="A43" s="10"/>
      <c r="B43" s="10"/>
      <c r="C43" s="10"/>
      <c r="D43" s="10"/>
      <c r="E43" s="10"/>
      <c r="F43" s="610"/>
      <c r="G43" s="10"/>
      <c r="H43" s="10"/>
      <c r="I43" s="10"/>
      <c r="J43" s="10"/>
      <c r="K43" s="10"/>
      <c r="L43" s="10"/>
      <c r="M43" s="507"/>
      <c r="N43" s="10"/>
      <c r="O43" s="10"/>
      <c r="P43" s="10"/>
      <c r="Q43" s="10"/>
      <c r="R43" s="10"/>
      <c r="S43" s="10"/>
      <c r="T43" s="10"/>
      <c r="U43" s="10"/>
      <c r="V43" s="10"/>
      <c r="W43" s="10"/>
      <c r="X43" s="10"/>
      <c r="Y43" s="10"/>
      <c r="Z43" s="10"/>
    </row>
    <row r="44" spans="1:26" ht="15.5">
      <c r="A44" s="10"/>
      <c r="B44" s="10"/>
      <c r="C44" s="10"/>
      <c r="D44" s="10"/>
      <c r="E44" s="10"/>
      <c r="F44" s="610"/>
      <c r="G44" s="10"/>
      <c r="H44" s="10"/>
      <c r="I44" s="10"/>
      <c r="J44" s="10"/>
      <c r="K44" s="10"/>
      <c r="L44" s="10"/>
      <c r="M44" s="507"/>
      <c r="N44" s="10"/>
      <c r="O44" s="10"/>
      <c r="P44" s="10"/>
      <c r="Q44" s="10"/>
      <c r="R44" s="10"/>
      <c r="S44" s="10"/>
      <c r="T44" s="10"/>
      <c r="U44" s="10"/>
      <c r="V44" s="10"/>
      <c r="W44" s="10"/>
      <c r="X44" s="10"/>
      <c r="Y44" s="10"/>
      <c r="Z44" s="10"/>
    </row>
    <row r="45" spans="1:26" ht="15.5">
      <c r="A45" s="10"/>
      <c r="B45" s="10"/>
      <c r="C45" s="10"/>
      <c r="D45" s="10"/>
      <c r="E45" s="10"/>
      <c r="F45" s="610"/>
      <c r="G45" s="10"/>
      <c r="H45" s="10"/>
      <c r="I45" s="10"/>
      <c r="J45" s="10"/>
      <c r="K45" s="10"/>
      <c r="L45" s="10"/>
      <c r="M45" s="507"/>
      <c r="N45" s="10"/>
      <c r="O45" s="10"/>
      <c r="P45" s="10"/>
      <c r="Q45" s="10"/>
      <c r="R45" s="10"/>
      <c r="S45" s="10"/>
      <c r="T45" s="10"/>
      <c r="U45" s="10"/>
      <c r="V45" s="10"/>
      <c r="W45" s="10"/>
      <c r="X45" s="10"/>
      <c r="Y45" s="10"/>
      <c r="Z45" s="10"/>
    </row>
    <row r="46" spans="1:26" ht="15.5">
      <c r="A46" s="10"/>
      <c r="B46" s="10"/>
      <c r="C46" s="10"/>
      <c r="D46" s="10"/>
      <c r="E46" s="10"/>
      <c r="F46" s="610"/>
      <c r="G46" s="10"/>
      <c r="H46" s="10"/>
      <c r="I46" s="10"/>
      <c r="J46" s="10"/>
      <c r="K46" s="10"/>
      <c r="L46" s="10"/>
      <c r="M46" s="507"/>
      <c r="N46" s="10"/>
      <c r="O46" s="10"/>
      <c r="P46" s="10"/>
      <c r="Q46" s="10"/>
      <c r="R46" s="10"/>
      <c r="S46" s="10"/>
      <c r="T46" s="10"/>
      <c r="U46" s="10"/>
      <c r="V46" s="10"/>
      <c r="W46" s="10"/>
      <c r="X46" s="10"/>
      <c r="Y46" s="10"/>
      <c r="Z46" s="10"/>
    </row>
    <row r="47" spans="1:26" ht="15.5">
      <c r="A47" s="10"/>
      <c r="B47" s="10"/>
      <c r="C47" s="10"/>
      <c r="D47" s="10"/>
      <c r="E47" s="10"/>
      <c r="F47" s="610"/>
      <c r="G47" s="10"/>
      <c r="H47" s="10"/>
      <c r="I47" s="10"/>
      <c r="J47" s="10"/>
      <c r="K47" s="10"/>
      <c r="L47" s="10"/>
      <c r="M47" s="507"/>
      <c r="N47" s="10"/>
      <c r="O47" s="10"/>
      <c r="P47" s="10"/>
      <c r="Q47" s="10"/>
      <c r="R47" s="10"/>
      <c r="S47" s="10"/>
      <c r="T47" s="10"/>
      <c r="U47" s="10"/>
      <c r="V47" s="10"/>
      <c r="W47" s="10"/>
      <c r="X47" s="10"/>
      <c r="Y47" s="10"/>
      <c r="Z47" s="10"/>
    </row>
    <row r="48" spans="1:26" ht="15.5">
      <c r="A48" s="10"/>
      <c r="B48" s="10"/>
      <c r="C48" s="10"/>
      <c r="D48" s="10"/>
      <c r="E48" s="10"/>
      <c r="F48" s="610"/>
      <c r="G48" s="10"/>
      <c r="H48" s="10"/>
      <c r="I48" s="10"/>
      <c r="J48" s="10"/>
      <c r="K48" s="10"/>
      <c r="L48" s="10"/>
      <c r="M48" s="507"/>
      <c r="N48" s="10"/>
      <c r="O48" s="10"/>
      <c r="P48" s="10"/>
      <c r="Q48" s="10"/>
      <c r="R48" s="10"/>
      <c r="S48" s="10"/>
      <c r="T48" s="10"/>
      <c r="U48" s="10"/>
      <c r="V48" s="10"/>
      <c r="W48" s="10"/>
      <c r="X48" s="10"/>
      <c r="Y48" s="10"/>
      <c r="Z48" s="10"/>
    </row>
    <row r="49" spans="1:26" ht="15.5">
      <c r="A49" s="10"/>
      <c r="B49" s="10"/>
      <c r="C49" s="10"/>
      <c r="D49" s="10"/>
      <c r="E49" s="10"/>
      <c r="F49" s="610"/>
      <c r="G49" s="10"/>
      <c r="H49" s="10"/>
      <c r="I49" s="10"/>
      <c r="J49" s="10"/>
      <c r="K49" s="10"/>
      <c r="L49" s="10"/>
      <c r="M49" s="507"/>
      <c r="N49" s="10"/>
      <c r="O49" s="10"/>
      <c r="P49" s="10"/>
      <c r="Q49" s="10"/>
      <c r="R49" s="10"/>
      <c r="S49" s="10"/>
      <c r="T49" s="10"/>
      <c r="U49" s="10"/>
      <c r="V49" s="10"/>
      <c r="W49" s="10"/>
      <c r="X49" s="10"/>
      <c r="Y49" s="10"/>
      <c r="Z49" s="10"/>
    </row>
    <row r="50" spans="1:26" ht="15.5">
      <c r="A50" s="10"/>
      <c r="B50" s="10"/>
      <c r="C50" s="10"/>
      <c r="D50" s="10"/>
      <c r="E50" s="10"/>
      <c r="F50" s="610"/>
      <c r="G50" s="10"/>
      <c r="H50" s="10"/>
      <c r="I50" s="10"/>
      <c r="J50" s="10"/>
      <c r="K50" s="10"/>
      <c r="L50" s="10"/>
      <c r="M50" s="507"/>
      <c r="N50" s="10"/>
      <c r="O50" s="10"/>
      <c r="P50" s="10"/>
      <c r="Q50" s="10"/>
      <c r="R50" s="10"/>
      <c r="S50" s="10"/>
      <c r="T50" s="10"/>
      <c r="U50" s="10"/>
      <c r="V50" s="10"/>
      <c r="W50" s="10"/>
      <c r="X50" s="10"/>
      <c r="Y50" s="10"/>
      <c r="Z50" s="10"/>
    </row>
    <row r="51" spans="1:26" ht="15.5">
      <c r="A51" s="10"/>
      <c r="B51" s="10"/>
      <c r="C51" s="10"/>
      <c r="D51" s="10"/>
      <c r="E51" s="10"/>
      <c r="F51" s="610"/>
      <c r="G51" s="10"/>
      <c r="H51" s="10"/>
      <c r="I51" s="10"/>
      <c r="J51" s="10"/>
      <c r="K51" s="10"/>
      <c r="L51" s="10"/>
      <c r="M51" s="507"/>
      <c r="N51" s="10"/>
      <c r="O51" s="10"/>
      <c r="P51" s="10"/>
      <c r="Q51" s="10"/>
      <c r="R51" s="10"/>
      <c r="S51" s="10"/>
      <c r="T51" s="10"/>
      <c r="U51" s="10"/>
      <c r="V51" s="10"/>
      <c r="W51" s="10"/>
      <c r="X51" s="10"/>
      <c r="Y51" s="10"/>
      <c r="Z51" s="10"/>
    </row>
    <row r="52" spans="1:26" ht="15.5">
      <c r="A52" s="10"/>
      <c r="B52" s="10"/>
      <c r="C52" s="10"/>
      <c r="D52" s="10"/>
      <c r="E52" s="10"/>
      <c r="F52" s="610"/>
      <c r="G52" s="10"/>
      <c r="H52" s="10"/>
      <c r="I52" s="10"/>
      <c r="J52" s="10"/>
      <c r="K52" s="10"/>
      <c r="L52" s="10"/>
      <c r="M52" s="507"/>
      <c r="N52" s="10"/>
      <c r="O52" s="10"/>
      <c r="P52" s="10"/>
      <c r="Q52" s="10"/>
      <c r="R52" s="10"/>
      <c r="S52" s="10"/>
      <c r="T52" s="10"/>
      <c r="U52" s="10"/>
      <c r="V52" s="10"/>
      <c r="W52" s="10"/>
      <c r="X52" s="10"/>
      <c r="Y52" s="10"/>
      <c r="Z52" s="10"/>
    </row>
    <row r="53" spans="1:26" ht="15.5">
      <c r="A53" s="10"/>
      <c r="B53" s="10"/>
      <c r="C53" s="10"/>
      <c r="D53" s="10"/>
      <c r="E53" s="10"/>
      <c r="F53" s="610"/>
      <c r="G53" s="10"/>
      <c r="H53" s="10"/>
      <c r="I53" s="10"/>
      <c r="J53" s="10"/>
      <c r="K53" s="10"/>
      <c r="L53" s="10"/>
      <c r="M53" s="507"/>
      <c r="N53" s="10"/>
      <c r="O53" s="10"/>
      <c r="P53" s="10"/>
      <c r="Q53" s="10"/>
      <c r="R53" s="10"/>
      <c r="S53" s="10"/>
      <c r="T53" s="10"/>
      <c r="U53" s="10"/>
      <c r="V53" s="10"/>
      <c r="W53" s="10"/>
      <c r="X53" s="10"/>
      <c r="Y53" s="10"/>
      <c r="Z53" s="10"/>
    </row>
    <row r="54" spans="1:26" ht="15.5">
      <c r="A54" s="10"/>
      <c r="B54" s="10"/>
      <c r="C54" s="10"/>
      <c r="D54" s="10"/>
      <c r="E54" s="10"/>
      <c r="F54" s="610"/>
      <c r="G54" s="10"/>
      <c r="H54" s="10"/>
      <c r="I54" s="10"/>
      <c r="J54" s="10"/>
      <c r="K54" s="10"/>
      <c r="L54" s="10"/>
      <c r="M54" s="507"/>
      <c r="N54" s="10"/>
      <c r="O54" s="10"/>
      <c r="P54" s="10"/>
      <c r="Q54" s="10"/>
      <c r="R54" s="10"/>
      <c r="S54" s="10"/>
      <c r="T54" s="10"/>
      <c r="U54" s="10"/>
      <c r="V54" s="10"/>
      <c r="W54" s="10"/>
      <c r="X54" s="10"/>
      <c r="Y54" s="10"/>
      <c r="Z54" s="10"/>
    </row>
    <row r="55" spans="1:26" ht="15.5">
      <c r="A55" s="10"/>
      <c r="B55" s="10"/>
      <c r="C55" s="10"/>
      <c r="D55" s="10"/>
      <c r="E55" s="10"/>
      <c r="F55" s="610"/>
      <c r="G55" s="10"/>
      <c r="H55" s="10"/>
      <c r="I55" s="10"/>
      <c r="J55" s="10"/>
      <c r="K55" s="10"/>
      <c r="L55" s="10"/>
      <c r="M55" s="507"/>
      <c r="N55" s="10"/>
      <c r="O55" s="10"/>
      <c r="P55" s="10"/>
      <c r="Q55" s="10"/>
      <c r="R55" s="10"/>
      <c r="S55" s="10"/>
      <c r="T55" s="10"/>
      <c r="U55" s="10"/>
      <c r="V55" s="10"/>
      <c r="W55" s="10"/>
      <c r="X55" s="10"/>
      <c r="Y55" s="10"/>
      <c r="Z55" s="10"/>
    </row>
    <row r="56" spans="1:26" ht="15.5">
      <c r="A56" s="10"/>
      <c r="B56" s="10"/>
      <c r="C56" s="10"/>
      <c r="D56" s="10"/>
      <c r="E56" s="10"/>
      <c r="F56" s="610"/>
      <c r="G56" s="10"/>
      <c r="H56" s="10"/>
      <c r="I56" s="10"/>
      <c r="J56" s="10"/>
      <c r="K56" s="10"/>
      <c r="L56" s="10"/>
      <c r="M56" s="507"/>
      <c r="N56" s="10"/>
      <c r="O56" s="10"/>
      <c r="P56" s="10"/>
      <c r="Q56" s="10"/>
      <c r="R56" s="10"/>
      <c r="S56" s="10"/>
      <c r="T56" s="10"/>
      <c r="U56" s="10"/>
      <c r="V56" s="10"/>
      <c r="W56" s="10"/>
      <c r="X56" s="10"/>
      <c r="Y56" s="10"/>
      <c r="Z56" s="10"/>
    </row>
    <row r="57" spans="1:26" ht="15.5">
      <c r="A57" s="10"/>
      <c r="B57" s="10"/>
      <c r="C57" s="10"/>
      <c r="D57" s="10"/>
      <c r="E57" s="10"/>
      <c r="F57" s="610"/>
      <c r="G57" s="10"/>
      <c r="H57" s="10"/>
      <c r="I57" s="10"/>
      <c r="J57" s="10"/>
      <c r="K57" s="10"/>
      <c r="L57" s="10"/>
      <c r="M57" s="507"/>
      <c r="N57" s="10"/>
      <c r="O57" s="10"/>
      <c r="P57" s="10"/>
      <c r="Q57" s="10"/>
      <c r="R57" s="10"/>
      <c r="S57" s="10"/>
      <c r="T57" s="10"/>
      <c r="U57" s="10"/>
      <c r="V57" s="10"/>
      <c r="W57" s="10"/>
      <c r="X57" s="10"/>
      <c r="Y57" s="10"/>
      <c r="Z57" s="10"/>
    </row>
    <row r="58" spans="1:26" ht="15.5">
      <c r="A58" s="10"/>
      <c r="B58" s="10"/>
      <c r="C58" s="10"/>
      <c r="D58" s="10"/>
      <c r="E58" s="10"/>
      <c r="F58" s="610"/>
      <c r="G58" s="10"/>
      <c r="H58" s="10"/>
      <c r="I58" s="10"/>
      <c r="J58" s="10"/>
      <c r="K58" s="10"/>
      <c r="L58" s="10"/>
      <c r="M58" s="507"/>
      <c r="N58" s="10"/>
      <c r="O58" s="10"/>
      <c r="P58" s="10"/>
      <c r="Q58" s="10"/>
      <c r="R58" s="10"/>
      <c r="S58" s="10"/>
      <c r="T58" s="10"/>
      <c r="U58" s="10"/>
      <c r="V58" s="10"/>
      <c r="W58" s="10"/>
      <c r="X58" s="10"/>
      <c r="Y58" s="10"/>
      <c r="Z58" s="10"/>
    </row>
    <row r="59" spans="1:26" ht="15.5">
      <c r="A59" s="10"/>
      <c r="B59" s="10"/>
      <c r="C59" s="10"/>
      <c r="D59" s="10"/>
      <c r="E59" s="10"/>
      <c r="F59" s="610"/>
      <c r="G59" s="10"/>
      <c r="H59" s="10"/>
      <c r="I59" s="10"/>
      <c r="J59" s="10"/>
      <c r="K59" s="10"/>
      <c r="L59" s="10"/>
      <c r="M59" s="507"/>
      <c r="N59" s="10"/>
      <c r="O59" s="10"/>
      <c r="P59" s="10"/>
      <c r="Q59" s="10"/>
      <c r="R59" s="10"/>
      <c r="S59" s="10"/>
      <c r="T59" s="10"/>
      <c r="U59" s="10"/>
      <c r="V59" s="10"/>
      <c r="W59" s="10"/>
      <c r="X59" s="10"/>
      <c r="Y59" s="10"/>
      <c r="Z59" s="10"/>
    </row>
    <row r="60" spans="1:26" ht="15.5">
      <c r="A60" s="10"/>
      <c r="B60" s="10"/>
      <c r="C60" s="10"/>
      <c r="D60" s="10"/>
      <c r="E60" s="10"/>
      <c r="F60" s="610"/>
      <c r="G60" s="10"/>
      <c r="H60" s="10"/>
      <c r="I60" s="10"/>
      <c r="J60" s="10"/>
      <c r="K60" s="10"/>
      <c r="L60" s="10"/>
      <c r="M60" s="507"/>
      <c r="N60" s="10"/>
      <c r="O60" s="10"/>
      <c r="P60" s="10"/>
      <c r="Q60" s="10"/>
      <c r="R60" s="10"/>
      <c r="S60" s="10"/>
      <c r="T60" s="10"/>
      <c r="U60" s="10"/>
      <c r="V60" s="10"/>
      <c r="W60" s="10"/>
      <c r="X60" s="10"/>
      <c r="Y60" s="10"/>
      <c r="Z60" s="10"/>
    </row>
    <row r="61" spans="1:26" ht="15.5">
      <c r="A61" s="10"/>
      <c r="B61" s="10"/>
      <c r="C61" s="10"/>
      <c r="D61" s="10"/>
      <c r="E61" s="10"/>
      <c r="F61" s="610"/>
      <c r="G61" s="10"/>
      <c r="H61" s="10"/>
      <c r="I61" s="10"/>
      <c r="J61" s="10"/>
      <c r="K61" s="10"/>
      <c r="L61" s="10"/>
      <c r="M61" s="507"/>
      <c r="N61" s="10"/>
      <c r="O61" s="10"/>
      <c r="P61" s="10"/>
      <c r="Q61" s="10"/>
      <c r="R61" s="10"/>
      <c r="S61" s="10"/>
      <c r="T61" s="10"/>
      <c r="U61" s="10"/>
      <c r="V61" s="10"/>
      <c r="W61" s="10"/>
      <c r="X61" s="10"/>
      <c r="Y61" s="10"/>
      <c r="Z61" s="10"/>
    </row>
    <row r="62" spans="1:26" ht="15.5">
      <c r="A62" s="10"/>
      <c r="B62" s="10"/>
      <c r="C62" s="10"/>
      <c r="D62" s="10"/>
      <c r="E62" s="10"/>
      <c r="F62" s="610"/>
      <c r="G62" s="10"/>
      <c r="H62" s="10"/>
      <c r="I62" s="10"/>
      <c r="J62" s="10"/>
      <c r="K62" s="10"/>
      <c r="L62" s="10"/>
      <c r="M62" s="507"/>
      <c r="N62" s="10"/>
      <c r="O62" s="10"/>
      <c r="P62" s="10"/>
      <c r="Q62" s="10"/>
      <c r="R62" s="10"/>
      <c r="S62" s="10"/>
      <c r="T62" s="10"/>
      <c r="U62" s="10"/>
      <c r="V62" s="10"/>
      <c r="W62" s="10"/>
      <c r="X62" s="10"/>
      <c r="Y62" s="10"/>
      <c r="Z62" s="10"/>
    </row>
    <row r="63" spans="1:26" ht="15.5">
      <c r="A63" s="10"/>
      <c r="B63" s="10"/>
      <c r="C63" s="10"/>
      <c r="D63" s="10"/>
      <c r="E63" s="10"/>
      <c r="F63" s="610"/>
      <c r="G63" s="10"/>
      <c r="H63" s="10"/>
      <c r="I63" s="10"/>
      <c r="J63" s="10"/>
      <c r="K63" s="10"/>
      <c r="L63" s="10"/>
      <c r="M63" s="507"/>
      <c r="N63" s="10"/>
      <c r="O63" s="10"/>
      <c r="P63" s="10"/>
      <c r="Q63" s="10"/>
      <c r="R63" s="10"/>
      <c r="S63" s="10"/>
      <c r="T63" s="10"/>
      <c r="U63" s="10"/>
      <c r="V63" s="10"/>
      <c r="W63" s="10"/>
      <c r="X63" s="10"/>
      <c r="Y63" s="10"/>
      <c r="Z63" s="10"/>
    </row>
    <row r="64" spans="1:26" ht="15.5">
      <c r="A64" s="10"/>
      <c r="B64" s="10"/>
      <c r="C64" s="10"/>
      <c r="D64" s="10"/>
      <c r="E64" s="10"/>
      <c r="F64" s="610"/>
      <c r="G64" s="10"/>
      <c r="H64" s="10"/>
      <c r="I64" s="10"/>
      <c r="J64" s="10"/>
      <c r="K64" s="10"/>
      <c r="L64" s="10"/>
      <c r="M64" s="507"/>
      <c r="N64" s="10"/>
      <c r="O64" s="10"/>
      <c r="P64" s="10"/>
      <c r="Q64" s="10"/>
      <c r="R64" s="10"/>
      <c r="S64" s="10"/>
      <c r="T64" s="10"/>
      <c r="U64" s="10"/>
      <c r="V64" s="10"/>
      <c r="W64" s="10"/>
      <c r="X64" s="10"/>
      <c r="Y64" s="10"/>
      <c r="Z64" s="10"/>
    </row>
    <row r="65" spans="1:26" ht="15.5">
      <c r="A65" s="10"/>
      <c r="B65" s="10"/>
      <c r="C65" s="10"/>
      <c r="D65" s="10"/>
      <c r="E65" s="10"/>
      <c r="F65" s="610"/>
      <c r="G65" s="10"/>
      <c r="H65" s="10"/>
      <c r="I65" s="10"/>
      <c r="J65" s="10"/>
      <c r="K65" s="10"/>
      <c r="L65" s="10"/>
      <c r="M65" s="507"/>
      <c r="N65" s="10"/>
      <c r="O65" s="10"/>
      <c r="P65" s="10"/>
      <c r="Q65" s="10"/>
      <c r="R65" s="10"/>
      <c r="S65" s="10"/>
      <c r="T65" s="10"/>
      <c r="U65" s="10"/>
      <c r="V65" s="10"/>
      <c r="W65" s="10"/>
      <c r="X65" s="10"/>
      <c r="Y65" s="10"/>
      <c r="Z65" s="10"/>
    </row>
    <row r="66" spans="1:26" ht="15.5">
      <c r="A66" s="10"/>
      <c r="B66" s="10"/>
      <c r="C66" s="10"/>
      <c r="D66" s="10"/>
      <c r="E66" s="10"/>
      <c r="F66" s="610"/>
      <c r="G66" s="10"/>
      <c r="H66" s="10"/>
      <c r="I66" s="10"/>
      <c r="J66" s="10"/>
      <c r="K66" s="10"/>
      <c r="L66" s="10"/>
      <c r="M66" s="507"/>
      <c r="N66" s="10"/>
      <c r="O66" s="10"/>
      <c r="P66" s="10"/>
      <c r="Q66" s="10"/>
      <c r="R66" s="10"/>
      <c r="S66" s="10"/>
      <c r="T66" s="10"/>
      <c r="U66" s="10"/>
      <c r="V66" s="10"/>
      <c r="W66" s="10"/>
      <c r="X66" s="10"/>
      <c r="Y66" s="10"/>
      <c r="Z66" s="10"/>
    </row>
    <row r="67" spans="1:26" ht="15.5">
      <c r="A67" s="10"/>
      <c r="B67" s="10"/>
      <c r="C67" s="10"/>
      <c r="D67" s="10"/>
      <c r="E67" s="10"/>
      <c r="F67" s="610"/>
      <c r="G67" s="10"/>
      <c r="H67" s="10"/>
      <c r="I67" s="10"/>
      <c r="J67" s="10"/>
      <c r="K67" s="10"/>
      <c r="L67" s="10"/>
      <c r="M67" s="507"/>
      <c r="N67" s="10"/>
      <c r="O67" s="10"/>
      <c r="P67" s="10"/>
      <c r="Q67" s="10"/>
      <c r="R67" s="10"/>
      <c r="S67" s="10"/>
      <c r="T67" s="10"/>
      <c r="U67" s="10"/>
      <c r="V67" s="10"/>
      <c r="W67" s="10"/>
      <c r="X67" s="10"/>
      <c r="Y67" s="10"/>
      <c r="Z67" s="10"/>
    </row>
    <row r="68" spans="1:26" ht="15.5">
      <c r="A68" s="10"/>
      <c r="B68" s="10"/>
      <c r="C68" s="10"/>
      <c r="D68" s="10"/>
      <c r="E68" s="10"/>
      <c r="F68" s="610"/>
      <c r="G68" s="10"/>
      <c r="H68" s="10"/>
      <c r="I68" s="10"/>
      <c r="J68" s="10"/>
      <c r="K68" s="10"/>
      <c r="L68" s="10"/>
      <c r="M68" s="507"/>
      <c r="N68" s="10"/>
      <c r="O68" s="10"/>
      <c r="P68" s="10"/>
      <c r="Q68" s="10"/>
      <c r="R68" s="10"/>
      <c r="S68" s="10"/>
      <c r="T68" s="10"/>
      <c r="U68" s="10"/>
      <c r="V68" s="10"/>
      <c r="W68" s="10"/>
      <c r="X68" s="10"/>
      <c r="Y68" s="10"/>
      <c r="Z68" s="10"/>
    </row>
    <row r="69" spans="1:26" ht="15.5">
      <c r="A69" s="10"/>
      <c r="B69" s="10"/>
      <c r="C69" s="10"/>
      <c r="D69" s="10"/>
      <c r="E69" s="10"/>
      <c r="F69" s="610"/>
      <c r="G69" s="10"/>
      <c r="H69" s="10"/>
      <c r="I69" s="10"/>
      <c r="J69" s="10"/>
      <c r="K69" s="10"/>
      <c r="L69" s="10"/>
      <c r="M69" s="507"/>
      <c r="N69" s="10"/>
      <c r="O69" s="10"/>
      <c r="P69" s="10"/>
      <c r="Q69" s="10"/>
      <c r="R69" s="10"/>
      <c r="S69" s="10"/>
      <c r="T69" s="10"/>
      <c r="U69" s="10"/>
      <c r="V69" s="10"/>
      <c r="W69" s="10"/>
      <c r="X69" s="10"/>
      <c r="Y69" s="10"/>
      <c r="Z69" s="10"/>
    </row>
    <row r="70" spans="1:26" ht="15.5">
      <c r="A70" s="10"/>
      <c r="B70" s="10"/>
      <c r="C70" s="10"/>
      <c r="D70" s="10"/>
      <c r="E70" s="10"/>
      <c r="F70" s="610"/>
      <c r="G70" s="10"/>
      <c r="H70" s="10"/>
      <c r="I70" s="10"/>
      <c r="J70" s="10"/>
      <c r="K70" s="10"/>
      <c r="L70" s="10"/>
      <c r="M70" s="507"/>
      <c r="N70" s="10"/>
      <c r="O70" s="10"/>
      <c r="P70" s="10"/>
      <c r="Q70" s="10"/>
      <c r="R70" s="10"/>
      <c r="S70" s="10"/>
      <c r="T70" s="10"/>
      <c r="U70" s="10"/>
      <c r="V70" s="10"/>
      <c r="W70" s="10"/>
      <c r="X70" s="10"/>
      <c r="Y70" s="10"/>
      <c r="Z70" s="10"/>
    </row>
    <row r="71" spans="1:26" ht="15.5">
      <c r="A71" s="10"/>
      <c r="B71" s="10"/>
      <c r="C71" s="10"/>
      <c r="D71" s="10"/>
      <c r="E71" s="10"/>
      <c r="F71" s="610"/>
      <c r="G71" s="10"/>
      <c r="H71" s="10"/>
      <c r="I71" s="10"/>
      <c r="J71" s="10"/>
      <c r="K71" s="10"/>
      <c r="L71" s="10"/>
      <c r="M71" s="507"/>
      <c r="N71" s="10"/>
      <c r="O71" s="10"/>
      <c r="P71" s="10"/>
      <c r="Q71" s="10"/>
      <c r="R71" s="10"/>
      <c r="S71" s="10"/>
      <c r="T71" s="10"/>
      <c r="U71" s="10"/>
      <c r="V71" s="10"/>
      <c r="W71" s="10"/>
      <c r="X71" s="10"/>
      <c r="Y71" s="10"/>
      <c r="Z71" s="10"/>
    </row>
    <row r="72" spans="1:26" ht="15.5">
      <c r="A72" s="10"/>
      <c r="B72" s="10"/>
      <c r="C72" s="10"/>
      <c r="D72" s="10"/>
      <c r="E72" s="10"/>
      <c r="F72" s="610"/>
      <c r="G72" s="10"/>
      <c r="H72" s="10"/>
      <c r="I72" s="10"/>
      <c r="J72" s="10"/>
      <c r="K72" s="10"/>
      <c r="L72" s="10"/>
      <c r="M72" s="507"/>
      <c r="N72" s="10"/>
      <c r="O72" s="10"/>
      <c r="P72" s="10"/>
      <c r="Q72" s="10"/>
      <c r="R72" s="10"/>
      <c r="S72" s="10"/>
      <c r="T72" s="10"/>
      <c r="U72" s="10"/>
      <c r="V72" s="10"/>
      <c r="W72" s="10"/>
      <c r="X72" s="10"/>
      <c r="Y72" s="10"/>
      <c r="Z72" s="10"/>
    </row>
    <row r="73" spans="1:26" ht="15.5">
      <c r="A73" s="10"/>
      <c r="B73" s="10"/>
      <c r="C73" s="10"/>
      <c r="D73" s="10"/>
      <c r="E73" s="10"/>
      <c r="F73" s="610"/>
      <c r="G73" s="10"/>
      <c r="H73" s="10"/>
      <c r="I73" s="10"/>
      <c r="J73" s="10"/>
      <c r="K73" s="10"/>
      <c r="L73" s="10"/>
      <c r="M73" s="507"/>
      <c r="N73" s="10"/>
      <c r="O73" s="10"/>
      <c r="P73" s="10"/>
      <c r="Q73" s="10"/>
      <c r="R73" s="10"/>
      <c r="S73" s="10"/>
      <c r="T73" s="10"/>
      <c r="U73" s="10"/>
      <c r="V73" s="10"/>
      <c r="W73" s="10"/>
      <c r="X73" s="10"/>
      <c r="Y73" s="10"/>
      <c r="Z73" s="10"/>
    </row>
    <row r="74" spans="1:26" ht="15.5">
      <c r="A74" s="10"/>
      <c r="B74" s="10"/>
      <c r="C74" s="10"/>
      <c r="D74" s="10"/>
      <c r="E74" s="10"/>
      <c r="F74" s="610"/>
      <c r="G74" s="10"/>
      <c r="H74" s="10"/>
      <c r="I74" s="10"/>
      <c r="J74" s="10"/>
      <c r="K74" s="10"/>
      <c r="L74" s="10"/>
      <c r="M74" s="507"/>
      <c r="N74" s="10"/>
      <c r="O74" s="10"/>
      <c r="P74" s="10"/>
      <c r="Q74" s="10"/>
      <c r="R74" s="10"/>
      <c r="S74" s="10"/>
      <c r="T74" s="10"/>
      <c r="U74" s="10"/>
      <c r="V74" s="10"/>
      <c r="W74" s="10"/>
      <c r="X74" s="10"/>
      <c r="Y74" s="10"/>
      <c r="Z74" s="10"/>
    </row>
    <row r="75" spans="1:26" ht="15.5">
      <c r="A75" s="10"/>
      <c r="B75" s="10"/>
      <c r="C75" s="10"/>
      <c r="D75" s="10"/>
      <c r="E75" s="10"/>
      <c r="F75" s="610"/>
      <c r="G75" s="10"/>
      <c r="H75" s="10"/>
      <c r="I75" s="10"/>
      <c r="J75" s="10"/>
      <c r="K75" s="10"/>
      <c r="L75" s="10"/>
      <c r="M75" s="507"/>
      <c r="N75" s="10"/>
      <c r="O75" s="10"/>
      <c r="P75" s="10"/>
      <c r="Q75" s="10"/>
      <c r="R75" s="10"/>
      <c r="S75" s="10"/>
      <c r="T75" s="10"/>
      <c r="U75" s="10"/>
      <c r="V75" s="10"/>
      <c r="W75" s="10"/>
      <c r="X75" s="10"/>
      <c r="Y75" s="10"/>
      <c r="Z75" s="10"/>
    </row>
    <row r="76" spans="1:26" ht="15.5">
      <c r="A76" s="10"/>
      <c r="B76" s="10"/>
      <c r="C76" s="10"/>
      <c r="D76" s="10"/>
      <c r="E76" s="10"/>
      <c r="F76" s="610"/>
      <c r="G76" s="10"/>
      <c r="H76" s="10"/>
      <c r="I76" s="10"/>
      <c r="J76" s="10"/>
      <c r="K76" s="10"/>
      <c r="L76" s="10"/>
      <c r="M76" s="507"/>
      <c r="N76" s="10"/>
      <c r="O76" s="10"/>
      <c r="P76" s="10"/>
      <c r="Q76" s="10"/>
      <c r="R76" s="10"/>
      <c r="S76" s="10"/>
      <c r="T76" s="10"/>
      <c r="U76" s="10"/>
      <c r="V76" s="10"/>
      <c r="W76" s="10"/>
      <c r="X76" s="10"/>
      <c r="Y76" s="10"/>
      <c r="Z76" s="10"/>
    </row>
    <row r="77" spans="1:26" ht="15.5">
      <c r="A77" s="10"/>
      <c r="B77" s="10"/>
      <c r="C77" s="10"/>
      <c r="D77" s="10"/>
      <c r="E77" s="10"/>
      <c r="F77" s="610"/>
      <c r="G77" s="10"/>
      <c r="H77" s="10"/>
      <c r="I77" s="10"/>
      <c r="J77" s="10"/>
      <c r="K77" s="10"/>
      <c r="L77" s="10"/>
      <c r="M77" s="507"/>
      <c r="N77" s="10"/>
      <c r="O77" s="10"/>
      <c r="P77" s="10"/>
      <c r="Q77" s="10"/>
      <c r="R77" s="10"/>
      <c r="S77" s="10"/>
      <c r="T77" s="10"/>
      <c r="U77" s="10"/>
      <c r="V77" s="10"/>
      <c r="W77" s="10"/>
      <c r="X77" s="10"/>
      <c r="Y77" s="10"/>
      <c r="Z77" s="10"/>
    </row>
    <row r="78" spans="1:26" ht="15.5">
      <c r="A78" s="10"/>
      <c r="B78" s="10"/>
      <c r="C78" s="10"/>
      <c r="D78" s="10"/>
      <c r="E78" s="10"/>
      <c r="F78" s="610"/>
      <c r="G78" s="10"/>
      <c r="H78" s="10"/>
      <c r="I78" s="10"/>
      <c r="J78" s="10"/>
      <c r="K78" s="10"/>
      <c r="L78" s="10"/>
      <c r="M78" s="507"/>
      <c r="N78" s="10"/>
      <c r="O78" s="10"/>
      <c r="P78" s="10"/>
      <c r="Q78" s="10"/>
      <c r="R78" s="10"/>
      <c r="S78" s="10"/>
      <c r="T78" s="10"/>
      <c r="U78" s="10"/>
      <c r="V78" s="10"/>
      <c r="W78" s="10"/>
      <c r="X78" s="10"/>
      <c r="Y78" s="10"/>
      <c r="Z78" s="10"/>
    </row>
    <row r="79" spans="1:26" ht="15.5">
      <c r="A79" s="10"/>
      <c r="B79" s="10"/>
      <c r="C79" s="10"/>
      <c r="D79" s="10"/>
      <c r="E79" s="10"/>
      <c r="F79" s="610"/>
      <c r="G79" s="10"/>
      <c r="H79" s="10"/>
      <c r="I79" s="10"/>
      <c r="J79" s="10"/>
      <c r="K79" s="10"/>
      <c r="L79" s="10"/>
      <c r="M79" s="507"/>
      <c r="N79" s="10"/>
      <c r="O79" s="10"/>
      <c r="P79" s="10"/>
      <c r="Q79" s="10"/>
      <c r="R79" s="10"/>
      <c r="S79" s="10"/>
      <c r="T79" s="10"/>
      <c r="U79" s="10"/>
      <c r="V79" s="10"/>
      <c r="W79" s="10"/>
      <c r="X79" s="10"/>
      <c r="Y79" s="10"/>
      <c r="Z79" s="10"/>
    </row>
    <row r="80" spans="1:26" ht="15.5">
      <c r="A80" s="10"/>
      <c r="B80" s="10"/>
      <c r="C80" s="10"/>
      <c r="D80" s="10"/>
      <c r="E80" s="10"/>
      <c r="F80" s="610"/>
      <c r="G80" s="10"/>
      <c r="H80" s="10"/>
      <c r="I80" s="10"/>
      <c r="J80" s="10"/>
      <c r="K80" s="10"/>
      <c r="L80" s="10"/>
      <c r="M80" s="507"/>
      <c r="N80" s="10"/>
      <c r="O80" s="10"/>
      <c r="P80" s="10"/>
      <c r="Q80" s="10"/>
      <c r="R80" s="10"/>
      <c r="S80" s="10"/>
      <c r="T80" s="10"/>
      <c r="U80" s="10"/>
      <c r="V80" s="10"/>
      <c r="W80" s="10"/>
      <c r="X80" s="10"/>
      <c r="Y80" s="10"/>
      <c r="Z80" s="10"/>
    </row>
    <row r="81" spans="1:26" ht="15.5">
      <c r="A81" s="10"/>
      <c r="B81" s="10"/>
      <c r="C81" s="10"/>
      <c r="D81" s="10"/>
      <c r="E81" s="10"/>
      <c r="F81" s="610"/>
      <c r="G81" s="10"/>
      <c r="H81" s="10"/>
      <c r="I81" s="10"/>
      <c r="J81" s="10"/>
      <c r="K81" s="10"/>
      <c r="L81" s="10"/>
      <c r="M81" s="507"/>
      <c r="N81" s="10"/>
      <c r="O81" s="10"/>
      <c r="P81" s="10"/>
      <c r="Q81" s="10"/>
      <c r="R81" s="10"/>
      <c r="S81" s="10"/>
      <c r="T81" s="10"/>
      <c r="U81" s="10"/>
      <c r="V81" s="10"/>
      <c r="W81" s="10"/>
      <c r="X81" s="10"/>
      <c r="Y81" s="10"/>
      <c r="Z81" s="10"/>
    </row>
    <row r="82" spans="1:26" ht="15.5">
      <c r="A82" s="10"/>
      <c r="B82" s="10"/>
      <c r="C82" s="10"/>
      <c r="D82" s="10"/>
      <c r="E82" s="10"/>
      <c r="F82" s="610"/>
      <c r="G82" s="10"/>
      <c r="H82" s="10"/>
      <c r="I82" s="10"/>
      <c r="J82" s="10"/>
      <c r="K82" s="10"/>
      <c r="L82" s="10"/>
      <c r="M82" s="507"/>
      <c r="N82" s="10"/>
      <c r="O82" s="10"/>
      <c r="P82" s="10"/>
      <c r="Q82" s="10"/>
      <c r="R82" s="10"/>
      <c r="S82" s="10"/>
      <c r="T82" s="10"/>
      <c r="U82" s="10"/>
      <c r="V82" s="10"/>
      <c r="W82" s="10"/>
      <c r="X82" s="10"/>
      <c r="Y82" s="10"/>
      <c r="Z82" s="10"/>
    </row>
    <row r="83" spans="1:26" ht="15.5">
      <c r="A83" s="10"/>
      <c r="B83" s="10"/>
      <c r="C83" s="10"/>
      <c r="D83" s="10"/>
      <c r="E83" s="10"/>
      <c r="F83" s="610"/>
      <c r="G83" s="10"/>
      <c r="H83" s="10"/>
      <c r="I83" s="10"/>
      <c r="J83" s="10"/>
      <c r="K83" s="10"/>
      <c r="L83" s="10"/>
      <c r="M83" s="507"/>
      <c r="N83" s="10"/>
      <c r="O83" s="10"/>
      <c r="P83" s="10"/>
      <c r="Q83" s="10"/>
      <c r="R83" s="10"/>
      <c r="S83" s="10"/>
      <c r="T83" s="10"/>
      <c r="U83" s="10"/>
      <c r="V83" s="10"/>
      <c r="W83" s="10"/>
      <c r="X83" s="10"/>
      <c r="Y83" s="10"/>
      <c r="Z83" s="10"/>
    </row>
    <row r="84" spans="1:26" ht="15.5">
      <c r="A84" s="10"/>
      <c r="B84" s="10"/>
      <c r="C84" s="10"/>
      <c r="D84" s="10"/>
      <c r="E84" s="10"/>
      <c r="F84" s="610"/>
      <c r="G84" s="10"/>
      <c r="H84" s="10"/>
      <c r="I84" s="10"/>
      <c r="J84" s="10"/>
      <c r="K84" s="10"/>
      <c r="L84" s="10"/>
      <c r="M84" s="507"/>
      <c r="N84" s="10"/>
      <c r="O84" s="10"/>
      <c r="P84" s="10"/>
      <c r="Q84" s="10"/>
      <c r="R84" s="10"/>
      <c r="S84" s="10"/>
      <c r="T84" s="10"/>
      <c r="U84" s="10"/>
      <c r="V84" s="10"/>
      <c r="W84" s="10"/>
      <c r="X84" s="10"/>
      <c r="Y84" s="10"/>
      <c r="Z84" s="10"/>
    </row>
    <row r="85" spans="1:26" ht="15.5">
      <c r="A85" s="10"/>
      <c r="B85" s="10"/>
      <c r="C85" s="10"/>
      <c r="D85" s="10"/>
      <c r="E85" s="10"/>
      <c r="F85" s="610"/>
      <c r="G85" s="10"/>
      <c r="H85" s="10"/>
      <c r="I85" s="10"/>
      <c r="J85" s="10"/>
      <c r="K85" s="10"/>
      <c r="L85" s="10"/>
      <c r="M85" s="507"/>
      <c r="N85" s="10"/>
      <c r="O85" s="10"/>
      <c r="P85" s="10"/>
      <c r="Q85" s="10"/>
      <c r="R85" s="10"/>
      <c r="S85" s="10"/>
      <c r="T85" s="10"/>
      <c r="U85" s="10"/>
      <c r="V85" s="10"/>
      <c r="W85" s="10"/>
      <c r="X85" s="10"/>
      <c r="Y85" s="10"/>
      <c r="Z85" s="10"/>
    </row>
    <row r="86" spans="1:26" ht="15.5">
      <c r="A86" s="10"/>
      <c r="B86" s="10"/>
      <c r="C86" s="10"/>
      <c r="D86" s="10"/>
      <c r="E86" s="10"/>
      <c r="F86" s="610"/>
      <c r="G86" s="10"/>
      <c r="H86" s="10"/>
      <c r="I86" s="10"/>
      <c r="J86" s="10"/>
      <c r="K86" s="10"/>
      <c r="L86" s="10"/>
      <c r="M86" s="507"/>
      <c r="N86" s="10"/>
      <c r="O86" s="10"/>
      <c r="P86" s="10"/>
      <c r="Q86" s="10"/>
      <c r="R86" s="10"/>
      <c r="S86" s="10"/>
      <c r="T86" s="10"/>
      <c r="U86" s="10"/>
      <c r="V86" s="10"/>
      <c r="W86" s="10"/>
      <c r="X86" s="10"/>
      <c r="Y86" s="10"/>
      <c r="Z86" s="10"/>
    </row>
    <row r="87" spans="1:26" ht="15.5">
      <c r="A87" s="10"/>
      <c r="B87" s="10"/>
      <c r="C87" s="10"/>
      <c r="D87" s="10"/>
      <c r="E87" s="10"/>
      <c r="F87" s="610"/>
      <c r="G87" s="10"/>
      <c r="H87" s="10"/>
      <c r="I87" s="10"/>
      <c r="J87" s="10"/>
      <c r="K87" s="10"/>
      <c r="L87" s="10"/>
      <c r="M87" s="507"/>
      <c r="N87" s="10"/>
      <c r="O87" s="10"/>
      <c r="P87" s="10"/>
      <c r="Q87" s="10"/>
      <c r="R87" s="10"/>
      <c r="S87" s="10"/>
      <c r="T87" s="10"/>
      <c r="U87" s="10"/>
      <c r="V87" s="10"/>
      <c r="W87" s="10"/>
      <c r="X87" s="10"/>
      <c r="Y87" s="10"/>
      <c r="Z87" s="10"/>
    </row>
    <row r="88" spans="1:26" ht="15.5">
      <c r="A88" s="10"/>
      <c r="B88" s="10"/>
      <c r="C88" s="10"/>
      <c r="D88" s="10"/>
      <c r="E88" s="10"/>
      <c r="F88" s="610"/>
      <c r="G88" s="10"/>
      <c r="H88" s="10"/>
      <c r="I88" s="10"/>
      <c r="J88" s="10"/>
      <c r="K88" s="10"/>
      <c r="L88" s="10"/>
      <c r="M88" s="507"/>
      <c r="N88" s="10"/>
      <c r="O88" s="10"/>
      <c r="P88" s="10"/>
      <c r="Q88" s="10"/>
      <c r="R88" s="10"/>
      <c r="S88" s="10"/>
      <c r="T88" s="10"/>
      <c r="U88" s="10"/>
      <c r="V88" s="10"/>
      <c r="W88" s="10"/>
      <c r="X88" s="10"/>
      <c r="Y88" s="10"/>
      <c r="Z88" s="10"/>
    </row>
    <row r="89" spans="1:26" ht="15.5">
      <c r="A89" s="10"/>
      <c r="B89" s="10"/>
      <c r="C89" s="10"/>
      <c r="D89" s="10"/>
      <c r="E89" s="10"/>
      <c r="F89" s="610"/>
      <c r="G89" s="10"/>
      <c r="H89" s="10"/>
      <c r="I89" s="10"/>
      <c r="J89" s="10"/>
      <c r="K89" s="10"/>
      <c r="L89" s="10"/>
      <c r="M89" s="507"/>
      <c r="N89" s="10"/>
      <c r="O89" s="10"/>
      <c r="P89" s="10"/>
      <c r="Q89" s="10"/>
      <c r="R89" s="10"/>
      <c r="S89" s="10"/>
      <c r="T89" s="10"/>
      <c r="U89" s="10"/>
      <c r="V89" s="10"/>
      <c r="W89" s="10"/>
      <c r="X89" s="10"/>
      <c r="Y89" s="10"/>
      <c r="Z89" s="10"/>
    </row>
    <row r="90" spans="1:26" ht="15.5">
      <c r="A90" s="10"/>
      <c r="B90" s="10"/>
      <c r="C90" s="10"/>
      <c r="D90" s="10"/>
      <c r="E90" s="10"/>
      <c r="F90" s="610"/>
      <c r="G90" s="10"/>
      <c r="H90" s="10"/>
      <c r="I90" s="10"/>
      <c r="J90" s="10"/>
      <c r="K90" s="10"/>
      <c r="L90" s="10"/>
      <c r="M90" s="507"/>
      <c r="N90" s="10"/>
      <c r="O90" s="10"/>
      <c r="P90" s="10"/>
      <c r="Q90" s="10"/>
      <c r="R90" s="10"/>
      <c r="S90" s="10"/>
      <c r="T90" s="10"/>
      <c r="U90" s="10"/>
      <c r="V90" s="10"/>
      <c r="W90" s="10"/>
      <c r="X90" s="10"/>
      <c r="Y90" s="10"/>
      <c r="Z90" s="10"/>
    </row>
    <row r="91" spans="1:26" ht="15.5">
      <c r="A91" s="10"/>
      <c r="B91" s="10"/>
      <c r="C91" s="10"/>
      <c r="D91" s="10"/>
      <c r="E91" s="10"/>
      <c r="F91" s="610"/>
      <c r="G91" s="10"/>
      <c r="H91" s="10"/>
      <c r="I91" s="10"/>
      <c r="J91" s="10"/>
      <c r="K91" s="10"/>
      <c r="L91" s="10"/>
      <c r="M91" s="507"/>
      <c r="N91" s="10"/>
      <c r="O91" s="10"/>
      <c r="P91" s="10"/>
      <c r="Q91" s="10"/>
      <c r="R91" s="10"/>
      <c r="S91" s="10"/>
      <c r="T91" s="10"/>
      <c r="U91" s="10"/>
      <c r="V91" s="10"/>
      <c r="W91" s="10"/>
      <c r="X91" s="10"/>
      <c r="Y91" s="10"/>
      <c r="Z91" s="10"/>
    </row>
    <row r="92" spans="1:26" ht="15.5">
      <c r="A92" s="10"/>
      <c r="B92" s="10"/>
      <c r="C92" s="10"/>
      <c r="D92" s="10"/>
      <c r="E92" s="10"/>
      <c r="F92" s="610"/>
      <c r="G92" s="10"/>
      <c r="H92" s="10"/>
      <c r="I92" s="10"/>
      <c r="J92" s="10"/>
      <c r="K92" s="10"/>
      <c r="L92" s="10"/>
      <c r="M92" s="507"/>
      <c r="N92" s="10"/>
      <c r="O92" s="10"/>
      <c r="P92" s="10"/>
      <c r="Q92" s="10"/>
      <c r="R92" s="10"/>
      <c r="S92" s="10"/>
      <c r="T92" s="10"/>
      <c r="U92" s="10"/>
      <c r="V92" s="10"/>
      <c r="W92" s="10"/>
      <c r="X92" s="10"/>
      <c r="Y92" s="10"/>
      <c r="Z92" s="10"/>
    </row>
    <row r="93" spans="1:26" ht="15.5">
      <c r="A93" s="10"/>
      <c r="B93" s="10"/>
      <c r="C93" s="10"/>
      <c r="D93" s="10"/>
      <c r="E93" s="10"/>
      <c r="F93" s="610"/>
      <c r="G93" s="10"/>
      <c r="H93" s="10"/>
      <c r="I93" s="10"/>
      <c r="J93" s="10"/>
      <c r="K93" s="10"/>
      <c r="L93" s="10"/>
      <c r="M93" s="507"/>
      <c r="N93" s="10"/>
      <c r="O93" s="10"/>
      <c r="P93" s="10"/>
      <c r="Q93" s="10"/>
      <c r="R93" s="10"/>
      <c r="S93" s="10"/>
      <c r="T93" s="10"/>
      <c r="U93" s="10"/>
      <c r="V93" s="10"/>
      <c r="W93" s="10"/>
      <c r="X93" s="10"/>
      <c r="Y93" s="10"/>
      <c r="Z93" s="10"/>
    </row>
    <row r="94" spans="1:26" ht="15.5">
      <c r="A94" s="10"/>
      <c r="B94" s="10"/>
      <c r="C94" s="10"/>
      <c r="D94" s="10"/>
      <c r="E94" s="10"/>
      <c r="F94" s="610"/>
      <c r="G94" s="10"/>
      <c r="H94" s="10"/>
      <c r="I94" s="10"/>
      <c r="J94" s="10"/>
      <c r="K94" s="10"/>
      <c r="L94" s="10"/>
      <c r="M94" s="507"/>
      <c r="N94" s="10"/>
      <c r="O94" s="10"/>
      <c r="P94" s="10"/>
      <c r="Q94" s="10"/>
      <c r="R94" s="10"/>
      <c r="S94" s="10"/>
      <c r="T94" s="10"/>
      <c r="U94" s="10"/>
      <c r="V94" s="10"/>
      <c r="W94" s="10"/>
      <c r="X94" s="10"/>
      <c r="Y94" s="10"/>
      <c r="Z94" s="10"/>
    </row>
    <row r="95" spans="1:26" ht="15.5">
      <c r="A95" s="10"/>
      <c r="B95" s="10"/>
      <c r="C95" s="10"/>
      <c r="D95" s="10"/>
      <c r="E95" s="10"/>
      <c r="F95" s="610"/>
      <c r="G95" s="10"/>
      <c r="H95" s="10"/>
      <c r="I95" s="10"/>
      <c r="J95" s="10"/>
      <c r="K95" s="10"/>
      <c r="L95" s="10"/>
      <c r="M95" s="507"/>
      <c r="N95" s="10"/>
      <c r="O95" s="10"/>
      <c r="P95" s="10"/>
      <c r="Q95" s="10"/>
      <c r="R95" s="10"/>
      <c r="S95" s="10"/>
      <c r="T95" s="10"/>
      <c r="U95" s="10"/>
      <c r="V95" s="10"/>
      <c r="W95" s="10"/>
      <c r="X95" s="10"/>
      <c r="Y95" s="10"/>
      <c r="Z95" s="10"/>
    </row>
    <row r="96" spans="1:26" ht="15.5">
      <c r="A96" s="10"/>
      <c r="B96" s="10"/>
      <c r="C96" s="10"/>
      <c r="D96" s="10"/>
      <c r="E96" s="10"/>
      <c r="F96" s="610"/>
      <c r="G96" s="10"/>
      <c r="H96" s="10"/>
      <c r="I96" s="10"/>
      <c r="J96" s="10"/>
      <c r="K96" s="10"/>
      <c r="L96" s="10"/>
      <c r="M96" s="507"/>
      <c r="N96" s="10"/>
      <c r="O96" s="10"/>
      <c r="P96" s="10"/>
      <c r="Q96" s="10"/>
      <c r="R96" s="10"/>
      <c r="S96" s="10"/>
      <c r="T96" s="10"/>
      <c r="U96" s="10"/>
      <c r="V96" s="10"/>
      <c r="W96" s="10"/>
      <c r="X96" s="10"/>
      <c r="Y96" s="10"/>
      <c r="Z96" s="10"/>
    </row>
    <row r="97" spans="1:26" ht="15.5">
      <c r="A97" s="10"/>
      <c r="B97" s="10"/>
      <c r="C97" s="10"/>
      <c r="D97" s="10"/>
      <c r="E97" s="10"/>
      <c r="F97" s="610"/>
      <c r="G97" s="10"/>
      <c r="H97" s="10"/>
      <c r="I97" s="10"/>
      <c r="J97" s="10"/>
      <c r="K97" s="10"/>
      <c r="L97" s="10"/>
      <c r="M97" s="507"/>
      <c r="N97" s="10"/>
      <c r="O97" s="10"/>
      <c r="P97" s="10"/>
      <c r="Q97" s="10"/>
      <c r="R97" s="10"/>
      <c r="S97" s="10"/>
      <c r="T97" s="10"/>
      <c r="U97" s="10"/>
      <c r="V97" s="10"/>
      <c r="W97" s="10"/>
      <c r="X97" s="10"/>
      <c r="Y97" s="10"/>
      <c r="Z97" s="10"/>
    </row>
    <row r="98" spans="1:26" ht="15.5">
      <c r="A98" s="10"/>
      <c r="B98" s="10"/>
      <c r="C98" s="10"/>
      <c r="D98" s="10"/>
      <c r="E98" s="10"/>
      <c r="F98" s="610"/>
      <c r="G98" s="10"/>
      <c r="H98" s="10"/>
      <c r="I98" s="10"/>
      <c r="J98" s="10"/>
      <c r="K98" s="10"/>
      <c r="L98" s="10"/>
      <c r="M98" s="507"/>
      <c r="N98" s="10"/>
      <c r="O98" s="10"/>
      <c r="P98" s="10"/>
      <c r="Q98" s="10"/>
      <c r="R98" s="10"/>
      <c r="S98" s="10"/>
      <c r="T98" s="10"/>
      <c r="U98" s="10"/>
      <c r="V98" s="10"/>
      <c r="W98" s="10"/>
      <c r="X98" s="10"/>
      <c r="Y98" s="10"/>
      <c r="Z98" s="10"/>
    </row>
    <row r="99" spans="1:26" ht="15.5">
      <c r="A99" s="10"/>
      <c r="B99" s="10"/>
      <c r="C99" s="10"/>
      <c r="D99" s="10"/>
      <c r="E99" s="10"/>
      <c r="F99" s="610"/>
      <c r="G99" s="10"/>
      <c r="H99" s="10"/>
      <c r="I99" s="10"/>
      <c r="J99" s="10"/>
      <c r="K99" s="10"/>
      <c r="L99" s="10"/>
      <c r="M99" s="507"/>
      <c r="N99" s="10"/>
      <c r="O99" s="10"/>
      <c r="P99" s="10"/>
      <c r="Q99" s="10"/>
      <c r="R99" s="10"/>
      <c r="S99" s="10"/>
      <c r="T99" s="10"/>
      <c r="U99" s="10"/>
      <c r="V99" s="10"/>
      <c r="W99" s="10"/>
      <c r="X99" s="10"/>
      <c r="Y99" s="10"/>
      <c r="Z99" s="10"/>
    </row>
    <row r="100" spans="1:26" ht="15.5">
      <c r="A100" s="10"/>
      <c r="B100" s="10"/>
      <c r="C100" s="10"/>
      <c r="D100" s="10"/>
      <c r="E100" s="10"/>
      <c r="F100" s="610"/>
      <c r="G100" s="10"/>
      <c r="H100" s="10"/>
      <c r="I100" s="10"/>
      <c r="J100" s="10"/>
      <c r="K100" s="10"/>
      <c r="L100" s="10"/>
      <c r="M100" s="507"/>
      <c r="N100" s="10"/>
      <c r="O100" s="10"/>
      <c r="P100" s="10"/>
      <c r="Q100" s="10"/>
      <c r="R100" s="10"/>
      <c r="S100" s="10"/>
      <c r="T100" s="10"/>
      <c r="U100" s="10"/>
      <c r="V100" s="10"/>
      <c r="W100" s="10"/>
      <c r="X100" s="10"/>
      <c r="Y100" s="10"/>
      <c r="Z100" s="10"/>
    </row>
    <row r="101" spans="1:26" ht="15.5">
      <c r="A101" s="10"/>
      <c r="B101" s="10"/>
      <c r="C101" s="10"/>
      <c r="D101" s="10"/>
      <c r="E101" s="10"/>
      <c r="F101" s="610"/>
      <c r="G101" s="10"/>
      <c r="H101" s="10"/>
      <c r="I101" s="10"/>
      <c r="J101" s="10"/>
      <c r="K101" s="10"/>
      <c r="L101" s="10"/>
      <c r="M101" s="507"/>
      <c r="N101" s="10"/>
      <c r="O101" s="10"/>
      <c r="P101" s="10"/>
      <c r="Q101" s="10"/>
      <c r="R101" s="10"/>
      <c r="S101" s="10"/>
      <c r="T101" s="10"/>
      <c r="U101" s="10"/>
      <c r="V101" s="10"/>
      <c r="W101" s="10"/>
      <c r="X101" s="10"/>
      <c r="Y101" s="10"/>
      <c r="Z101" s="10"/>
    </row>
    <row r="102" spans="1:26" ht="15.5">
      <c r="A102" s="10"/>
      <c r="B102" s="10"/>
      <c r="C102" s="10"/>
      <c r="D102" s="10"/>
      <c r="E102" s="10"/>
      <c r="F102" s="610"/>
      <c r="G102" s="10"/>
      <c r="H102" s="10"/>
      <c r="I102" s="10"/>
      <c r="J102" s="10"/>
      <c r="K102" s="10"/>
      <c r="L102" s="10"/>
      <c r="M102" s="507"/>
      <c r="N102" s="10"/>
      <c r="O102" s="10"/>
      <c r="P102" s="10"/>
      <c r="Q102" s="10"/>
      <c r="R102" s="10"/>
      <c r="S102" s="10"/>
      <c r="T102" s="10"/>
      <c r="U102" s="10"/>
      <c r="V102" s="10"/>
      <c r="W102" s="10"/>
      <c r="X102" s="10"/>
      <c r="Y102" s="10"/>
      <c r="Z102" s="10"/>
    </row>
    <row r="103" spans="1:26" ht="15.5">
      <c r="A103" s="10"/>
      <c r="B103" s="10"/>
      <c r="C103" s="10"/>
      <c r="D103" s="10"/>
      <c r="E103" s="10"/>
      <c r="F103" s="610"/>
      <c r="G103" s="10"/>
      <c r="H103" s="10"/>
      <c r="I103" s="10"/>
      <c r="J103" s="10"/>
      <c r="K103" s="10"/>
      <c r="L103" s="10"/>
      <c r="M103" s="507"/>
      <c r="N103" s="10"/>
      <c r="O103" s="10"/>
      <c r="P103" s="10"/>
      <c r="Q103" s="10"/>
      <c r="R103" s="10"/>
      <c r="S103" s="10"/>
      <c r="T103" s="10"/>
      <c r="U103" s="10"/>
      <c r="V103" s="10"/>
      <c r="W103" s="10"/>
      <c r="X103" s="10"/>
      <c r="Y103" s="10"/>
      <c r="Z103" s="10"/>
    </row>
    <row r="104" spans="1:26" ht="15.5">
      <c r="A104" s="10"/>
      <c r="B104" s="10"/>
      <c r="C104" s="10"/>
      <c r="D104" s="10"/>
      <c r="E104" s="10"/>
      <c r="F104" s="610"/>
      <c r="G104" s="10"/>
      <c r="H104" s="10"/>
      <c r="I104" s="10"/>
      <c r="J104" s="10"/>
      <c r="K104" s="10"/>
      <c r="L104" s="10"/>
      <c r="M104" s="507"/>
      <c r="N104" s="10"/>
      <c r="O104" s="10"/>
      <c r="P104" s="10"/>
      <c r="Q104" s="10"/>
      <c r="R104" s="10"/>
      <c r="S104" s="10"/>
      <c r="T104" s="10"/>
      <c r="U104" s="10"/>
      <c r="V104" s="10"/>
      <c r="W104" s="10"/>
      <c r="X104" s="10"/>
      <c r="Y104" s="10"/>
      <c r="Z104" s="10"/>
    </row>
    <row r="105" spans="1:26" ht="15.5">
      <c r="A105" s="10"/>
      <c r="B105" s="10"/>
      <c r="C105" s="10"/>
      <c r="D105" s="10"/>
      <c r="E105" s="10"/>
      <c r="F105" s="610"/>
      <c r="G105" s="10"/>
      <c r="H105" s="10"/>
      <c r="I105" s="10"/>
      <c r="J105" s="10"/>
      <c r="K105" s="10"/>
      <c r="L105" s="10"/>
      <c r="M105" s="507"/>
      <c r="N105" s="10"/>
      <c r="O105" s="10"/>
      <c r="P105" s="10"/>
      <c r="Q105" s="10"/>
      <c r="R105" s="10"/>
      <c r="S105" s="10"/>
      <c r="T105" s="10"/>
      <c r="U105" s="10"/>
      <c r="V105" s="10"/>
      <c r="W105" s="10"/>
      <c r="X105" s="10"/>
      <c r="Y105" s="10"/>
      <c r="Z105" s="10"/>
    </row>
    <row r="106" spans="1:26" ht="15.5">
      <c r="A106" s="10"/>
      <c r="B106" s="10"/>
      <c r="C106" s="10"/>
      <c r="D106" s="10"/>
      <c r="E106" s="10"/>
      <c r="F106" s="610"/>
      <c r="G106" s="10"/>
      <c r="H106" s="10"/>
      <c r="I106" s="10"/>
      <c r="J106" s="10"/>
      <c r="K106" s="10"/>
      <c r="L106" s="10"/>
      <c r="M106" s="507"/>
      <c r="N106" s="10"/>
      <c r="O106" s="10"/>
      <c r="P106" s="10"/>
      <c r="Q106" s="10"/>
      <c r="R106" s="10"/>
      <c r="S106" s="10"/>
      <c r="T106" s="10"/>
      <c r="U106" s="10"/>
      <c r="V106" s="10"/>
      <c r="W106" s="10"/>
      <c r="X106" s="10"/>
      <c r="Y106" s="10"/>
      <c r="Z106" s="10"/>
    </row>
    <row r="107" spans="1:26" ht="15.5">
      <c r="A107" s="10"/>
      <c r="B107" s="10"/>
      <c r="C107" s="10"/>
      <c r="D107" s="10"/>
      <c r="E107" s="10"/>
      <c r="F107" s="610"/>
      <c r="G107" s="10"/>
      <c r="H107" s="10"/>
      <c r="I107" s="10"/>
      <c r="J107" s="10"/>
      <c r="K107" s="10"/>
      <c r="L107" s="10"/>
      <c r="M107" s="507"/>
      <c r="N107" s="10"/>
      <c r="O107" s="10"/>
      <c r="P107" s="10"/>
      <c r="Q107" s="10"/>
      <c r="R107" s="10"/>
      <c r="S107" s="10"/>
      <c r="T107" s="10"/>
      <c r="U107" s="10"/>
      <c r="V107" s="10"/>
      <c r="W107" s="10"/>
      <c r="X107" s="10"/>
      <c r="Y107" s="10"/>
      <c r="Z107" s="10"/>
    </row>
    <row r="108" spans="1:26" ht="15.5">
      <c r="A108" s="10"/>
      <c r="B108" s="10"/>
      <c r="C108" s="10"/>
      <c r="D108" s="10"/>
      <c r="E108" s="10"/>
      <c r="F108" s="610"/>
      <c r="G108" s="10"/>
      <c r="H108" s="10"/>
      <c r="I108" s="10"/>
      <c r="J108" s="10"/>
      <c r="K108" s="10"/>
      <c r="L108" s="10"/>
      <c r="M108" s="507"/>
      <c r="N108" s="10"/>
      <c r="O108" s="10"/>
      <c r="P108" s="10"/>
      <c r="Q108" s="10"/>
      <c r="R108" s="10"/>
      <c r="S108" s="10"/>
      <c r="T108" s="10"/>
      <c r="U108" s="10"/>
      <c r="V108" s="10"/>
      <c r="W108" s="10"/>
      <c r="X108" s="10"/>
      <c r="Y108" s="10"/>
      <c r="Z108" s="10"/>
    </row>
    <row r="109" spans="1:26" ht="15.5">
      <c r="A109" s="10"/>
      <c r="B109" s="10"/>
      <c r="C109" s="10"/>
      <c r="D109" s="10"/>
      <c r="E109" s="10"/>
      <c r="F109" s="610"/>
      <c r="G109" s="10"/>
      <c r="H109" s="10"/>
      <c r="I109" s="10"/>
      <c r="J109" s="10"/>
      <c r="K109" s="10"/>
      <c r="L109" s="10"/>
      <c r="M109" s="507"/>
      <c r="N109" s="10"/>
      <c r="O109" s="10"/>
      <c r="P109" s="10"/>
      <c r="Q109" s="10"/>
      <c r="R109" s="10"/>
      <c r="S109" s="10"/>
      <c r="T109" s="10"/>
      <c r="U109" s="10"/>
      <c r="V109" s="10"/>
      <c r="W109" s="10"/>
      <c r="X109" s="10"/>
      <c r="Y109" s="10"/>
      <c r="Z109" s="10"/>
    </row>
    <row r="110" spans="1:26" ht="15.5">
      <c r="A110" s="10"/>
      <c r="B110" s="10"/>
      <c r="C110" s="10"/>
      <c r="D110" s="10"/>
      <c r="E110" s="10"/>
      <c r="F110" s="610"/>
      <c r="G110" s="10"/>
      <c r="H110" s="10"/>
      <c r="I110" s="10"/>
      <c r="J110" s="10"/>
      <c r="K110" s="10"/>
      <c r="L110" s="10"/>
      <c r="M110" s="507"/>
      <c r="N110" s="10"/>
      <c r="O110" s="10"/>
      <c r="P110" s="10"/>
      <c r="Q110" s="10"/>
      <c r="R110" s="10"/>
      <c r="S110" s="10"/>
      <c r="T110" s="10"/>
      <c r="U110" s="10"/>
      <c r="V110" s="10"/>
      <c r="W110" s="10"/>
      <c r="X110" s="10"/>
      <c r="Y110" s="10"/>
      <c r="Z110" s="10"/>
    </row>
    <row r="111" spans="1:26" ht="15.5">
      <c r="A111" s="10"/>
      <c r="B111" s="10"/>
      <c r="C111" s="10"/>
      <c r="D111" s="10"/>
      <c r="E111" s="10"/>
      <c r="F111" s="610"/>
      <c r="G111" s="10"/>
      <c r="H111" s="10"/>
      <c r="I111" s="10"/>
      <c r="J111" s="10"/>
      <c r="K111" s="10"/>
      <c r="L111" s="10"/>
      <c r="M111" s="507"/>
      <c r="N111" s="10"/>
      <c r="O111" s="10"/>
      <c r="P111" s="10"/>
      <c r="Q111" s="10"/>
      <c r="R111" s="10"/>
      <c r="S111" s="10"/>
      <c r="T111" s="10"/>
      <c r="U111" s="10"/>
      <c r="V111" s="10"/>
      <c r="W111" s="10"/>
      <c r="X111" s="10"/>
      <c r="Y111" s="10"/>
      <c r="Z111" s="10"/>
    </row>
    <row r="112" spans="1:26" ht="15.5">
      <c r="A112" s="10"/>
      <c r="B112" s="10"/>
      <c r="C112" s="10"/>
      <c r="D112" s="10"/>
      <c r="E112" s="10"/>
      <c r="F112" s="610"/>
      <c r="G112" s="10"/>
      <c r="H112" s="10"/>
      <c r="I112" s="10"/>
      <c r="J112" s="10"/>
      <c r="K112" s="10"/>
      <c r="L112" s="10"/>
      <c r="M112" s="507"/>
      <c r="N112" s="10"/>
      <c r="O112" s="10"/>
      <c r="P112" s="10"/>
      <c r="Q112" s="10"/>
      <c r="R112" s="10"/>
      <c r="S112" s="10"/>
      <c r="T112" s="10"/>
      <c r="U112" s="10"/>
      <c r="V112" s="10"/>
      <c r="W112" s="10"/>
      <c r="X112" s="10"/>
      <c r="Y112" s="10"/>
      <c r="Z112" s="10"/>
    </row>
    <row r="113" spans="1:26" ht="15.5">
      <c r="A113" s="10"/>
      <c r="B113" s="10"/>
      <c r="C113" s="10"/>
      <c r="D113" s="10"/>
      <c r="E113" s="10"/>
      <c r="F113" s="610"/>
      <c r="G113" s="10"/>
      <c r="H113" s="10"/>
      <c r="I113" s="10"/>
      <c r="J113" s="10"/>
      <c r="K113" s="10"/>
      <c r="L113" s="10"/>
      <c r="M113" s="507"/>
      <c r="N113" s="10"/>
      <c r="O113" s="10"/>
      <c r="P113" s="10"/>
      <c r="Q113" s="10"/>
      <c r="R113" s="10"/>
      <c r="S113" s="10"/>
      <c r="T113" s="10"/>
      <c r="U113" s="10"/>
      <c r="V113" s="10"/>
      <c r="W113" s="10"/>
      <c r="X113" s="10"/>
      <c r="Y113" s="10"/>
      <c r="Z113" s="10"/>
    </row>
    <row r="114" spans="1:26" ht="15.5">
      <c r="A114" s="10"/>
      <c r="B114" s="10"/>
      <c r="C114" s="10"/>
      <c r="D114" s="10"/>
      <c r="E114" s="10"/>
      <c r="F114" s="610"/>
      <c r="G114" s="10"/>
      <c r="H114" s="10"/>
      <c r="I114" s="10"/>
      <c r="J114" s="10"/>
      <c r="K114" s="10"/>
      <c r="L114" s="10"/>
      <c r="M114" s="507"/>
      <c r="N114" s="10"/>
      <c r="O114" s="10"/>
      <c r="P114" s="10"/>
      <c r="Q114" s="10"/>
      <c r="R114" s="10"/>
      <c r="S114" s="10"/>
      <c r="T114" s="10"/>
      <c r="U114" s="10"/>
      <c r="V114" s="10"/>
      <c r="W114" s="10"/>
      <c r="X114" s="10"/>
      <c r="Y114" s="10"/>
      <c r="Z114" s="10"/>
    </row>
    <row r="115" spans="1:26" ht="15.5">
      <c r="A115" s="10"/>
      <c r="B115" s="10"/>
      <c r="C115" s="10"/>
      <c r="D115" s="10"/>
      <c r="E115" s="10"/>
      <c r="F115" s="610"/>
      <c r="G115" s="10"/>
      <c r="H115" s="10"/>
      <c r="I115" s="10"/>
      <c r="J115" s="10"/>
      <c r="K115" s="10"/>
      <c r="L115" s="10"/>
      <c r="M115" s="507"/>
      <c r="N115" s="10"/>
      <c r="O115" s="10"/>
      <c r="P115" s="10"/>
      <c r="Q115" s="10"/>
      <c r="R115" s="10"/>
      <c r="S115" s="10"/>
      <c r="T115" s="10"/>
      <c r="U115" s="10"/>
      <c r="V115" s="10"/>
      <c r="W115" s="10"/>
      <c r="X115" s="10"/>
      <c r="Y115" s="10"/>
      <c r="Z115" s="10"/>
    </row>
    <row r="116" spans="1:26" ht="15.5">
      <c r="A116" s="10"/>
      <c r="B116" s="10"/>
      <c r="C116" s="10"/>
      <c r="D116" s="10"/>
      <c r="E116" s="10"/>
      <c r="F116" s="610"/>
      <c r="G116" s="10"/>
      <c r="H116" s="10"/>
      <c r="I116" s="10"/>
      <c r="J116" s="10"/>
      <c r="K116" s="10"/>
      <c r="L116" s="10"/>
      <c r="M116" s="507"/>
      <c r="N116" s="10"/>
      <c r="O116" s="10"/>
      <c r="P116" s="10"/>
      <c r="Q116" s="10"/>
      <c r="R116" s="10"/>
      <c r="S116" s="10"/>
      <c r="T116" s="10"/>
      <c r="U116" s="10"/>
      <c r="V116" s="10"/>
      <c r="W116" s="10"/>
      <c r="X116" s="10"/>
      <c r="Y116" s="10"/>
      <c r="Z116" s="10"/>
    </row>
    <row r="117" spans="1:26" ht="15.5">
      <c r="A117" s="10"/>
      <c r="B117" s="10"/>
      <c r="C117" s="10"/>
      <c r="D117" s="10"/>
      <c r="E117" s="10"/>
      <c r="F117" s="610"/>
      <c r="G117" s="10"/>
      <c r="H117" s="10"/>
      <c r="I117" s="10"/>
      <c r="J117" s="10"/>
      <c r="K117" s="10"/>
      <c r="L117" s="10"/>
      <c r="M117" s="507"/>
      <c r="N117" s="10"/>
      <c r="O117" s="10"/>
      <c r="P117" s="10"/>
      <c r="Q117" s="10"/>
      <c r="R117" s="10"/>
      <c r="S117" s="10"/>
      <c r="T117" s="10"/>
      <c r="U117" s="10"/>
      <c r="V117" s="10"/>
      <c r="W117" s="10"/>
      <c r="X117" s="10"/>
      <c r="Y117" s="10"/>
      <c r="Z117" s="10"/>
    </row>
    <row r="118" spans="1:26" ht="15.5">
      <c r="A118" s="10"/>
      <c r="B118" s="10"/>
      <c r="C118" s="10"/>
      <c r="D118" s="10"/>
      <c r="E118" s="10"/>
      <c r="F118" s="610"/>
      <c r="G118" s="10"/>
      <c r="H118" s="10"/>
      <c r="I118" s="10"/>
      <c r="J118" s="10"/>
      <c r="K118" s="10"/>
      <c r="L118" s="10"/>
      <c r="M118" s="507"/>
      <c r="N118" s="10"/>
      <c r="O118" s="10"/>
      <c r="P118" s="10"/>
      <c r="Q118" s="10"/>
      <c r="R118" s="10"/>
      <c r="S118" s="10"/>
      <c r="T118" s="10"/>
      <c r="U118" s="10"/>
      <c r="V118" s="10"/>
      <c r="W118" s="10"/>
      <c r="X118" s="10"/>
      <c r="Y118" s="10"/>
      <c r="Z118" s="10"/>
    </row>
    <row r="119" spans="1:26" ht="15.5">
      <c r="A119" s="10"/>
      <c r="B119" s="10"/>
      <c r="C119" s="10"/>
      <c r="D119" s="10"/>
      <c r="E119" s="10"/>
      <c r="F119" s="610"/>
      <c r="G119" s="10"/>
      <c r="H119" s="10"/>
      <c r="I119" s="10"/>
      <c r="J119" s="10"/>
      <c r="K119" s="10"/>
      <c r="L119" s="10"/>
      <c r="M119" s="507"/>
      <c r="N119" s="10"/>
      <c r="O119" s="10"/>
      <c r="P119" s="10"/>
      <c r="Q119" s="10"/>
      <c r="R119" s="10"/>
      <c r="S119" s="10"/>
      <c r="T119" s="10"/>
      <c r="U119" s="10"/>
      <c r="V119" s="10"/>
      <c r="W119" s="10"/>
      <c r="X119" s="10"/>
      <c r="Y119" s="10"/>
      <c r="Z119" s="10"/>
    </row>
    <row r="120" spans="1:26" ht="15.5">
      <c r="A120" s="10"/>
      <c r="B120" s="10"/>
      <c r="C120" s="10"/>
      <c r="D120" s="10"/>
      <c r="E120" s="10"/>
      <c r="F120" s="610"/>
      <c r="G120" s="10"/>
      <c r="H120" s="10"/>
      <c r="I120" s="10"/>
      <c r="J120" s="10"/>
      <c r="K120" s="10"/>
      <c r="L120" s="10"/>
      <c r="M120" s="507"/>
      <c r="N120" s="10"/>
      <c r="O120" s="10"/>
      <c r="P120" s="10"/>
      <c r="Q120" s="10"/>
      <c r="R120" s="10"/>
      <c r="S120" s="10"/>
      <c r="T120" s="10"/>
      <c r="U120" s="10"/>
      <c r="V120" s="10"/>
      <c r="W120" s="10"/>
      <c r="X120" s="10"/>
      <c r="Y120" s="10"/>
      <c r="Z120" s="10"/>
    </row>
    <row r="121" spans="1:26" ht="15.5">
      <c r="A121" s="10"/>
      <c r="B121" s="10"/>
      <c r="C121" s="10"/>
      <c r="D121" s="10"/>
      <c r="E121" s="10"/>
      <c r="F121" s="610"/>
      <c r="G121" s="10"/>
      <c r="H121" s="10"/>
      <c r="I121" s="10"/>
      <c r="J121" s="10"/>
      <c r="K121" s="10"/>
      <c r="L121" s="10"/>
      <c r="M121" s="507"/>
      <c r="N121" s="10"/>
      <c r="O121" s="10"/>
      <c r="P121" s="10"/>
      <c r="Q121" s="10"/>
      <c r="R121" s="10"/>
      <c r="S121" s="10"/>
      <c r="T121" s="10"/>
      <c r="U121" s="10"/>
      <c r="V121" s="10"/>
      <c r="W121" s="10"/>
      <c r="X121" s="10"/>
      <c r="Y121" s="10"/>
      <c r="Z121" s="10"/>
    </row>
    <row r="122" spans="1:26" ht="15.5">
      <c r="A122" s="10"/>
      <c r="B122" s="10"/>
      <c r="C122" s="10"/>
      <c r="D122" s="10"/>
      <c r="E122" s="10"/>
      <c r="F122" s="610"/>
      <c r="G122" s="10"/>
      <c r="H122" s="10"/>
      <c r="I122" s="10"/>
      <c r="J122" s="10"/>
      <c r="K122" s="10"/>
      <c r="L122" s="10"/>
      <c r="M122" s="507"/>
      <c r="N122" s="10"/>
      <c r="O122" s="10"/>
      <c r="P122" s="10"/>
      <c r="Q122" s="10"/>
      <c r="R122" s="10"/>
      <c r="S122" s="10"/>
      <c r="T122" s="10"/>
      <c r="U122" s="10"/>
      <c r="V122" s="10"/>
      <c r="W122" s="10"/>
      <c r="X122" s="10"/>
      <c r="Y122" s="10"/>
      <c r="Z122" s="10"/>
    </row>
    <row r="123" spans="1:26" ht="15.5">
      <c r="A123" s="10"/>
      <c r="B123" s="10"/>
      <c r="C123" s="10"/>
      <c r="D123" s="10"/>
      <c r="E123" s="10"/>
      <c r="F123" s="610"/>
      <c r="G123" s="10"/>
      <c r="H123" s="10"/>
      <c r="I123" s="10"/>
      <c r="J123" s="10"/>
      <c r="K123" s="10"/>
      <c r="L123" s="10"/>
      <c r="M123" s="507"/>
      <c r="N123" s="10"/>
      <c r="O123" s="10"/>
      <c r="P123" s="10"/>
      <c r="Q123" s="10"/>
      <c r="R123" s="10"/>
      <c r="S123" s="10"/>
      <c r="T123" s="10"/>
      <c r="U123" s="10"/>
      <c r="V123" s="10"/>
      <c r="W123" s="10"/>
      <c r="X123" s="10"/>
      <c r="Y123" s="10"/>
      <c r="Z123" s="10"/>
    </row>
    <row r="124" spans="1:26" ht="15.5">
      <c r="A124" s="10"/>
      <c r="B124" s="10"/>
      <c r="C124" s="10"/>
      <c r="D124" s="10"/>
      <c r="E124" s="10"/>
      <c r="F124" s="610"/>
      <c r="G124" s="10"/>
      <c r="H124" s="10"/>
      <c r="I124" s="10"/>
      <c r="J124" s="10"/>
      <c r="K124" s="10"/>
      <c r="L124" s="10"/>
      <c r="M124" s="507"/>
      <c r="N124" s="10"/>
      <c r="O124" s="10"/>
      <c r="P124" s="10"/>
      <c r="Q124" s="10"/>
      <c r="R124" s="10"/>
      <c r="S124" s="10"/>
      <c r="T124" s="10"/>
      <c r="U124" s="10"/>
      <c r="V124" s="10"/>
      <c r="W124" s="10"/>
      <c r="X124" s="10"/>
      <c r="Y124" s="10"/>
      <c r="Z124" s="10"/>
    </row>
    <row r="125" spans="1:26" ht="15.5">
      <c r="A125" s="10"/>
      <c r="B125" s="10"/>
      <c r="C125" s="10"/>
      <c r="D125" s="10"/>
      <c r="E125" s="10"/>
      <c r="F125" s="610"/>
      <c r="G125" s="10"/>
      <c r="H125" s="10"/>
      <c r="I125" s="10"/>
      <c r="J125" s="10"/>
      <c r="K125" s="10"/>
      <c r="L125" s="10"/>
      <c r="M125" s="507"/>
      <c r="N125" s="10"/>
      <c r="O125" s="10"/>
      <c r="P125" s="10"/>
      <c r="Q125" s="10"/>
      <c r="R125" s="10"/>
      <c r="S125" s="10"/>
      <c r="T125" s="10"/>
      <c r="U125" s="10"/>
      <c r="V125" s="10"/>
      <c r="W125" s="10"/>
      <c r="X125" s="10"/>
      <c r="Y125" s="10"/>
      <c r="Z125" s="10"/>
    </row>
    <row r="126" spans="1:26" ht="15.5">
      <c r="A126" s="10"/>
      <c r="B126" s="10"/>
      <c r="C126" s="10"/>
      <c r="D126" s="10"/>
      <c r="E126" s="10"/>
      <c r="F126" s="610"/>
      <c r="G126" s="10"/>
      <c r="H126" s="10"/>
      <c r="I126" s="10"/>
      <c r="J126" s="10"/>
      <c r="K126" s="10"/>
      <c r="L126" s="10"/>
      <c r="M126" s="507"/>
      <c r="N126" s="10"/>
      <c r="O126" s="10"/>
      <c r="P126" s="10"/>
      <c r="Q126" s="10"/>
      <c r="R126" s="10"/>
      <c r="S126" s="10"/>
      <c r="T126" s="10"/>
      <c r="U126" s="10"/>
      <c r="V126" s="10"/>
      <c r="W126" s="10"/>
      <c r="X126" s="10"/>
      <c r="Y126" s="10"/>
      <c r="Z126" s="10"/>
    </row>
    <row r="127" spans="1:26" ht="15.5">
      <c r="A127" s="10"/>
      <c r="B127" s="10"/>
      <c r="C127" s="10"/>
      <c r="D127" s="10"/>
      <c r="E127" s="10"/>
      <c r="F127" s="610"/>
      <c r="G127" s="10"/>
      <c r="H127" s="10"/>
      <c r="I127" s="10"/>
      <c r="J127" s="10"/>
      <c r="K127" s="10"/>
      <c r="L127" s="10"/>
      <c r="M127" s="507"/>
      <c r="N127" s="10"/>
      <c r="O127" s="10"/>
      <c r="P127" s="10"/>
      <c r="Q127" s="10"/>
      <c r="R127" s="10"/>
      <c r="S127" s="10"/>
      <c r="T127" s="10"/>
      <c r="U127" s="10"/>
      <c r="V127" s="10"/>
      <c r="W127" s="10"/>
      <c r="X127" s="10"/>
      <c r="Y127" s="10"/>
      <c r="Z127" s="10"/>
    </row>
    <row r="128" spans="1:26" ht="15.5">
      <c r="A128" s="10"/>
      <c r="B128" s="10"/>
      <c r="C128" s="10"/>
      <c r="D128" s="10"/>
      <c r="E128" s="10"/>
      <c r="F128" s="610"/>
      <c r="G128" s="10"/>
      <c r="H128" s="10"/>
      <c r="I128" s="10"/>
      <c r="J128" s="10"/>
      <c r="K128" s="10"/>
      <c r="L128" s="10"/>
      <c r="M128" s="507"/>
      <c r="N128" s="10"/>
      <c r="O128" s="10"/>
      <c r="P128" s="10"/>
      <c r="Q128" s="10"/>
      <c r="R128" s="10"/>
      <c r="S128" s="10"/>
      <c r="T128" s="10"/>
      <c r="U128" s="10"/>
      <c r="V128" s="10"/>
      <c r="W128" s="10"/>
      <c r="X128" s="10"/>
      <c r="Y128" s="10"/>
      <c r="Z128" s="10"/>
    </row>
    <row r="129" spans="1:26" ht="15.5">
      <c r="A129" s="10"/>
      <c r="B129" s="10"/>
      <c r="C129" s="10"/>
      <c r="D129" s="10"/>
      <c r="E129" s="10"/>
      <c r="F129" s="610"/>
      <c r="G129" s="10"/>
      <c r="H129" s="10"/>
      <c r="I129" s="10"/>
      <c r="J129" s="10"/>
      <c r="K129" s="10"/>
      <c r="L129" s="10"/>
      <c r="M129" s="507"/>
      <c r="N129" s="10"/>
      <c r="O129" s="10"/>
      <c r="P129" s="10"/>
      <c r="Q129" s="10"/>
      <c r="R129" s="10"/>
      <c r="S129" s="10"/>
      <c r="T129" s="10"/>
      <c r="U129" s="10"/>
      <c r="V129" s="10"/>
      <c r="W129" s="10"/>
      <c r="X129" s="10"/>
      <c r="Y129" s="10"/>
      <c r="Z129" s="10"/>
    </row>
    <row r="130" spans="1:26" ht="15.5">
      <c r="A130" s="10"/>
      <c r="B130" s="10"/>
      <c r="C130" s="10"/>
      <c r="D130" s="10"/>
      <c r="E130" s="10"/>
      <c r="F130" s="610"/>
      <c r="G130" s="10"/>
      <c r="H130" s="10"/>
      <c r="I130" s="10"/>
      <c r="J130" s="10"/>
      <c r="K130" s="10"/>
      <c r="L130" s="10"/>
      <c r="M130" s="507"/>
      <c r="N130" s="10"/>
      <c r="O130" s="10"/>
      <c r="P130" s="10"/>
      <c r="Q130" s="10"/>
      <c r="R130" s="10"/>
      <c r="S130" s="10"/>
      <c r="T130" s="10"/>
      <c r="U130" s="10"/>
      <c r="V130" s="10"/>
      <c r="W130" s="10"/>
      <c r="X130" s="10"/>
      <c r="Y130" s="10"/>
      <c r="Z130" s="10"/>
    </row>
    <row r="131" spans="1:26" ht="15.5">
      <c r="A131" s="10"/>
      <c r="B131" s="10"/>
      <c r="C131" s="10"/>
      <c r="D131" s="10"/>
      <c r="E131" s="10"/>
      <c r="F131" s="610"/>
      <c r="G131" s="10"/>
      <c r="H131" s="10"/>
      <c r="I131" s="10"/>
      <c r="J131" s="10"/>
      <c r="K131" s="10"/>
      <c r="L131" s="10"/>
      <c r="M131" s="507"/>
      <c r="N131" s="10"/>
      <c r="O131" s="10"/>
      <c r="P131" s="10"/>
      <c r="Q131" s="10"/>
      <c r="R131" s="10"/>
      <c r="S131" s="10"/>
      <c r="T131" s="10"/>
      <c r="U131" s="10"/>
      <c r="V131" s="10"/>
      <c r="W131" s="10"/>
      <c r="X131" s="10"/>
      <c r="Y131" s="10"/>
      <c r="Z131" s="10"/>
    </row>
    <row r="132" spans="1:26" ht="15.5">
      <c r="A132" s="10"/>
      <c r="B132" s="10"/>
      <c r="C132" s="10"/>
      <c r="D132" s="10"/>
      <c r="E132" s="10"/>
      <c r="F132" s="610"/>
      <c r="G132" s="10"/>
      <c r="H132" s="10"/>
      <c r="I132" s="10"/>
      <c r="J132" s="10"/>
      <c r="K132" s="10"/>
      <c r="L132" s="10"/>
      <c r="M132" s="507"/>
      <c r="N132" s="10"/>
      <c r="O132" s="10"/>
      <c r="P132" s="10"/>
      <c r="Q132" s="10"/>
      <c r="R132" s="10"/>
      <c r="S132" s="10"/>
      <c r="T132" s="10"/>
      <c r="U132" s="10"/>
      <c r="V132" s="10"/>
      <c r="W132" s="10"/>
      <c r="X132" s="10"/>
      <c r="Y132" s="10"/>
      <c r="Z132" s="10"/>
    </row>
    <row r="133" spans="1:26" ht="15.5">
      <c r="A133" s="10"/>
      <c r="B133" s="10"/>
      <c r="C133" s="10"/>
      <c r="D133" s="10"/>
      <c r="E133" s="10"/>
      <c r="F133" s="610"/>
      <c r="G133" s="10"/>
      <c r="H133" s="10"/>
      <c r="I133" s="10"/>
      <c r="J133" s="10"/>
      <c r="K133" s="10"/>
      <c r="L133" s="10"/>
      <c r="M133" s="507"/>
      <c r="N133" s="10"/>
      <c r="O133" s="10"/>
      <c r="P133" s="10"/>
      <c r="Q133" s="10"/>
      <c r="R133" s="10"/>
      <c r="S133" s="10"/>
      <c r="T133" s="10"/>
      <c r="U133" s="10"/>
      <c r="V133" s="10"/>
      <c r="W133" s="10"/>
      <c r="X133" s="10"/>
      <c r="Y133" s="10"/>
      <c r="Z133" s="10"/>
    </row>
    <row r="134" spans="1:26" ht="15.5">
      <c r="A134" s="10"/>
      <c r="B134" s="10"/>
      <c r="C134" s="10"/>
      <c r="D134" s="10"/>
      <c r="E134" s="10"/>
      <c r="F134" s="610"/>
      <c r="G134" s="10"/>
      <c r="H134" s="10"/>
      <c r="I134" s="10"/>
      <c r="J134" s="10"/>
      <c r="K134" s="10"/>
      <c r="L134" s="10"/>
      <c r="M134" s="507"/>
      <c r="N134" s="10"/>
      <c r="O134" s="10"/>
      <c r="P134" s="10"/>
      <c r="Q134" s="10"/>
      <c r="R134" s="10"/>
      <c r="S134" s="10"/>
      <c r="T134" s="10"/>
      <c r="U134" s="10"/>
      <c r="V134" s="10"/>
      <c r="W134" s="10"/>
      <c r="X134" s="10"/>
      <c r="Y134" s="10"/>
      <c r="Z134" s="10"/>
    </row>
    <row r="135" spans="1:26" ht="15.5">
      <c r="A135" s="10"/>
      <c r="B135" s="10"/>
      <c r="C135" s="10"/>
      <c r="D135" s="10"/>
      <c r="E135" s="10"/>
      <c r="F135" s="610"/>
      <c r="G135" s="10"/>
      <c r="H135" s="10"/>
      <c r="I135" s="10"/>
      <c r="J135" s="10"/>
      <c r="K135" s="10"/>
      <c r="L135" s="10"/>
      <c r="M135" s="507"/>
      <c r="N135" s="10"/>
      <c r="O135" s="10"/>
      <c r="P135" s="10"/>
      <c r="Q135" s="10"/>
      <c r="R135" s="10"/>
      <c r="S135" s="10"/>
      <c r="T135" s="10"/>
      <c r="U135" s="10"/>
      <c r="V135" s="10"/>
      <c r="W135" s="10"/>
      <c r="X135" s="10"/>
      <c r="Y135" s="10"/>
      <c r="Z135" s="10"/>
    </row>
    <row r="136" spans="1:26" ht="15.5">
      <c r="A136" s="10"/>
      <c r="B136" s="10"/>
      <c r="C136" s="10"/>
      <c r="D136" s="10"/>
      <c r="E136" s="10"/>
      <c r="F136" s="610"/>
      <c r="G136" s="10"/>
      <c r="H136" s="10"/>
      <c r="I136" s="10"/>
      <c r="J136" s="10"/>
      <c r="K136" s="10"/>
      <c r="L136" s="10"/>
      <c r="M136" s="507"/>
      <c r="N136" s="10"/>
      <c r="O136" s="10"/>
      <c r="P136" s="10"/>
      <c r="Q136" s="10"/>
      <c r="R136" s="10"/>
      <c r="S136" s="10"/>
      <c r="T136" s="10"/>
      <c r="U136" s="10"/>
      <c r="V136" s="10"/>
      <c r="W136" s="10"/>
      <c r="X136" s="10"/>
      <c r="Y136" s="10"/>
      <c r="Z136" s="10"/>
    </row>
    <row r="137" spans="1:26" ht="15.5">
      <c r="A137" s="10"/>
      <c r="B137" s="10"/>
      <c r="C137" s="10"/>
      <c r="D137" s="10"/>
      <c r="E137" s="10"/>
      <c r="F137" s="610"/>
      <c r="G137" s="10"/>
      <c r="H137" s="10"/>
      <c r="I137" s="10"/>
      <c r="J137" s="10"/>
      <c r="K137" s="10"/>
      <c r="L137" s="10"/>
      <c r="M137" s="507"/>
      <c r="N137" s="10"/>
      <c r="O137" s="10"/>
      <c r="P137" s="10"/>
      <c r="Q137" s="10"/>
      <c r="R137" s="10"/>
      <c r="S137" s="10"/>
      <c r="T137" s="10"/>
      <c r="U137" s="10"/>
      <c r="V137" s="10"/>
      <c r="W137" s="10"/>
      <c r="X137" s="10"/>
      <c r="Y137" s="10"/>
      <c r="Z137" s="10"/>
    </row>
    <row r="138" spans="1:26" ht="15.5">
      <c r="A138" s="10"/>
      <c r="B138" s="10"/>
      <c r="C138" s="10"/>
      <c r="D138" s="10"/>
      <c r="E138" s="10"/>
      <c r="F138" s="610"/>
      <c r="G138" s="10"/>
      <c r="H138" s="10"/>
      <c r="I138" s="10"/>
      <c r="J138" s="10"/>
      <c r="K138" s="10"/>
      <c r="L138" s="10"/>
      <c r="M138" s="507"/>
      <c r="N138" s="10"/>
      <c r="O138" s="10"/>
      <c r="P138" s="10"/>
      <c r="Q138" s="10"/>
      <c r="R138" s="10"/>
      <c r="S138" s="10"/>
      <c r="T138" s="10"/>
      <c r="U138" s="10"/>
      <c r="V138" s="10"/>
      <c r="W138" s="10"/>
      <c r="X138" s="10"/>
      <c r="Y138" s="10"/>
      <c r="Z138" s="10"/>
    </row>
    <row r="139" spans="1:26" ht="15.5">
      <c r="A139" s="10"/>
      <c r="B139" s="10"/>
      <c r="C139" s="10"/>
      <c r="D139" s="10"/>
      <c r="E139" s="10"/>
      <c r="F139" s="610"/>
      <c r="G139" s="10"/>
      <c r="H139" s="10"/>
      <c r="I139" s="10"/>
      <c r="J139" s="10"/>
      <c r="K139" s="10"/>
      <c r="L139" s="10"/>
      <c r="M139" s="507"/>
      <c r="N139" s="10"/>
      <c r="O139" s="10"/>
      <c r="P139" s="10"/>
      <c r="Q139" s="10"/>
      <c r="R139" s="10"/>
      <c r="S139" s="10"/>
      <c r="T139" s="10"/>
      <c r="U139" s="10"/>
      <c r="V139" s="10"/>
      <c r="W139" s="10"/>
      <c r="X139" s="10"/>
      <c r="Y139" s="10"/>
      <c r="Z139" s="10"/>
    </row>
    <row r="140" spans="1:26" ht="15.5">
      <c r="A140" s="10"/>
      <c r="B140" s="10"/>
      <c r="C140" s="10"/>
      <c r="D140" s="10"/>
      <c r="E140" s="10"/>
      <c r="F140" s="610"/>
      <c r="G140" s="10"/>
      <c r="H140" s="10"/>
      <c r="I140" s="10"/>
      <c r="J140" s="10"/>
      <c r="K140" s="10"/>
      <c r="L140" s="10"/>
      <c r="M140" s="507"/>
      <c r="N140" s="10"/>
      <c r="O140" s="10"/>
      <c r="P140" s="10"/>
      <c r="Q140" s="10"/>
      <c r="R140" s="10"/>
      <c r="S140" s="10"/>
      <c r="T140" s="10"/>
      <c r="U140" s="10"/>
      <c r="V140" s="10"/>
      <c r="W140" s="10"/>
      <c r="X140" s="10"/>
      <c r="Y140" s="10"/>
      <c r="Z140" s="10"/>
    </row>
    <row r="141" spans="1:26" ht="15.5">
      <c r="A141" s="10"/>
      <c r="B141" s="10"/>
      <c r="C141" s="10"/>
      <c r="D141" s="10"/>
      <c r="E141" s="10"/>
      <c r="F141" s="610"/>
      <c r="G141" s="10"/>
      <c r="H141" s="10"/>
      <c r="I141" s="10"/>
      <c r="J141" s="10"/>
      <c r="K141" s="10"/>
      <c r="L141" s="10"/>
      <c r="M141" s="507"/>
      <c r="N141" s="10"/>
      <c r="O141" s="10"/>
      <c r="P141" s="10"/>
      <c r="Q141" s="10"/>
      <c r="R141" s="10"/>
      <c r="S141" s="10"/>
      <c r="T141" s="10"/>
      <c r="U141" s="10"/>
      <c r="V141" s="10"/>
      <c r="W141" s="10"/>
      <c r="X141" s="10"/>
      <c r="Y141" s="10"/>
      <c r="Z141" s="10"/>
    </row>
    <row r="142" spans="1:26" ht="15.5">
      <c r="A142" s="10"/>
      <c r="B142" s="10"/>
      <c r="C142" s="10"/>
      <c r="D142" s="10"/>
      <c r="E142" s="10"/>
      <c r="F142" s="610"/>
      <c r="G142" s="10"/>
      <c r="H142" s="10"/>
      <c r="I142" s="10"/>
      <c r="J142" s="10"/>
      <c r="K142" s="10"/>
      <c r="L142" s="10"/>
      <c r="M142" s="507"/>
      <c r="N142" s="10"/>
      <c r="O142" s="10"/>
      <c r="P142" s="10"/>
      <c r="Q142" s="10"/>
      <c r="R142" s="10"/>
      <c r="S142" s="10"/>
      <c r="T142" s="10"/>
      <c r="U142" s="10"/>
      <c r="V142" s="10"/>
      <c r="W142" s="10"/>
      <c r="X142" s="10"/>
      <c r="Y142" s="10"/>
      <c r="Z142" s="10"/>
    </row>
    <row r="143" spans="1:26" ht="15.5">
      <c r="A143" s="10"/>
      <c r="B143" s="10"/>
      <c r="C143" s="10"/>
      <c r="D143" s="10"/>
      <c r="E143" s="10"/>
      <c r="F143" s="610"/>
      <c r="G143" s="10"/>
      <c r="H143" s="10"/>
      <c r="I143" s="10"/>
      <c r="J143" s="10"/>
      <c r="K143" s="10"/>
      <c r="L143" s="10"/>
      <c r="M143" s="507"/>
      <c r="N143" s="10"/>
      <c r="O143" s="10"/>
      <c r="P143" s="10"/>
      <c r="Q143" s="10"/>
      <c r="R143" s="10"/>
      <c r="S143" s="10"/>
      <c r="T143" s="10"/>
      <c r="U143" s="10"/>
      <c r="V143" s="10"/>
      <c r="W143" s="10"/>
      <c r="X143" s="10"/>
      <c r="Y143" s="10"/>
      <c r="Z143" s="10"/>
    </row>
    <row r="144" spans="1:26" ht="15.5">
      <c r="A144" s="10"/>
      <c r="B144" s="10"/>
      <c r="C144" s="10"/>
      <c r="D144" s="10"/>
      <c r="E144" s="10"/>
      <c r="F144" s="610"/>
      <c r="G144" s="10"/>
      <c r="H144" s="10"/>
      <c r="I144" s="10"/>
      <c r="J144" s="10"/>
      <c r="K144" s="10"/>
      <c r="L144" s="10"/>
      <c r="M144" s="507"/>
      <c r="N144" s="10"/>
      <c r="O144" s="10"/>
      <c r="P144" s="10"/>
      <c r="Q144" s="10"/>
      <c r="R144" s="10"/>
      <c r="S144" s="10"/>
      <c r="T144" s="10"/>
      <c r="U144" s="10"/>
      <c r="V144" s="10"/>
      <c r="W144" s="10"/>
      <c r="X144" s="10"/>
      <c r="Y144" s="10"/>
      <c r="Z144" s="10"/>
    </row>
    <row r="145" spans="1:26" ht="15.5">
      <c r="A145" s="10"/>
      <c r="B145" s="10"/>
      <c r="C145" s="10"/>
      <c r="D145" s="10"/>
      <c r="E145" s="10"/>
      <c r="F145" s="610"/>
      <c r="G145" s="10"/>
      <c r="H145" s="10"/>
      <c r="I145" s="10"/>
      <c r="J145" s="10"/>
      <c r="K145" s="10"/>
      <c r="L145" s="10"/>
      <c r="M145" s="507"/>
      <c r="N145" s="10"/>
      <c r="O145" s="10"/>
      <c r="P145" s="10"/>
      <c r="Q145" s="10"/>
      <c r="R145" s="10"/>
      <c r="S145" s="10"/>
      <c r="T145" s="10"/>
      <c r="U145" s="10"/>
      <c r="V145" s="10"/>
      <c r="W145" s="10"/>
      <c r="X145" s="10"/>
      <c r="Y145" s="10"/>
      <c r="Z145" s="10"/>
    </row>
    <row r="146" spans="1:26" ht="15.5">
      <c r="A146" s="10"/>
      <c r="B146" s="10"/>
      <c r="C146" s="10"/>
      <c r="D146" s="10"/>
      <c r="E146" s="10"/>
      <c r="F146" s="610"/>
      <c r="G146" s="10"/>
      <c r="H146" s="10"/>
      <c r="I146" s="10"/>
      <c r="J146" s="10"/>
      <c r="K146" s="10"/>
      <c r="L146" s="10"/>
      <c r="M146" s="507"/>
      <c r="N146" s="10"/>
      <c r="O146" s="10"/>
      <c r="P146" s="10"/>
      <c r="Q146" s="10"/>
      <c r="R146" s="10"/>
      <c r="S146" s="10"/>
      <c r="T146" s="10"/>
      <c r="U146" s="10"/>
      <c r="V146" s="10"/>
      <c r="W146" s="10"/>
      <c r="X146" s="10"/>
      <c r="Y146" s="10"/>
      <c r="Z146" s="10"/>
    </row>
    <row r="147" spans="1:26" ht="15.5">
      <c r="A147" s="10"/>
      <c r="B147" s="10"/>
      <c r="C147" s="10"/>
      <c r="D147" s="10"/>
      <c r="E147" s="10"/>
      <c r="F147" s="610"/>
      <c r="G147" s="10"/>
      <c r="H147" s="10"/>
      <c r="I147" s="10"/>
      <c r="J147" s="10"/>
      <c r="K147" s="10"/>
      <c r="L147" s="10"/>
      <c r="M147" s="507"/>
      <c r="N147" s="10"/>
      <c r="O147" s="10"/>
      <c r="P147" s="10"/>
      <c r="Q147" s="10"/>
      <c r="R147" s="10"/>
      <c r="S147" s="10"/>
      <c r="T147" s="10"/>
      <c r="U147" s="10"/>
      <c r="V147" s="10"/>
      <c r="W147" s="10"/>
      <c r="X147" s="10"/>
      <c r="Y147" s="10"/>
      <c r="Z147" s="10"/>
    </row>
    <row r="148" spans="1:26" ht="15.5">
      <c r="A148" s="10"/>
      <c r="B148" s="10"/>
      <c r="C148" s="10"/>
      <c r="D148" s="10"/>
      <c r="E148" s="10"/>
      <c r="F148" s="610"/>
      <c r="G148" s="10"/>
      <c r="H148" s="10"/>
      <c r="I148" s="10"/>
      <c r="J148" s="10"/>
      <c r="K148" s="10"/>
      <c r="L148" s="10"/>
      <c r="M148" s="507"/>
      <c r="N148" s="10"/>
      <c r="O148" s="10"/>
      <c r="P148" s="10"/>
      <c r="Q148" s="10"/>
      <c r="R148" s="10"/>
      <c r="S148" s="10"/>
      <c r="T148" s="10"/>
      <c r="U148" s="10"/>
      <c r="V148" s="10"/>
      <c r="W148" s="10"/>
      <c r="X148" s="10"/>
      <c r="Y148" s="10"/>
      <c r="Z148" s="10"/>
    </row>
    <row r="149" spans="1:26" ht="15.5">
      <c r="A149" s="10"/>
      <c r="B149" s="10"/>
      <c r="C149" s="10"/>
      <c r="D149" s="10"/>
      <c r="E149" s="10"/>
      <c r="F149" s="610"/>
      <c r="G149" s="10"/>
      <c r="H149" s="10"/>
      <c r="I149" s="10"/>
      <c r="J149" s="10"/>
      <c r="K149" s="10"/>
      <c r="L149" s="10"/>
      <c r="M149" s="507"/>
      <c r="N149" s="10"/>
      <c r="O149" s="10"/>
      <c r="P149" s="10"/>
      <c r="Q149" s="10"/>
      <c r="R149" s="10"/>
      <c r="S149" s="10"/>
      <c r="T149" s="10"/>
      <c r="U149" s="10"/>
      <c r="V149" s="10"/>
      <c r="W149" s="10"/>
      <c r="X149" s="10"/>
      <c r="Y149" s="10"/>
      <c r="Z149" s="10"/>
    </row>
    <row r="150" spans="1:26" ht="15.5">
      <c r="A150" s="10"/>
      <c r="B150" s="10"/>
      <c r="C150" s="10"/>
      <c r="D150" s="10"/>
      <c r="E150" s="10"/>
      <c r="F150" s="610"/>
      <c r="G150" s="10"/>
      <c r="H150" s="10"/>
      <c r="I150" s="10"/>
      <c r="J150" s="10"/>
      <c r="K150" s="10"/>
      <c r="L150" s="10"/>
      <c r="M150" s="507"/>
      <c r="N150" s="10"/>
      <c r="O150" s="10"/>
      <c r="P150" s="10"/>
      <c r="Q150" s="10"/>
      <c r="R150" s="10"/>
      <c r="S150" s="10"/>
      <c r="T150" s="10"/>
      <c r="U150" s="10"/>
      <c r="V150" s="10"/>
      <c r="W150" s="10"/>
      <c r="X150" s="10"/>
      <c r="Y150" s="10"/>
      <c r="Z150" s="10"/>
    </row>
    <row r="151" spans="1:26" ht="15.5">
      <c r="A151" s="10"/>
      <c r="B151" s="10"/>
      <c r="C151" s="10"/>
      <c r="D151" s="10"/>
      <c r="E151" s="10"/>
      <c r="F151" s="610"/>
      <c r="G151" s="10"/>
      <c r="H151" s="10"/>
      <c r="I151" s="10"/>
      <c r="J151" s="10"/>
      <c r="K151" s="10"/>
      <c r="L151" s="10"/>
      <c r="M151" s="507"/>
      <c r="N151" s="10"/>
      <c r="O151" s="10"/>
      <c r="P151" s="10"/>
      <c r="Q151" s="10"/>
      <c r="R151" s="10"/>
      <c r="S151" s="10"/>
      <c r="T151" s="10"/>
      <c r="U151" s="10"/>
      <c r="V151" s="10"/>
      <c r="W151" s="10"/>
      <c r="X151" s="10"/>
      <c r="Y151" s="10"/>
      <c r="Z151" s="10"/>
    </row>
    <row r="152" spans="1:26" ht="15.5">
      <c r="A152" s="10"/>
      <c r="B152" s="10"/>
      <c r="C152" s="10"/>
      <c r="D152" s="10"/>
      <c r="E152" s="10"/>
      <c r="F152" s="610"/>
      <c r="G152" s="10"/>
      <c r="H152" s="10"/>
      <c r="I152" s="10"/>
      <c r="J152" s="10"/>
      <c r="K152" s="10"/>
      <c r="L152" s="10"/>
      <c r="M152" s="507"/>
      <c r="N152" s="10"/>
      <c r="O152" s="10"/>
      <c r="P152" s="10"/>
      <c r="Q152" s="10"/>
      <c r="R152" s="10"/>
      <c r="S152" s="10"/>
      <c r="T152" s="10"/>
      <c r="U152" s="10"/>
      <c r="V152" s="10"/>
      <c r="W152" s="10"/>
      <c r="X152" s="10"/>
      <c r="Y152" s="10"/>
      <c r="Z152" s="10"/>
    </row>
    <row r="153" spans="1:26" ht="15.5">
      <c r="A153" s="10"/>
      <c r="B153" s="10"/>
      <c r="C153" s="10"/>
      <c r="D153" s="10"/>
      <c r="E153" s="10"/>
      <c r="F153" s="610"/>
      <c r="G153" s="10"/>
      <c r="H153" s="10"/>
      <c r="I153" s="10"/>
      <c r="J153" s="10"/>
      <c r="K153" s="10"/>
      <c r="L153" s="10"/>
      <c r="M153" s="507"/>
      <c r="N153" s="10"/>
      <c r="O153" s="10"/>
      <c r="P153" s="10"/>
      <c r="Q153" s="10"/>
      <c r="R153" s="10"/>
      <c r="S153" s="10"/>
      <c r="T153" s="10"/>
      <c r="U153" s="10"/>
      <c r="V153" s="10"/>
      <c r="W153" s="10"/>
      <c r="X153" s="10"/>
      <c r="Y153" s="10"/>
      <c r="Z153" s="10"/>
    </row>
    <row r="154" spans="1:26" ht="15.5">
      <c r="A154" s="10"/>
      <c r="B154" s="10"/>
      <c r="C154" s="10"/>
      <c r="D154" s="10"/>
      <c r="E154" s="10"/>
      <c r="F154" s="610"/>
      <c r="G154" s="10"/>
      <c r="H154" s="10"/>
      <c r="I154" s="10"/>
      <c r="J154" s="10"/>
      <c r="K154" s="10"/>
      <c r="L154" s="10"/>
      <c r="M154" s="507"/>
      <c r="N154" s="10"/>
      <c r="O154" s="10"/>
      <c r="P154" s="10"/>
      <c r="Q154" s="10"/>
      <c r="R154" s="10"/>
      <c r="S154" s="10"/>
      <c r="T154" s="10"/>
      <c r="U154" s="10"/>
      <c r="V154" s="10"/>
      <c r="W154" s="10"/>
      <c r="X154" s="10"/>
      <c r="Y154" s="10"/>
      <c r="Z154" s="10"/>
    </row>
    <row r="155" spans="1:26" ht="15.5">
      <c r="A155" s="10"/>
      <c r="B155" s="10"/>
      <c r="C155" s="10"/>
      <c r="D155" s="10"/>
      <c r="E155" s="10"/>
      <c r="F155" s="610"/>
      <c r="G155" s="10"/>
      <c r="H155" s="10"/>
      <c r="I155" s="10"/>
      <c r="J155" s="10"/>
      <c r="K155" s="10"/>
      <c r="L155" s="10"/>
      <c r="M155" s="507"/>
      <c r="N155" s="10"/>
      <c r="O155" s="10"/>
      <c r="P155" s="10"/>
      <c r="Q155" s="10"/>
      <c r="R155" s="10"/>
      <c r="S155" s="10"/>
      <c r="T155" s="10"/>
      <c r="U155" s="10"/>
      <c r="V155" s="10"/>
      <c r="W155" s="10"/>
      <c r="X155" s="10"/>
      <c r="Y155" s="10"/>
      <c r="Z155" s="10"/>
    </row>
    <row r="156" spans="1:26" ht="15.5">
      <c r="A156" s="10"/>
      <c r="B156" s="10"/>
      <c r="C156" s="10"/>
      <c r="D156" s="10"/>
      <c r="E156" s="10"/>
      <c r="F156" s="610"/>
      <c r="G156" s="10"/>
      <c r="H156" s="10"/>
      <c r="I156" s="10"/>
      <c r="J156" s="10"/>
      <c r="K156" s="10"/>
      <c r="L156" s="10"/>
      <c r="M156" s="507"/>
      <c r="N156" s="10"/>
      <c r="O156" s="10"/>
      <c r="P156" s="10"/>
      <c r="Q156" s="10"/>
      <c r="R156" s="10"/>
      <c r="S156" s="10"/>
      <c r="T156" s="10"/>
      <c r="U156" s="10"/>
      <c r="V156" s="10"/>
      <c r="W156" s="10"/>
      <c r="X156" s="10"/>
      <c r="Y156" s="10"/>
      <c r="Z156" s="10"/>
    </row>
    <row r="157" spans="1:26" ht="15.5">
      <c r="A157" s="10"/>
      <c r="B157" s="10"/>
      <c r="C157" s="10"/>
      <c r="D157" s="10"/>
      <c r="E157" s="10"/>
      <c r="F157" s="610"/>
      <c r="G157" s="10"/>
      <c r="H157" s="10"/>
      <c r="I157" s="10"/>
      <c r="J157" s="10"/>
      <c r="K157" s="10"/>
      <c r="L157" s="10"/>
      <c r="M157" s="507"/>
      <c r="N157" s="10"/>
      <c r="O157" s="10"/>
      <c r="P157" s="10"/>
      <c r="Q157" s="10"/>
      <c r="R157" s="10"/>
      <c r="S157" s="10"/>
      <c r="T157" s="10"/>
      <c r="U157" s="10"/>
      <c r="V157" s="10"/>
      <c r="W157" s="10"/>
      <c r="X157" s="10"/>
      <c r="Y157" s="10"/>
      <c r="Z157" s="10"/>
    </row>
    <row r="158" spans="1:26" ht="15.5">
      <c r="A158" s="10"/>
      <c r="B158" s="10"/>
      <c r="C158" s="10"/>
      <c r="D158" s="10"/>
      <c r="E158" s="10"/>
      <c r="F158" s="610"/>
      <c r="G158" s="10"/>
      <c r="H158" s="10"/>
      <c r="I158" s="10"/>
      <c r="J158" s="10"/>
      <c r="K158" s="10"/>
      <c r="L158" s="10"/>
      <c r="M158" s="507"/>
      <c r="N158" s="10"/>
      <c r="O158" s="10"/>
      <c r="P158" s="10"/>
      <c r="Q158" s="10"/>
      <c r="R158" s="10"/>
      <c r="S158" s="10"/>
      <c r="T158" s="10"/>
      <c r="U158" s="10"/>
      <c r="V158" s="10"/>
      <c r="W158" s="10"/>
      <c r="X158" s="10"/>
      <c r="Y158" s="10"/>
      <c r="Z158" s="10"/>
    </row>
    <row r="159" spans="1:26" ht="15.5">
      <c r="A159" s="10"/>
      <c r="B159" s="10"/>
      <c r="C159" s="10"/>
      <c r="D159" s="10"/>
      <c r="E159" s="10"/>
      <c r="F159" s="610"/>
      <c r="G159" s="10"/>
      <c r="H159" s="10"/>
      <c r="I159" s="10"/>
      <c r="J159" s="10"/>
      <c r="K159" s="10"/>
      <c r="L159" s="10"/>
      <c r="M159" s="507"/>
      <c r="N159" s="10"/>
      <c r="O159" s="10"/>
      <c r="P159" s="10"/>
      <c r="Q159" s="10"/>
      <c r="R159" s="10"/>
      <c r="S159" s="10"/>
      <c r="T159" s="10"/>
      <c r="U159" s="10"/>
      <c r="V159" s="10"/>
      <c r="W159" s="10"/>
      <c r="X159" s="10"/>
      <c r="Y159" s="10"/>
      <c r="Z159" s="10"/>
    </row>
    <row r="160" spans="1:26" ht="15.5">
      <c r="A160" s="10"/>
      <c r="B160" s="10"/>
      <c r="C160" s="10"/>
      <c r="D160" s="10"/>
      <c r="E160" s="10"/>
      <c r="F160" s="610"/>
      <c r="G160" s="10"/>
      <c r="H160" s="10"/>
      <c r="I160" s="10"/>
      <c r="J160" s="10"/>
      <c r="K160" s="10"/>
      <c r="L160" s="10"/>
      <c r="M160" s="507"/>
      <c r="N160" s="10"/>
      <c r="O160" s="10"/>
      <c r="P160" s="10"/>
      <c r="Q160" s="10"/>
      <c r="R160" s="10"/>
      <c r="S160" s="10"/>
      <c r="T160" s="10"/>
      <c r="U160" s="10"/>
      <c r="V160" s="10"/>
      <c r="W160" s="10"/>
      <c r="X160" s="10"/>
      <c r="Y160" s="10"/>
      <c r="Z160" s="10"/>
    </row>
    <row r="161" spans="1:26" ht="15.5">
      <c r="A161" s="10"/>
      <c r="B161" s="10"/>
      <c r="C161" s="10"/>
      <c r="D161" s="10"/>
      <c r="E161" s="10"/>
      <c r="F161" s="610"/>
      <c r="G161" s="10"/>
      <c r="H161" s="10"/>
      <c r="I161" s="10"/>
      <c r="J161" s="10"/>
      <c r="K161" s="10"/>
      <c r="L161" s="10"/>
      <c r="M161" s="507"/>
      <c r="N161" s="10"/>
      <c r="O161" s="10"/>
      <c r="P161" s="10"/>
      <c r="Q161" s="10"/>
      <c r="R161" s="10"/>
      <c r="S161" s="10"/>
      <c r="T161" s="10"/>
      <c r="U161" s="10"/>
      <c r="V161" s="10"/>
      <c r="W161" s="10"/>
      <c r="X161" s="10"/>
      <c r="Y161" s="10"/>
      <c r="Z161" s="10"/>
    </row>
    <row r="162" spans="1:26" ht="15.5">
      <c r="A162" s="10"/>
      <c r="B162" s="10"/>
      <c r="C162" s="10"/>
      <c r="D162" s="10"/>
      <c r="E162" s="10"/>
      <c r="F162" s="610"/>
      <c r="G162" s="10"/>
      <c r="H162" s="10"/>
      <c r="I162" s="10"/>
      <c r="J162" s="10"/>
      <c r="K162" s="10"/>
      <c r="L162" s="10"/>
      <c r="M162" s="507"/>
      <c r="N162" s="10"/>
      <c r="O162" s="10"/>
      <c r="P162" s="10"/>
      <c r="Q162" s="10"/>
      <c r="R162" s="10"/>
      <c r="S162" s="10"/>
      <c r="T162" s="10"/>
      <c r="U162" s="10"/>
      <c r="V162" s="10"/>
      <c r="W162" s="10"/>
      <c r="X162" s="10"/>
      <c r="Y162" s="10"/>
      <c r="Z162" s="10"/>
    </row>
    <row r="163" spans="1:26" ht="15.5">
      <c r="A163" s="10"/>
      <c r="B163" s="10"/>
      <c r="C163" s="10"/>
      <c r="D163" s="10"/>
      <c r="E163" s="10"/>
      <c r="F163" s="610"/>
      <c r="G163" s="10"/>
      <c r="H163" s="10"/>
      <c r="I163" s="10"/>
      <c r="J163" s="10"/>
      <c r="K163" s="10"/>
      <c r="L163" s="10"/>
      <c r="M163" s="507"/>
      <c r="N163" s="10"/>
      <c r="O163" s="10"/>
      <c r="P163" s="10"/>
      <c r="Q163" s="10"/>
      <c r="R163" s="10"/>
      <c r="S163" s="10"/>
      <c r="T163" s="10"/>
      <c r="U163" s="10"/>
      <c r="V163" s="10"/>
      <c r="W163" s="10"/>
      <c r="X163" s="10"/>
      <c r="Y163" s="10"/>
      <c r="Z163" s="10"/>
    </row>
    <row r="164" spans="1:26" ht="15.5">
      <c r="A164" s="10"/>
      <c r="B164" s="10"/>
      <c r="C164" s="10"/>
      <c r="D164" s="10"/>
      <c r="E164" s="10"/>
      <c r="F164" s="610"/>
      <c r="G164" s="10"/>
      <c r="H164" s="10"/>
      <c r="I164" s="10"/>
      <c r="J164" s="10"/>
      <c r="K164" s="10"/>
      <c r="L164" s="10"/>
      <c r="M164" s="507"/>
      <c r="N164" s="10"/>
      <c r="O164" s="10"/>
      <c r="P164" s="10"/>
      <c r="Q164" s="10"/>
      <c r="R164" s="10"/>
      <c r="S164" s="10"/>
      <c r="T164" s="10"/>
      <c r="U164" s="10"/>
      <c r="V164" s="10"/>
      <c r="W164" s="10"/>
      <c r="X164" s="10"/>
      <c r="Y164" s="10"/>
      <c r="Z164" s="10"/>
    </row>
    <row r="165" spans="1:26" ht="15.5">
      <c r="A165" s="10"/>
      <c r="B165" s="10"/>
      <c r="C165" s="10"/>
      <c r="D165" s="10"/>
      <c r="E165" s="10"/>
      <c r="F165" s="610"/>
      <c r="G165" s="10"/>
      <c r="H165" s="10"/>
      <c r="I165" s="10"/>
      <c r="J165" s="10"/>
      <c r="K165" s="10"/>
      <c r="L165" s="10"/>
      <c r="M165" s="507"/>
      <c r="N165" s="10"/>
      <c r="O165" s="10"/>
      <c r="P165" s="10"/>
      <c r="Q165" s="10"/>
      <c r="R165" s="10"/>
      <c r="S165" s="10"/>
      <c r="T165" s="10"/>
      <c r="U165" s="10"/>
      <c r="V165" s="10"/>
      <c r="W165" s="10"/>
      <c r="X165" s="10"/>
      <c r="Y165" s="10"/>
      <c r="Z165" s="10"/>
    </row>
    <row r="166" spans="1:26" ht="15.5">
      <c r="A166" s="10"/>
      <c r="B166" s="10"/>
      <c r="C166" s="10"/>
      <c r="D166" s="10"/>
      <c r="E166" s="10"/>
      <c r="F166" s="610"/>
      <c r="G166" s="10"/>
      <c r="H166" s="10"/>
      <c r="I166" s="10"/>
      <c r="J166" s="10"/>
      <c r="K166" s="10"/>
      <c r="L166" s="10"/>
      <c r="M166" s="507"/>
      <c r="N166" s="10"/>
      <c r="O166" s="10"/>
      <c r="P166" s="10"/>
      <c r="Q166" s="10"/>
      <c r="R166" s="10"/>
      <c r="S166" s="10"/>
      <c r="T166" s="10"/>
      <c r="U166" s="10"/>
      <c r="V166" s="10"/>
      <c r="W166" s="10"/>
      <c r="X166" s="10"/>
      <c r="Y166" s="10"/>
      <c r="Z166" s="10"/>
    </row>
    <row r="167" spans="1:26" ht="15.5">
      <c r="A167" s="10"/>
      <c r="B167" s="10"/>
      <c r="C167" s="10"/>
      <c r="D167" s="10"/>
      <c r="E167" s="10"/>
      <c r="F167" s="610"/>
      <c r="G167" s="10"/>
      <c r="H167" s="10"/>
      <c r="I167" s="10"/>
      <c r="J167" s="10"/>
      <c r="K167" s="10"/>
      <c r="L167" s="10"/>
      <c r="M167" s="507"/>
      <c r="N167" s="10"/>
      <c r="O167" s="10"/>
      <c r="P167" s="10"/>
      <c r="Q167" s="10"/>
      <c r="R167" s="10"/>
      <c r="S167" s="10"/>
      <c r="T167" s="10"/>
      <c r="U167" s="10"/>
      <c r="V167" s="10"/>
      <c r="W167" s="10"/>
      <c r="X167" s="10"/>
      <c r="Y167" s="10"/>
      <c r="Z167" s="10"/>
    </row>
    <row r="168" spans="1:26" ht="15.5">
      <c r="A168" s="10"/>
      <c r="B168" s="10"/>
      <c r="C168" s="10"/>
      <c r="D168" s="10"/>
      <c r="E168" s="10"/>
      <c r="F168" s="610"/>
      <c r="G168" s="10"/>
      <c r="H168" s="10"/>
      <c r="I168" s="10"/>
      <c r="J168" s="10"/>
      <c r="K168" s="10"/>
      <c r="L168" s="10"/>
      <c r="M168" s="507"/>
      <c r="N168" s="10"/>
      <c r="O168" s="10"/>
      <c r="P168" s="10"/>
      <c r="Q168" s="10"/>
      <c r="R168" s="10"/>
      <c r="S168" s="10"/>
      <c r="T168" s="10"/>
      <c r="U168" s="10"/>
      <c r="V168" s="10"/>
      <c r="W168" s="10"/>
      <c r="X168" s="10"/>
      <c r="Y168" s="10"/>
      <c r="Z168" s="10"/>
    </row>
    <row r="169" spans="1:26" ht="15.5">
      <c r="A169" s="10"/>
      <c r="B169" s="10"/>
      <c r="C169" s="10"/>
      <c r="D169" s="10"/>
      <c r="E169" s="10"/>
      <c r="F169" s="610"/>
      <c r="G169" s="10"/>
      <c r="H169" s="10"/>
      <c r="I169" s="10"/>
      <c r="J169" s="10"/>
      <c r="K169" s="10"/>
      <c r="L169" s="10"/>
      <c r="M169" s="507"/>
      <c r="N169" s="10"/>
      <c r="O169" s="10"/>
      <c r="P169" s="10"/>
      <c r="Q169" s="10"/>
      <c r="R169" s="10"/>
      <c r="S169" s="10"/>
      <c r="T169" s="10"/>
      <c r="U169" s="10"/>
      <c r="V169" s="10"/>
      <c r="W169" s="10"/>
      <c r="X169" s="10"/>
      <c r="Y169" s="10"/>
      <c r="Z169" s="10"/>
    </row>
    <row r="170" spans="1:26" ht="15.5">
      <c r="A170" s="10"/>
      <c r="B170" s="10"/>
      <c r="C170" s="10"/>
      <c r="D170" s="10"/>
      <c r="E170" s="10"/>
      <c r="F170" s="610"/>
      <c r="G170" s="10"/>
      <c r="H170" s="10"/>
      <c r="I170" s="10"/>
      <c r="J170" s="10"/>
      <c r="K170" s="10"/>
      <c r="L170" s="10"/>
      <c r="M170" s="507"/>
      <c r="N170" s="10"/>
      <c r="O170" s="10"/>
      <c r="P170" s="10"/>
      <c r="Q170" s="10"/>
      <c r="R170" s="10"/>
      <c r="S170" s="10"/>
      <c r="T170" s="10"/>
      <c r="U170" s="10"/>
      <c r="V170" s="10"/>
      <c r="W170" s="10"/>
      <c r="X170" s="10"/>
      <c r="Y170" s="10"/>
      <c r="Z170" s="10"/>
    </row>
    <row r="171" spans="1:26" ht="15.5">
      <c r="A171" s="10"/>
      <c r="B171" s="10"/>
      <c r="C171" s="10"/>
      <c r="D171" s="10"/>
      <c r="E171" s="10"/>
      <c r="F171" s="610"/>
      <c r="G171" s="10"/>
      <c r="H171" s="10"/>
      <c r="I171" s="10"/>
      <c r="J171" s="10"/>
      <c r="K171" s="10"/>
      <c r="L171" s="10"/>
      <c r="M171" s="507"/>
      <c r="N171" s="10"/>
      <c r="O171" s="10"/>
      <c r="P171" s="10"/>
      <c r="Q171" s="10"/>
      <c r="R171" s="10"/>
      <c r="S171" s="10"/>
      <c r="T171" s="10"/>
      <c r="U171" s="10"/>
      <c r="V171" s="10"/>
      <c r="W171" s="10"/>
      <c r="X171" s="10"/>
      <c r="Y171" s="10"/>
      <c r="Z171" s="10"/>
    </row>
    <row r="172" spans="1:26" ht="15.5">
      <c r="A172" s="10"/>
      <c r="B172" s="10"/>
      <c r="C172" s="10"/>
      <c r="D172" s="10"/>
      <c r="E172" s="10"/>
      <c r="F172" s="610"/>
      <c r="G172" s="10"/>
      <c r="H172" s="10"/>
      <c r="I172" s="10"/>
      <c r="J172" s="10"/>
      <c r="K172" s="10"/>
      <c r="L172" s="10"/>
      <c r="M172" s="507"/>
      <c r="N172" s="10"/>
      <c r="O172" s="10"/>
      <c r="P172" s="10"/>
      <c r="Q172" s="10"/>
      <c r="R172" s="10"/>
      <c r="S172" s="10"/>
      <c r="T172" s="10"/>
      <c r="U172" s="10"/>
      <c r="V172" s="10"/>
      <c r="W172" s="10"/>
      <c r="X172" s="10"/>
      <c r="Y172" s="10"/>
      <c r="Z172" s="10"/>
    </row>
    <row r="173" spans="1:26" ht="15.5">
      <c r="A173" s="10"/>
      <c r="B173" s="10"/>
      <c r="C173" s="10"/>
      <c r="D173" s="10"/>
      <c r="E173" s="10"/>
      <c r="F173" s="610"/>
      <c r="G173" s="10"/>
      <c r="H173" s="10"/>
      <c r="I173" s="10"/>
      <c r="J173" s="10"/>
      <c r="K173" s="10"/>
      <c r="L173" s="10"/>
      <c r="M173" s="507"/>
      <c r="N173" s="10"/>
      <c r="O173" s="10"/>
      <c r="P173" s="10"/>
      <c r="Q173" s="10"/>
      <c r="R173" s="10"/>
      <c r="S173" s="10"/>
      <c r="T173" s="10"/>
      <c r="U173" s="10"/>
      <c r="V173" s="10"/>
      <c r="W173" s="10"/>
      <c r="X173" s="10"/>
      <c r="Y173" s="10"/>
      <c r="Z173" s="10"/>
    </row>
    <row r="174" spans="1:26" ht="15.5">
      <c r="A174" s="10"/>
      <c r="B174" s="10"/>
      <c r="C174" s="10"/>
      <c r="D174" s="10"/>
      <c r="E174" s="10"/>
      <c r="F174" s="610"/>
      <c r="G174" s="10"/>
      <c r="H174" s="10"/>
      <c r="I174" s="10"/>
      <c r="J174" s="10"/>
      <c r="K174" s="10"/>
      <c r="L174" s="10"/>
      <c r="M174" s="507"/>
      <c r="N174" s="10"/>
      <c r="O174" s="10"/>
      <c r="P174" s="10"/>
      <c r="Q174" s="10"/>
      <c r="R174" s="10"/>
      <c r="S174" s="10"/>
      <c r="T174" s="10"/>
      <c r="U174" s="10"/>
      <c r="V174" s="10"/>
      <c r="W174" s="10"/>
      <c r="X174" s="10"/>
      <c r="Y174" s="10"/>
      <c r="Z174" s="10"/>
    </row>
    <row r="175" spans="1:26" ht="15.5">
      <c r="A175" s="10"/>
      <c r="B175" s="10"/>
      <c r="C175" s="10"/>
      <c r="D175" s="10"/>
      <c r="E175" s="10"/>
      <c r="F175" s="610"/>
      <c r="G175" s="10"/>
      <c r="H175" s="10"/>
      <c r="I175" s="10"/>
      <c r="J175" s="10"/>
      <c r="K175" s="10"/>
      <c r="L175" s="10"/>
      <c r="M175" s="507"/>
      <c r="N175" s="10"/>
      <c r="O175" s="10"/>
      <c r="P175" s="10"/>
      <c r="Q175" s="10"/>
      <c r="R175" s="10"/>
      <c r="S175" s="10"/>
      <c r="T175" s="10"/>
      <c r="U175" s="10"/>
      <c r="V175" s="10"/>
      <c r="W175" s="10"/>
      <c r="X175" s="10"/>
      <c r="Y175" s="10"/>
      <c r="Z175" s="10"/>
    </row>
    <row r="176" spans="1:26" ht="15.5">
      <c r="A176" s="10"/>
      <c r="B176" s="10"/>
      <c r="C176" s="10"/>
      <c r="D176" s="10"/>
      <c r="E176" s="10"/>
      <c r="F176" s="610"/>
      <c r="G176" s="10"/>
      <c r="H176" s="10"/>
      <c r="I176" s="10"/>
      <c r="J176" s="10"/>
      <c r="K176" s="10"/>
      <c r="L176" s="10"/>
      <c r="M176" s="507"/>
      <c r="N176" s="10"/>
      <c r="O176" s="10"/>
      <c r="P176" s="10"/>
      <c r="Q176" s="10"/>
      <c r="R176" s="10"/>
      <c r="S176" s="10"/>
      <c r="T176" s="10"/>
      <c r="U176" s="10"/>
      <c r="V176" s="10"/>
      <c r="W176" s="10"/>
      <c r="X176" s="10"/>
      <c r="Y176" s="10"/>
      <c r="Z176" s="10"/>
    </row>
    <row r="177" spans="1:26" ht="15.5">
      <c r="A177" s="10"/>
      <c r="B177" s="10"/>
      <c r="C177" s="10"/>
      <c r="D177" s="10"/>
      <c r="E177" s="10"/>
      <c r="F177" s="610"/>
      <c r="G177" s="10"/>
      <c r="H177" s="10"/>
      <c r="I177" s="10"/>
      <c r="J177" s="10"/>
      <c r="K177" s="10"/>
      <c r="L177" s="10"/>
      <c r="M177" s="507"/>
      <c r="N177" s="10"/>
      <c r="O177" s="10"/>
      <c r="P177" s="10"/>
      <c r="Q177" s="10"/>
      <c r="R177" s="10"/>
      <c r="S177" s="10"/>
      <c r="T177" s="10"/>
      <c r="U177" s="10"/>
      <c r="V177" s="10"/>
      <c r="W177" s="10"/>
      <c r="X177" s="10"/>
      <c r="Y177" s="10"/>
      <c r="Z177" s="10"/>
    </row>
    <row r="178" spans="1:26" ht="15.5">
      <c r="A178" s="10"/>
      <c r="B178" s="10"/>
      <c r="C178" s="10"/>
      <c r="D178" s="10"/>
      <c r="E178" s="10"/>
      <c r="F178" s="610"/>
      <c r="G178" s="10"/>
      <c r="H178" s="10"/>
      <c r="I178" s="10"/>
      <c r="J178" s="10"/>
      <c r="K178" s="10"/>
      <c r="L178" s="10"/>
      <c r="M178" s="507"/>
      <c r="N178" s="10"/>
      <c r="O178" s="10"/>
      <c r="P178" s="10"/>
      <c r="Q178" s="10"/>
      <c r="R178" s="10"/>
      <c r="S178" s="10"/>
      <c r="T178" s="10"/>
      <c r="U178" s="10"/>
      <c r="V178" s="10"/>
      <c r="W178" s="10"/>
      <c r="X178" s="10"/>
      <c r="Y178" s="10"/>
      <c r="Z178" s="10"/>
    </row>
    <row r="179" spans="1:26" ht="15.5">
      <c r="A179" s="10"/>
      <c r="B179" s="10"/>
      <c r="C179" s="10"/>
      <c r="D179" s="10"/>
      <c r="E179" s="10"/>
      <c r="F179" s="610"/>
      <c r="G179" s="10"/>
      <c r="H179" s="10"/>
      <c r="I179" s="10"/>
      <c r="J179" s="10"/>
      <c r="K179" s="10"/>
      <c r="L179" s="10"/>
      <c r="M179" s="507"/>
      <c r="N179" s="10"/>
      <c r="O179" s="10"/>
      <c r="P179" s="10"/>
      <c r="Q179" s="10"/>
      <c r="R179" s="10"/>
      <c r="S179" s="10"/>
      <c r="T179" s="10"/>
      <c r="U179" s="10"/>
      <c r="V179" s="10"/>
      <c r="W179" s="10"/>
      <c r="X179" s="10"/>
      <c r="Y179" s="10"/>
      <c r="Z179" s="10"/>
    </row>
    <row r="180" spans="1:26" ht="15.5">
      <c r="A180" s="10"/>
      <c r="B180" s="10"/>
      <c r="C180" s="10"/>
      <c r="D180" s="10"/>
      <c r="E180" s="10"/>
      <c r="F180" s="610"/>
      <c r="G180" s="10"/>
      <c r="H180" s="10"/>
      <c r="I180" s="10"/>
      <c r="J180" s="10"/>
      <c r="K180" s="10"/>
      <c r="L180" s="10"/>
      <c r="M180" s="507"/>
      <c r="N180" s="10"/>
      <c r="O180" s="10"/>
      <c r="P180" s="10"/>
      <c r="Q180" s="10"/>
      <c r="R180" s="10"/>
      <c r="S180" s="10"/>
      <c r="T180" s="10"/>
      <c r="U180" s="10"/>
      <c r="V180" s="10"/>
      <c r="W180" s="10"/>
      <c r="X180" s="10"/>
      <c r="Y180" s="10"/>
      <c r="Z180" s="10"/>
    </row>
    <row r="181" spans="1:26" ht="15.5">
      <c r="A181" s="10"/>
      <c r="B181" s="10"/>
      <c r="C181" s="10"/>
      <c r="D181" s="10"/>
      <c r="E181" s="10"/>
      <c r="F181" s="610"/>
      <c r="G181" s="10"/>
      <c r="H181" s="10"/>
      <c r="I181" s="10"/>
      <c r="J181" s="10"/>
      <c r="K181" s="10"/>
      <c r="L181" s="10"/>
      <c r="M181" s="507"/>
      <c r="N181" s="10"/>
      <c r="O181" s="10"/>
      <c r="P181" s="10"/>
      <c r="Q181" s="10"/>
      <c r="R181" s="10"/>
      <c r="S181" s="10"/>
      <c r="T181" s="10"/>
      <c r="U181" s="10"/>
      <c r="V181" s="10"/>
      <c r="W181" s="10"/>
      <c r="X181" s="10"/>
      <c r="Y181" s="10"/>
      <c r="Z181" s="10"/>
    </row>
    <row r="182" spans="1:26" ht="15.5">
      <c r="A182" s="10"/>
      <c r="B182" s="10"/>
      <c r="C182" s="10"/>
      <c r="D182" s="10"/>
      <c r="E182" s="10"/>
      <c r="F182" s="610"/>
      <c r="G182" s="10"/>
      <c r="H182" s="10"/>
      <c r="I182" s="10"/>
      <c r="J182" s="10"/>
      <c r="K182" s="10"/>
      <c r="L182" s="10"/>
      <c r="M182" s="507"/>
      <c r="N182" s="10"/>
      <c r="O182" s="10"/>
      <c r="P182" s="10"/>
      <c r="Q182" s="10"/>
      <c r="R182" s="10"/>
      <c r="S182" s="10"/>
      <c r="T182" s="10"/>
      <c r="U182" s="10"/>
      <c r="V182" s="10"/>
      <c r="W182" s="10"/>
      <c r="X182" s="10"/>
      <c r="Y182" s="10"/>
      <c r="Z182" s="10"/>
    </row>
    <row r="183" spans="1:26" ht="15.5">
      <c r="A183" s="10"/>
      <c r="B183" s="10"/>
      <c r="C183" s="10"/>
      <c r="D183" s="10"/>
      <c r="E183" s="10"/>
      <c r="F183" s="610"/>
      <c r="G183" s="10"/>
      <c r="H183" s="10"/>
      <c r="I183" s="10"/>
      <c r="J183" s="10"/>
      <c r="K183" s="10"/>
      <c r="L183" s="10"/>
      <c r="M183" s="507"/>
      <c r="N183" s="10"/>
      <c r="O183" s="10"/>
      <c r="P183" s="10"/>
      <c r="Q183" s="10"/>
      <c r="R183" s="10"/>
      <c r="S183" s="10"/>
      <c r="T183" s="10"/>
      <c r="U183" s="10"/>
      <c r="V183" s="10"/>
      <c r="W183" s="10"/>
      <c r="X183" s="10"/>
      <c r="Y183" s="10"/>
      <c r="Z183" s="10"/>
    </row>
    <row r="184" spans="1:26" ht="15.5">
      <c r="A184" s="10"/>
      <c r="B184" s="10"/>
      <c r="C184" s="10"/>
      <c r="D184" s="10"/>
      <c r="E184" s="10"/>
      <c r="F184" s="610"/>
      <c r="G184" s="10"/>
      <c r="H184" s="10"/>
      <c r="I184" s="10"/>
      <c r="J184" s="10"/>
      <c r="K184" s="10"/>
      <c r="L184" s="10"/>
      <c r="M184" s="507"/>
      <c r="N184" s="10"/>
      <c r="O184" s="10"/>
      <c r="P184" s="10"/>
      <c r="Q184" s="10"/>
      <c r="R184" s="10"/>
      <c r="S184" s="10"/>
      <c r="T184" s="10"/>
      <c r="U184" s="10"/>
      <c r="V184" s="10"/>
      <c r="W184" s="10"/>
      <c r="X184" s="10"/>
      <c r="Y184" s="10"/>
      <c r="Z184" s="10"/>
    </row>
    <row r="185" spans="1:26" ht="15.5">
      <c r="A185" s="10"/>
      <c r="B185" s="10"/>
      <c r="C185" s="10"/>
      <c r="D185" s="10"/>
      <c r="E185" s="10"/>
      <c r="F185" s="610"/>
      <c r="G185" s="10"/>
      <c r="H185" s="10"/>
      <c r="I185" s="10"/>
      <c r="J185" s="10"/>
      <c r="K185" s="10"/>
      <c r="L185" s="10"/>
      <c r="M185" s="507"/>
      <c r="N185" s="10"/>
      <c r="O185" s="10"/>
      <c r="P185" s="10"/>
      <c r="Q185" s="10"/>
      <c r="R185" s="10"/>
      <c r="S185" s="10"/>
      <c r="T185" s="10"/>
      <c r="U185" s="10"/>
      <c r="V185" s="10"/>
      <c r="W185" s="10"/>
      <c r="X185" s="10"/>
      <c r="Y185" s="10"/>
      <c r="Z185" s="10"/>
    </row>
    <row r="186" spans="1:26" ht="15.5">
      <c r="A186" s="10"/>
      <c r="B186" s="10"/>
      <c r="C186" s="10"/>
      <c r="D186" s="10"/>
      <c r="E186" s="10"/>
      <c r="F186" s="610"/>
      <c r="G186" s="10"/>
      <c r="H186" s="10"/>
      <c r="I186" s="10"/>
      <c r="J186" s="10"/>
      <c r="K186" s="10"/>
      <c r="L186" s="10"/>
      <c r="M186" s="507"/>
      <c r="N186" s="10"/>
      <c r="O186" s="10"/>
      <c r="P186" s="10"/>
      <c r="Q186" s="10"/>
      <c r="R186" s="10"/>
      <c r="S186" s="10"/>
      <c r="T186" s="10"/>
      <c r="U186" s="10"/>
      <c r="V186" s="10"/>
      <c r="W186" s="10"/>
      <c r="X186" s="10"/>
      <c r="Y186" s="10"/>
      <c r="Z186" s="10"/>
    </row>
    <row r="187" spans="1:26" ht="15.5">
      <c r="A187" s="10"/>
      <c r="B187" s="10"/>
      <c r="C187" s="10"/>
      <c r="D187" s="10"/>
      <c r="E187" s="10"/>
      <c r="F187" s="610"/>
      <c r="G187" s="10"/>
      <c r="H187" s="10"/>
      <c r="I187" s="10"/>
      <c r="J187" s="10"/>
      <c r="K187" s="10"/>
      <c r="L187" s="10"/>
      <c r="M187" s="507"/>
      <c r="N187" s="10"/>
      <c r="O187" s="10"/>
      <c r="P187" s="10"/>
      <c r="Q187" s="10"/>
      <c r="R187" s="10"/>
      <c r="S187" s="10"/>
      <c r="T187" s="10"/>
      <c r="U187" s="10"/>
      <c r="V187" s="10"/>
      <c r="W187" s="10"/>
      <c r="X187" s="10"/>
      <c r="Y187" s="10"/>
      <c r="Z187" s="10"/>
    </row>
    <row r="188" spans="1:26" ht="15.5">
      <c r="A188" s="10"/>
      <c r="B188" s="10"/>
      <c r="C188" s="10"/>
      <c r="D188" s="10"/>
      <c r="E188" s="10"/>
      <c r="F188" s="610"/>
      <c r="G188" s="10"/>
      <c r="H188" s="10"/>
      <c r="I188" s="10"/>
      <c r="J188" s="10"/>
      <c r="K188" s="10"/>
      <c r="L188" s="10"/>
      <c r="M188" s="507"/>
      <c r="N188" s="10"/>
      <c r="O188" s="10"/>
      <c r="P188" s="10"/>
      <c r="Q188" s="10"/>
      <c r="R188" s="10"/>
      <c r="S188" s="10"/>
      <c r="T188" s="10"/>
      <c r="U188" s="10"/>
      <c r="V188" s="10"/>
      <c r="W188" s="10"/>
      <c r="X188" s="10"/>
      <c r="Y188" s="10"/>
      <c r="Z188" s="10"/>
    </row>
    <row r="189" spans="1:26" ht="15.5">
      <c r="A189" s="10"/>
      <c r="B189" s="10"/>
      <c r="C189" s="10"/>
      <c r="D189" s="10"/>
      <c r="E189" s="10"/>
      <c r="F189" s="610"/>
      <c r="G189" s="10"/>
      <c r="H189" s="10"/>
      <c r="I189" s="10"/>
      <c r="J189" s="10"/>
      <c r="K189" s="10"/>
      <c r="L189" s="10"/>
      <c r="M189" s="507"/>
      <c r="N189" s="10"/>
      <c r="O189" s="10"/>
      <c r="P189" s="10"/>
      <c r="Q189" s="10"/>
      <c r="R189" s="10"/>
      <c r="S189" s="10"/>
      <c r="T189" s="10"/>
      <c r="U189" s="10"/>
      <c r="V189" s="10"/>
      <c r="W189" s="10"/>
      <c r="X189" s="10"/>
      <c r="Y189" s="10"/>
      <c r="Z189" s="10"/>
    </row>
    <row r="190" spans="1:26" ht="15.5">
      <c r="A190" s="10"/>
      <c r="B190" s="10"/>
      <c r="C190" s="10"/>
      <c r="D190" s="10"/>
      <c r="E190" s="10"/>
      <c r="F190" s="610"/>
      <c r="G190" s="10"/>
      <c r="H190" s="10"/>
      <c r="I190" s="10"/>
      <c r="J190" s="10"/>
      <c r="K190" s="10"/>
      <c r="L190" s="10"/>
      <c r="M190" s="507"/>
      <c r="N190" s="10"/>
      <c r="O190" s="10"/>
      <c r="P190" s="10"/>
      <c r="Q190" s="10"/>
      <c r="R190" s="10"/>
      <c r="S190" s="10"/>
      <c r="T190" s="10"/>
      <c r="U190" s="10"/>
      <c r="V190" s="10"/>
      <c r="W190" s="10"/>
      <c r="X190" s="10"/>
      <c r="Y190" s="10"/>
      <c r="Z190" s="10"/>
    </row>
    <row r="191" spans="1:26" ht="15.5">
      <c r="A191" s="10"/>
      <c r="B191" s="10"/>
      <c r="C191" s="10"/>
      <c r="D191" s="10"/>
      <c r="E191" s="10"/>
      <c r="F191" s="610"/>
      <c r="G191" s="10"/>
      <c r="H191" s="10"/>
      <c r="I191" s="10"/>
      <c r="J191" s="10"/>
      <c r="K191" s="10"/>
      <c r="L191" s="10"/>
      <c r="M191" s="507"/>
      <c r="N191" s="10"/>
      <c r="O191" s="10"/>
      <c r="P191" s="10"/>
      <c r="Q191" s="10"/>
      <c r="R191" s="10"/>
      <c r="S191" s="10"/>
      <c r="T191" s="10"/>
      <c r="U191" s="10"/>
      <c r="V191" s="10"/>
      <c r="W191" s="10"/>
      <c r="X191" s="10"/>
      <c r="Y191" s="10"/>
      <c r="Z191" s="10"/>
    </row>
    <row r="192" spans="1:26" ht="15.5">
      <c r="A192" s="10"/>
      <c r="B192" s="10"/>
      <c r="C192" s="10"/>
      <c r="D192" s="10"/>
      <c r="E192" s="10"/>
      <c r="F192" s="610"/>
      <c r="G192" s="10"/>
      <c r="H192" s="10"/>
      <c r="I192" s="10"/>
      <c r="J192" s="10"/>
      <c r="K192" s="10"/>
      <c r="L192" s="10"/>
      <c r="M192" s="507"/>
      <c r="N192" s="10"/>
      <c r="O192" s="10"/>
      <c r="P192" s="10"/>
      <c r="Q192" s="10"/>
      <c r="R192" s="10"/>
      <c r="S192" s="10"/>
      <c r="T192" s="10"/>
      <c r="U192" s="10"/>
      <c r="V192" s="10"/>
      <c r="W192" s="10"/>
      <c r="X192" s="10"/>
      <c r="Y192" s="10"/>
      <c r="Z192" s="10"/>
    </row>
    <row r="193" spans="1:26" ht="15.5">
      <c r="A193" s="10"/>
      <c r="B193" s="10"/>
      <c r="C193" s="10"/>
      <c r="D193" s="10"/>
      <c r="E193" s="10"/>
      <c r="F193" s="610"/>
      <c r="G193" s="10"/>
      <c r="H193" s="10"/>
      <c r="I193" s="10"/>
      <c r="J193" s="10"/>
      <c r="K193" s="10"/>
      <c r="L193" s="10"/>
      <c r="M193" s="507"/>
      <c r="N193" s="10"/>
      <c r="O193" s="10"/>
      <c r="P193" s="10"/>
      <c r="Q193" s="10"/>
      <c r="R193" s="10"/>
      <c r="S193" s="10"/>
      <c r="T193" s="10"/>
      <c r="U193" s="10"/>
      <c r="V193" s="10"/>
      <c r="W193" s="10"/>
      <c r="X193" s="10"/>
      <c r="Y193" s="10"/>
      <c r="Z193" s="10"/>
    </row>
    <row r="194" spans="1:26" ht="15.5">
      <c r="A194" s="10"/>
      <c r="B194" s="10"/>
      <c r="C194" s="10"/>
      <c r="D194" s="10"/>
      <c r="E194" s="10"/>
      <c r="F194" s="610"/>
      <c r="G194" s="10"/>
      <c r="H194" s="10"/>
      <c r="I194" s="10"/>
      <c r="J194" s="10"/>
      <c r="K194" s="10"/>
      <c r="L194" s="10"/>
      <c r="M194" s="507"/>
      <c r="N194" s="10"/>
      <c r="O194" s="10"/>
      <c r="P194" s="10"/>
      <c r="Q194" s="10"/>
      <c r="R194" s="10"/>
      <c r="S194" s="10"/>
      <c r="T194" s="10"/>
      <c r="U194" s="10"/>
      <c r="V194" s="10"/>
      <c r="W194" s="10"/>
      <c r="X194" s="10"/>
      <c r="Y194" s="10"/>
      <c r="Z194" s="10"/>
    </row>
    <row r="195" spans="1:26" ht="15.5">
      <c r="A195" s="10"/>
      <c r="B195" s="10"/>
      <c r="C195" s="10"/>
      <c r="D195" s="10"/>
      <c r="E195" s="10"/>
      <c r="F195" s="610"/>
      <c r="G195" s="10"/>
      <c r="H195" s="10"/>
      <c r="I195" s="10"/>
      <c r="J195" s="10"/>
      <c r="K195" s="10"/>
      <c r="L195" s="10"/>
      <c r="M195" s="507"/>
      <c r="N195" s="10"/>
      <c r="O195" s="10"/>
      <c r="P195" s="10"/>
      <c r="Q195" s="10"/>
      <c r="R195" s="10"/>
      <c r="S195" s="10"/>
      <c r="T195" s="10"/>
      <c r="U195" s="10"/>
      <c r="V195" s="10"/>
      <c r="W195" s="10"/>
      <c r="X195" s="10"/>
      <c r="Y195" s="10"/>
      <c r="Z195" s="10"/>
    </row>
    <row r="196" spans="1:26" ht="15.5">
      <c r="A196" s="10"/>
      <c r="B196" s="10"/>
      <c r="C196" s="10"/>
      <c r="D196" s="10"/>
      <c r="E196" s="10"/>
      <c r="F196" s="610"/>
      <c r="G196" s="10"/>
      <c r="H196" s="10"/>
      <c r="I196" s="10"/>
      <c r="J196" s="10"/>
      <c r="K196" s="10"/>
      <c r="L196" s="10"/>
      <c r="M196" s="507"/>
      <c r="N196" s="10"/>
      <c r="O196" s="10"/>
      <c r="P196" s="10"/>
      <c r="Q196" s="10"/>
      <c r="R196" s="10"/>
      <c r="S196" s="10"/>
      <c r="T196" s="10"/>
      <c r="U196" s="10"/>
      <c r="V196" s="10"/>
      <c r="W196" s="10"/>
      <c r="X196" s="10"/>
      <c r="Y196" s="10"/>
      <c r="Z196" s="10"/>
    </row>
    <row r="197" spans="1:26" ht="15.5">
      <c r="A197" s="10"/>
      <c r="B197" s="10"/>
      <c r="C197" s="10"/>
      <c r="D197" s="10"/>
      <c r="E197" s="10"/>
      <c r="F197" s="610"/>
      <c r="G197" s="10"/>
      <c r="H197" s="10"/>
      <c r="I197" s="10"/>
      <c r="J197" s="10"/>
      <c r="K197" s="10"/>
      <c r="L197" s="10"/>
      <c r="M197" s="507"/>
      <c r="N197" s="10"/>
      <c r="O197" s="10"/>
      <c r="P197" s="10"/>
      <c r="Q197" s="10"/>
      <c r="R197" s="10"/>
      <c r="S197" s="10"/>
      <c r="T197" s="10"/>
      <c r="U197" s="10"/>
      <c r="V197" s="10"/>
      <c r="W197" s="10"/>
      <c r="X197" s="10"/>
      <c r="Y197" s="10"/>
      <c r="Z197" s="10"/>
    </row>
    <row r="198" spans="1:26" ht="15.5">
      <c r="A198" s="10"/>
      <c r="B198" s="10"/>
      <c r="C198" s="10"/>
      <c r="D198" s="10"/>
      <c r="E198" s="10"/>
      <c r="F198" s="610"/>
      <c r="G198" s="10"/>
      <c r="H198" s="10"/>
      <c r="I198" s="10"/>
      <c r="J198" s="10"/>
      <c r="K198" s="10"/>
      <c r="L198" s="10"/>
      <c r="M198" s="507"/>
      <c r="N198" s="10"/>
      <c r="O198" s="10"/>
      <c r="P198" s="10"/>
      <c r="Q198" s="10"/>
      <c r="R198" s="10"/>
      <c r="S198" s="10"/>
      <c r="T198" s="10"/>
      <c r="U198" s="10"/>
      <c r="V198" s="10"/>
      <c r="W198" s="10"/>
      <c r="X198" s="10"/>
      <c r="Y198" s="10"/>
      <c r="Z198" s="10"/>
    </row>
    <row r="199" spans="1:26" ht="15.5">
      <c r="A199" s="10"/>
      <c r="B199" s="10"/>
      <c r="C199" s="10"/>
      <c r="D199" s="10"/>
      <c r="E199" s="10"/>
      <c r="F199" s="610"/>
      <c r="G199" s="10"/>
      <c r="H199" s="10"/>
      <c r="I199" s="10"/>
      <c r="J199" s="10"/>
      <c r="K199" s="10"/>
      <c r="L199" s="10"/>
      <c r="M199" s="507"/>
      <c r="N199" s="10"/>
      <c r="O199" s="10"/>
      <c r="P199" s="10"/>
      <c r="Q199" s="10"/>
      <c r="R199" s="10"/>
      <c r="S199" s="10"/>
      <c r="T199" s="10"/>
      <c r="U199" s="10"/>
      <c r="V199" s="10"/>
      <c r="W199" s="10"/>
      <c r="X199" s="10"/>
      <c r="Y199" s="10"/>
      <c r="Z199" s="10"/>
    </row>
    <row r="200" spans="1:26" ht="15.5">
      <c r="A200" s="10"/>
      <c r="B200" s="10"/>
      <c r="C200" s="10"/>
      <c r="D200" s="10"/>
      <c r="E200" s="10"/>
      <c r="F200" s="610"/>
      <c r="G200" s="10"/>
      <c r="H200" s="10"/>
      <c r="I200" s="10"/>
      <c r="J200" s="10"/>
      <c r="K200" s="10"/>
      <c r="L200" s="10"/>
      <c r="M200" s="507"/>
      <c r="N200" s="10"/>
      <c r="O200" s="10"/>
      <c r="P200" s="10"/>
      <c r="Q200" s="10"/>
      <c r="R200" s="10"/>
      <c r="S200" s="10"/>
      <c r="T200" s="10"/>
      <c r="U200" s="10"/>
      <c r="V200" s="10"/>
      <c r="W200" s="10"/>
      <c r="X200" s="10"/>
      <c r="Y200" s="10"/>
      <c r="Z200" s="10"/>
    </row>
    <row r="201" spans="1:26" ht="15.5">
      <c r="A201" s="10"/>
      <c r="B201" s="10"/>
      <c r="C201" s="10"/>
      <c r="D201" s="10"/>
      <c r="E201" s="10"/>
      <c r="F201" s="610"/>
      <c r="G201" s="10"/>
      <c r="H201" s="10"/>
      <c r="I201" s="10"/>
      <c r="J201" s="10"/>
      <c r="K201" s="10"/>
      <c r="L201" s="10"/>
      <c r="M201" s="507"/>
      <c r="N201" s="10"/>
      <c r="O201" s="10"/>
      <c r="P201" s="10"/>
      <c r="Q201" s="10"/>
      <c r="R201" s="10"/>
      <c r="S201" s="10"/>
      <c r="T201" s="10"/>
      <c r="U201" s="10"/>
      <c r="V201" s="10"/>
      <c r="W201" s="10"/>
      <c r="X201" s="10"/>
      <c r="Y201" s="10"/>
      <c r="Z201" s="10"/>
    </row>
    <row r="202" spans="1:26" ht="15.5">
      <c r="A202" s="10"/>
      <c r="B202" s="10"/>
      <c r="C202" s="10"/>
      <c r="D202" s="10"/>
      <c r="E202" s="10"/>
      <c r="F202" s="610"/>
      <c r="G202" s="10"/>
      <c r="H202" s="10"/>
      <c r="I202" s="10"/>
      <c r="J202" s="10"/>
      <c r="K202" s="10"/>
      <c r="L202" s="10"/>
      <c r="M202" s="507"/>
      <c r="N202" s="10"/>
      <c r="O202" s="10"/>
      <c r="P202" s="10"/>
      <c r="Q202" s="10"/>
      <c r="R202" s="10"/>
      <c r="S202" s="10"/>
      <c r="T202" s="10"/>
      <c r="U202" s="10"/>
      <c r="V202" s="10"/>
      <c r="W202" s="10"/>
      <c r="X202" s="10"/>
      <c r="Y202" s="10"/>
      <c r="Z202" s="10"/>
    </row>
    <row r="203" spans="1:26" ht="15.5">
      <c r="A203" s="10"/>
      <c r="B203" s="10"/>
      <c r="C203" s="10"/>
      <c r="D203" s="10"/>
      <c r="E203" s="10"/>
      <c r="F203" s="610"/>
      <c r="G203" s="10"/>
      <c r="H203" s="10"/>
      <c r="I203" s="10"/>
      <c r="J203" s="10"/>
      <c r="K203" s="10"/>
      <c r="L203" s="10"/>
      <c r="M203" s="507"/>
      <c r="N203" s="10"/>
      <c r="O203" s="10"/>
      <c r="P203" s="10"/>
      <c r="Q203" s="10"/>
      <c r="R203" s="10"/>
      <c r="S203" s="10"/>
      <c r="T203" s="10"/>
      <c r="U203" s="10"/>
      <c r="V203" s="10"/>
      <c r="W203" s="10"/>
      <c r="X203" s="10"/>
      <c r="Y203" s="10"/>
      <c r="Z203" s="10"/>
    </row>
    <row r="204" spans="1:26" ht="15.5">
      <c r="A204" s="10"/>
      <c r="B204" s="10"/>
      <c r="C204" s="10"/>
      <c r="D204" s="10"/>
      <c r="E204" s="10"/>
      <c r="F204" s="610"/>
      <c r="G204" s="10"/>
      <c r="H204" s="10"/>
      <c r="I204" s="10"/>
      <c r="J204" s="10"/>
      <c r="K204" s="10"/>
      <c r="L204" s="10"/>
      <c r="M204" s="507"/>
      <c r="N204" s="10"/>
      <c r="O204" s="10"/>
      <c r="P204" s="10"/>
      <c r="Q204" s="10"/>
      <c r="R204" s="10"/>
      <c r="S204" s="10"/>
      <c r="T204" s="10"/>
      <c r="U204" s="10"/>
      <c r="V204" s="10"/>
      <c r="W204" s="10"/>
      <c r="X204" s="10"/>
      <c r="Y204" s="10"/>
      <c r="Z204" s="10"/>
    </row>
    <row r="205" spans="1:26" ht="15.5">
      <c r="A205" s="10"/>
      <c r="B205" s="10"/>
      <c r="C205" s="10"/>
      <c r="D205" s="10"/>
      <c r="E205" s="10"/>
      <c r="F205" s="610"/>
      <c r="G205" s="10"/>
      <c r="H205" s="10"/>
      <c r="I205" s="10"/>
      <c r="J205" s="10"/>
      <c r="K205" s="10"/>
      <c r="L205" s="10"/>
      <c r="M205" s="507"/>
      <c r="N205" s="10"/>
      <c r="O205" s="10"/>
      <c r="P205" s="10"/>
      <c r="Q205" s="10"/>
      <c r="R205" s="10"/>
      <c r="S205" s="10"/>
      <c r="T205" s="10"/>
      <c r="U205" s="10"/>
      <c r="V205" s="10"/>
      <c r="W205" s="10"/>
      <c r="X205" s="10"/>
      <c r="Y205" s="10"/>
      <c r="Z205" s="10"/>
    </row>
    <row r="206" spans="1:26" ht="15.5">
      <c r="A206" s="10"/>
      <c r="B206" s="10"/>
      <c r="C206" s="10"/>
      <c r="D206" s="10"/>
      <c r="E206" s="10"/>
      <c r="F206" s="610"/>
      <c r="G206" s="10"/>
      <c r="H206" s="10"/>
      <c r="I206" s="10"/>
      <c r="J206" s="10"/>
      <c r="K206" s="10"/>
      <c r="L206" s="10"/>
      <c r="M206" s="507"/>
      <c r="N206" s="10"/>
      <c r="O206" s="10"/>
      <c r="P206" s="10"/>
      <c r="Q206" s="10"/>
      <c r="R206" s="10"/>
      <c r="S206" s="10"/>
      <c r="T206" s="10"/>
      <c r="U206" s="10"/>
      <c r="V206" s="10"/>
      <c r="W206" s="10"/>
      <c r="X206" s="10"/>
      <c r="Y206" s="10"/>
      <c r="Z206" s="10"/>
    </row>
    <row r="207" spans="1:26" ht="15.5">
      <c r="A207" s="10"/>
      <c r="B207" s="10"/>
      <c r="C207" s="10"/>
      <c r="D207" s="10"/>
      <c r="E207" s="10"/>
      <c r="F207" s="610"/>
      <c r="G207" s="10"/>
      <c r="H207" s="10"/>
      <c r="I207" s="10"/>
      <c r="J207" s="10"/>
      <c r="K207" s="10"/>
      <c r="L207" s="10"/>
      <c r="M207" s="507"/>
      <c r="N207" s="10"/>
      <c r="O207" s="10"/>
      <c r="P207" s="10"/>
      <c r="Q207" s="10"/>
      <c r="R207" s="10"/>
      <c r="S207" s="10"/>
      <c r="T207" s="10"/>
      <c r="U207" s="10"/>
      <c r="V207" s="10"/>
      <c r="W207" s="10"/>
      <c r="X207" s="10"/>
      <c r="Y207" s="10"/>
      <c r="Z207" s="10"/>
    </row>
    <row r="208" spans="1:26" ht="15.5">
      <c r="A208" s="10"/>
      <c r="B208" s="10"/>
      <c r="C208" s="10"/>
      <c r="D208" s="10"/>
      <c r="E208" s="10"/>
      <c r="F208" s="610"/>
      <c r="G208" s="10"/>
      <c r="H208" s="10"/>
      <c r="I208" s="10"/>
      <c r="J208" s="10"/>
      <c r="K208" s="10"/>
      <c r="L208" s="10"/>
      <c r="M208" s="507"/>
      <c r="N208" s="10"/>
      <c r="O208" s="10"/>
      <c r="P208" s="10"/>
      <c r="Q208" s="10"/>
      <c r="R208" s="10"/>
      <c r="S208" s="10"/>
      <c r="T208" s="10"/>
      <c r="U208" s="10"/>
      <c r="V208" s="10"/>
      <c r="W208" s="10"/>
      <c r="X208" s="10"/>
      <c r="Y208" s="10"/>
      <c r="Z208" s="10"/>
    </row>
    <row r="209" spans="1:26" ht="15.5">
      <c r="A209" s="10"/>
      <c r="B209" s="10"/>
      <c r="C209" s="10"/>
      <c r="D209" s="10"/>
      <c r="E209" s="10"/>
      <c r="F209" s="610"/>
      <c r="G209" s="10"/>
      <c r="H209" s="10"/>
      <c r="I209" s="10"/>
      <c r="J209" s="10"/>
      <c r="K209" s="10"/>
      <c r="L209" s="10"/>
      <c r="M209" s="507"/>
      <c r="N209" s="10"/>
      <c r="O209" s="10"/>
      <c r="P209" s="10"/>
      <c r="Q209" s="10"/>
      <c r="R209" s="10"/>
      <c r="S209" s="10"/>
      <c r="T209" s="10"/>
      <c r="U209" s="10"/>
      <c r="V209" s="10"/>
      <c r="W209" s="10"/>
      <c r="X209" s="10"/>
      <c r="Y209" s="10"/>
      <c r="Z209" s="10"/>
    </row>
    <row r="210" spans="1:26" ht="15.5">
      <c r="A210" s="10"/>
      <c r="B210" s="10"/>
      <c r="C210" s="10"/>
      <c r="D210" s="10"/>
      <c r="E210" s="10"/>
      <c r="F210" s="610"/>
      <c r="G210" s="10"/>
      <c r="H210" s="10"/>
      <c r="I210" s="10"/>
      <c r="J210" s="10"/>
      <c r="K210" s="10"/>
      <c r="L210" s="10"/>
      <c r="M210" s="507"/>
      <c r="N210" s="10"/>
      <c r="O210" s="10"/>
      <c r="P210" s="10"/>
      <c r="Q210" s="10"/>
      <c r="R210" s="10"/>
      <c r="S210" s="10"/>
      <c r="T210" s="10"/>
      <c r="U210" s="10"/>
      <c r="V210" s="10"/>
      <c r="W210" s="10"/>
      <c r="X210" s="10"/>
      <c r="Y210" s="10"/>
      <c r="Z210" s="10"/>
    </row>
    <row r="211" spans="1:26" ht="15.5">
      <c r="A211" s="10"/>
      <c r="B211" s="10"/>
      <c r="C211" s="10"/>
      <c r="D211" s="10"/>
      <c r="E211" s="10"/>
      <c r="F211" s="610"/>
      <c r="G211" s="10"/>
      <c r="H211" s="10"/>
      <c r="I211" s="10"/>
      <c r="J211" s="10"/>
      <c r="K211" s="10"/>
      <c r="L211" s="10"/>
      <c r="M211" s="507"/>
      <c r="N211" s="10"/>
      <c r="O211" s="10"/>
      <c r="P211" s="10"/>
      <c r="Q211" s="10"/>
      <c r="R211" s="10"/>
      <c r="S211" s="10"/>
      <c r="T211" s="10"/>
      <c r="U211" s="10"/>
      <c r="V211" s="10"/>
      <c r="W211" s="10"/>
      <c r="X211" s="10"/>
      <c r="Y211" s="10"/>
      <c r="Z211" s="10"/>
    </row>
    <row r="212" spans="1:26" ht="15.5">
      <c r="A212" s="10"/>
      <c r="B212" s="10"/>
      <c r="C212" s="10"/>
      <c r="D212" s="10"/>
      <c r="E212" s="10"/>
      <c r="F212" s="610"/>
      <c r="G212" s="10"/>
      <c r="H212" s="10"/>
      <c r="I212" s="10"/>
      <c r="J212" s="10"/>
      <c r="K212" s="10"/>
      <c r="L212" s="10"/>
      <c r="M212" s="507"/>
      <c r="N212" s="10"/>
      <c r="O212" s="10"/>
      <c r="P212" s="10"/>
      <c r="Q212" s="10"/>
      <c r="R212" s="10"/>
      <c r="S212" s="10"/>
      <c r="T212" s="10"/>
      <c r="U212" s="10"/>
      <c r="V212" s="10"/>
      <c r="W212" s="10"/>
      <c r="X212" s="10"/>
      <c r="Y212" s="10"/>
      <c r="Z212" s="10"/>
    </row>
    <row r="213" spans="1:26" ht="15.5">
      <c r="A213" s="10"/>
      <c r="B213" s="10"/>
      <c r="C213" s="10"/>
      <c r="D213" s="10"/>
      <c r="E213" s="10"/>
      <c r="F213" s="610"/>
      <c r="G213" s="10"/>
      <c r="H213" s="10"/>
      <c r="I213" s="10"/>
      <c r="J213" s="10"/>
      <c r="K213" s="10"/>
      <c r="L213" s="10"/>
      <c r="M213" s="507"/>
      <c r="N213" s="10"/>
      <c r="O213" s="10"/>
      <c r="P213" s="10"/>
      <c r="Q213" s="10"/>
      <c r="R213" s="10"/>
      <c r="S213" s="10"/>
      <c r="T213" s="10"/>
      <c r="U213" s="10"/>
      <c r="V213" s="10"/>
      <c r="W213" s="10"/>
      <c r="X213" s="10"/>
      <c r="Y213" s="10"/>
      <c r="Z213" s="10"/>
    </row>
    <row r="214" spans="1:26" ht="15.5">
      <c r="A214" s="10"/>
      <c r="B214" s="10"/>
      <c r="C214" s="10"/>
      <c r="D214" s="10"/>
      <c r="E214" s="10"/>
      <c r="F214" s="610"/>
      <c r="G214" s="10"/>
      <c r="H214" s="10"/>
      <c r="I214" s="10"/>
      <c r="J214" s="10"/>
      <c r="K214" s="10"/>
      <c r="L214" s="10"/>
      <c r="M214" s="507"/>
      <c r="N214" s="10"/>
      <c r="O214" s="10"/>
      <c r="P214" s="10"/>
      <c r="Q214" s="10"/>
      <c r="R214" s="10"/>
      <c r="S214" s="10"/>
      <c r="T214" s="10"/>
      <c r="U214" s="10"/>
      <c r="V214" s="10"/>
      <c r="W214" s="10"/>
      <c r="X214" s="10"/>
      <c r="Y214" s="10"/>
      <c r="Z214" s="10"/>
    </row>
    <row r="215" spans="1:26" ht="15.5">
      <c r="A215" s="10"/>
      <c r="B215" s="10"/>
      <c r="C215" s="10"/>
      <c r="D215" s="10"/>
      <c r="E215" s="10"/>
      <c r="F215" s="610"/>
      <c r="G215" s="10"/>
      <c r="H215" s="10"/>
      <c r="I215" s="10"/>
      <c r="J215" s="10"/>
      <c r="K215" s="10"/>
      <c r="L215" s="10"/>
      <c r="M215" s="507"/>
      <c r="N215" s="10"/>
      <c r="O215" s="10"/>
      <c r="P215" s="10"/>
      <c r="Q215" s="10"/>
      <c r="R215" s="10"/>
      <c r="S215" s="10"/>
      <c r="T215" s="10"/>
      <c r="U215" s="10"/>
      <c r="V215" s="10"/>
      <c r="W215" s="10"/>
      <c r="X215" s="10"/>
      <c r="Y215" s="10"/>
      <c r="Z215" s="10"/>
    </row>
    <row r="216" spans="1:26" ht="15.5">
      <c r="A216" s="10"/>
      <c r="B216" s="10"/>
      <c r="C216" s="10"/>
      <c r="D216" s="10"/>
      <c r="E216" s="10"/>
      <c r="F216" s="610"/>
      <c r="G216" s="10"/>
      <c r="H216" s="10"/>
      <c r="I216" s="10"/>
      <c r="J216" s="10"/>
      <c r="K216" s="10"/>
      <c r="L216" s="10"/>
      <c r="M216" s="507"/>
      <c r="N216" s="10"/>
      <c r="O216" s="10"/>
      <c r="P216" s="10"/>
      <c r="Q216" s="10"/>
      <c r="R216" s="10"/>
      <c r="S216" s="10"/>
      <c r="T216" s="10"/>
      <c r="U216" s="10"/>
      <c r="V216" s="10"/>
      <c r="W216" s="10"/>
      <c r="X216" s="10"/>
      <c r="Y216" s="10"/>
      <c r="Z216" s="10"/>
    </row>
    <row r="217" spans="1:26" ht="15.5">
      <c r="A217" s="10"/>
      <c r="B217" s="10"/>
      <c r="C217" s="10"/>
      <c r="D217" s="10"/>
      <c r="E217" s="10"/>
      <c r="F217" s="610"/>
      <c r="G217" s="10"/>
      <c r="H217" s="10"/>
      <c r="I217" s="10"/>
      <c r="J217" s="10"/>
      <c r="K217" s="10"/>
      <c r="L217" s="10"/>
      <c r="M217" s="507"/>
      <c r="N217" s="10"/>
      <c r="O217" s="10"/>
      <c r="P217" s="10"/>
      <c r="Q217" s="10"/>
      <c r="R217" s="10"/>
      <c r="S217" s="10"/>
      <c r="T217" s="10"/>
      <c r="U217" s="10"/>
      <c r="V217" s="10"/>
      <c r="W217" s="10"/>
      <c r="X217" s="10"/>
      <c r="Y217" s="10"/>
      <c r="Z217" s="10"/>
    </row>
    <row r="218" spans="1:26" ht="15.5">
      <c r="A218" s="10"/>
      <c r="B218" s="10"/>
      <c r="C218" s="10"/>
      <c r="D218" s="10"/>
      <c r="E218" s="10"/>
      <c r="F218" s="610"/>
      <c r="G218" s="10"/>
      <c r="H218" s="10"/>
      <c r="I218" s="10"/>
      <c r="J218" s="10"/>
      <c r="K218" s="10"/>
      <c r="L218" s="10"/>
      <c r="M218" s="507"/>
      <c r="N218" s="10"/>
      <c r="O218" s="10"/>
      <c r="P218" s="10"/>
      <c r="Q218" s="10"/>
      <c r="R218" s="10"/>
      <c r="S218" s="10"/>
      <c r="T218" s="10"/>
      <c r="U218" s="10"/>
      <c r="V218" s="10"/>
      <c r="W218" s="10"/>
      <c r="X218" s="10"/>
      <c r="Y218" s="10"/>
      <c r="Z218" s="10"/>
    </row>
    <row r="219" spans="1:26" ht="15.5">
      <c r="A219" s="10"/>
      <c r="B219" s="10"/>
      <c r="C219" s="10"/>
      <c r="D219" s="10"/>
      <c r="E219" s="10"/>
      <c r="F219" s="610"/>
      <c r="G219" s="10"/>
      <c r="H219" s="10"/>
      <c r="I219" s="10"/>
      <c r="J219" s="10"/>
      <c r="K219" s="10"/>
      <c r="L219" s="10"/>
      <c r="M219" s="507"/>
      <c r="N219" s="10"/>
      <c r="O219" s="10"/>
      <c r="P219" s="10"/>
      <c r="Q219" s="10"/>
      <c r="R219" s="10"/>
      <c r="S219" s="10"/>
      <c r="T219" s="10"/>
      <c r="U219" s="10"/>
      <c r="V219" s="10"/>
      <c r="W219" s="10"/>
      <c r="X219" s="10"/>
      <c r="Y219" s="10"/>
      <c r="Z219" s="10"/>
    </row>
    <row r="220" spans="1:26" ht="15.5">
      <c r="A220" s="10"/>
      <c r="B220" s="10"/>
      <c r="C220" s="10"/>
      <c r="D220" s="10"/>
      <c r="E220" s="10"/>
      <c r="F220" s="610"/>
      <c r="G220" s="10"/>
      <c r="H220" s="10"/>
      <c r="I220" s="10"/>
      <c r="J220" s="10"/>
      <c r="K220" s="10"/>
      <c r="L220" s="10"/>
      <c r="M220" s="507"/>
      <c r="N220" s="10"/>
      <c r="O220" s="10"/>
      <c r="P220" s="10"/>
      <c r="Q220" s="10"/>
      <c r="R220" s="10"/>
      <c r="S220" s="10"/>
      <c r="T220" s="10"/>
      <c r="U220" s="10"/>
      <c r="V220" s="10"/>
      <c r="W220" s="10"/>
      <c r="X220" s="10"/>
      <c r="Y220" s="10"/>
      <c r="Z220" s="10"/>
    </row>
    <row r="221" spans="1:26" ht="15.5">
      <c r="A221" s="10"/>
      <c r="B221" s="10"/>
      <c r="C221" s="10"/>
      <c r="D221" s="10"/>
      <c r="E221" s="10"/>
      <c r="F221" s="610"/>
      <c r="G221" s="10"/>
      <c r="H221" s="10"/>
      <c r="I221" s="10"/>
      <c r="J221" s="10"/>
      <c r="K221" s="10"/>
      <c r="L221" s="10"/>
      <c r="M221" s="507"/>
      <c r="N221" s="10"/>
      <c r="O221" s="10"/>
      <c r="P221" s="10"/>
      <c r="Q221" s="10"/>
      <c r="R221" s="10"/>
      <c r="S221" s="10"/>
      <c r="T221" s="10"/>
      <c r="U221" s="10"/>
      <c r="V221" s="10"/>
      <c r="W221" s="10"/>
      <c r="X221" s="10"/>
      <c r="Y221" s="10"/>
      <c r="Z221" s="10"/>
    </row>
    <row r="222" spans="1:26" ht="15.5">
      <c r="A222" s="10"/>
      <c r="B222" s="10"/>
      <c r="C222" s="10"/>
      <c r="D222" s="10"/>
      <c r="E222" s="10"/>
      <c r="F222" s="610"/>
      <c r="G222" s="10"/>
      <c r="H222" s="10"/>
      <c r="I222" s="10"/>
      <c r="J222" s="10"/>
      <c r="K222" s="10"/>
      <c r="L222" s="10"/>
      <c r="M222" s="507"/>
      <c r="N222" s="10"/>
      <c r="O222" s="10"/>
      <c r="P222" s="10"/>
      <c r="Q222" s="10"/>
      <c r="R222" s="10"/>
      <c r="S222" s="10"/>
      <c r="T222" s="10"/>
      <c r="U222" s="10"/>
      <c r="V222" s="10"/>
      <c r="W222" s="10"/>
      <c r="X222" s="10"/>
      <c r="Y222" s="10"/>
      <c r="Z222" s="10"/>
    </row>
    <row r="223" spans="1:26" ht="15.5">
      <c r="A223" s="10"/>
      <c r="B223" s="10"/>
      <c r="C223" s="10"/>
      <c r="D223" s="10"/>
      <c r="E223" s="10"/>
      <c r="F223" s="610"/>
      <c r="G223" s="10"/>
      <c r="H223" s="10"/>
      <c r="I223" s="10"/>
      <c r="J223" s="10"/>
      <c r="K223" s="10"/>
      <c r="L223" s="10"/>
      <c r="M223" s="507"/>
      <c r="N223" s="10"/>
      <c r="O223" s="10"/>
      <c r="P223" s="10"/>
      <c r="Q223" s="10"/>
      <c r="R223" s="10"/>
      <c r="S223" s="10"/>
      <c r="T223" s="10"/>
      <c r="U223" s="10"/>
      <c r="V223" s="10"/>
      <c r="W223" s="10"/>
      <c r="X223" s="10"/>
      <c r="Y223" s="10"/>
      <c r="Z223" s="10"/>
    </row>
    <row r="224" spans="1:26" ht="15.5">
      <c r="A224" s="10"/>
      <c r="B224" s="10"/>
      <c r="C224" s="10"/>
      <c r="D224" s="10"/>
      <c r="E224" s="10"/>
      <c r="F224" s="610"/>
      <c r="G224" s="10"/>
      <c r="H224" s="10"/>
      <c r="I224" s="10"/>
      <c r="J224" s="10"/>
      <c r="K224" s="10"/>
      <c r="L224" s="10"/>
      <c r="M224" s="507"/>
      <c r="N224" s="10"/>
      <c r="O224" s="10"/>
      <c r="P224" s="10"/>
      <c r="Q224" s="10"/>
      <c r="R224" s="10"/>
      <c r="S224" s="10"/>
      <c r="T224" s="10"/>
      <c r="U224" s="10"/>
      <c r="V224" s="10"/>
      <c r="W224" s="10"/>
      <c r="X224" s="10"/>
      <c r="Y224" s="10"/>
      <c r="Z224" s="10"/>
    </row>
    <row r="225" spans="1:26" ht="15.5">
      <c r="A225" s="10"/>
      <c r="B225" s="10"/>
      <c r="C225" s="10"/>
      <c r="D225" s="10"/>
      <c r="E225" s="10"/>
      <c r="F225" s="610"/>
      <c r="G225" s="10"/>
      <c r="H225" s="10"/>
      <c r="I225" s="10"/>
      <c r="J225" s="10"/>
      <c r="K225" s="10"/>
      <c r="L225" s="10"/>
      <c r="M225" s="507"/>
      <c r="N225" s="10"/>
      <c r="O225" s="10"/>
      <c r="P225" s="10"/>
      <c r="Q225" s="10"/>
      <c r="R225" s="10"/>
      <c r="S225" s="10"/>
      <c r="T225" s="10"/>
      <c r="U225" s="10"/>
      <c r="V225" s="10"/>
      <c r="W225" s="10"/>
      <c r="X225" s="10"/>
      <c r="Y225" s="10"/>
      <c r="Z225" s="10"/>
    </row>
    <row r="226" spans="1:26" ht="15.5">
      <c r="A226" s="10"/>
      <c r="B226" s="10"/>
      <c r="C226" s="10"/>
      <c r="D226" s="10"/>
      <c r="E226" s="10"/>
      <c r="F226" s="610"/>
      <c r="G226" s="10"/>
      <c r="H226" s="10"/>
      <c r="I226" s="10"/>
      <c r="J226" s="10"/>
      <c r="K226" s="10"/>
      <c r="L226" s="10"/>
      <c r="M226" s="507"/>
      <c r="N226" s="10"/>
      <c r="O226" s="10"/>
      <c r="P226" s="10"/>
      <c r="Q226" s="10"/>
      <c r="R226" s="10"/>
      <c r="S226" s="10"/>
      <c r="T226" s="10"/>
      <c r="U226" s="10"/>
      <c r="V226" s="10"/>
      <c r="W226" s="10"/>
      <c r="X226" s="10"/>
      <c r="Y226" s="10"/>
      <c r="Z226" s="10"/>
    </row>
    <row r="227" spans="1:26" ht="15.5">
      <c r="A227" s="10"/>
      <c r="B227" s="10"/>
      <c r="C227" s="10"/>
      <c r="D227" s="10"/>
      <c r="E227" s="10"/>
      <c r="F227" s="610"/>
      <c r="G227" s="10"/>
      <c r="H227" s="10"/>
      <c r="I227" s="10"/>
      <c r="J227" s="10"/>
      <c r="K227" s="10"/>
      <c r="L227" s="10"/>
      <c r="M227" s="507"/>
      <c r="N227" s="10"/>
      <c r="O227" s="10"/>
      <c r="P227" s="10"/>
      <c r="Q227" s="10"/>
      <c r="R227" s="10"/>
      <c r="S227" s="10"/>
      <c r="T227" s="10"/>
      <c r="U227" s="10"/>
      <c r="V227" s="10"/>
      <c r="W227" s="10"/>
      <c r="X227" s="10"/>
      <c r="Y227" s="10"/>
      <c r="Z227" s="10"/>
    </row>
    <row r="228" spans="1:26" ht="15.5">
      <c r="A228" s="10"/>
      <c r="B228" s="10"/>
      <c r="C228" s="10"/>
      <c r="D228" s="10"/>
      <c r="E228" s="10"/>
      <c r="F228" s="610"/>
      <c r="G228" s="10"/>
      <c r="H228" s="10"/>
      <c r="I228" s="10"/>
      <c r="J228" s="10"/>
      <c r="K228" s="10"/>
      <c r="L228" s="10"/>
      <c r="M228" s="507"/>
      <c r="N228" s="10"/>
      <c r="O228" s="10"/>
      <c r="P228" s="10"/>
      <c r="Q228" s="10"/>
      <c r="R228" s="10"/>
      <c r="S228" s="10"/>
      <c r="T228" s="10"/>
      <c r="U228" s="10"/>
      <c r="V228" s="10"/>
      <c r="W228" s="10"/>
      <c r="X228" s="10"/>
      <c r="Y228" s="10"/>
      <c r="Z228" s="10"/>
    </row>
    <row r="229" spans="1:26" ht="15.5">
      <c r="A229" s="10"/>
      <c r="B229" s="10"/>
      <c r="C229" s="10"/>
      <c r="D229" s="10"/>
      <c r="E229" s="10"/>
      <c r="F229" s="610"/>
      <c r="G229" s="10"/>
      <c r="H229" s="10"/>
      <c r="I229" s="10"/>
      <c r="J229" s="10"/>
      <c r="K229" s="10"/>
      <c r="L229" s="10"/>
      <c r="M229" s="507"/>
      <c r="N229" s="10"/>
      <c r="O229" s="10"/>
      <c r="P229" s="10"/>
      <c r="Q229" s="10"/>
      <c r="R229" s="10"/>
      <c r="S229" s="10"/>
      <c r="T229" s="10"/>
      <c r="U229" s="10"/>
      <c r="V229" s="10"/>
      <c r="W229" s="10"/>
      <c r="X229" s="10"/>
      <c r="Y229" s="10"/>
      <c r="Z229" s="10"/>
    </row>
    <row r="230" spans="1:26" ht="15.5">
      <c r="A230" s="10"/>
      <c r="B230" s="10"/>
      <c r="C230" s="10"/>
      <c r="D230" s="10"/>
      <c r="E230" s="10"/>
      <c r="F230" s="610"/>
      <c r="G230" s="10"/>
      <c r="H230" s="10"/>
      <c r="I230" s="10"/>
      <c r="J230" s="10"/>
      <c r="K230" s="10"/>
      <c r="L230" s="10"/>
      <c r="M230" s="507"/>
      <c r="N230" s="10"/>
      <c r="O230" s="10"/>
      <c r="P230" s="10"/>
      <c r="Q230" s="10"/>
      <c r="R230" s="10"/>
      <c r="S230" s="10"/>
      <c r="T230" s="10"/>
      <c r="U230" s="10"/>
      <c r="V230" s="10"/>
      <c r="W230" s="10"/>
      <c r="X230" s="10"/>
      <c r="Y230" s="10"/>
      <c r="Z230" s="10"/>
    </row>
    <row r="231" spans="1:26" ht="15.5">
      <c r="A231" s="10"/>
      <c r="B231" s="10"/>
      <c r="C231" s="10"/>
      <c r="D231" s="10"/>
      <c r="E231" s="10"/>
      <c r="F231" s="610"/>
      <c r="G231" s="10"/>
      <c r="H231" s="10"/>
      <c r="I231" s="10"/>
      <c r="J231" s="10"/>
      <c r="K231" s="10"/>
      <c r="L231" s="10"/>
      <c r="M231" s="507"/>
      <c r="N231" s="10"/>
      <c r="O231" s="10"/>
      <c r="P231" s="10"/>
      <c r="Q231" s="10"/>
      <c r="R231" s="10"/>
      <c r="S231" s="10"/>
      <c r="T231" s="10"/>
      <c r="U231" s="10"/>
      <c r="V231" s="10"/>
      <c r="W231" s="10"/>
      <c r="X231" s="10"/>
      <c r="Y231" s="10"/>
      <c r="Z231" s="10"/>
    </row>
    <row r="232" spans="1:26" ht="15.5">
      <c r="A232" s="10"/>
      <c r="B232" s="10"/>
      <c r="C232" s="10"/>
      <c r="D232" s="10"/>
      <c r="E232" s="10"/>
      <c r="F232" s="610"/>
      <c r="G232" s="10"/>
      <c r="H232" s="10"/>
      <c r="I232" s="10"/>
      <c r="J232" s="10"/>
      <c r="K232" s="10"/>
      <c r="L232" s="10"/>
      <c r="M232" s="507"/>
      <c r="N232" s="10"/>
      <c r="O232" s="10"/>
      <c r="P232" s="10"/>
      <c r="Q232" s="10"/>
      <c r="R232" s="10"/>
      <c r="S232" s="10"/>
      <c r="T232" s="10"/>
      <c r="U232" s="10"/>
      <c r="V232" s="10"/>
      <c r="W232" s="10"/>
      <c r="X232" s="10"/>
      <c r="Y232" s="10"/>
      <c r="Z232" s="10"/>
    </row>
    <row r="233" spans="1:26" ht="15.5">
      <c r="A233" s="10"/>
      <c r="B233" s="10"/>
      <c r="C233" s="10"/>
      <c r="D233" s="10"/>
      <c r="E233" s="10"/>
      <c r="F233" s="610"/>
      <c r="G233" s="10"/>
      <c r="H233" s="10"/>
      <c r="I233" s="10"/>
      <c r="J233" s="10"/>
      <c r="K233" s="10"/>
      <c r="L233" s="10"/>
      <c r="M233" s="507"/>
      <c r="N233" s="10"/>
      <c r="O233" s="10"/>
      <c r="P233" s="10"/>
      <c r="Q233" s="10"/>
      <c r="R233" s="10"/>
      <c r="S233" s="10"/>
      <c r="T233" s="10"/>
      <c r="U233" s="10"/>
      <c r="V233" s="10"/>
      <c r="W233" s="10"/>
      <c r="X233" s="10"/>
      <c r="Y233" s="10"/>
      <c r="Z233" s="10"/>
    </row>
    <row r="234" spans="1:26" ht="15.5">
      <c r="A234" s="10"/>
      <c r="B234" s="10"/>
      <c r="C234" s="10"/>
      <c r="D234" s="10"/>
      <c r="E234" s="10"/>
      <c r="F234" s="610"/>
      <c r="G234" s="10"/>
      <c r="H234" s="10"/>
      <c r="I234" s="10"/>
      <c r="J234" s="10"/>
      <c r="K234" s="10"/>
      <c r="L234" s="10"/>
      <c r="M234" s="507"/>
      <c r="N234" s="10"/>
      <c r="O234" s="10"/>
      <c r="P234" s="10"/>
      <c r="Q234" s="10"/>
      <c r="R234" s="10"/>
      <c r="S234" s="10"/>
      <c r="T234" s="10"/>
      <c r="U234" s="10"/>
      <c r="V234" s="10"/>
      <c r="W234" s="10"/>
      <c r="X234" s="10"/>
      <c r="Y234" s="10"/>
      <c r="Z234" s="10"/>
    </row>
    <row r="235" spans="1:26" ht="15.5">
      <c r="A235" s="10"/>
      <c r="B235" s="10"/>
      <c r="C235" s="10"/>
      <c r="D235" s="10"/>
      <c r="E235" s="10"/>
      <c r="F235" s="610"/>
      <c r="G235" s="10"/>
      <c r="H235" s="10"/>
      <c r="I235" s="10"/>
      <c r="J235" s="10"/>
      <c r="K235" s="10"/>
      <c r="L235" s="10"/>
      <c r="M235" s="507"/>
      <c r="N235" s="10"/>
      <c r="O235" s="10"/>
      <c r="P235" s="10"/>
      <c r="Q235" s="10"/>
      <c r="R235" s="10"/>
      <c r="S235" s="10"/>
      <c r="T235" s="10"/>
      <c r="U235" s="10"/>
      <c r="V235" s="10"/>
      <c r="W235" s="10"/>
      <c r="X235" s="10"/>
      <c r="Y235" s="10"/>
      <c r="Z235" s="10"/>
    </row>
    <row r="236" spans="1:26" ht="15.5">
      <c r="A236" s="10"/>
      <c r="B236" s="10"/>
      <c r="C236" s="10"/>
      <c r="D236" s="10"/>
      <c r="E236" s="10"/>
      <c r="F236" s="610"/>
      <c r="G236" s="10"/>
      <c r="H236" s="10"/>
      <c r="I236" s="10"/>
      <c r="J236" s="10"/>
      <c r="K236" s="10"/>
      <c r="L236" s="10"/>
      <c r="M236" s="507"/>
      <c r="N236" s="10"/>
      <c r="O236" s="10"/>
      <c r="P236" s="10"/>
      <c r="Q236" s="10"/>
      <c r="R236" s="10"/>
      <c r="S236" s="10"/>
      <c r="T236" s="10"/>
      <c r="U236" s="10"/>
      <c r="V236" s="10"/>
      <c r="W236" s="10"/>
      <c r="X236" s="10"/>
      <c r="Y236" s="10"/>
      <c r="Z236" s="10"/>
    </row>
    <row r="237" spans="1:26" ht="15.5">
      <c r="A237" s="10"/>
      <c r="B237" s="10"/>
      <c r="C237" s="10"/>
      <c r="D237" s="10"/>
      <c r="E237" s="10"/>
      <c r="F237" s="610"/>
      <c r="G237" s="10"/>
      <c r="H237" s="10"/>
      <c r="I237" s="10"/>
      <c r="J237" s="10"/>
      <c r="K237" s="10"/>
      <c r="L237" s="10"/>
      <c r="M237" s="507"/>
      <c r="N237" s="10"/>
      <c r="O237" s="10"/>
      <c r="P237" s="10"/>
      <c r="Q237" s="10"/>
      <c r="R237" s="10"/>
      <c r="S237" s="10"/>
      <c r="T237" s="10"/>
      <c r="U237" s="10"/>
      <c r="V237" s="10"/>
      <c r="W237" s="10"/>
      <c r="X237" s="10"/>
      <c r="Y237" s="10"/>
      <c r="Z237" s="10"/>
    </row>
    <row r="238" spans="1:26" ht="15.5">
      <c r="A238" s="10"/>
      <c r="B238" s="10"/>
      <c r="C238" s="10"/>
      <c r="D238" s="10"/>
      <c r="E238" s="10"/>
      <c r="F238" s="610"/>
      <c r="G238" s="10"/>
      <c r="H238" s="10"/>
      <c r="I238" s="10"/>
      <c r="J238" s="10"/>
      <c r="K238" s="10"/>
      <c r="L238" s="10"/>
      <c r="M238" s="507"/>
      <c r="N238" s="10"/>
      <c r="O238" s="10"/>
      <c r="P238" s="10"/>
      <c r="Q238" s="10"/>
      <c r="R238" s="10"/>
      <c r="S238" s="10"/>
      <c r="T238" s="10"/>
      <c r="U238" s="10"/>
      <c r="V238" s="10"/>
      <c r="W238" s="10"/>
      <c r="X238" s="10"/>
      <c r="Y238" s="10"/>
      <c r="Z238" s="10"/>
    </row>
    <row r="239" spans="1:26" ht="15.5">
      <c r="A239" s="10"/>
      <c r="B239" s="10"/>
      <c r="C239" s="10"/>
      <c r="D239" s="10"/>
      <c r="E239" s="10"/>
      <c r="F239" s="610"/>
      <c r="G239" s="10"/>
      <c r="H239" s="10"/>
      <c r="I239" s="10"/>
      <c r="J239" s="10"/>
      <c r="K239" s="10"/>
      <c r="L239" s="10"/>
      <c r="M239" s="507"/>
      <c r="N239" s="10"/>
      <c r="O239" s="10"/>
      <c r="P239" s="10"/>
      <c r="Q239" s="10"/>
      <c r="R239" s="10"/>
      <c r="S239" s="10"/>
      <c r="T239" s="10"/>
      <c r="U239" s="10"/>
      <c r="V239" s="10"/>
      <c r="W239" s="10"/>
      <c r="X239" s="10"/>
      <c r="Y239" s="10"/>
      <c r="Z239" s="10"/>
    </row>
    <row r="240" spans="1:26" ht="15.5">
      <c r="A240" s="10"/>
      <c r="B240" s="10"/>
      <c r="C240" s="10"/>
      <c r="D240" s="10"/>
      <c r="E240" s="10"/>
      <c r="F240" s="610"/>
      <c r="G240" s="10"/>
      <c r="H240" s="10"/>
      <c r="I240" s="10"/>
      <c r="J240" s="10"/>
      <c r="K240" s="10"/>
      <c r="L240" s="10"/>
      <c r="M240" s="507"/>
      <c r="N240" s="10"/>
      <c r="O240" s="10"/>
      <c r="P240" s="10"/>
      <c r="Q240" s="10"/>
      <c r="R240" s="10"/>
      <c r="S240" s="10"/>
      <c r="T240" s="10"/>
      <c r="U240" s="10"/>
      <c r="V240" s="10"/>
      <c r="W240" s="10"/>
      <c r="X240" s="10"/>
      <c r="Y240" s="10"/>
      <c r="Z240" s="10"/>
    </row>
    <row r="241" spans="1:26" ht="15.5">
      <c r="A241" s="10"/>
      <c r="B241" s="10"/>
      <c r="C241" s="10"/>
      <c r="D241" s="10"/>
      <c r="E241" s="10"/>
      <c r="F241" s="610"/>
      <c r="G241" s="10"/>
      <c r="H241" s="10"/>
      <c r="I241" s="10"/>
      <c r="J241" s="10"/>
      <c r="K241" s="10"/>
      <c r="L241" s="10"/>
      <c r="M241" s="507"/>
      <c r="N241" s="10"/>
      <c r="O241" s="10"/>
      <c r="P241" s="10"/>
      <c r="Q241" s="10"/>
      <c r="R241" s="10"/>
      <c r="S241" s="10"/>
      <c r="T241" s="10"/>
      <c r="U241" s="10"/>
      <c r="V241" s="10"/>
      <c r="W241" s="10"/>
      <c r="X241" s="10"/>
      <c r="Y241" s="10"/>
      <c r="Z241" s="10"/>
    </row>
    <row r="242" spans="1:26" ht="15.5">
      <c r="A242" s="10"/>
      <c r="B242" s="10"/>
      <c r="C242" s="10"/>
      <c r="D242" s="10"/>
      <c r="E242" s="10"/>
      <c r="F242" s="610"/>
      <c r="G242" s="10"/>
      <c r="H242" s="10"/>
      <c r="I242" s="10"/>
      <c r="J242" s="10"/>
      <c r="K242" s="10"/>
      <c r="L242" s="10"/>
      <c r="M242" s="507"/>
      <c r="N242" s="10"/>
      <c r="O242" s="10"/>
      <c r="P242" s="10"/>
      <c r="Q242" s="10"/>
      <c r="R242" s="10"/>
      <c r="S242" s="10"/>
      <c r="T242" s="10"/>
      <c r="U242" s="10"/>
      <c r="V242" s="10"/>
      <c r="W242" s="10"/>
      <c r="X242" s="10"/>
      <c r="Y242" s="10"/>
      <c r="Z242" s="10"/>
    </row>
    <row r="243" spans="1:26" ht="15.5">
      <c r="A243" s="10"/>
      <c r="B243" s="10"/>
      <c r="C243" s="10"/>
      <c r="D243" s="10"/>
      <c r="E243" s="10"/>
      <c r="F243" s="610"/>
      <c r="G243" s="10"/>
      <c r="H243" s="10"/>
      <c r="I243" s="10"/>
      <c r="J243" s="10"/>
      <c r="K243" s="10"/>
      <c r="L243" s="10"/>
      <c r="M243" s="507"/>
      <c r="N243" s="10"/>
      <c r="O243" s="10"/>
      <c r="P243" s="10"/>
      <c r="Q243" s="10"/>
      <c r="R243" s="10"/>
      <c r="S243" s="10"/>
      <c r="T243" s="10"/>
      <c r="U243" s="10"/>
      <c r="V243" s="10"/>
      <c r="W243" s="10"/>
      <c r="X243" s="10"/>
      <c r="Y243" s="10"/>
      <c r="Z243" s="10"/>
    </row>
    <row r="244" spans="1:26" ht="15.5">
      <c r="A244" s="10"/>
      <c r="B244" s="10"/>
      <c r="C244" s="10"/>
      <c r="D244" s="10"/>
      <c r="E244" s="10"/>
      <c r="F244" s="610"/>
      <c r="G244" s="10"/>
      <c r="H244" s="10"/>
      <c r="I244" s="10"/>
      <c r="J244" s="10"/>
      <c r="K244" s="10"/>
      <c r="L244" s="10"/>
      <c r="M244" s="507"/>
      <c r="N244" s="10"/>
      <c r="O244" s="10"/>
      <c r="P244" s="10"/>
      <c r="Q244" s="10"/>
      <c r="R244" s="10"/>
      <c r="S244" s="10"/>
      <c r="T244" s="10"/>
      <c r="U244" s="10"/>
      <c r="V244" s="10"/>
      <c r="W244" s="10"/>
      <c r="X244" s="10"/>
      <c r="Y244" s="10"/>
      <c r="Z244" s="10"/>
    </row>
    <row r="245" spans="1:26" ht="15.5">
      <c r="A245" s="10"/>
      <c r="B245" s="10"/>
      <c r="C245" s="10"/>
      <c r="D245" s="10"/>
      <c r="E245" s="10"/>
      <c r="F245" s="610"/>
      <c r="G245" s="10"/>
      <c r="H245" s="10"/>
      <c r="I245" s="10"/>
      <c r="J245" s="10"/>
      <c r="K245" s="10"/>
      <c r="L245" s="10"/>
      <c r="M245" s="507"/>
      <c r="N245" s="10"/>
      <c r="O245" s="10"/>
      <c r="P245" s="10"/>
      <c r="Q245" s="10"/>
      <c r="R245" s="10"/>
      <c r="S245" s="10"/>
      <c r="T245" s="10"/>
      <c r="U245" s="10"/>
      <c r="V245" s="10"/>
      <c r="W245" s="10"/>
      <c r="X245" s="10"/>
      <c r="Y245" s="10"/>
      <c r="Z245" s="10"/>
    </row>
    <row r="246" spans="1:26" ht="15.5">
      <c r="A246" s="10"/>
      <c r="B246" s="10"/>
      <c r="C246" s="10"/>
      <c r="D246" s="10"/>
      <c r="E246" s="10"/>
      <c r="F246" s="610"/>
      <c r="G246" s="10"/>
      <c r="H246" s="10"/>
      <c r="I246" s="10"/>
      <c r="J246" s="10"/>
      <c r="K246" s="10"/>
      <c r="L246" s="10"/>
      <c r="M246" s="507"/>
      <c r="N246" s="10"/>
      <c r="O246" s="10"/>
      <c r="P246" s="10"/>
      <c r="Q246" s="10"/>
      <c r="R246" s="10"/>
      <c r="S246" s="10"/>
      <c r="T246" s="10"/>
      <c r="U246" s="10"/>
      <c r="V246" s="10"/>
      <c r="W246" s="10"/>
      <c r="X246" s="10"/>
      <c r="Y246" s="10"/>
      <c r="Z246" s="10"/>
    </row>
    <row r="247" spans="1:26" ht="15.5">
      <c r="A247" s="10"/>
      <c r="B247" s="10"/>
      <c r="C247" s="10"/>
      <c r="D247" s="10"/>
      <c r="E247" s="10"/>
      <c r="F247" s="610"/>
      <c r="G247" s="10"/>
      <c r="H247" s="10"/>
      <c r="I247" s="10"/>
      <c r="J247" s="10"/>
      <c r="K247" s="10"/>
      <c r="L247" s="10"/>
      <c r="M247" s="507"/>
      <c r="N247" s="10"/>
      <c r="O247" s="10"/>
      <c r="P247" s="10"/>
      <c r="Q247" s="10"/>
      <c r="R247" s="10"/>
      <c r="S247" s="10"/>
      <c r="T247" s="10"/>
      <c r="U247" s="10"/>
      <c r="V247" s="10"/>
      <c r="W247" s="10"/>
      <c r="X247" s="10"/>
      <c r="Y247" s="10"/>
      <c r="Z247" s="10"/>
    </row>
    <row r="248" spans="1:26" ht="15.5">
      <c r="A248" s="10"/>
      <c r="B248" s="10"/>
      <c r="C248" s="10"/>
      <c r="D248" s="10"/>
      <c r="E248" s="10"/>
      <c r="F248" s="610"/>
      <c r="G248" s="10"/>
      <c r="H248" s="10"/>
      <c r="I248" s="10"/>
      <c r="J248" s="10"/>
      <c r="K248" s="10"/>
      <c r="L248" s="10"/>
      <c r="M248" s="507"/>
      <c r="N248" s="10"/>
      <c r="O248" s="10"/>
      <c r="P248" s="10"/>
      <c r="Q248" s="10"/>
      <c r="R248" s="10"/>
      <c r="S248" s="10"/>
      <c r="T248" s="10"/>
      <c r="U248" s="10"/>
      <c r="V248" s="10"/>
      <c r="W248" s="10"/>
      <c r="X248" s="10"/>
      <c r="Y248" s="10"/>
      <c r="Z248" s="10"/>
    </row>
    <row r="249" spans="1:26" ht="15.5">
      <c r="A249" s="10"/>
      <c r="B249" s="10"/>
      <c r="C249" s="10"/>
      <c r="D249" s="10"/>
      <c r="E249" s="10"/>
      <c r="F249" s="610"/>
      <c r="G249" s="10"/>
      <c r="H249" s="10"/>
      <c r="I249" s="10"/>
      <c r="J249" s="10"/>
      <c r="K249" s="10"/>
      <c r="L249" s="10"/>
      <c r="M249" s="507"/>
      <c r="N249" s="10"/>
      <c r="O249" s="10"/>
      <c r="P249" s="10"/>
      <c r="Q249" s="10"/>
      <c r="R249" s="10"/>
      <c r="S249" s="10"/>
      <c r="T249" s="10"/>
      <c r="U249" s="10"/>
      <c r="V249" s="10"/>
      <c r="W249" s="10"/>
      <c r="X249" s="10"/>
      <c r="Y249" s="10"/>
      <c r="Z249" s="10"/>
    </row>
    <row r="250" spans="1:26" ht="15.5">
      <c r="A250" s="10"/>
      <c r="B250" s="10"/>
      <c r="C250" s="10"/>
      <c r="D250" s="10"/>
      <c r="E250" s="10"/>
      <c r="F250" s="610"/>
      <c r="G250" s="10"/>
      <c r="H250" s="10"/>
      <c r="I250" s="10"/>
      <c r="J250" s="10"/>
      <c r="K250" s="10"/>
      <c r="L250" s="10"/>
      <c r="M250" s="507"/>
      <c r="N250" s="10"/>
      <c r="O250" s="10"/>
      <c r="P250" s="10"/>
      <c r="Q250" s="10"/>
      <c r="R250" s="10"/>
      <c r="S250" s="10"/>
      <c r="T250" s="10"/>
      <c r="U250" s="10"/>
      <c r="V250" s="10"/>
      <c r="W250" s="10"/>
      <c r="X250" s="10"/>
      <c r="Y250" s="10"/>
      <c r="Z250" s="10"/>
    </row>
    <row r="251" spans="1:26" ht="15.5">
      <c r="A251" s="10"/>
      <c r="B251" s="10"/>
      <c r="C251" s="10"/>
      <c r="D251" s="10"/>
      <c r="E251" s="10"/>
      <c r="F251" s="610"/>
      <c r="G251" s="10"/>
      <c r="H251" s="10"/>
      <c r="I251" s="10"/>
      <c r="J251" s="10"/>
      <c r="K251" s="10"/>
      <c r="L251" s="10"/>
      <c r="M251" s="507"/>
      <c r="N251" s="10"/>
      <c r="O251" s="10"/>
      <c r="P251" s="10"/>
      <c r="Q251" s="10"/>
      <c r="R251" s="10"/>
      <c r="S251" s="10"/>
      <c r="T251" s="10"/>
      <c r="U251" s="10"/>
      <c r="V251" s="10"/>
      <c r="W251" s="10"/>
      <c r="X251" s="10"/>
      <c r="Y251" s="10"/>
      <c r="Z251" s="10"/>
    </row>
    <row r="252" spans="1:26" ht="15.5">
      <c r="A252" s="10"/>
      <c r="B252" s="10"/>
      <c r="C252" s="10"/>
      <c r="D252" s="10"/>
      <c r="E252" s="10"/>
      <c r="F252" s="610"/>
      <c r="G252" s="10"/>
      <c r="H252" s="10"/>
      <c r="I252" s="10"/>
      <c r="J252" s="10"/>
      <c r="K252" s="10"/>
      <c r="L252" s="10"/>
      <c r="M252" s="507"/>
      <c r="N252" s="10"/>
      <c r="O252" s="10"/>
      <c r="P252" s="10"/>
      <c r="Q252" s="10"/>
      <c r="R252" s="10"/>
      <c r="S252" s="10"/>
      <c r="T252" s="10"/>
      <c r="U252" s="10"/>
      <c r="V252" s="10"/>
      <c r="W252" s="10"/>
      <c r="X252" s="10"/>
      <c r="Y252" s="10"/>
      <c r="Z252" s="10"/>
    </row>
    <row r="253" spans="1:26" ht="15.5">
      <c r="A253" s="10"/>
      <c r="B253" s="10"/>
      <c r="C253" s="10"/>
      <c r="D253" s="10"/>
      <c r="E253" s="10"/>
      <c r="F253" s="610"/>
      <c r="G253" s="10"/>
      <c r="H253" s="10"/>
      <c r="I253" s="10"/>
      <c r="J253" s="10"/>
      <c r="K253" s="10"/>
      <c r="L253" s="10"/>
      <c r="M253" s="507"/>
      <c r="N253" s="10"/>
      <c r="O253" s="10"/>
      <c r="P253" s="10"/>
      <c r="Q253" s="10"/>
      <c r="R253" s="10"/>
      <c r="S253" s="10"/>
      <c r="T253" s="10"/>
      <c r="U253" s="10"/>
      <c r="V253" s="10"/>
      <c r="W253" s="10"/>
      <c r="X253" s="10"/>
      <c r="Y253" s="10"/>
      <c r="Z253" s="10"/>
    </row>
    <row r="254" spans="1:26" ht="15.5">
      <c r="A254" s="10"/>
      <c r="B254" s="10"/>
      <c r="C254" s="10"/>
      <c r="D254" s="10"/>
      <c r="E254" s="10"/>
      <c r="F254" s="610"/>
      <c r="G254" s="10"/>
      <c r="H254" s="10"/>
      <c r="I254" s="10"/>
      <c r="J254" s="10"/>
      <c r="K254" s="10"/>
      <c r="L254" s="10"/>
      <c r="M254" s="507"/>
      <c r="N254" s="10"/>
      <c r="O254" s="10"/>
      <c r="P254" s="10"/>
      <c r="Q254" s="10"/>
      <c r="R254" s="10"/>
      <c r="S254" s="10"/>
      <c r="T254" s="10"/>
      <c r="U254" s="10"/>
      <c r="V254" s="10"/>
      <c r="W254" s="10"/>
      <c r="X254" s="10"/>
      <c r="Y254" s="10"/>
      <c r="Z254" s="10"/>
    </row>
    <row r="255" spans="1:26" ht="15.5">
      <c r="A255" s="10"/>
      <c r="B255" s="10"/>
      <c r="C255" s="10"/>
      <c r="D255" s="10"/>
      <c r="E255" s="10"/>
      <c r="F255" s="610"/>
      <c r="G255" s="10"/>
      <c r="H255" s="10"/>
      <c r="I255" s="10"/>
      <c r="J255" s="10"/>
      <c r="K255" s="10"/>
      <c r="L255" s="10"/>
      <c r="M255" s="507"/>
      <c r="N255" s="10"/>
      <c r="O255" s="10"/>
      <c r="P255" s="10"/>
      <c r="Q255" s="10"/>
      <c r="R255" s="10"/>
      <c r="S255" s="10"/>
      <c r="T255" s="10"/>
      <c r="U255" s="10"/>
      <c r="V255" s="10"/>
      <c r="W255" s="10"/>
      <c r="X255" s="10"/>
      <c r="Y255" s="10"/>
      <c r="Z255" s="10"/>
    </row>
    <row r="256" spans="1:26" ht="15.5">
      <c r="A256" s="10"/>
      <c r="B256" s="10"/>
      <c r="C256" s="10"/>
      <c r="D256" s="10"/>
      <c r="E256" s="10"/>
      <c r="F256" s="610"/>
      <c r="G256" s="10"/>
      <c r="H256" s="10"/>
      <c r="I256" s="10"/>
      <c r="J256" s="10"/>
      <c r="K256" s="10"/>
      <c r="L256" s="10"/>
      <c r="M256" s="507"/>
      <c r="N256" s="10"/>
      <c r="O256" s="10"/>
      <c r="P256" s="10"/>
      <c r="Q256" s="10"/>
      <c r="R256" s="10"/>
      <c r="S256" s="10"/>
      <c r="T256" s="10"/>
      <c r="U256" s="10"/>
      <c r="V256" s="10"/>
      <c r="W256" s="10"/>
      <c r="X256" s="10"/>
      <c r="Y256" s="10"/>
      <c r="Z256" s="10"/>
    </row>
    <row r="257" spans="1:26" ht="15.5">
      <c r="A257" s="10"/>
      <c r="B257" s="10"/>
      <c r="C257" s="10"/>
      <c r="D257" s="10"/>
      <c r="E257" s="10"/>
      <c r="F257" s="610"/>
      <c r="G257" s="10"/>
      <c r="H257" s="10"/>
      <c r="I257" s="10"/>
      <c r="J257" s="10"/>
      <c r="K257" s="10"/>
      <c r="L257" s="10"/>
      <c r="M257" s="507"/>
      <c r="N257" s="10"/>
      <c r="O257" s="10"/>
      <c r="P257" s="10"/>
      <c r="Q257" s="10"/>
      <c r="R257" s="10"/>
      <c r="S257" s="10"/>
      <c r="T257" s="10"/>
      <c r="U257" s="10"/>
      <c r="V257" s="10"/>
      <c r="W257" s="10"/>
      <c r="X257" s="10"/>
      <c r="Y257" s="10"/>
      <c r="Z257" s="10"/>
    </row>
    <row r="258" spans="1:26" ht="15.5">
      <c r="A258" s="10"/>
      <c r="B258" s="10"/>
      <c r="C258" s="10"/>
      <c r="D258" s="10"/>
      <c r="E258" s="10"/>
      <c r="F258" s="610"/>
      <c r="G258" s="10"/>
      <c r="H258" s="10"/>
      <c r="I258" s="10"/>
      <c r="J258" s="10"/>
      <c r="K258" s="10"/>
      <c r="L258" s="10"/>
      <c r="M258" s="507"/>
      <c r="N258" s="10"/>
      <c r="O258" s="10"/>
      <c r="P258" s="10"/>
      <c r="Q258" s="10"/>
      <c r="R258" s="10"/>
      <c r="S258" s="10"/>
      <c r="T258" s="10"/>
      <c r="U258" s="10"/>
      <c r="V258" s="10"/>
      <c r="W258" s="10"/>
      <c r="X258" s="10"/>
      <c r="Y258" s="10"/>
      <c r="Z258" s="10"/>
    </row>
    <row r="259" spans="1:26" ht="15.5">
      <c r="A259" s="10"/>
      <c r="B259" s="10"/>
      <c r="C259" s="10"/>
      <c r="D259" s="10"/>
      <c r="E259" s="10"/>
      <c r="F259" s="610"/>
      <c r="G259" s="10"/>
      <c r="H259" s="10"/>
      <c r="I259" s="10"/>
      <c r="J259" s="10"/>
      <c r="K259" s="10"/>
      <c r="L259" s="10"/>
      <c r="M259" s="507"/>
      <c r="N259" s="10"/>
      <c r="O259" s="10"/>
      <c r="P259" s="10"/>
      <c r="Q259" s="10"/>
      <c r="R259" s="10"/>
      <c r="S259" s="10"/>
      <c r="T259" s="10"/>
      <c r="U259" s="10"/>
      <c r="V259" s="10"/>
      <c r="W259" s="10"/>
      <c r="X259" s="10"/>
      <c r="Y259" s="10"/>
      <c r="Z259" s="10"/>
    </row>
    <row r="260" spans="1:26" ht="15.5">
      <c r="A260" s="10"/>
      <c r="B260" s="10"/>
      <c r="C260" s="10"/>
      <c r="D260" s="10"/>
      <c r="E260" s="10"/>
      <c r="F260" s="610"/>
      <c r="G260" s="10"/>
      <c r="H260" s="10"/>
      <c r="I260" s="10"/>
      <c r="J260" s="10"/>
      <c r="K260" s="10"/>
      <c r="L260" s="10"/>
      <c r="M260" s="507"/>
      <c r="N260" s="10"/>
      <c r="O260" s="10"/>
      <c r="P260" s="10"/>
      <c r="Q260" s="10"/>
      <c r="R260" s="10"/>
      <c r="S260" s="10"/>
      <c r="T260" s="10"/>
      <c r="U260" s="10"/>
      <c r="V260" s="10"/>
      <c r="W260" s="10"/>
      <c r="X260" s="10"/>
      <c r="Y260" s="10"/>
      <c r="Z260" s="10"/>
    </row>
    <row r="261" spans="1:26" ht="15.5">
      <c r="A261" s="10"/>
      <c r="B261" s="10"/>
      <c r="C261" s="10"/>
      <c r="D261" s="10"/>
      <c r="E261" s="10"/>
      <c r="F261" s="610"/>
      <c r="G261" s="10"/>
      <c r="H261" s="10"/>
      <c r="I261" s="10"/>
      <c r="J261" s="10"/>
      <c r="K261" s="10"/>
      <c r="L261" s="10"/>
      <c r="M261" s="507"/>
      <c r="N261" s="10"/>
      <c r="O261" s="10"/>
      <c r="P261" s="10"/>
      <c r="Q261" s="10"/>
      <c r="R261" s="10"/>
      <c r="S261" s="10"/>
      <c r="T261" s="10"/>
      <c r="U261" s="10"/>
      <c r="V261" s="10"/>
      <c r="W261" s="10"/>
      <c r="X261" s="10"/>
      <c r="Y261" s="10"/>
      <c r="Z261" s="10"/>
    </row>
    <row r="262" spans="1:26" ht="15.5">
      <c r="A262" s="10"/>
      <c r="B262" s="10"/>
      <c r="C262" s="10"/>
      <c r="D262" s="10"/>
      <c r="E262" s="10"/>
      <c r="F262" s="610"/>
      <c r="G262" s="10"/>
      <c r="H262" s="10"/>
      <c r="I262" s="10"/>
      <c r="J262" s="10"/>
      <c r="K262" s="10"/>
      <c r="L262" s="10"/>
      <c r="M262" s="507"/>
      <c r="N262" s="10"/>
      <c r="O262" s="10"/>
      <c r="P262" s="10"/>
      <c r="Q262" s="10"/>
      <c r="R262" s="10"/>
      <c r="S262" s="10"/>
      <c r="T262" s="10"/>
      <c r="U262" s="10"/>
      <c r="V262" s="10"/>
      <c r="W262" s="10"/>
      <c r="X262" s="10"/>
      <c r="Y262" s="10"/>
      <c r="Z262" s="10"/>
    </row>
    <row r="263" spans="1:26" ht="15.5">
      <c r="A263" s="10"/>
      <c r="B263" s="10"/>
      <c r="C263" s="10"/>
      <c r="D263" s="10"/>
      <c r="E263" s="10"/>
      <c r="F263" s="610"/>
      <c r="G263" s="10"/>
      <c r="H263" s="10"/>
      <c r="I263" s="10"/>
      <c r="J263" s="10"/>
      <c r="K263" s="10"/>
      <c r="L263" s="10"/>
      <c r="M263" s="507"/>
      <c r="N263" s="10"/>
      <c r="O263" s="10"/>
      <c r="P263" s="10"/>
      <c r="Q263" s="10"/>
      <c r="R263" s="10"/>
      <c r="S263" s="10"/>
      <c r="T263" s="10"/>
      <c r="U263" s="10"/>
      <c r="V263" s="10"/>
      <c r="W263" s="10"/>
      <c r="X263" s="10"/>
      <c r="Y263" s="10"/>
      <c r="Z263" s="10"/>
    </row>
    <row r="264" spans="1:26" ht="15.5">
      <c r="A264" s="10"/>
      <c r="B264" s="10"/>
      <c r="C264" s="10"/>
      <c r="D264" s="10"/>
      <c r="E264" s="10"/>
      <c r="F264" s="610"/>
      <c r="G264" s="10"/>
      <c r="H264" s="10"/>
      <c r="I264" s="10"/>
      <c r="J264" s="10"/>
      <c r="K264" s="10"/>
      <c r="L264" s="10"/>
      <c r="M264" s="507"/>
      <c r="N264" s="10"/>
      <c r="O264" s="10"/>
      <c r="P264" s="10"/>
      <c r="Q264" s="10"/>
      <c r="R264" s="10"/>
      <c r="S264" s="10"/>
      <c r="T264" s="10"/>
      <c r="U264" s="10"/>
      <c r="V264" s="10"/>
      <c r="W264" s="10"/>
      <c r="X264" s="10"/>
      <c r="Y264" s="10"/>
      <c r="Z264" s="10"/>
    </row>
    <row r="265" spans="1:26" ht="15.5">
      <c r="A265" s="10"/>
      <c r="B265" s="10"/>
      <c r="C265" s="10"/>
      <c r="D265" s="10"/>
      <c r="E265" s="10"/>
      <c r="F265" s="610"/>
      <c r="G265" s="10"/>
      <c r="H265" s="10"/>
      <c r="I265" s="10"/>
      <c r="J265" s="10"/>
      <c r="K265" s="10"/>
      <c r="L265" s="10"/>
      <c r="M265" s="507"/>
      <c r="N265" s="10"/>
      <c r="O265" s="10"/>
      <c r="P265" s="10"/>
      <c r="Q265" s="10"/>
      <c r="R265" s="10"/>
      <c r="S265" s="10"/>
      <c r="T265" s="10"/>
      <c r="U265" s="10"/>
      <c r="V265" s="10"/>
      <c r="W265" s="10"/>
      <c r="X265" s="10"/>
      <c r="Y265" s="10"/>
      <c r="Z265" s="10"/>
    </row>
    <row r="266" spans="1:26" ht="15.5">
      <c r="A266" s="10"/>
      <c r="B266" s="10"/>
      <c r="C266" s="10"/>
      <c r="D266" s="10"/>
      <c r="E266" s="10"/>
      <c r="F266" s="610"/>
      <c r="G266" s="10"/>
      <c r="H266" s="10"/>
      <c r="I266" s="10"/>
      <c r="J266" s="10"/>
      <c r="K266" s="10"/>
      <c r="L266" s="10"/>
      <c r="M266" s="507"/>
      <c r="N266" s="10"/>
      <c r="O266" s="10"/>
      <c r="P266" s="10"/>
      <c r="Q266" s="10"/>
      <c r="R266" s="10"/>
      <c r="S266" s="10"/>
      <c r="T266" s="10"/>
      <c r="U266" s="10"/>
      <c r="V266" s="10"/>
      <c r="W266" s="10"/>
      <c r="X266" s="10"/>
      <c r="Y266" s="10"/>
      <c r="Z266" s="10"/>
    </row>
    <row r="267" spans="1:26" ht="15.5">
      <c r="A267" s="10"/>
      <c r="B267" s="10"/>
      <c r="C267" s="10"/>
      <c r="D267" s="10"/>
      <c r="E267" s="10"/>
      <c r="F267" s="610"/>
      <c r="G267" s="10"/>
      <c r="H267" s="10"/>
      <c r="I267" s="10"/>
      <c r="J267" s="10"/>
      <c r="K267" s="10"/>
      <c r="L267" s="10"/>
      <c r="M267" s="507"/>
      <c r="N267" s="10"/>
      <c r="O267" s="10"/>
      <c r="P267" s="10"/>
      <c r="Q267" s="10"/>
      <c r="R267" s="10"/>
      <c r="S267" s="10"/>
      <c r="T267" s="10"/>
      <c r="U267" s="10"/>
      <c r="V267" s="10"/>
      <c r="W267" s="10"/>
      <c r="X267" s="10"/>
      <c r="Y267" s="10"/>
      <c r="Z267" s="10"/>
    </row>
    <row r="268" spans="1:26" ht="15.5">
      <c r="A268" s="10"/>
      <c r="B268" s="10"/>
      <c r="C268" s="10"/>
      <c r="D268" s="10"/>
      <c r="E268" s="10"/>
      <c r="F268" s="610"/>
      <c r="G268" s="10"/>
      <c r="H268" s="10"/>
      <c r="I268" s="10"/>
      <c r="J268" s="10"/>
      <c r="K268" s="10"/>
      <c r="L268" s="10"/>
      <c r="M268" s="507"/>
      <c r="N268" s="10"/>
      <c r="O268" s="10"/>
      <c r="P268" s="10"/>
      <c r="Q268" s="10"/>
      <c r="R268" s="10"/>
      <c r="S268" s="10"/>
      <c r="T268" s="10"/>
      <c r="U268" s="10"/>
      <c r="V268" s="10"/>
      <c r="W268" s="10"/>
      <c r="X268" s="10"/>
      <c r="Y268" s="10"/>
      <c r="Z268" s="10"/>
    </row>
    <row r="269" spans="1:26" ht="15.5">
      <c r="A269" s="10"/>
      <c r="B269" s="10"/>
      <c r="C269" s="10"/>
      <c r="D269" s="10"/>
      <c r="E269" s="10"/>
      <c r="F269" s="610"/>
      <c r="G269" s="10"/>
      <c r="H269" s="10"/>
      <c r="I269" s="10"/>
      <c r="J269" s="10"/>
      <c r="K269" s="10"/>
      <c r="L269" s="10"/>
      <c r="M269" s="507"/>
      <c r="N269" s="10"/>
      <c r="O269" s="10"/>
      <c r="P269" s="10"/>
      <c r="Q269" s="10"/>
      <c r="R269" s="10"/>
      <c r="S269" s="10"/>
      <c r="T269" s="10"/>
      <c r="U269" s="10"/>
      <c r="V269" s="10"/>
      <c r="W269" s="10"/>
      <c r="X269" s="10"/>
      <c r="Y269" s="10"/>
      <c r="Z269" s="10"/>
    </row>
    <row r="270" spans="1:26" ht="15.5">
      <c r="A270" s="10"/>
      <c r="B270" s="10"/>
      <c r="C270" s="10"/>
      <c r="D270" s="10"/>
      <c r="E270" s="10"/>
      <c r="F270" s="610"/>
      <c r="G270" s="10"/>
      <c r="H270" s="10"/>
      <c r="I270" s="10"/>
      <c r="J270" s="10"/>
      <c r="K270" s="10"/>
      <c r="L270" s="10"/>
      <c r="M270" s="507"/>
      <c r="N270" s="10"/>
      <c r="O270" s="10"/>
      <c r="P270" s="10"/>
      <c r="Q270" s="10"/>
      <c r="R270" s="10"/>
      <c r="S270" s="10"/>
      <c r="T270" s="10"/>
      <c r="U270" s="10"/>
      <c r="V270" s="10"/>
      <c r="W270" s="10"/>
      <c r="X270" s="10"/>
      <c r="Y270" s="10"/>
      <c r="Z270" s="10"/>
    </row>
    <row r="271" spans="1:26" ht="15.5">
      <c r="A271" s="10"/>
      <c r="B271" s="10"/>
      <c r="C271" s="10"/>
      <c r="D271" s="10"/>
      <c r="E271" s="10"/>
      <c r="F271" s="610"/>
      <c r="G271" s="10"/>
      <c r="H271" s="10"/>
      <c r="I271" s="10"/>
      <c r="J271" s="10"/>
      <c r="K271" s="10"/>
      <c r="L271" s="10"/>
      <c r="M271" s="507"/>
      <c r="N271" s="10"/>
      <c r="O271" s="10"/>
      <c r="P271" s="10"/>
      <c r="Q271" s="10"/>
      <c r="R271" s="10"/>
      <c r="S271" s="10"/>
      <c r="T271" s="10"/>
      <c r="U271" s="10"/>
      <c r="V271" s="10"/>
      <c r="W271" s="10"/>
      <c r="X271" s="10"/>
      <c r="Y271" s="10"/>
      <c r="Z271" s="10"/>
    </row>
    <row r="272" spans="1:26" ht="15.5">
      <c r="A272" s="10"/>
      <c r="B272" s="10"/>
      <c r="C272" s="10"/>
      <c r="D272" s="10"/>
      <c r="E272" s="10"/>
      <c r="F272" s="610"/>
      <c r="G272" s="10"/>
      <c r="H272" s="10"/>
      <c r="I272" s="10"/>
      <c r="J272" s="10"/>
      <c r="K272" s="10"/>
      <c r="L272" s="10"/>
      <c r="M272" s="507"/>
      <c r="N272" s="10"/>
      <c r="O272" s="10"/>
      <c r="P272" s="10"/>
      <c r="Q272" s="10"/>
      <c r="R272" s="10"/>
      <c r="S272" s="10"/>
      <c r="T272" s="10"/>
      <c r="U272" s="10"/>
      <c r="V272" s="10"/>
      <c r="W272" s="10"/>
      <c r="X272" s="10"/>
      <c r="Y272" s="10"/>
      <c r="Z272" s="10"/>
    </row>
    <row r="273" spans="1:26" ht="15.5">
      <c r="A273" s="10"/>
      <c r="B273" s="10"/>
      <c r="C273" s="10"/>
      <c r="D273" s="10"/>
      <c r="E273" s="10"/>
      <c r="F273" s="610"/>
      <c r="G273" s="10"/>
      <c r="H273" s="10"/>
      <c r="I273" s="10"/>
      <c r="J273" s="10"/>
      <c r="K273" s="10"/>
      <c r="L273" s="10"/>
      <c r="M273" s="507"/>
      <c r="N273" s="10"/>
      <c r="O273" s="10"/>
      <c r="P273" s="10"/>
      <c r="Q273" s="10"/>
      <c r="R273" s="10"/>
      <c r="S273" s="10"/>
      <c r="T273" s="10"/>
      <c r="U273" s="10"/>
      <c r="V273" s="10"/>
      <c r="W273" s="10"/>
      <c r="X273" s="10"/>
      <c r="Y273" s="10"/>
      <c r="Z273" s="10"/>
    </row>
    <row r="274" spans="1:26" ht="15.5">
      <c r="A274" s="10"/>
      <c r="B274" s="10"/>
      <c r="C274" s="10"/>
      <c r="D274" s="10"/>
      <c r="E274" s="10"/>
      <c r="F274" s="610"/>
      <c r="G274" s="10"/>
      <c r="H274" s="10"/>
      <c r="I274" s="10"/>
      <c r="J274" s="10"/>
      <c r="K274" s="10"/>
      <c r="L274" s="10"/>
      <c r="M274" s="507"/>
      <c r="N274" s="10"/>
      <c r="O274" s="10"/>
      <c r="P274" s="10"/>
      <c r="Q274" s="10"/>
      <c r="R274" s="10"/>
      <c r="S274" s="10"/>
      <c r="T274" s="10"/>
      <c r="U274" s="10"/>
      <c r="V274" s="10"/>
      <c r="W274" s="10"/>
      <c r="X274" s="10"/>
      <c r="Y274" s="10"/>
      <c r="Z274" s="10"/>
    </row>
    <row r="275" spans="1:26" ht="15.5">
      <c r="A275" s="10"/>
      <c r="B275" s="10"/>
      <c r="C275" s="10"/>
      <c r="D275" s="10"/>
      <c r="E275" s="10"/>
      <c r="F275" s="610"/>
      <c r="G275" s="10"/>
      <c r="H275" s="10"/>
      <c r="I275" s="10"/>
      <c r="J275" s="10"/>
      <c r="K275" s="10"/>
      <c r="L275" s="10"/>
      <c r="M275" s="507"/>
      <c r="N275" s="10"/>
      <c r="O275" s="10"/>
      <c r="P275" s="10"/>
      <c r="Q275" s="10"/>
      <c r="R275" s="10"/>
      <c r="S275" s="10"/>
      <c r="T275" s="10"/>
      <c r="U275" s="10"/>
      <c r="V275" s="10"/>
      <c r="W275" s="10"/>
      <c r="X275" s="10"/>
      <c r="Y275" s="10"/>
      <c r="Z275" s="10"/>
    </row>
    <row r="276" spans="1:26" ht="15.5">
      <c r="A276" s="10"/>
      <c r="B276" s="10"/>
      <c r="C276" s="10"/>
      <c r="D276" s="10"/>
      <c r="E276" s="10"/>
      <c r="F276" s="610"/>
      <c r="G276" s="10"/>
      <c r="H276" s="10"/>
      <c r="I276" s="10"/>
      <c r="J276" s="10"/>
      <c r="K276" s="10"/>
      <c r="L276" s="10"/>
      <c r="M276" s="507"/>
      <c r="N276" s="10"/>
      <c r="O276" s="10"/>
      <c r="P276" s="10"/>
      <c r="Q276" s="10"/>
      <c r="R276" s="10"/>
      <c r="S276" s="10"/>
      <c r="T276" s="10"/>
      <c r="U276" s="10"/>
      <c r="V276" s="10"/>
      <c r="W276" s="10"/>
      <c r="X276" s="10"/>
      <c r="Y276" s="10"/>
      <c r="Z276" s="10"/>
    </row>
    <row r="277" spans="1:26" ht="15.5">
      <c r="A277" s="10"/>
      <c r="B277" s="10"/>
      <c r="C277" s="10"/>
      <c r="D277" s="10"/>
      <c r="E277" s="10"/>
      <c r="F277" s="610"/>
      <c r="G277" s="10"/>
      <c r="H277" s="10"/>
      <c r="I277" s="10"/>
      <c r="J277" s="10"/>
      <c r="K277" s="10"/>
      <c r="L277" s="10"/>
      <c r="M277" s="507"/>
      <c r="N277" s="10"/>
      <c r="O277" s="10"/>
      <c r="P277" s="10"/>
      <c r="Q277" s="10"/>
      <c r="R277" s="10"/>
      <c r="S277" s="10"/>
      <c r="T277" s="10"/>
      <c r="U277" s="10"/>
      <c r="V277" s="10"/>
      <c r="W277" s="10"/>
      <c r="X277" s="10"/>
      <c r="Y277" s="10"/>
      <c r="Z277" s="10"/>
    </row>
    <row r="278" spans="1:26" ht="15.5">
      <c r="A278" s="10"/>
      <c r="B278" s="10"/>
      <c r="C278" s="10"/>
      <c r="D278" s="10"/>
      <c r="E278" s="10"/>
      <c r="F278" s="610"/>
      <c r="G278" s="10"/>
      <c r="H278" s="10"/>
      <c r="I278" s="10"/>
      <c r="J278" s="10"/>
      <c r="K278" s="10"/>
      <c r="L278" s="10"/>
      <c r="M278" s="507"/>
      <c r="N278" s="10"/>
      <c r="O278" s="10"/>
      <c r="P278" s="10"/>
      <c r="Q278" s="10"/>
      <c r="R278" s="10"/>
      <c r="S278" s="10"/>
      <c r="T278" s="10"/>
      <c r="U278" s="10"/>
      <c r="V278" s="10"/>
      <c r="W278" s="10"/>
      <c r="X278" s="10"/>
      <c r="Y278" s="10"/>
      <c r="Z278" s="10"/>
    </row>
    <row r="279" spans="1:26" ht="15.5">
      <c r="A279" s="10"/>
      <c r="B279" s="10"/>
      <c r="C279" s="10"/>
      <c r="D279" s="10"/>
      <c r="E279" s="10"/>
      <c r="F279" s="610"/>
      <c r="G279" s="10"/>
      <c r="H279" s="10"/>
      <c r="I279" s="10"/>
      <c r="J279" s="10"/>
      <c r="K279" s="10"/>
      <c r="L279" s="10"/>
      <c r="M279" s="507"/>
      <c r="N279" s="10"/>
      <c r="O279" s="10"/>
      <c r="P279" s="10"/>
      <c r="Q279" s="10"/>
      <c r="R279" s="10"/>
      <c r="S279" s="10"/>
      <c r="T279" s="10"/>
      <c r="U279" s="10"/>
      <c r="V279" s="10"/>
      <c r="W279" s="10"/>
      <c r="X279" s="10"/>
      <c r="Y279" s="10"/>
      <c r="Z279" s="10"/>
    </row>
    <row r="280" spans="1:26" ht="15.5">
      <c r="A280" s="10"/>
      <c r="B280" s="10"/>
      <c r="C280" s="10"/>
      <c r="D280" s="10"/>
      <c r="E280" s="10"/>
      <c r="F280" s="610"/>
      <c r="G280" s="10"/>
      <c r="H280" s="10"/>
      <c r="I280" s="10"/>
      <c r="J280" s="10"/>
      <c r="K280" s="10"/>
      <c r="L280" s="10"/>
      <c r="M280" s="507"/>
      <c r="N280" s="10"/>
      <c r="O280" s="10"/>
      <c r="P280" s="10"/>
      <c r="Q280" s="10"/>
      <c r="R280" s="10"/>
      <c r="S280" s="10"/>
      <c r="T280" s="10"/>
      <c r="U280" s="10"/>
      <c r="V280" s="10"/>
      <c r="W280" s="10"/>
      <c r="X280" s="10"/>
      <c r="Y280" s="10"/>
      <c r="Z280" s="10"/>
    </row>
    <row r="281" spans="1:26" ht="15.5">
      <c r="A281" s="10"/>
      <c r="B281" s="10"/>
      <c r="C281" s="10"/>
      <c r="D281" s="10"/>
      <c r="E281" s="10"/>
      <c r="F281" s="610"/>
      <c r="G281" s="10"/>
      <c r="H281" s="10"/>
      <c r="I281" s="10"/>
      <c r="J281" s="10"/>
      <c r="K281" s="10"/>
      <c r="L281" s="10"/>
      <c r="M281" s="507"/>
      <c r="N281" s="10"/>
      <c r="O281" s="10"/>
      <c r="P281" s="10"/>
      <c r="Q281" s="10"/>
      <c r="R281" s="10"/>
      <c r="S281" s="10"/>
      <c r="T281" s="10"/>
      <c r="U281" s="10"/>
      <c r="V281" s="10"/>
      <c r="W281" s="10"/>
      <c r="X281" s="10"/>
      <c r="Y281" s="10"/>
      <c r="Z281" s="10"/>
    </row>
    <row r="282" spans="1:26" ht="15.5">
      <c r="A282" s="10"/>
      <c r="B282" s="10"/>
      <c r="C282" s="10"/>
      <c r="D282" s="10"/>
      <c r="E282" s="10"/>
      <c r="F282" s="610"/>
      <c r="G282" s="10"/>
      <c r="H282" s="10"/>
      <c r="I282" s="10"/>
      <c r="J282" s="10"/>
      <c r="K282" s="10"/>
      <c r="L282" s="10"/>
      <c r="M282" s="507"/>
      <c r="N282" s="10"/>
      <c r="O282" s="10"/>
      <c r="P282" s="10"/>
      <c r="Q282" s="10"/>
      <c r="R282" s="10"/>
      <c r="S282" s="10"/>
      <c r="T282" s="10"/>
      <c r="U282" s="10"/>
      <c r="V282" s="10"/>
      <c r="W282" s="10"/>
      <c r="X282" s="10"/>
      <c r="Y282" s="10"/>
      <c r="Z282" s="10"/>
    </row>
    <row r="283" spans="1:26" ht="15.5">
      <c r="A283" s="10"/>
      <c r="B283" s="10"/>
      <c r="C283" s="10"/>
      <c r="D283" s="10"/>
      <c r="E283" s="10"/>
      <c r="F283" s="610"/>
      <c r="G283" s="10"/>
      <c r="H283" s="10"/>
      <c r="I283" s="10"/>
      <c r="J283" s="10"/>
      <c r="K283" s="10"/>
      <c r="L283" s="10"/>
      <c r="M283" s="507"/>
      <c r="N283" s="10"/>
      <c r="O283" s="10"/>
      <c r="P283" s="10"/>
      <c r="Q283" s="10"/>
      <c r="R283" s="10"/>
      <c r="S283" s="10"/>
      <c r="T283" s="10"/>
      <c r="U283" s="10"/>
      <c r="V283" s="10"/>
      <c r="W283" s="10"/>
      <c r="X283" s="10"/>
      <c r="Y283" s="10"/>
      <c r="Z283" s="10"/>
    </row>
    <row r="284" spans="1:26" ht="15.5">
      <c r="A284" s="10"/>
      <c r="B284" s="10"/>
      <c r="C284" s="10"/>
      <c r="D284" s="10"/>
      <c r="E284" s="10"/>
      <c r="F284" s="610"/>
      <c r="G284" s="10"/>
      <c r="H284" s="10"/>
      <c r="I284" s="10"/>
      <c r="J284" s="10"/>
      <c r="K284" s="10"/>
      <c r="L284" s="10"/>
      <c r="M284" s="507"/>
      <c r="N284" s="10"/>
      <c r="O284" s="10"/>
      <c r="P284" s="10"/>
      <c r="Q284" s="10"/>
      <c r="R284" s="10"/>
      <c r="S284" s="10"/>
      <c r="T284" s="10"/>
      <c r="U284" s="10"/>
      <c r="V284" s="10"/>
      <c r="W284" s="10"/>
      <c r="X284" s="10"/>
      <c r="Y284" s="10"/>
      <c r="Z284" s="10"/>
    </row>
    <row r="285" spans="1:26" ht="15.5">
      <c r="A285" s="10"/>
      <c r="B285" s="10"/>
      <c r="C285" s="10"/>
      <c r="D285" s="10"/>
      <c r="E285" s="10"/>
      <c r="F285" s="610"/>
      <c r="G285" s="10"/>
      <c r="H285" s="10"/>
      <c r="I285" s="10"/>
      <c r="J285" s="10"/>
      <c r="K285" s="10"/>
      <c r="L285" s="10"/>
      <c r="M285" s="507"/>
      <c r="N285" s="10"/>
      <c r="O285" s="10"/>
      <c r="P285" s="10"/>
      <c r="Q285" s="10"/>
      <c r="R285" s="10"/>
      <c r="S285" s="10"/>
      <c r="T285" s="10"/>
      <c r="U285" s="10"/>
      <c r="V285" s="10"/>
      <c r="W285" s="10"/>
      <c r="X285" s="10"/>
      <c r="Y285" s="10"/>
      <c r="Z285" s="10"/>
    </row>
    <row r="286" spans="1:26" ht="15.5">
      <c r="A286" s="10"/>
      <c r="B286" s="10"/>
      <c r="C286" s="10"/>
      <c r="D286" s="10"/>
      <c r="E286" s="10"/>
      <c r="F286" s="610"/>
      <c r="G286" s="10"/>
      <c r="H286" s="10"/>
      <c r="I286" s="10"/>
      <c r="J286" s="10"/>
      <c r="K286" s="10"/>
      <c r="L286" s="10"/>
      <c r="M286" s="507"/>
      <c r="N286" s="10"/>
      <c r="O286" s="10"/>
      <c r="P286" s="10"/>
      <c r="Q286" s="10"/>
      <c r="R286" s="10"/>
      <c r="S286" s="10"/>
      <c r="T286" s="10"/>
      <c r="U286" s="10"/>
      <c r="V286" s="10"/>
      <c r="W286" s="10"/>
      <c r="X286" s="10"/>
      <c r="Y286" s="10"/>
      <c r="Z286" s="10"/>
    </row>
    <row r="287" spans="1:26" ht="15.5">
      <c r="A287" s="10"/>
      <c r="B287" s="10"/>
      <c r="C287" s="10"/>
      <c r="D287" s="10"/>
      <c r="E287" s="10"/>
      <c r="F287" s="610"/>
      <c r="G287" s="10"/>
      <c r="H287" s="10"/>
      <c r="I287" s="10"/>
      <c r="J287" s="10"/>
      <c r="K287" s="10"/>
      <c r="L287" s="10"/>
      <c r="M287" s="507"/>
      <c r="N287" s="10"/>
      <c r="O287" s="10"/>
      <c r="P287" s="10"/>
      <c r="Q287" s="10"/>
      <c r="R287" s="10"/>
      <c r="S287" s="10"/>
      <c r="T287" s="10"/>
      <c r="U287" s="10"/>
      <c r="V287" s="10"/>
      <c r="W287" s="10"/>
      <c r="X287" s="10"/>
      <c r="Y287" s="10"/>
      <c r="Z287" s="10"/>
    </row>
    <row r="288" spans="1:26" ht="15.5">
      <c r="A288" s="10"/>
      <c r="B288" s="10"/>
      <c r="C288" s="10"/>
      <c r="D288" s="10"/>
      <c r="E288" s="10"/>
      <c r="F288" s="610"/>
      <c r="G288" s="10"/>
      <c r="H288" s="10"/>
      <c r="I288" s="10"/>
      <c r="J288" s="10"/>
      <c r="K288" s="10"/>
      <c r="L288" s="10"/>
      <c r="M288" s="507"/>
      <c r="N288" s="10"/>
      <c r="O288" s="10"/>
      <c r="P288" s="10"/>
      <c r="Q288" s="10"/>
      <c r="R288" s="10"/>
      <c r="S288" s="10"/>
      <c r="T288" s="10"/>
      <c r="U288" s="10"/>
      <c r="V288" s="10"/>
      <c r="W288" s="10"/>
      <c r="X288" s="10"/>
      <c r="Y288" s="10"/>
      <c r="Z288" s="10"/>
    </row>
    <row r="289" spans="1:26" ht="15.5">
      <c r="A289" s="10"/>
      <c r="B289" s="10"/>
      <c r="C289" s="10"/>
      <c r="D289" s="10"/>
      <c r="E289" s="10"/>
      <c r="F289" s="610"/>
      <c r="G289" s="10"/>
      <c r="H289" s="10"/>
      <c r="I289" s="10"/>
      <c r="J289" s="10"/>
      <c r="K289" s="10"/>
      <c r="L289" s="10"/>
      <c r="M289" s="507"/>
      <c r="N289" s="10"/>
      <c r="O289" s="10"/>
      <c r="P289" s="10"/>
      <c r="Q289" s="10"/>
      <c r="R289" s="10"/>
      <c r="S289" s="10"/>
      <c r="T289" s="10"/>
      <c r="U289" s="10"/>
      <c r="V289" s="10"/>
      <c r="W289" s="10"/>
      <c r="X289" s="10"/>
      <c r="Y289" s="10"/>
      <c r="Z289" s="10"/>
    </row>
    <row r="290" spans="1:26" ht="15.5">
      <c r="A290" s="10"/>
      <c r="B290" s="10"/>
      <c r="C290" s="10"/>
      <c r="D290" s="10"/>
      <c r="E290" s="10"/>
      <c r="F290" s="610"/>
      <c r="G290" s="10"/>
      <c r="H290" s="10"/>
      <c r="I290" s="10"/>
      <c r="J290" s="10"/>
      <c r="K290" s="10"/>
      <c r="L290" s="10"/>
      <c r="M290" s="507"/>
      <c r="N290" s="10"/>
      <c r="O290" s="10"/>
      <c r="P290" s="10"/>
      <c r="Q290" s="10"/>
      <c r="R290" s="10"/>
      <c r="S290" s="10"/>
      <c r="T290" s="10"/>
      <c r="U290" s="10"/>
      <c r="V290" s="10"/>
      <c r="W290" s="10"/>
      <c r="X290" s="10"/>
      <c r="Y290" s="10"/>
      <c r="Z290" s="10"/>
    </row>
    <row r="291" spans="1:26" ht="15.5">
      <c r="A291" s="10"/>
      <c r="B291" s="10"/>
      <c r="C291" s="10"/>
      <c r="D291" s="10"/>
      <c r="E291" s="10"/>
      <c r="F291" s="610"/>
      <c r="G291" s="10"/>
      <c r="H291" s="10"/>
      <c r="I291" s="10"/>
      <c r="J291" s="10"/>
      <c r="K291" s="10"/>
      <c r="L291" s="10"/>
      <c r="M291" s="507"/>
      <c r="N291" s="10"/>
      <c r="O291" s="10"/>
      <c r="P291" s="10"/>
      <c r="Q291" s="10"/>
      <c r="R291" s="10"/>
      <c r="S291" s="10"/>
      <c r="T291" s="10"/>
      <c r="U291" s="10"/>
      <c r="V291" s="10"/>
      <c r="W291" s="10"/>
      <c r="X291" s="10"/>
      <c r="Y291" s="10"/>
      <c r="Z291" s="10"/>
    </row>
    <row r="292" spans="1:26" ht="15.5">
      <c r="A292" s="10"/>
      <c r="B292" s="10"/>
      <c r="C292" s="10"/>
      <c r="D292" s="10"/>
      <c r="E292" s="10"/>
      <c r="F292" s="610"/>
      <c r="G292" s="10"/>
      <c r="H292" s="10"/>
      <c r="I292" s="10"/>
      <c r="J292" s="10"/>
      <c r="K292" s="10"/>
      <c r="L292" s="10"/>
      <c r="M292" s="507"/>
      <c r="N292" s="10"/>
      <c r="O292" s="10"/>
      <c r="P292" s="10"/>
      <c r="Q292" s="10"/>
      <c r="R292" s="10"/>
      <c r="S292" s="10"/>
      <c r="T292" s="10"/>
      <c r="U292" s="10"/>
      <c r="V292" s="10"/>
      <c r="W292" s="10"/>
      <c r="X292" s="10"/>
      <c r="Y292" s="10"/>
      <c r="Z292" s="10"/>
    </row>
    <row r="293" spans="1:26" ht="15.5">
      <c r="A293" s="10"/>
      <c r="B293" s="10"/>
      <c r="C293" s="10"/>
      <c r="D293" s="10"/>
      <c r="E293" s="10"/>
      <c r="F293" s="610"/>
      <c r="G293" s="10"/>
      <c r="H293" s="10"/>
      <c r="I293" s="10"/>
      <c r="J293" s="10"/>
      <c r="K293" s="10"/>
      <c r="L293" s="10"/>
      <c r="M293" s="507"/>
      <c r="N293" s="10"/>
      <c r="O293" s="10"/>
      <c r="P293" s="10"/>
      <c r="Q293" s="10"/>
      <c r="R293" s="10"/>
      <c r="S293" s="10"/>
      <c r="T293" s="10"/>
      <c r="U293" s="10"/>
      <c r="V293" s="10"/>
      <c r="W293" s="10"/>
      <c r="X293" s="10"/>
      <c r="Y293" s="10"/>
      <c r="Z293" s="10"/>
    </row>
    <row r="294" spans="1:26" ht="15.5">
      <c r="A294" s="10"/>
      <c r="B294" s="10"/>
      <c r="C294" s="10"/>
      <c r="D294" s="10"/>
      <c r="E294" s="10"/>
      <c r="F294" s="610"/>
      <c r="G294" s="10"/>
      <c r="H294" s="10"/>
      <c r="I294" s="10"/>
      <c r="J294" s="10"/>
      <c r="K294" s="10"/>
      <c r="L294" s="10"/>
      <c r="M294" s="507"/>
      <c r="N294" s="10"/>
      <c r="O294" s="10"/>
      <c r="P294" s="10"/>
      <c r="Q294" s="10"/>
      <c r="R294" s="10"/>
      <c r="S294" s="10"/>
      <c r="T294" s="10"/>
      <c r="U294" s="10"/>
      <c r="V294" s="10"/>
      <c r="W294" s="10"/>
      <c r="X294" s="10"/>
      <c r="Y294" s="10"/>
      <c r="Z294" s="10"/>
    </row>
    <row r="295" spans="1:26" ht="15.5">
      <c r="A295" s="10"/>
      <c r="B295" s="10"/>
      <c r="C295" s="10"/>
      <c r="D295" s="10"/>
      <c r="E295" s="10"/>
      <c r="F295" s="610"/>
      <c r="G295" s="10"/>
      <c r="H295" s="10"/>
      <c r="I295" s="10"/>
      <c r="J295" s="10"/>
      <c r="K295" s="10"/>
      <c r="L295" s="10"/>
      <c r="M295" s="507"/>
      <c r="N295" s="10"/>
      <c r="O295" s="10"/>
      <c r="P295" s="10"/>
      <c r="Q295" s="10"/>
      <c r="R295" s="10"/>
      <c r="S295" s="10"/>
      <c r="T295" s="10"/>
      <c r="U295" s="10"/>
      <c r="V295" s="10"/>
      <c r="W295" s="10"/>
      <c r="X295" s="10"/>
      <c r="Y295" s="10"/>
      <c r="Z295" s="10"/>
    </row>
    <row r="296" spans="1:26" ht="15.5">
      <c r="A296" s="10"/>
      <c r="B296" s="10"/>
      <c r="C296" s="10"/>
      <c r="D296" s="10"/>
      <c r="E296" s="10"/>
      <c r="F296" s="610"/>
      <c r="G296" s="10"/>
      <c r="H296" s="10"/>
      <c r="I296" s="10"/>
      <c r="J296" s="10"/>
      <c r="K296" s="10"/>
      <c r="L296" s="10"/>
      <c r="M296" s="507"/>
      <c r="N296" s="10"/>
      <c r="O296" s="10"/>
      <c r="P296" s="10"/>
      <c r="Q296" s="10"/>
      <c r="R296" s="10"/>
      <c r="S296" s="10"/>
      <c r="T296" s="10"/>
      <c r="U296" s="10"/>
      <c r="V296" s="10"/>
      <c r="W296" s="10"/>
      <c r="X296" s="10"/>
      <c r="Y296" s="10"/>
      <c r="Z296" s="10"/>
    </row>
    <row r="297" spans="1:26" ht="15.5">
      <c r="A297" s="10"/>
      <c r="B297" s="10"/>
      <c r="C297" s="10"/>
      <c r="D297" s="10"/>
      <c r="E297" s="10"/>
      <c r="F297" s="610"/>
      <c r="G297" s="10"/>
      <c r="H297" s="10"/>
      <c r="I297" s="10"/>
      <c r="J297" s="10"/>
      <c r="K297" s="10"/>
      <c r="L297" s="10"/>
      <c r="M297" s="507"/>
      <c r="N297" s="10"/>
      <c r="O297" s="10"/>
      <c r="P297" s="10"/>
      <c r="Q297" s="10"/>
      <c r="R297" s="10"/>
      <c r="S297" s="10"/>
      <c r="T297" s="10"/>
      <c r="U297" s="10"/>
      <c r="V297" s="10"/>
      <c r="W297" s="10"/>
      <c r="X297" s="10"/>
      <c r="Y297" s="10"/>
      <c r="Z297" s="10"/>
    </row>
    <row r="298" spans="1:26" ht="15.5">
      <c r="A298" s="10"/>
      <c r="B298" s="10"/>
      <c r="C298" s="10"/>
      <c r="D298" s="10"/>
      <c r="E298" s="10"/>
      <c r="F298" s="610"/>
      <c r="G298" s="10"/>
      <c r="H298" s="10"/>
      <c r="I298" s="10"/>
      <c r="J298" s="10"/>
      <c r="K298" s="10"/>
      <c r="L298" s="10"/>
      <c r="M298" s="507"/>
      <c r="N298" s="10"/>
      <c r="O298" s="10"/>
      <c r="P298" s="10"/>
      <c r="Q298" s="10"/>
      <c r="R298" s="10"/>
      <c r="S298" s="10"/>
      <c r="T298" s="10"/>
      <c r="U298" s="10"/>
      <c r="V298" s="10"/>
      <c r="W298" s="10"/>
      <c r="X298" s="10"/>
      <c r="Y298" s="10"/>
      <c r="Z298" s="10"/>
    </row>
    <row r="299" spans="1:26" ht="15.5">
      <c r="A299" s="10"/>
      <c r="B299" s="10"/>
      <c r="C299" s="10"/>
      <c r="D299" s="10"/>
      <c r="E299" s="10"/>
      <c r="F299" s="610"/>
      <c r="G299" s="10"/>
      <c r="H299" s="10"/>
      <c r="I299" s="10"/>
      <c r="J299" s="10"/>
      <c r="K299" s="10"/>
      <c r="L299" s="10"/>
      <c r="M299" s="507"/>
      <c r="N299" s="10"/>
      <c r="O299" s="10"/>
      <c r="P299" s="10"/>
      <c r="Q299" s="10"/>
      <c r="R299" s="10"/>
      <c r="S299" s="10"/>
      <c r="T299" s="10"/>
      <c r="U299" s="10"/>
      <c r="V299" s="10"/>
      <c r="W299" s="10"/>
      <c r="X299" s="10"/>
      <c r="Y299" s="10"/>
      <c r="Z299" s="10"/>
    </row>
    <row r="300" spans="1:26" ht="15.5">
      <c r="A300" s="10"/>
      <c r="B300" s="10"/>
      <c r="C300" s="10"/>
      <c r="D300" s="10"/>
      <c r="E300" s="10"/>
      <c r="F300" s="610"/>
      <c r="G300" s="10"/>
      <c r="H300" s="10"/>
      <c r="I300" s="10"/>
      <c r="J300" s="10"/>
      <c r="K300" s="10"/>
      <c r="L300" s="10"/>
      <c r="M300" s="507"/>
      <c r="N300" s="10"/>
      <c r="O300" s="10"/>
      <c r="P300" s="10"/>
      <c r="Q300" s="10"/>
      <c r="R300" s="10"/>
      <c r="S300" s="10"/>
      <c r="T300" s="10"/>
      <c r="U300" s="10"/>
      <c r="V300" s="10"/>
      <c r="W300" s="10"/>
      <c r="X300" s="10"/>
      <c r="Y300" s="10"/>
      <c r="Z300" s="10"/>
    </row>
    <row r="301" spans="1:26" ht="15.5">
      <c r="A301" s="10"/>
      <c r="B301" s="10"/>
      <c r="C301" s="10"/>
      <c r="D301" s="10"/>
      <c r="E301" s="10"/>
      <c r="F301" s="610"/>
      <c r="G301" s="10"/>
      <c r="H301" s="10"/>
      <c r="I301" s="10"/>
      <c r="J301" s="10"/>
      <c r="K301" s="10"/>
      <c r="L301" s="10"/>
      <c r="M301" s="507"/>
      <c r="N301" s="10"/>
      <c r="O301" s="10"/>
      <c r="P301" s="10"/>
      <c r="Q301" s="10"/>
      <c r="R301" s="10"/>
      <c r="S301" s="10"/>
      <c r="T301" s="10"/>
      <c r="U301" s="10"/>
      <c r="V301" s="10"/>
      <c r="W301" s="10"/>
      <c r="X301" s="10"/>
      <c r="Y301" s="10"/>
      <c r="Z301" s="10"/>
    </row>
    <row r="302" spans="1:26" ht="15.5">
      <c r="A302" s="10"/>
      <c r="B302" s="10"/>
      <c r="C302" s="10"/>
      <c r="D302" s="10"/>
      <c r="E302" s="10"/>
      <c r="F302" s="610"/>
      <c r="G302" s="10"/>
      <c r="H302" s="10"/>
      <c r="I302" s="10"/>
      <c r="J302" s="10"/>
      <c r="K302" s="10"/>
      <c r="L302" s="10"/>
      <c r="M302" s="507"/>
      <c r="N302" s="10"/>
      <c r="O302" s="10"/>
      <c r="P302" s="10"/>
      <c r="Q302" s="10"/>
      <c r="R302" s="10"/>
      <c r="S302" s="10"/>
      <c r="T302" s="10"/>
      <c r="U302" s="10"/>
      <c r="V302" s="10"/>
      <c r="W302" s="10"/>
      <c r="X302" s="10"/>
      <c r="Y302" s="10"/>
      <c r="Z302" s="10"/>
    </row>
    <row r="303" spans="1:26" ht="15.5">
      <c r="A303" s="10"/>
      <c r="B303" s="10"/>
      <c r="C303" s="10"/>
      <c r="D303" s="10"/>
      <c r="E303" s="10"/>
      <c r="F303" s="610"/>
      <c r="G303" s="10"/>
      <c r="H303" s="10"/>
      <c r="I303" s="10"/>
      <c r="J303" s="10"/>
      <c r="K303" s="10"/>
      <c r="L303" s="10"/>
      <c r="M303" s="507"/>
      <c r="N303" s="10"/>
      <c r="O303" s="10"/>
      <c r="P303" s="10"/>
      <c r="Q303" s="10"/>
      <c r="R303" s="10"/>
      <c r="S303" s="10"/>
      <c r="T303" s="10"/>
      <c r="U303" s="10"/>
      <c r="V303" s="10"/>
      <c r="W303" s="10"/>
      <c r="X303" s="10"/>
      <c r="Y303" s="10"/>
      <c r="Z303" s="10"/>
    </row>
    <row r="304" spans="1:26" ht="15.5">
      <c r="A304" s="10"/>
      <c r="B304" s="10"/>
      <c r="C304" s="10"/>
      <c r="D304" s="10"/>
      <c r="E304" s="10"/>
      <c r="F304" s="610"/>
      <c r="G304" s="10"/>
      <c r="H304" s="10"/>
      <c r="I304" s="10"/>
      <c r="J304" s="10"/>
      <c r="K304" s="10"/>
      <c r="L304" s="10"/>
      <c r="M304" s="507"/>
      <c r="N304" s="10"/>
      <c r="O304" s="10"/>
      <c r="P304" s="10"/>
      <c r="Q304" s="10"/>
      <c r="R304" s="10"/>
      <c r="S304" s="10"/>
      <c r="T304" s="10"/>
      <c r="U304" s="10"/>
      <c r="V304" s="10"/>
      <c r="W304" s="10"/>
      <c r="X304" s="10"/>
      <c r="Y304" s="10"/>
      <c r="Z304" s="10"/>
    </row>
    <row r="305" spans="1:26" ht="15.5">
      <c r="A305" s="10"/>
      <c r="B305" s="10"/>
      <c r="C305" s="10"/>
      <c r="D305" s="10"/>
      <c r="E305" s="10"/>
      <c r="F305" s="610"/>
      <c r="G305" s="10"/>
      <c r="H305" s="10"/>
      <c r="I305" s="10"/>
      <c r="J305" s="10"/>
      <c r="K305" s="10"/>
      <c r="L305" s="10"/>
      <c r="M305" s="507"/>
      <c r="N305" s="10"/>
      <c r="O305" s="10"/>
      <c r="P305" s="10"/>
      <c r="Q305" s="10"/>
      <c r="R305" s="10"/>
      <c r="S305" s="10"/>
      <c r="T305" s="10"/>
      <c r="U305" s="10"/>
      <c r="V305" s="10"/>
      <c r="W305" s="10"/>
      <c r="X305" s="10"/>
      <c r="Y305" s="10"/>
      <c r="Z305" s="10"/>
    </row>
    <row r="306" spans="1:26" ht="15.5">
      <c r="A306" s="10"/>
      <c r="B306" s="10"/>
      <c r="C306" s="10"/>
      <c r="D306" s="10"/>
      <c r="E306" s="10"/>
      <c r="F306" s="610"/>
      <c r="G306" s="10"/>
      <c r="H306" s="10"/>
      <c r="I306" s="10"/>
      <c r="J306" s="10"/>
      <c r="K306" s="10"/>
      <c r="L306" s="10"/>
      <c r="M306" s="507"/>
      <c r="N306" s="10"/>
      <c r="O306" s="10"/>
      <c r="P306" s="10"/>
      <c r="Q306" s="10"/>
      <c r="R306" s="10"/>
      <c r="S306" s="10"/>
      <c r="T306" s="10"/>
      <c r="U306" s="10"/>
      <c r="V306" s="10"/>
      <c r="W306" s="10"/>
      <c r="X306" s="10"/>
      <c r="Y306" s="10"/>
      <c r="Z306" s="10"/>
    </row>
    <row r="307" spans="1:26" ht="15.5">
      <c r="A307" s="10"/>
      <c r="B307" s="10"/>
      <c r="C307" s="10"/>
      <c r="D307" s="10"/>
      <c r="E307" s="10"/>
      <c r="F307" s="610"/>
      <c r="G307" s="10"/>
      <c r="H307" s="10"/>
      <c r="I307" s="10"/>
      <c r="J307" s="10"/>
      <c r="K307" s="10"/>
      <c r="L307" s="10"/>
      <c r="M307" s="507"/>
      <c r="N307" s="10"/>
      <c r="O307" s="10"/>
      <c r="P307" s="10"/>
      <c r="Q307" s="10"/>
      <c r="R307" s="10"/>
      <c r="S307" s="10"/>
      <c r="T307" s="10"/>
      <c r="U307" s="10"/>
      <c r="V307" s="10"/>
      <c r="W307" s="10"/>
      <c r="X307" s="10"/>
      <c r="Y307" s="10"/>
      <c r="Z307" s="10"/>
    </row>
    <row r="308" spans="1:26" ht="15.5">
      <c r="A308" s="10"/>
      <c r="B308" s="10"/>
      <c r="C308" s="10"/>
      <c r="D308" s="10"/>
      <c r="E308" s="10"/>
      <c r="F308" s="610"/>
      <c r="G308" s="10"/>
      <c r="H308" s="10"/>
      <c r="I308" s="10"/>
      <c r="J308" s="10"/>
      <c r="K308" s="10"/>
      <c r="L308" s="10"/>
      <c r="M308" s="507"/>
      <c r="N308" s="10"/>
      <c r="O308" s="10"/>
      <c r="P308" s="10"/>
      <c r="Q308" s="10"/>
      <c r="R308" s="10"/>
      <c r="S308" s="10"/>
      <c r="T308" s="10"/>
      <c r="U308" s="10"/>
      <c r="V308" s="10"/>
      <c r="W308" s="10"/>
      <c r="X308" s="10"/>
      <c r="Y308" s="10"/>
      <c r="Z308" s="10"/>
    </row>
    <row r="309" spans="1:26" ht="15.5">
      <c r="A309" s="10"/>
      <c r="B309" s="10"/>
      <c r="C309" s="10"/>
      <c r="D309" s="10"/>
      <c r="E309" s="10"/>
      <c r="F309" s="610"/>
      <c r="G309" s="10"/>
      <c r="H309" s="10"/>
      <c r="I309" s="10"/>
      <c r="J309" s="10"/>
      <c r="K309" s="10"/>
      <c r="L309" s="10"/>
      <c r="M309" s="507"/>
      <c r="N309" s="10"/>
      <c r="O309" s="10"/>
      <c r="P309" s="10"/>
      <c r="Q309" s="10"/>
      <c r="R309" s="10"/>
      <c r="S309" s="10"/>
      <c r="T309" s="10"/>
      <c r="U309" s="10"/>
      <c r="V309" s="10"/>
      <c r="W309" s="10"/>
      <c r="X309" s="10"/>
      <c r="Y309" s="10"/>
      <c r="Z309" s="10"/>
    </row>
    <row r="310" spans="1:26" ht="15.5">
      <c r="A310" s="10"/>
      <c r="B310" s="10"/>
      <c r="C310" s="10"/>
      <c r="D310" s="10"/>
      <c r="E310" s="10"/>
      <c r="F310" s="610"/>
      <c r="G310" s="10"/>
      <c r="H310" s="10"/>
      <c r="I310" s="10"/>
      <c r="J310" s="10"/>
      <c r="K310" s="10"/>
      <c r="L310" s="10"/>
      <c r="M310" s="507"/>
      <c r="N310" s="10"/>
      <c r="O310" s="10"/>
      <c r="P310" s="10"/>
      <c r="Q310" s="10"/>
      <c r="R310" s="10"/>
      <c r="S310" s="10"/>
      <c r="T310" s="10"/>
      <c r="U310" s="10"/>
      <c r="V310" s="10"/>
      <c r="W310" s="10"/>
      <c r="X310" s="10"/>
      <c r="Y310" s="10"/>
      <c r="Z310" s="10"/>
    </row>
    <row r="311" spans="1:26" ht="15.5">
      <c r="A311" s="10"/>
      <c r="B311" s="10"/>
      <c r="C311" s="10"/>
      <c r="D311" s="10"/>
      <c r="E311" s="10"/>
      <c r="F311" s="610"/>
      <c r="G311" s="10"/>
      <c r="H311" s="10"/>
      <c r="I311" s="10"/>
      <c r="J311" s="10"/>
      <c r="K311" s="10"/>
      <c r="L311" s="10"/>
      <c r="M311" s="507"/>
      <c r="N311" s="10"/>
      <c r="O311" s="10"/>
      <c r="P311" s="10"/>
      <c r="Q311" s="10"/>
      <c r="R311" s="10"/>
      <c r="S311" s="10"/>
      <c r="T311" s="10"/>
      <c r="U311" s="10"/>
      <c r="V311" s="10"/>
      <c r="W311" s="10"/>
      <c r="X311" s="10"/>
      <c r="Y311" s="10"/>
      <c r="Z311" s="10"/>
    </row>
    <row r="312" spans="1:26" ht="15.5">
      <c r="A312" s="10"/>
      <c r="B312" s="10"/>
      <c r="C312" s="10"/>
      <c r="D312" s="10"/>
      <c r="E312" s="10"/>
      <c r="F312" s="610"/>
      <c r="G312" s="10"/>
      <c r="H312" s="10"/>
      <c r="I312" s="10"/>
      <c r="J312" s="10"/>
      <c r="K312" s="10"/>
      <c r="L312" s="10"/>
      <c r="M312" s="507"/>
      <c r="N312" s="10"/>
      <c r="O312" s="10"/>
      <c r="P312" s="10"/>
      <c r="Q312" s="10"/>
      <c r="R312" s="10"/>
      <c r="S312" s="10"/>
      <c r="T312" s="10"/>
      <c r="U312" s="10"/>
      <c r="V312" s="10"/>
      <c r="W312" s="10"/>
      <c r="X312" s="10"/>
      <c r="Y312" s="10"/>
      <c r="Z312" s="10"/>
    </row>
    <row r="313" spans="1:26" ht="15.5">
      <c r="A313" s="10"/>
      <c r="B313" s="10"/>
      <c r="C313" s="10"/>
      <c r="D313" s="10"/>
      <c r="E313" s="10"/>
      <c r="F313" s="610"/>
      <c r="G313" s="10"/>
      <c r="H313" s="10"/>
      <c r="I313" s="10"/>
      <c r="J313" s="10"/>
      <c r="K313" s="10"/>
      <c r="L313" s="10"/>
      <c r="M313" s="507"/>
      <c r="N313" s="10"/>
      <c r="O313" s="10"/>
      <c r="P313" s="10"/>
      <c r="Q313" s="10"/>
      <c r="R313" s="10"/>
      <c r="S313" s="10"/>
      <c r="T313" s="10"/>
      <c r="U313" s="10"/>
      <c r="V313" s="10"/>
      <c r="W313" s="10"/>
      <c r="X313" s="10"/>
      <c r="Y313" s="10"/>
      <c r="Z313" s="10"/>
    </row>
    <row r="314" spans="1:26" ht="15.5">
      <c r="A314" s="10"/>
      <c r="B314" s="10"/>
      <c r="C314" s="10"/>
      <c r="D314" s="10"/>
      <c r="E314" s="10"/>
      <c r="F314" s="610"/>
      <c r="G314" s="10"/>
      <c r="H314" s="10"/>
      <c r="I314" s="10"/>
      <c r="J314" s="10"/>
      <c r="K314" s="10"/>
      <c r="L314" s="10"/>
      <c r="M314" s="507"/>
      <c r="N314" s="10"/>
      <c r="O314" s="10"/>
      <c r="P314" s="10"/>
      <c r="Q314" s="10"/>
      <c r="R314" s="10"/>
      <c r="S314" s="10"/>
      <c r="T314" s="10"/>
      <c r="U314" s="10"/>
      <c r="V314" s="10"/>
      <c r="W314" s="10"/>
      <c r="X314" s="10"/>
      <c r="Y314" s="10"/>
      <c r="Z314" s="10"/>
    </row>
    <row r="315" spans="1:26" ht="15.5">
      <c r="A315" s="10"/>
      <c r="B315" s="10"/>
      <c r="C315" s="10"/>
      <c r="D315" s="10"/>
      <c r="E315" s="10"/>
      <c r="F315" s="610"/>
      <c r="G315" s="10"/>
      <c r="H315" s="10"/>
      <c r="I315" s="10"/>
      <c r="J315" s="10"/>
      <c r="K315" s="10"/>
      <c r="L315" s="10"/>
      <c r="M315" s="507"/>
      <c r="N315" s="10"/>
      <c r="O315" s="10"/>
      <c r="P315" s="10"/>
      <c r="Q315" s="10"/>
      <c r="R315" s="10"/>
      <c r="S315" s="10"/>
      <c r="T315" s="10"/>
      <c r="U315" s="10"/>
      <c r="V315" s="10"/>
      <c r="W315" s="10"/>
      <c r="X315" s="10"/>
      <c r="Y315" s="10"/>
      <c r="Z315" s="10"/>
    </row>
    <row r="316" spans="1:26" ht="15.5">
      <c r="A316" s="10"/>
      <c r="B316" s="10"/>
      <c r="C316" s="10"/>
      <c r="D316" s="10"/>
      <c r="E316" s="10"/>
      <c r="F316" s="610"/>
      <c r="G316" s="10"/>
      <c r="H316" s="10"/>
      <c r="I316" s="10"/>
      <c r="J316" s="10"/>
      <c r="K316" s="10"/>
      <c r="L316" s="10"/>
      <c r="M316" s="507"/>
      <c r="N316" s="10"/>
      <c r="O316" s="10"/>
      <c r="P316" s="10"/>
      <c r="Q316" s="10"/>
      <c r="R316" s="10"/>
      <c r="S316" s="10"/>
      <c r="T316" s="10"/>
      <c r="U316" s="10"/>
      <c r="V316" s="10"/>
      <c r="W316" s="10"/>
      <c r="X316" s="10"/>
      <c r="Y316" s="10"/>
      <c r="Z316" s="10"/>
    </row>
    <row r="317" spans="1:26" ht="15.5">
      <c r="A317" s="10"/>
      <c r="B317" s="10"/>
      <c r="C317" s="10"/>
      <c r="D317" s="10"/>
      <c r="E317" s="10"/>
      <c r="F317" s="610"/>
      <c r="G317" s="10"/>
      <c r="H317" s="10"/>
      <c r="I317" s="10"/>
      <c r="J317" s="10"/>
      <c r="K317" s="10"/>
      <c r="L317" s="10"/>
      <c r="M317" s="507"/>
      <c r="N317" s="10"/>
      <c r="O317" s="10"/>
      <c r="P317" s="10"/>
      <c r="Q317" s="10"/>
      <c r="R317" s="10"/>
      <c r="S317" s="10"/>
      <c r="T317" s="10"/>
      <c r="U317" s="10"/>
      <c r="V317" s="10"/>
      <c r="W317" s="10"/>
      <c r="X317" s="10"/>
      <c r="Y317" s="10"/>
      <c r="Z317" s="10"/>
    </row>
    <row r="318" spans="1:26" ht="15.5">
      <c r="A318" s="10"/>
      <c r="B318" s="10"/>
      <c r="C318" s="10"/>
      <c r="D318" s="10"/>
      <c r="E318" s="10"/>
      <c r="F318" s="610"/>
      <c r="G318" s="10"/>
      <c r="H318" s="10"/>
      <c r="I318" s="10"/>
      <c r="J318" s="10"/>
      <c r="K318" s="10"/>
      <c r="L318" s="10"/>
      <c r="M318" s="507"/>
      <c r="N318" s="10"/>
      <c r="O318" s="10"/>
      <c r="P318" s="10"/>
      <c r="Q318" s="10"/>
      <c r="R318" s="10"/>
      <c r="S318" s="10"/>
      <c r="T318" s="10"/>
      <c r="U318" s="10"/>
      <c r="V318" s="10"/>
      <c r="W318" s="10"/>
      <c r="X318" s="10"/>
      <c r="Y318" s="10"/>
      <c r="Z318" s="10"/>
    </row>
    <row r="319" spans="1:26" ht="15.5">
      <c r="A319" s="10"/>
      <c r="B319" s="10"/>
      <c r="C319" s="10"/>
      <c r="D319" s="10"/>
      <c r="E319" s="10"/>
      <c r="F319" s="610"/>
      <c r="G319" s="10"/>
      <c r="H319" s="10"/>
      <c r="I319" s="10"/>
      <c r="J319" s="10"/>
      <c r="K319" s="10"/>
      <c r="L319" s="10"/>
      <c r="M319" s="507"/>
      <c r="N319" s="10"/>
      <c r="O319" s="10"/>
      <c r="P319" s="10"/>
      <c r="Q319" s="10"/>
      <c r="R319" s="10"/>
      <c r="S319" s="10"/>
      <c r="T319" s="10"/>
      <c r="U319" s="10"/>
      <c r="V319" s="10"/>
      <c r="W319" s="10"/>
      <c r="X319" s="10"/>
      <c r="Y319" s="10"/>
      <c r="Z319" s="10"/>
    </row>
    <row r="320" spans="1:26" ht="15.5">
      <c r="A320" s="10"/>
      <c r="B320" s="10"/>
      <c r="C320" s="10"/>
      <c r="D320" s="10"/>
      <c r="E320" s="10"/>
      <c r="F320" s="610"/>
      <c r="G320" s="10"/>
      <c r="H320" s="10"/>
      <c r="I320" s="10"/>
      <c r="J320" s="10"/>
      <c r="K320" s="10"/>
      <c r="L320" s="10"/>
      <c r="M320" s="507"/>
      <c r="N320" s="10"/>
      <c r="O320" s="10"/>
      <c r="P320" s="10"/>
      <c r="Q320" s="10"/>
      <c r="R320" s="10"/>
      <c r="S320" s="10"/>
      <c r="T320" s="10"/>
      <c r="U320" s="10"/>
      <c r="V320" s="10"/>
      <c r="W320" s="10"/>
      <c r="X320" s="10"/>
      <c r="Y320" s="10"/>
      <c r="Z320" s="10"/>
    </row>
    <row r="321" spans="1:26" ht="15.5">
      <c r="A321" s="10"/>
      <c r="B321" s="10"/>
      <c r="C321" s="10"/>
      <c r="D321" s="10"/>
      <c r="E321" s="10"/>
      <c r="F321" s="610"/>
      <c r="G321" s="10"/>
      <c r="H321" s="10"/>
      <c r="I321" s="10"/>
      <c r="J321" s="10"/>
      <c r="K321" s="10"/>
      <c r="L321" s="10"/>
      <c r="M321" s="507"/>
      <c r="N321" s="10"/>
      <c r="O321" s="10"/>
      <c r="P321" s="10"/>
      <c r="Q321" s="10"/>
      <c r="R321" s="10"/>
      <c r="S321" s="10"/>
      <c r="T321" s="10"/>
      <c r="U321" s="10"/>
      <c r="V321" s="10"/>
      <c r="W321" s="10"/>
      <c r="X321" s="10"/>
      <c r="Y321" s="10"/>
      <c r="Z321" s="10"/>
    </row>
    <row r="322" spans="1:26" ht="15.5">
      <c r="A322" s="10"/>
      <c r="B322" s="10"/>
      <c r="C322" s="10"/>
      <c r="D322" s="10"/>
      <c r="E322" s="10"/>
      <c r="F322" s="610"/>
      <c r="G322" s="10"/>
      <c r="H322" s="10"/>
      <c r="I322" s="10"/>
      <c r="J322" s="10"/>
      <c r="K322" s="10"/>
      <c r="L322" s="10"/>
      <c r="M322" s="507"/>
      <c r="N322" s="10"/>
      <c r="O322" s="10"/>
      <c r="P322" s="10"/>
      <c r="Q322" s="10"/>
      <c r="R322" s="10"/>
      <c r="S322" s="10"/>
      <c r="T322" s="10"/>
      <c r="U322" s="10"/>
      <c r="V322" s="10"/>
      <c r="W322" s="10"/>
      <c r="X322" s="10"/>
      <c r="Y322" s="10"/>
      <c r="Z322" s="10"/>
    </row>
    <row r="323" spans="1:26" ht="15.5">
      <c r="A323" s="10"/>
      <c r="B323" s="10"/>
      <c r="C323" s="10"/>
      <c r="D323" s="10"/>
      <c r="E323" s="10"/>
      <c r="F323" s="610"/>
      <c r="G323" s="10"/>
      <c r="H323" s="10"/>
      <c r="I323" s="10"/>
      <c r="J323" s="10"/>
      <c r="K323" s="10"/>
      <c r="L323" s="10"/>
      <c r="M323" s="507"/>
      <c r="N323" s="10"/>
      <c r="O323" s="10"/>
      <c r="P323" s="10"/>
      <c r="Q323" s="10"/>
      <c r="R323" s="10"/>
      <c r="S323" s="10"/>
      <c r="T323" s="10"/>
      <c r="U323" s="10"/>
      <c r="V323" s="10"/>
      <c r="W323" s="10"/>
      <c r="X323" s="10"/>
      <c r="Y323" s="10"/>
      <c r="Z323" s="10"/>
    </row>
    <row r="324" spans="1:26" ht="15.5">
      <c r="A324" s="10"/>
      <c r="B324" s="10"/>
      <c r="C324" s="10"/>
      <c r="D324" s="10"/>
      <c r="E324" s="10"/>
      <c r="F324" s="610"/>
      <c r="G324" s="10"/>
      <c r="H324" s="10"/>
      <c r="I324" s="10"/>
      <c r="J324" s="10"/>
      <c r="K324" s="10"/>
      <c r="L324" s="10"/>
      <c r="M324" s="507"/>
      <c r="N324" s="10"/>
      <c r="O324" s="10"/>
      <c r="P324" s="10"/>
      <c r="Q324" s="10"/>
      <c r="R324" s="10"/>
      <c r="S324" s="10"/>
      <c r="T324" s="10"/>
      <c r="U324" s="10"/>
      <c r="V324" s="10"/>
      <c r="W324" s="10"/>
      <c r="X324" s="10"/>
      <c r="Y324" s="10"/>
      <c r="Z324" s="10"/>
    </row>
    <row r="325" spans="1:26" ht="15.5">
      <c r="A325" s="10"/>
      <c r="B325" s="10"/>
      <c r="C325" s="10"/>
      <c r="D325" s="10"/>
      <c r="E325" s="10"/>
      <c r="F325" s="610"/>
      <c r="G325" s="10"/>
      <c r="H325" s="10"/>
      <c r="I325" s="10"/>
      <c r="J325" s="10"/>
      <c r="K325" s="10"/>
      <c r="L325" s="10"/>
      <c r="M325" s="507"/>
      <c r="N325" s="10"/>
      <c r="O325" s="10"/>
      <c r="P325" s="10"/>
      <c r="Q325" s="10"/>
      <c r="R325" s="10"/>
      <c r="S325" s="10"/>
      <c r="T325" s="10"/>
      <c r="U325" s="10"/>
      <c r="V325" s="10"/>
      <c r="W325" s="10"/>
      <c r="X325" s="10"/>
      <c r="Y325" s="10"/>
      <c r="Z325" s="10"/>
    </row>
    <row r="326" spans="1:26" ht="15.5">
      <c r="A326" s="10"/>
      <c r="B326" s="10"/>
      <c r="C326" s="10"/>
      <c r="D326" s="10"/>
      <c r="E326" s="10"/>
      <c r="F326" s="610"/>
      <c r="G326" s="10"/>
      <c r="H326" s="10"/>
      <c r="I326" s="10"/>
      <c r="J326" s="10"/>
      <c r="K326" s="10"/>
      <c r="L326" s="10"/>
      <c r="M326" s="507"/>
      <c r="N326" s="10"/>
      <c r="O326" s="10"/>
      <c r="P326" s="10"/>
      <c r="Q326" s="10"/>
      <c r="R326" s="10"/>
      <c r="S326" s="10"/>
      <c r="T326" s="10"/>
      <c r="U326" s="10"/>
      <c r="V326" s="10"/>
      <c r="W326" s="10"/>
      <c r="X326" s="10"/>
      <c r="Y326" s="10"/>
      <c r="Z326" s="10"/>
    </row>
    <row r="327" spans="1:26" ht="15.5">
      <c r="A327" s="10"/>
      <c r="B327" s="10"/>
      <c r="C327" s="10"/>
      <c r="D327" s="10"/>
      <c r="E327" s="10"/>
      <c r="F327" s="610"/>
      <c r="G327" s="10"/>
      <c r="H327" s="10"/>
      <c r="I327" s="10"/>
      <c r="J327" s="10"/>
      <c r="K327" s="10"/>
      <c r="L327" s="10"/>
      <c r="M327" s="507"/>
      <c r="N327" s="10"/>
      <c r="O327" s="10"/>
      <c r="P327" s="10"/>
      <c r="Q327" s="10"/>
      <c r="R327" s="10"/>
      <c r="S327" s="10"/>
      <c r="T327" s="10"/>
      <c r="U327" s="10"/>
      <c r="V327" s="10"/>
      <c r="W327" s="10"/>
      <c r="X327" s="10"/>
      <c r="Y327" s="10"/>
      <c r="Z327" s="10"/>
    </row>
    <row r="328" spans="1:26" ht="15.5">
      <c r="A328" s="10"/>
      <c r="B328" s="10"/>
      <c r="C328" s="10"/>
      <c r="D328" s="10"/>
      <c r="E328" s="10"/>
      <c r="F328" s="610"/>
      <c r="G328" s="10"/>
      <c r="H328" s="10"/>
      <c r="I328" s="10"/>
      <c r="J328" s="10"/>
      <c r="K328" s="10"/>
      <c r="L328" s="10"/>
      <c r="M328" s="507"/>
      <c r="N328" s="10"/>
      <c r="O328" s="10"/>
      <c r="P328" s="10"/>
      <c r="Q328" s="10"/>
      <c r="R328" s="10"/>
      <c r="S328" s="10"/>
      <c r="T328" s="10"/>
      <c r="U328" s="10"/>
      <c r="V328" s="10"/>
      <c r="W328" s="10"/>
      <c r="X328" s="10"/>
      <c r="Y328" s="10"/>
      <c r="Z328" s="10"/>
    </row>
    <row r="329" spans="1:26" ht="15.5">
      <c r="A329" s="10"/>
      <c r="B329" s="10"/>
      <c r="C329" s="10"/>
      <c r="D329" s="10"/>
      <c r="E329" s="10"/>
      <c r="F329" s="610"/>
      <c r="G329" s="10"/>
      <c r="H329" s="10"/>
      <c r="I329" s="10"/>
      <c r="J329" s="10"/>
      <c r="K329" s="10"/>
      <c r="L329" s="10"/>
      <c r="M329" s="507"/>
      <c r="N329" s="10"/>
      <c r="O329" s="10"/>
      <c r="P329" s="10"/>
      <c r="Q329" s="10"/>
      <c r="R329" s="10"/>
      <c r="S329" s="10"/>
      <c r="T329" s="10"/>
      <c r="U329" s="10"/>
      <c r="V329" s="10"/>
      <c r="W329" s="10"/>
      <c r="X329" s="10"/>
      <c r="Y329" s="10"/>
      <c r="Z329" s="10"/>
    </row>
    <row r="330" spans="1:26" ht="15.5">
      <c r="A330" s="10"/>
      <c r="B330" s="10"/>
      <c r="C330" s="10"/>
      <c r="D330" s="10"/>
      <c r="E330" s="10"/>
      <c r="F330" s="610"/>
      <c r="G330" s="10"/>
      <c r="H330" s="10"/>
      <c r="I330" s="10"/>
      <c r="J330" s="10"/>
      <c r="K330" s="10"/>
      <c r="L330" s="10"/>
      <c r="M330" s="507"/>
      <c r="N330" s="10"/>
      <c r="O330" s="10"/>
      <c r="P330" s="10"/>
      <c r="Q330" s="10"/>
      <c r="R330" s="10"/>
      <c r="S330" s="10"/>
      <c r="T330" s="10"/>
      <c r="U330" s="10"/>
      <c r="V330" s="10"/>
      <c r="W330" s="10"/>
      <c r="X330" s="10"/>
      <c r="Y330" s="10"/>
      <c r="Z330" s="10"/>
    </row>
    <row r="331" spans="1:26" ht="15.5">
      <c r="A331" s="10"/>
      <c r="B331" s="10"/>
      <c r="C331" s="10"/>
      <c r="D331" s="10"/>
      <c r="E331" s="10"/>
      <c r="F331" s="610"/>
      <c r="G331" s="10"/>
      <c r="H331" s="10"/>
      <c r="I331" s="10"/>
      <c r="J331" s="10"/>
      <c r="K331" s="10"/>
      <c r="L331" s="10"/>
      <c r="M331" s="507"/>
      <c r="N331" s="10"/>
      <c r="O331" s="10"/>
      <c r="P331" s="10"/>
      <c r="Q331" s="10"/>
      <c r="R331" s="10"/>
      <c r="S331" s="10"/>
      <c r="T331" s="10"/>
      <c r="U331" s="10"/>
      <c r="V331" s="10"/>
      <c r="W331" s="10"/>
      <c r="X331" s="10"/>
      <c r="Y331" s="10"/>
      <c r="Z331" s="10"/>
    </row>
    <row r="332" spans="1:26" ht="15.5">
      <c r="A332" s="10"/>
      <c r="B332" s="10"/>
      <c r="C332" s="10"/>
      <c r="D332" s="10"/>
      <c r="E332" s="10"/>
      <c r="F332" s="610"/>
      <c r="G332" s="10"/>
      <c r="H332" s="10"/>
      <c r="I332" s="10"/>
      <c r="J332" s="10"/>
      <c r="K332" s="10"/>
      <c r="L332" s="10"/>
      <c r="M332" s="507"/>
      <c r="N332" s="10"/>
      <c r="O332" s="10"/>
      <c r="P332" s="10"/>
      <c r="Q332" s="10"/>
      <c r="R332" s="10"/>
      <c r="S332" s="10"/>
      <c r="T332" s="10"/>
      <c r="U332" s="10"/>
      <c r="V332" s="10"/>
      <c r="W332" s="10"/>
      <c r="X332" s="10"/>
      <c r="Y332" s="10"/>
      <c r="Z332" s="10"/>
    </row>
    <row r="333" spans="1:26" ht="15.5">
      <c r="A333" s="10"/>
      <c r="B333" s="10"/>
      <c r="C333" s="10"/>
      <c r="D333" s="10"/>
      <c r="E333" s="10"/>
      <c r="F333" s="610"/>
      <c r="G333" s="10"/>
      <c r="H333" s="10"/>
      <c r="I333" s="10"/>
      <c r="J333" s="10"/>
      <c r="K333" s="10"/>
      <c r="L333" s="10"/>
      <c r="M333" s="507"/>
      <c r="N333" s="10"/>
      <c r="O333" s="10"/>
      <c r="P333" s="10"/>
      <c r="Q333" s="10"/>
      <c r="R333" s="10"/>
      <c r="S333" s="10"/>
      <c r="T333" s="10"/>
      <c r="U333" s="10"/>
      <c r="V333" s="10"/>
      <c r="W333" s="10"/>
      <c r="X333" s="10"/>
      <c r="Y333" s="10"/>
      <c r="Z333" s="10"/>
    </row>
    <row r="334" spans="1:26" ht="15.5">
      <c r="A334" s="10"/>
      <c r="B334" s="10"/>
      <c r="C334" s="10"/>
      <c r="D334" s="10"/>
      <c r="E334" s="10"/>
      <c r="F334" s="610"/>
      <c r="G334" s="10"/>
      <c r="H334" s="10"/>
      <c r="I334" s="10"/>
      <c r="J334" s="10"/>
      <c r="K334" s="10"/>
      <c r="L334" s="10"/>
      <c r="M334" s="507"/>
      <c r="N334" s="10"/>
      <c r="O334" s="10"/>
      <c r="P334" s="10"/>
      <c r="Q334" s="10"/>
      <c r="R334" s="10"/>
      <c r="S334" s="10"/>
      <c r="T334" s="10"/>
      <c r="U334" s="10"/>
      <c r="V334" s="10"/>
      <c r="W334" s="10"/>
      <c r="X334" s="10"/>
      <c r="Y334" s="10"/>
      <c r="Z334" s="10"/>
    </row>
    <row r="335" spans="1:26" ht="15.5">
      <c r="A335" s="10"/>
      <c r="B335" s="10"/>
      <c r="C335" s="10"/>
      <c r="D335" s="10"/>
      <c r="E335" s="10"/>
      <c r="F335" s="610"/>
      <c r="G335" s="10"/>
      <c r="H335" s="10"/>
      <c r="I335" s="10"/>
      <c r="J335" s="10"/>
      <c r="K335" s="10"/>
      <c r="L335" s="10"/>
      <c r="M335" s="507"/>
      <c r="N335" s="10"/>
      <c r="O335" s="10"/>
      <c r="P335" s="10"/>
      <c r="Q335" s="10"/>
      <c r="R335" s="10"/>
      <c r="S335" s="10"/>
      <c r="T335" s="10"/>
      <c r="U335" s="10"/>
      <c r="V335" s="10"/>
      <c r="W335" s="10"/>
      <c r="X335" s="10"/>
      <c r="Y335" s="10"/>
      <c r="Z335" s="10"/>
    </row>
    <row r="336" spans="1:26" ht="15.5">
      <c r="A336" s="10"/>
      <c r="B336" s="10"/>
      <c r="C336" s="10"/>
      <c r="D336" s="10"/>
      <c r="E336" s="10"/>
      <c r="F336" s="610"/>
      <c r="G336" s="10"/>
      <c r="H336" s="10"/>
      <c r="I336" s="10"/>
      <c r="J336" s="10"/>
      <c r="K336" s="10"/>
      <c r="L336" s="10"/>
      <c r="M336" s="507"/>
      <c r="N336" s="10"/>
      <c r="O336" s="10"/>
      <c r="P336" s="10"/>
      <c r="Q336" s="10"/>
      <c r="R336" s="10"/>
      <c r="S336" s="10"/>
      <c r="T336" s="10"/>
      <c r="U336" s="10"/>
      <c r="V336" s="10"/>
      <c r="W336" s="10"/>
      <c r="X336" s="10"/>
      <c r="Y336" s="10"/>
      <c r="Z336" s="10"/>
    </row>
    <row r="337" spans="1:26" ht="15.5">
      <c r="A337" s="10"/>
      <c r="B337" s="10"/>
      <c r="C337" s="10"/>
      <c r="D337" s="10"/>
      <c r="E337" s="10"/>
      <c r="F337" s="610"/>
      <c r="G337" s="10"/>
      <c r="H337" s="10"/>
      <c r="I337" s="10"/>
      <c r="J337" s="10"/>
      <c r="K337" s="10"/>
      <c r="L337" s="10"/>
      <c r="M337" s="507"/>
      <c r="N337" s="10"/>
      <c r="O337" s="10"/>
      <c r="P337" s="10"/>
      <c r="Q337" s="10"/>
      <c r="R337" s="10"/>
      <c r="S337" s="10"/>
      <c r="T337" s="10"/>
      <c r="U337" s="10"/>
      <c r="V337" s="10"/>
      <c r="W337" s="10"/>
      <c r="X337" s="10"/>
      <c r="Y337" s="10"/>
      <c r="Z337" s="10"/>
    </row>
    <row r="338" spans="1:26" ht="15.5">
      <c r="A338" s="10"/>
      <c r="B338" s="10"/>
      <c r="C338" s="10"/>
      <c r="D338" s="10"/>
      <c r="E338" s="10"/>
      <c r="F338" s="610"/>
      <c r="G338" s="10"/>
      <c r="H338" s="10"/>
      <c r="I338" s="10"/>
      <c r="J338" s="10"/>
      <c r="K338" s="10"/>
      <c r="L338" s="10"/>
      <c r="M338" s="507"/>
      <c r="N338" s="10"/>
      <c r="O338" s="10"/>
      <c r="P338" s="10"/>
      <c r="Q338" s="10"/>
      <c r="R338" s="10"/>
      <c r="S338" s="10"/>
      <c r="T338" s="10"/>
      <c r="U338" s="10"/>
      <c r="V338" s="10"/>
      <c r="W338" s="10"/>
      <c r="X338" s="10"/>
      <c r="Y338" s="10"/>
      <c r="Z338" s="10"/>
    </row>
    <row r="339" spans="1:26" ht="15.5">
      <c r="A339" s="10"/>
      <c r="B339" s="10"/>
      <c r="C339" s="10"/>
      <c r="D339" s="10"/>
      <c r="E339" s="10"/>
      <c r="F339" s="610"/>
      <c r="G339" s="10"/>
      <c r="H339" s="10"/>
      <c r="I339" s="10"/>
      <c r="J339" s="10"/>
      <c r="K339" s="10"/>
      <c r="L339" s="10"/>
      <c r="M339" s="507"/>
      <c r="N339" s="10"/>
      <c r="O339" s="10"/>
      <c r="P339" s="10"/>
      <c r="Q339" s="10"/>
      <c r="R339" s="10"/>
      <c r="S339" s="10"/>
      <c r="T339" s="10"/>
      <c r="U339" s="10"/>
      <c r="V339" s="10"/>
      <c r="W339" s="10"/>
      <c r="X339" s="10"/>
      <c r="Y339" s="10"/>
      <c r="Z339" s="10"/>
    </row>
    <row r="340" spans="1:26" ht="15.5">
      <c r="A340" s="10"/>
      <c r="B340" s="10"/>
      <c r="C340" s="10"/>
      <c r="D340" s="10"/>
      <c r="E340" s="10"/>
      <c r="F340" s="610"/>
      <c r="G340" s="10"/>
      <c r="H340" s="10"/>
      <c r="I340" s="10"/>
      <c r="J340" s="10"/>
      <c r="K340" s="10"/>
      <c r="L340" s="10"/>
      <c r="M340" s="507"/>
      <c r="N340" s="10"/>
      <c r="O340" s="10"/>
      <c r="P340" s="10"/>
      <c r="Q340" s="10"/>
      <c r="R340" s="10"/>
      <c r="S340" s="10"/>
      <c r="T340" s="10"/>
      <c r="U340" s="10"/>
      <c r="V340" s="10"/>
      <c r="W340" s="10"/>
      <c r="X340" s="10"/>
      <c r="Y340" s="10"/>
      <c r="Z340" s="10"/>
    </row>
    <row r="341" spans="1:26" ht="15.5">
      <c r="A341" s="10"/>
      <c r="B341" s="10"/>
      <c r="C341" s="10"/>
      <c r="D341" s="10"/>
      <c r="E341" s="10"/>
      <c r="F341" s="610"/>
      <c r="G341" s="10"/>
      <c r="H341" s="10"/>
      <c r="I341" s="10"/>
      <c r="J341" s="10"/>
      <c r="K341" s="10"/>
      <c r="L341" s="10"/>
      <c r="M341" s="507"/>
      <c r="N341" s="10"/>
      <c r="O341" s="10"/>
      <c r="P341" s="10"/>
      <c r="Q341" s="10"/>
      <c r="R341" s="10"/>
      <c r="S341" s="10"/>
      <c r="T341" s="10"/>
      <c r="U341" s="10"/>
      <c r="V341" s="10"/>
      <c r="W341" s="10"/>
      <c r="X341" s="10"/>
      <c r="Y341" s="10"/>
      <c r="Z341" s="10"/>
    </row>
    <row r="342" spans="1:26" ht="15.5">
      <c r="A342" s="10"/>
      <c r="B342" s="10"/>
      <c r="C342" s="10"/>
      <c r="D342" s="10"/>
      <c r="E342" s="10"/>
      <c r="F342" s="610"/>
      <c r="G342" s="10"/>
      <c r="H342" s="10"/>
      <c r="I342" s="10"/>
      <c r="J342" s="10"/>
      <c r="K342" s="10"/>
      <c r="L342" s="10"/>
      <c r="M342" s="507"/>
      <c r="N342" s="10"/>
      <c r="O342" s="10"/>
      <c r="P342" s="10"/>
      <c r="Q342" s="10"/>
      <c r="R342" s="10"/>
      <c r="S342" s="10"/>
      <c r="T342" s="10"/>
      <c r="U342" s="10"/>
      <c r="V342" s="10"/>
      <c r="W342" s="10"/>
      <c r="X342" s="10"/>
      <c r="Y342" s="10"/>
      <c r="Z342" s="10"/>
    </row>
    <row r="343" spans="1:26" ht="15.5">
      <c r="A343" s="10"/>
      <c r="B343" s="10"/>
      <c r="C343" s="10"/>
      <c r="D343" s="10"/>
      <c r="E343" s="10"/>
      <c r="F343" s="610"/>
      <c r="G343" s="10"/>
      <c r="H343" s="10"/>
      <c r="I343" s="10"/>
      <c r="J343" s="10"/>
      <c r="K343" s="10"/>
      <c r="L343" s="10"/>
      <c r="M343" s="507"/>
      <c r="N343" s="10"/>
      <c r="O343" s="10"/>
      <c r="P343" s="10"/>
      <c r="Q343" s="10"/>
      <c r="R343" s="10"/>
      <c r="S343" s="10"/>
      <c r="T343" s="10"/>
      <c r="U343" s="10"/>
      <c r="V343" s="10"/>
      <c r="W343" s="10"/>
      <c r="X343" s="10"/>
      <c r="Y343" s="10"/>
      <c r="Z343" s="10"/>
    </row>
    <row r="344" spans="1:26" ht="15.5">
      <c r="A344" s="10"/>
      <c r="B344" s="10"/>
      <c r="C344" s="10"/>
      <c r="D344" s="10"/>
      <c r="E344" s="10"/>
      <c r="F344" s="610"/>
      <c r="G344" s="10"/>
      <c r="H344" s="10"/>
      <c r="I344" s="10"/>
      <c r="J344" s="10"/>
      <c r="K344" s="10"/>
      <c r="L344" s="10"/>
      <c r="M344" s="507"/>
      <c r="N344" s="10"/>
      <c r="O344" s="10"/>
      <c r="P344" s="10"/>
      <c r="Q344" s="10"/>
      <c r="R344" s="10"/>
      <c r="S344" s="10"/>
      <c r="T344" s="10"/>
      <c r="U344" s="10"/>
      <c r="V344" s="10"/>
      <c r="W344" s="10"/>
      <c r="X344" s="10"/>
      <c r="Y344" s="10"/>
      <c r="Z344" s="10"/>
    </row>
    <row r="345" spans="1:26" ht="15.5">
      <c r="A345" s="10"/>
      <c r="B345" s="10"/>
      <c r="C345" s="10"/>
      <c r="D345" s="10"/>
      <c r="E345" s="10"/>
      <c r="F345" s="610"/>
      <c r="G345" s="10"/>
      <c r="H345" s="10"/>
      <c r="I345" s="10"/>
      <c r="J345" s="10"/>
      <c r="K345" s="10"/>
      <c r="L345" s="10"/>
      <c r="M345" s="507"/>
      <c r="N345" s="10"/>
      <c r="O345" s="10"/>
      <c r="P345" s="10"/>
      <c r="Q345" s="10"/>
      <c r="R345" s="10"/>
      <c r="S345" s="10"/>
      <c r="T345" s="10"/>
      <c r="U345" s="10"/>
      <c r="V345" s="10"/>
      <c r="W345" s="10"/>
      <c r="X345" s="10"/>
      <c r="Y345" s="10"/>
      <c r="Z345" s="10"/>
    </row>
    <row r="346" spans="1:26" ht="15.5">
      <c r="A346" s="10"/>
      <c r="B346" s="10"/>
      <c r="C346" s="10"/>
      <c r="D346" s="10"/>
      <c r="E346" s="10"/>
      <c r="F346" s="610"/>
      <c r="G346" s="10"/>
      <c r="H346" s="10"/>
      <c r="I346" s="10"/>
      <c r="J346" s="10"/>
      <c r="K346" s="10"/>
      <c r="L346" s="10"/>
      <c r="M346" s="507"/>
      <c r="N346" s="10"/>
      <c r="O346" s="10"/>
      <c r="P346" s="10"/>
      <c r="Q346" s="10"/>
      <c r="R346" s="10"/>
      <c r="S346" s="10"/>
      <c r="T346" s="10"/>
      <c r="U346" s="10"/>
      <c r="V346" s="10"/>
      <c r="W346" s="10"/>
      <c r="X346" s="10"/>
      <c r="Y346" s="10"/>
      <c r="Z346" s="10"/>
    </row>
    <row r="347" spans="1:26" ht="15.5">
      <c r="A347" s="10"/>
      <c r="B347" s="10"/>
      <c r="C347" s="10"/>
      <c r="D347" s="10"/>
      <c r="E347" s="10"/>
      <c r="F347" s="610"/>
      <c r="G347" s="10"/>
      <c r="H347" s="10"/>
      <c r="I347" s="10"/>
      <c r="J347" s="10"/>
      <c r="K347" s="10"/>
      <c r="L347" s="10"/>
      <c r="M347" s="507"/>
      <c r="N347" s="10"/>
      <c r="O347" s="10"/>
      <c r="P347" s="10"/>
      <c r="Q347" s="10"/>
      <c r="R347" s="10"/>
      <c r="S347" s="10"/>
      <c r="T347" s="10"/>
      <c r="U347" s="10"/>
      <c r="V347" s="10"/>
      <c r="W347" s="10"/>
      <c r="X347" s="10"/>
      <c r="Y347" s="10"/>
      <c r="Z347" s="10"/>
    </row>
    <row r="348" spans="1:26" ht="15.5">
      <c r="A348" s="10"/>
      <c r="B348" s="10"/>
      <c r="C348" s="10"/>
      <c r="D348" s="10"/>
      <c r="E348" s="10"/>
      <c r="F348" s="610"/>
      <c r="G348" s="10"/>
      <c r="H348" s="10"/>
      <c r="I348" s="10"/>
      <c r="J348" s="10"/>
      <c r="K348" s="10"/>
      <c r="L348" s="10"/>
      <c r="M348" s="507"/>
      <c r="N348" s="10"/>
      <c r="O348" s="10"/>
      <c r="P348" s="10"/>
      <c r="Q348" s="10"/>
      <c r="R348" s="10"/>
      <c r="S348" s="10"/>
      <c r="T348" s="10"/>
      <c r="U348" s="10"/>
      <c r="V348" s="10"/>
      <c r="W348" s="10"/>
      <c r="X348" s="10"/>
      <c r="Y348" s="10"/>
      <c r="Z348" s="10"/>
    </row>
    <row r="349" spans="1:26" ht="15.5">
      <c r="A349" s="10"/>
      <c r="B349" s="10"/>
      <c r="C349" s="10"/>
      <c r="D349" s="10"/>
      <c r="E349" s="10"/>
      <c r="F349" s="610"/>
      <c r="G349" s="10"/>
      <c r="H349" s="10"/>
      <c r="I349" s="10"/>
      <c r="J349" s="10"/>
      <c r="K349" s="10"/>
      <c r="L349" s="10"/>
      <c r="M349" s="507"/>
      <c r="N349" s="10"/>
      <c r="O349" s="10"/>
      <c r="P349" s="10"/>
      <c r="Q349" s="10"/>
      <c r="R349" s="10"/>
      <c r="S349" s="10"/>
      <c r="T349" s="10"/>
      <c r="U349" s="10"/>
      <c r="V349" s="10"/>
      <c r="W349" s="10"/>
      <c r="X349" s="10"/>
      <c r="Y349" s="10"/>
      <c r="Z349" s="10"/>
    </row>
    <row r="350" spans="1:26" ht="15.5">
      <c r="A350" s="10"/>
      <c r="B350" s="10"/>
      <c r="C350" s="10"/>
      <c r="D350" s="10"/>
      <c r="E350" s="10"/>
      <c r="F350" s="610"/>
      <c r="G350" s="10"/>
      <c r="H350" s="10"/>
      <c r="I350" s="10"/>
      <c r="J350" s="10"/>
      <c r="K350" s="10"/>
      <c r="L350" s="10"/>
      <c r="M350" s="507"/>
      <c r="N350" s="10"/>
      <c r="O350" s="10"/>
      <c r="P350" s="10"/>
      <c r="Q350" s="10"/>
      <c r="R350" s="10"/>
      <c r="S350" s="10"/>
      <c r="T350" s="10"/>
      <c r="U350" s="10"/>
      <c r="V350" s="10"/>
      <c r="W350" s="10"/>
      <c r="X350" s="10"/>
      <c r="Y350" s="10"/>
      <c r="Z350" s="10"/>
    </row>
    <row r="351" spans="1:26" ht="15.5">
      <c r="A351" s="10"/>
      <c r="B351" s="10"/>
      <c r="C351" s="10"/>
      <c r="D351" s="10"/>
      <c r="E351" s="10"/>
      <c r="F351" s="610"/>
      <c r="G351" s="10"/>
      <c r="H351" s="10"/>
      <c r="I351" s="10"/>
      <c r="J351" s="10"/>
      <c r="K351" s="10"/>
      <c r="L351" s="10"/>
      <c r="M351" s="507"/>
      <c r="N351" s="10"/>
      <c r="O351" s="10"/>
      <c r="P351" s="10"/>
      <c r="Q351" s="10"/>
      <c r="R351" s="10"/>
      <c r="S351" s="10"/>
      <c r="T351" s="10"/>
      <c r="U351" s="10"/>
      <c r="V351" s="10"/>
      <c r="W351" s="10"/>
      <c r="X351" s="10"/>
      <c r="Y351" s="10"/>
      <c r="Z351" s="10"/>
    </row>
    <row r="352" spans="1:26" ht="15.5">
      <c r="A352" s="10"/>
      <c r="B352" s="10"/>
      <c r="C352" s="10"/>
      <c r="D352" s="10"/>
      <c r="E352" s="10"/>
      <c r="F352" s="610"/>
      <c r="G352" s="10"/>
      <c r="H352" s="10"/>
      <c r="I352" s="10"/>
      <c r="J352" s="10"/>
      <c r="K352" s="10"/>
      <c r="L352" s="10"/>
      <c r="M352" s="507"/>
      <c r="N352" s="10"/>
      <c r="O352" s="10"/>
      <c r="P352" s="10"/>
      <c r="Q352" s="10"/>
      <c r="R352" s="10"/>
      <c r="S352" s="10"/>
      <c r="T352" s="10"/>
      <c r="U352" s="10"/>
      <c r="V352" s="10"/>
      <c r="W352" s="10"/>
      <c r="X352" s="10"/>
      <c r="Y352" s="10"/>
      <c r="Z352" s="10"/>
    </row>
    <row r="353" spans="1:26" ht="15.5">
      <c r="A353" s="10"/>
      <c r="B353" s="10"/>
      <c r="C353" s="10"/>
      <c r="D353" s="10"/>
      <c r="E353" s="10"/>
      <c r="F353" s="610"/>
      <c r="G353" s="10"/>
      <c r="H353" s="10"/>
      <c r="I353" s="10"/>
      <c r="J353" s="10"/>
      <c r="K353" s="10"/>
      <c r="L353" s="10"/>
      <c r="M353" s="507"/>
      <c r="N353" s="10"/>
      <c r="O353" s="10"/>
      <c r="P353" s="10"/>
      <c r="Q353" s="10"/>
      <c r="R353" s="10"/>
      <c r="S353" s="10"/>
      <c r="T353" s="10"/>
      <c r="U353" s="10"/>
      <c r="V353" s="10"/>
      <c r="W353" s="10"/>
      <c r="X353" s="10"/>
      <c r="Y353" s="10"/>
      <c r="Z353" s="10"/>
    </row>
    <row r="354" spans="1:26" ht="15.5">
      <c r="A354" s="10"/>
      <c r="B354" s="10"/>
      <c r="C354" s="10"/>
      <c r="D354" s="10"/>
      <c r="E354" s="10"/>
      <c r="F354" s="610"/>
      <c r="G354" s="10"/>
      <c r="H354" s="10"/>
      <c r="I354" s="10"/>
      <c r="J354" s="10"/>
      <c r="K354" s="10"/>
      <c r="L354" s="10"/>
      <c r="M354" s="507"/>
      <c r="N354" s="10"/>
      <c r="O354" s="10"/>
      <c r="P354" s="10"/>
      <c r="Q354" s="10"/>
      <c r="R354" s="10"/>
      <c r="S354" s="10"/>
      <c r="T354" s="10"/>
      <c r="U354" s="10"/>
      <c r="V354" s="10"/>
      <c r="W354" s="10"/>
      <c r="X354" s="10"/>
      <c r="Y354" s="10"/>
      <c r="Z354" s="10"/>
    </row>
    <row r="355" spans="1:26" ht="15.5">
      <c r="A355" s="10"/>
      <c r="B355" s="10"/>
      <c r="C355" s="10"/>
      <c r="D355" s="10"/>
      <c r="E355" s="10"/>
      <c r="F355" s="610"/>
      <c r="G355" s="10"/>
      <c r="H355" s="10"/>
      <c r="I355" s="10"/>
      <c r="J355" s="10"/>
      <c r="K355" s="10"/>
      <c r="L355" s="10"/>
      <c r="M355" s="507"/>
      <c r="N355" s="10"/>
      <c r="O355" s="10"/>
      <c r="P355" s="10"/>
      <c r="Q355" s="10"/>
      <c r="R355" s="10"/>
      <c r="S355" s="10"/>
      <c r="T355" s="10"/>
      <c r="U355" s="10"/>
      <c r="V355" s="10"/>
      <c r="W355" s="10"/>
      <c r="X355" s="10"/>
      <c r="Y355" s="10"/>
      <c r="Z355" s="10"/>
    </row>
    <row r="356" spans="1:26" ht="15.5">
      <c r="A356" s="10"/>
      <c r="B356" s="10"/>
      <c r="C356" s="10"/>
      <c r="D356" s="10"/>
      <c r="E356" s="10"/>
      <c r="F356" s="610"/>
      <c r="G356" s="10"/>
      <c r="H356" s="10"/>
      <c r="I356" s="10"/>
      <c r="J356" s="10"/>
      <c r="K356" s="10"/>
      <c r="L356" s="10"/>
      <c r="M356" s="507"/>
      <c r="N356" s="10"/>
      <c r="O356" s="10"/>
      <c r="P356" s="10"/>
      <c r="Q356" s="10"/>
      <c r="R356" s="10"/>
      <c r="S356" s="10"/>
      <c r="T356" s="10"/>
      <c r="U356" s="10"/>
      <c r="V356" s="10"/>
      <c r="W356" s="10"/>
      <c r="X356" s="10"/>
      <c r="Y356" s="10"/>
      <c r="Z356" s="10"/>
    </row>
    <row r="357" spans="1:26" ht="15.5">
      <c r="A357" s="10"/>
      <c r="B357" s="10"/>
      <c r="C357" s="10"/>
      <c r="D357" s="10"/>
      <c r="E357" s="10"/>
      <c r="F357" s="610"/>
      <c r="G357" s="10"/>
      <c r="H357" s="10"/>
      <c r="I357" s="10"/>
      <c r="J357" s="10"/>
      <c r="K357" s="10"/>
      <c r="L357" s="10"/>
      <c r="M357" s="507"/>
      <c r="N357" s="10"/>
      <c r="O357" s="10"/>
      <c r="P357" s="10"/>
      <c r="Q357" s="10"/>
      <c r="R357" s="10"/>
      <c r="S357" s="10"/>
      <c r="T357" s="10"/>
      <c r="U357" s="10"/>
      <c r="V357" s="10"/>
      <c r="W357" s="10"/>
      <c r="X357" s="10"/>
      <c r="Y357" s="10"/>
      <c r="Z357" s="10"/>
    </row>
    <row r="358" spans="1:26" ht="15.5">
      <c r="A358" s="10"/>
      <c r="B358" s="10"/>
      <c r="C358" s="10"/>
      <c r="D358" s="10"/>
      <c r="E358" s="10"/>
      <c r="F358" s="610"/>
      <c r="G358" s="10"/>
      <c r="H358" s="10"/>
      <c r="I358" s="10"/>
      <c r="J358" s="10"/>
      <c r="K358" s="10"/>
      <c r="L358" s="10"/>
      <c r="M358" s="507"/>
      <c r="N358" s="10"/>
      <c r="O358" s="10"/>
      <c r="P358" s="10"/>
      <c r="Q358" s="10"/>
      <c r="R358" s="10"/>
      <c r="S358" s="10"/>
      <c r="T358" s="10"/>
      <c r="U358" s="10"/>
      <c r="V358" s="10"/>
      <c r="W358" s="10"/>
      <c r="X358" s="10"/>
      <c r="Y358" s="10"/>
      <c r="Z358" s="10"/>
    </row>
    <row r="359" spans="1:26" ht="15.5">
      <c r="A359" s="10"/>
      <c r="B359" s="10"/>
      <c r="C359" s="10"/>
      <c r="D359" s="10"/>
      <c r="E359" s="10"/>
      <c r="F359" s="610"/>
      <c r="G359" s="10"/>
      <c r="H359" s="10"/>
      <c r="I359" s="10"/>
      <c r="J359" s="10"/>
      <c r="K359" s="10"/>
      <c r="L359" s="10"/>
      <c r="M359" s="507"/>
      <c r="N359" s="10"/>
      <c r="O359" s="10"/>
      <c r="P359" s="10"/>
      <c r="Q359" s="10"/>
      <c r="R359" s="10"/>
      <c r="S359" s="10"/>
      <c r="T359" s="10"/>
      <c r="U359" s="10"/>
      <c r="V359" s="10"/>
      <c r="W359" s="10"/>
      <c r="X359" s="10"/>
      <c r="Y359" s="10"/>
      <c r="Z359" s="10"/>
    </row>
    <row r="360" spans="1:26" ht="15.5">
      <c r="A360" s="10"/>
      <c r="B360" s="10"/>
      <c r="C360" s="10"/>
      <c r="D360" s="10"/>
      <c r="E360" s="10"/>
      <c r="F360" s="610"/>
      <c r="G360" s="10"/>
      <c r="H360" s="10"/>
      <c r="I360" s="10"/>
      <c r="J360" s="10"/>
      <c r="K360" s="10"/>
      <c r="L360" s="10"/>
      <c r="M360" s="507"/>
      <c r="N360" s="10"/>
      <c r="O360" s="10"/>
      <c r="P360" s="10"/>
      <c r="Q360" s="10"/>
      <c r="R360" s="10"/>
      <c r="S360" s="10"/>
      <c r="T360" s="10"/>
      <c r="U360" s="10"/>
      <c r="V360" s="10"/>
      <c r="W360" s="10"/>
      <c r="X360" s="10"/>
      <c r="Y360" s="10"/>
      <c r="Z360" s="10"/>
    </row>
    <row r="361" spans="1:26" ht="15.5">
      <c r="A361" s="10"/>
      <c r="B361" s="10"/>
      <c r="C361" s="10"/>
      <c r="D361" s="10"/>
      <c r="E361" s="10"/>
      <c r="F361" s="610"/>
      <c r="G361" s="10"/>
      <c r="H361" s="10"/>
      <c r="I361" s="10"/>
      <c r="J361" s="10"/>
      <c r="K361" s="10"/>
      <c r="L361" s="10"/>
      <c r="M361" s="507"/>
      <c r="N361" s="10"/>
      <c r="O361" s="10"/>
      <c r="P361" s="10"/>
      <c r="Q361" s="10"/>
      <c r="R361" s="10"/>
      <c r="S361" s="10"/>
      <c r="T361" s="10"/>
      <c r="U361" s="10"/>
      <c r="V361" s="10"/>
      <c r="W361" s="10"/>
      <c r="X361" s="10"/>
      <c r="Y361" s="10"/>
      <c r="Z361" s="10"/>
    </row>
    <row r="362" spans="1:26" ht="15.5">
      <c r="A362" s="10"/>
      <c r="B362" s="10"/>
      <c r="C362" s="10"/>
      <c r="D362" s="10"/>
      <c r="E362" s="10"/>
      <c r="F362" s="610"/>
      <c r="G362" s="10"/>
      <c r="H362" s="10"/>
      <c r="I362" s="10"/>
      <c r="J362" s="10"/>
      <c r="K362" s="10"/>
      <c r="L362" s="10"/>
      <c r="M362" s="507"/>
      <c r="N362" s="10"/>
      <c r="O362" s="10"/>
      <c r="P362" s="10"/>
      <c r="Q362" s="10"/>
      <c r="R362" s="10"/>
      <c r="S362" s="10"/>
      <c r="T362" s="10"/>
      <c r="U362" s="10"/>
      <c r="V362" s="10"/>
      <c r="W362" s="10"/>
      <c r="X362" s="10"/>
      <c r="Y362" s="10"/>
      <c r="Z362" s="10"/>
    </row>
    <row r="363" spans="1:26" ht="15.5">
      <c r="A363" s="10"/>
      <c r="B363" s="10"/>
      <c r="C363" s="10"/>
      <c r="D363" s="10"/>
      <c r="E363" s="10"/>
      <c r="F363" s="610"/>
      <c r="G363" s="10"/>
      <c r="H363" s="10"/>
      <c r="I363" s="10"/>
      <c r="J363" s="10"/>
      <c r="K363" s="10"/>
      <c r="L363" s="10"/>
      <c r="M363" s="507"/>
      <c r="N363" s="10"/>
      <c r="O363" s="10"/>
      <c r="P363" s="10"/>
      <c r="Q363" s="10"/>
      <c r="R363" s="10"/>
      <c r="S363" s="10"/>
      <c r="T363" s="10"/>
      <c r="U363" s="10"/>
      <c r="V363" s="10"/>
      <c r="W363" s="10"/>
      <c r="X363" s="10"/>
      <c r="Y363" s="10"/>
      <c r="Z363" s="10"/>
    </row>
    <row r="364" spans="1:26" ht="15.5">
      <c r="A364" s="10"/>
      <c r="B364" s="10"/>
      <c r="C364" s="10"/>
      <c r="D364" s="10"/>
      <c r="E364" s="10"/>
      <c r="F364" s="610"/>
      <c r="G364" s="10"/>
      <c r="H364" s="10"/>
      <c r="I364" s="10"/>
      <c r="J364" s="10"/>
      <c r="K364" s="10"/>
      <c r="L364" s="10"/>
      <c r="M364" s="507"/>
      <c r="N364" s="10"/>
      <c r="O364" s="10"/>
      <c r="P364" s="10"/>
      <c r="Q364" s="10"/>
      <c r="R364" s="10"/>
      <c r="S364" s="10"/>
      <c r="T364" s="10"/>
      <c r="U364" s="10"/>
      <c r="V364" s="10"/>
      <c r="W364" s="10"/>
      <c r="X364" s="10"/>
      <c r="Y364" s="10"/>
      <c r="Z364" s="10"/>
    </row>
    <row r="365" spans="1:26" ht="15.5">
      <c r="A365" s="10"/>
      <c r="B365" s="10"/>
      <c r="C365" s="10"/>
      <c r="D365" s="10"/>
      <c r="E365" s="10"/>
      <c r="F365" s="610"/>
      <c r="G365" s="10"/>
      <c r="H365" s="10"/>
      <c r="I365" s="10"/>
      <c r="J365" s="10"/>
      <c r="K365" s="10"/>
      <c r="L365" s="10"/>
      <c r="M365" s="507"/>
      <c r="N365" s="10"/>
      <c r="O365" s="10"/>
      <c r="P365" s="10"/>
      <c r="Q365" s="10"/>
      <c r="R365" s="10"/>
      <c r="S365" s="10"/>
      <c r="T365" s="10"/>
      <c r="U365" s="10"/>
      <c r="V365" s="10"/>
      <c r="W365" s="10"/>
      <c r="X365" s="10"/>
      <c r="Y365" s="10"/>
      <c r="Z365" s="10"/>
    </row>
    <row r="366" spans="1:26" ht="15.5">
      <c r="A366" s="10"/>
      <c r="B366" s="10"/>
      <c r="C366" s="10"/>
      <c r="D366" s="10"/>
      <c r="E366" s="10"/>
      <c r="F366" s="610"/>
      <c r="G366" s="10"/>
      <c r="H366" s="10"/>
      <c r="I366" s="10"/>
      <c r="J366" s="10"/>
      <c r="K366" s="10"/>
      <c r="L366" s="10"/>
      <c r="M366" s="507"/>
      <c r="N366" s="10"/>
      <c r="O366" s="10"/>
      <c r="P366" s="10"/>
      <c r="Q366" s="10"/>
      <c r="R366" s="10"/>
      <c r="S366" s="10"/>
      <c r="T366" s="10"/>
      <c r="U366" s="10"/>
      <c r="V366" s="10"/>
      <c r="W366" s="10"/>
      <c r="X366" s="10"/>
      <c r="Y366" s="10"/>
      <c r="Z366" s="10"/>
    </row>
    <row r="367" spans="1:26" ht="15.5">
      <c r="A367" s="10"/>
      <c r="B367" s="10"/>
      <c r="C367" s="10"/>
      <c r="D367" s="10"/>
      <c r="E367" s="10"/>
      <c r="F367" s="610"/>
      <c r="G367" s="10"/>
      <c r="H367" s="10"/>
      <c r="I367" s="10"/>
      <c r="J367" s="10"/>
      <c r="K367" s="10"/>
      <c r="L367" s="10"/>
      <c r="M367" s="507"/>
      <c r="N367" s="10"/>
      <c r="O367" s="10"/>
      <c r="P367" s="10"/>
      <c r="Q367" s="10"/>
      <c r="R367" s="10"/>
      <c r="S367" s="10"/>
      <c r="T367" s="10"/>
      <c r="U367" s="10"/>
      <c r="V367" s="10"/>
      <c r="W367" s="10"/>
      <c r="X367" s="10"/>
      <c r="Y367" s="10"/>
      <c r="Z367" s="10"/>
    </row>
    <row r="368" spans="1:26" ht="15.5">
      <c r="A368" s="10"/>
      <c r="B368" s="10"/>
      <c r="C368" s="10"/>
      <c r="D368" s="10"/>
      <c r="E368" s="10"/>
      <c r="F368" s="610"/>
      <c r="G368" s="10"/>
      <c r="H368" s="10"/>
      <c r="I368" s="10"/>
      <c r="J368" s="10"/>
      <c r="K368" s="10"/>
      <c r="L368" s="10"/>
      <c r="M368" s="507"/>
      <c r="N368" s="10"/>
      <c r="O368" s="10"/>
      <c r="P368" s="10"/>
      <c r="Q368" s="10"/>
      <c r="R368" s="10"/>
      <c r="S368" s="10"/>
      <c r="T368" s="10"/>
      <c r="U368" s="10"/>
      <c r="V368" s="10"/>
      <c r="W368" s="10"/>
      <c r="X368" s="10"/>
      <c r="Y368" s="10"/>
      <c r="Z368" s="10"/>
    </row>
    <row r="369" spans="1:26" ht="15.5">
      <c r="A369" s="10"/>
      <c r="B369" s="10"/>
      <c r="C369" s="10"/>
      <c r="D369" s="10"/>
      <c r="E369" s="10"/>
      <c r="F369" s="610"/>
      <c r="G369" s="10"/>
      <c r="H369" s="10"/>
      <c r="I369" s="10"/>
      <c r="J369" s="10"/>
      <c r="K369" s="10"/>
      <c r="L369" s="10"/>
      <c r="M369" s="507"/>
      <c r="N369" s="10"/>
      <c r="O369" s="10"/>
      <c r="P369" s="10"/>
      <c r="Q369" s="10"/>
      <c r="R369" s="10"/>
      <c r="S369" s="10"/>
      <c r="T369" s="10"/>
      <c r="U369" s="10"/>
      <c r="V369" s="10"/>
      <c r="W369" s="10"/>
      <c r="X369" s="10"/>
      <c r="Y369" s="10"/>
      <c r="Z369" s="10"/>
    </row>
    <row r="370" spans="1:26" ht="15.5">
      <c r="A370" s="10"/>
      <c r="B370" s="10"/>
      <c r="C370" s="10"/>
      <c r="D370" s="10"/>
      <c r="E370" s="10"/>
      <c r="F370" s="610"/>
      <c r="G370" s="10"/>
      <c r="H370" s="10"/>
      <c r="I370" s="10"/>
      <c r="J370" s="10"/>
      <c r="K370" s="10"/>
      <c r="L370" s="10"/>
      <c r="M370" s="507"/>
      <c r="N370" s="10"/>
      <c r="O370" s="10"/>
      <c r="P370" s="10"/>
      <c r="Q370" s="10"/>
      <c r="R370" s="10"/>
      <c r="S370" s="10"/>
      <c r="T370" s="10"/>
      <c r="U370" s="10"/>
      <c r="V370" s="10"/>
      <c r="W370" s="10"/>
      <c r="X370" s="10"/>
      <c r="Y370" s="10"/>
      <c r="Z370" s="10"/>
    </row>
    <row r="371" spans="1:26" ht="15.5">
      <c r="A371" s="10"/>
      <c r="B371" s="10"/>
      <c r="C371" s="10"/>
      <c r="D371" s="10"/>
      <c r="E371" s="10"/>
      <c r="F371" s="610"/>
      <c r="G371" s="10"/>
      <c r="H371" s="10"/>
      <c r="I371" s="10"/>
      <c r="J371" s="10"/>
      <c r="K371" s="10"/>
      <c r="L371" s="10"/>
      <c r="M371" s="507"/>
      <c r="N371" s="10"/>
      <c r="O371" s="10"/>
      <c r="P371" s="10"/>
      <c r="Q371" s="10"/>
      <c r="R371" s="10"/>
      <c r="S371" s="10"/>
      <c r="T371" s="10"/>
      <c r="U371" s="10"/>
      <c r="V371" s="10"/>
      <c r="W371" s="10"/>
      <c r="X371" s="10"/>
      <c r="Y371" s="10"/>
      <c r="Z371" s="10"/>
    </row>
    <row r="372" spans="1:26" ht="15.5">
      <c r="A372" s="10"/>
      <c r="B372" s="10"/>
      <c r="C372" s="10"/>
      <c r="D372" s="10"/>
      <c r="E372" s="10"/>
      <c r="F372" s="610"/>
      <c r="G372" s="10"/>
      <c r="H372" s="10"/>
      <c r="I372" s="10"/>
      <c r="J372" s="10"/>
      <c r="K372" s="10"/>
      <c r="L372" s="10"/>
      <c r="M372" s="507"/>
      <c r="N372" s="10"/>
      <c r="O372" s="10"/>
      <c r="P372" s="10"/>
      <c r="Q372" s="10"/>
      <c r="R372" s="10"/>
      <c r="S372" s="10"/>
      <c r="T372" s="10"/>
      <c r="U372" s="10"/>
      <c r="V372" s="10"/>
      <c r="W372" s="10"/>
      <c r="X372" s="10"/>
      <c r="Y372" s="10"/>
      <c r="Z372" s="10"/>
    </row>
    <row r="373" spans="1:26" ht="15.5">
      <c r="A373" s="10"/>
      <c r="B373" s="10"/>
      <c r="C373" s="10"/>
      <c r="D373" s="10"/>
      <c r="E373" s="10"/>
      <c r="F373" s="610"/>
      <c r="G373" s="10"/>
      <c r="H373" s="10"/>
      <c r="I373" s="10"/>
      <c r="J373" s="10"/>
      <c r="K373" s="10"/>
      <c r="L373" s="10"/>
      <c r="M373" s="507"/>
      <c r="N373" s="10"/>
      <c r="O373" s="10"/>
      <c r="P373" s="10"/>
      <c r="Q373" s="10"/>
      <c r="R373" s="10"/>
      <c r="S373" s="10"/>
      <c r="T373" s="10"/>
      <c r="U373" s="10"/>
      <c r="V373" s="10"/>
      <c r="W373" s="10"/>
      <c r="X373" s="10"/>
      <c r="Y373" s="10"/>
      <c r="Z373" s="10"/>
    </row>
    <row r="374" spans="1:26" ht="15.5">
      <c r="A374" s="10"/>
      <c r="B374" s="10"/>
      <c r="C374" s="10"/>
      <c r="D374" s="10"/>
      <c r="E374" s="10"/>
      <c r="F374" s="610"/>
      <c r="G374" s="10"/>
      <c r="H374" s="10"/>
      <c r="I374" s="10"/>
      <c r="J374" s="10"/>
      <c r="K374" s="10"/>
      <c r="L374" s="10"/>
      <c r="M374" s="507"/>
      <c r="N374" s="10"/>
      <c r="O374" s="10"/>
      <c r="P374" s="10"/>
      <c r="Q374" s="10"/>
      <c r="R374" s="10"/>
      <c r="S374" s="10"/>
      <c r="T374" s="10"/>
      <c r="U374" s="10"/>
      <c r="V374" s="10"/>
      <c r="W374" s="10"/>
      <c r="X374" s="10"/>
      <c r="Y374" s="10"/>
      <c r="Z374" s="10"/>
    </row>
    <row r="375" spans="1:26" ht="15.5">
      <c r="A375" s="10"/>
      <c r="B375" s="10"/>
      <c r="C375" s="10"/>
      <c r="D375" s="10"/>
      <c r="E375" s="10"/>
      <c r="F375" s="610"/>
      <c r="G375" s="10"/>
      <c r="H375" s="10"/>
      <c r="I375" s="10"/>
      <c r="J375" s="10"/>
      <c r="K375" s="10"/>
      <c r="L375" s="10"/>
      <c r="M375" s="507"/>
      <c r="N375" s="10"/>
      <c r="O375" s="10"/>
      <c r="P375" s="10"/>
      <c r="Q375" s="10"/>
      <c r="R375" s="10"/>
      <c r="S375" s="10"/>
      <c r="T375" s="10"/>
      <c r="U375" s="10"/>
      <c r="V375" s="10"/>
      <c r="W375" s="10"/>
      <c r="X375" s="10"/>
      <c r="Y375" s="10"/>
      <c r="Z375" s="10"/>
    </row>
    <row r="376" spans="1:26" ht="15.5">
      <c r="A376" s="10"/>
      <c r="B376" s="10"/>
      <c r="C376" s="10"/>
      <c r="D376" s="10"/>
      <c r="E376" s="10"/>
      <c r="F376" s="610"/>
      <c r="G376" s="10"/>
      <c r="H376" s="10"/>
      <c r="I376" s="10"/>
      <c r="J376" s="10"/>
      <c r="K376" s="10"/>
      <c r="L376" s="10"/>
      <c r="M376" s="507"/>
      <c r="N376" s="10"/>
      <c r="O376" s="10"/>
      <c r="P376" s="10"/>
      <c r="Q376" s="10"/>
      <c r="R376" s="10"/>
      <c r="S376" s="10"/>
      <c r="T376" s="10"/>
      <c r="U376" s="10"/>
      <c r="V376" s="10"/>
      <c r="W376" s="10"/>
      <c r="X376" s="10"/>
      <c r="Y376" s="10"/>
      <c r="Z376" s="10"/>
    </row>
    <row r="377" spans="1:26" ht="15.5">
      <c r="A377" s="10"/>
      <c r="B377" s="10"/>
      <c r="C377" s="10"/>
      <c r="D377" s="10"/>
      <c r="E377" s="10"/>
      <c r="F377" s="610"/>
      <c r="G377" s="10"/>
      <c r="H377" s="10"/>
      <c r="I377" s="10"/>
      <c r="J377" s="10"/>
      <c r="K377" s="10"/>
      <c r="L377" s="10"/>
      <c r="M377" s="507"/>
      <c r="N377" s="10"/>
      <c r="O377" s="10"/>
      <c r="P377" s="10"/>
      <c r="Q377" s="10"/>
      <c r="R377" s="10"/>
      <c r="S377" s="10"/>
      <c r="T377" s="10"/>
      <c r="U377" s="10"/>
      <c r="V377" s="10"/>
      <c r="W377" s="10"/>
      <c r="X377" s="10"/>
      <c r="Y377" s="10"/>
      <c r="Z377" s="10"/>
    </row>
    <row r="378" spans="1:26" ht="15.5">
      <c r="A378" s="10"/>
      <c r="B378" s="10"/>
      <c r="C378" s="10"/>
      <c r="D378" s="10"/>
      <c r="E378" s="10"/>
      <c r="F378" s="610"/>
      <c r="G378" s="10"/>
      <c r="H378" s="10"/>
      <c r="I378" s="10"/>
      <c r="J378" s="10"/>
      <c r="K378" s="10"/>
      <c r="L378" s="10"/>
      <c r="M378" s="507"/>
      <c r="N378" s="10"/>
      <c r="O378" s="10"/>
      <c r="P378" s="10"/>
      <c r="Q378" s="10"/>
      <c r="R378" s="10"/>
      <c r="S378" s="10"/>
      <c r="T378" s="10"/>
      <c r="U378" s="10"/>
      <c r="V378" s="10"/>
      <c r="W378" s="10"/>
      <c r="X378" s="10"/>
      <c r="Y378" s="10"/>
      <c r="Z378" s="10"/>
    </row>
    <row r="379" spans="1:26" ht="15.5">
      <c r="A379" s="10"/>
      <c r="B379" s="10"/>
      <c r="C379" s="10"/>
      <c r="D379" s="10"/>
      <c r="E379" s="10"/>
      <c r="F379" s="610"/>
      <c r="G379" s="10"/>
      <c r="H379" s="10"/>
      <c r="I379" s="10"/>
      <c r="J379" s="10"/>
      <c r="K379" s="10"/>
      <c r="L379" s="10"/>
      <c r="M379" s="507"/>
      <c r="N379" s="10"/>
      <c r="O379" s="10"/>
      <c r="P379" s="10"/>
      <c r="Q379" s="10"/>
      <c r="R379" s="10"/>
      <c r="S379" s="10"/>
      <c r="T379" s="10"/>
      <c r="U379" s="10"/>
      <c r="V379" s="10"/>
      <c r="W379" s="10"/>
      <c r="X379" s="10"/>
      <c r="Y379" s="10"/>
      <c r="Z379" s="10"/>
    </row>
    <row r="380" spans="1:26" ht="15.5">
      <c r="A380" s="10"/>
      <c r="B380" s="10"/>
      <c r="C380" s="10"/>
      <c r="D380" s="10"/>
      <c r="E380" s="10"/>
      <c r="F380" s="610"/>
      <c r="G380" s="10"/>
      <c r="H380" s="10"/>
      <c r="I380" s="10"/>
      <c r="J380" s="10"/>
      <c r="K380" s="10"/>
      <c r="L380" s="10"/>
      <c r="M380" s="507"/>
      <c r="N380" s="10"/>
      <c r="O380" s="10"/>
      <c r="P380" s="10"/>
      <c r="Q380" s="10"/>
      <c r="R380" s="10"/>
      <c r="S380" s="10"/>
      <c r="T380" s="10"/>
      <c r="U380" s="10"/>
      <c r="V380" s="10"/>
      <c r="W380" s="10"/>
      <c r="X380" s="10"/>
      <c r="Y380" s="10"/>
      <c r="Z380" s="10"/>
    </row>
    <row r="381" spans="1:26" ht="15.5">
      <c r="A381" s="10"/>
      <c r="B381" s="10"/>
      <c r="C381" s="10"/>
      <c r="D381" s="10"/>
      <c r="E381" s="10"/>
      <c r="F381" s="610"/>
      <c r="G381" s="10"/>
      <c r="H381" s="10"/>
      <c r="I381" s="10"/>
      <c r="J381" s="10"/>
      <c r="K381" s="10"/>
      <c r="L381" s="10"/>
      <c r="M381" s="507"/>
      <c r="N381" s="10"/>
      <c r="O381" s="10"/>
      <c r="P381" s="10"/>
      <c r="Q381" s="10"/>
      <c r="R381" s="10"/>
      <c r="S381" s="10"/>
      <c r="T381" s="10"/>
      <c r="U381" s="10"/>
      <c r="V381" s="10"/>
      <c r="W381" s="10"/>
      <c r="X381" s="10"/>
      <c r="Y381" s="10"/>
      <c r="Z381" s="10"/>
    </row>
    <row r="382" spans="1:26" ht="15.5">
      <c r="A382" s="10"/>
      <c r="B382" s="10"/>
      <c r="C382" s="10"/>
      <c r="D382" s="10"/>
      <c r="E382" s="10"/>
      <c r="F382" s="610"/>
      <c r="G382" s="10"/>
      <c r="H382" s="10"/>
      <c r="I382" s="10"/>
      <c r="J382" s="10"/>
      <c r="K382" s="10"/>
      <c r="L382" s="10"/>
      <c r="M382" s="507"/>
      <c r="N382" s="10"/>
      <c r="O382" s="10"/>
      <c r="P382" s="10"/>
      <c r="Q382" s="10"/>
      <c r="R382" s="10"/>
      <c r="S382" s="10"/>
      <c r="T382" s="10"/>
      <c r="U382" s="10"/>
      <c r="V382" s="10"/>
      <c r="W382" s="10"/>
      <c r="X382" s="10"/>
      <c r="Y382" s="10"/>
      <c r="Z382" s="10"/>
    </row>
    <row r="383" spans="1:26" ht="15.5">
      <c r="A383" s="10"/>
      <c r="B383" s="10"/>
      <c r="C383" s="10"/>
      <c r="D383" s="10"/>
      <c r="E383" s="10"/>
      <c r="F383" s="610"/>
      <c r="G383" s="10"/>
      <c r="H383" s="10"/>
      <c r="I383" s="10"/>
      <c r="J383" s="10"/>
      <c r="K383" s="10"/>
      <c r="L383" s="10"/>
      <c r="M383" s="507"/>
      <c r="N383" s="10"/>
      <c r="O383" s="10"/>
      <c r="P383" s="10"/>
      <c r="Q383" s="10"/>
      <c r="R383" s="10"/>
      <c r="S383" s="10"/>
      <c r="T383" s="10"/>
      <c r="U383" s="10"/>
      <c r="V383" s="10"/>
      <c r="W383" s="10"/>
      <c r="X383" s="10"/>
      <c r="Y383" s="10"/>
      <c r="Z383" s="10"/>
    </row>
    <row r="384" spans="1:26" ht="15.5">
      <c r="A384" s="10"/>
      <c r="B384" s="10"/>
      <c r="C384" s="10"/>
      <c r="D384" s="10"/>
      <c r="E384" s="10"/>
      <c r="F384" s="610"/>
      <c r="G384" s="10"/>
      <c r="H384" s="10"/>
      <c r="I384" s="10"/>
      <c r="J384" s="10"/>
      <c r="K384" s="10"/>
      <c r="L384" s="10"/>
      <c r="M384" s="507"/>
      <c r="N384" s="10"/>
      <c r="O384" s="10"/>
      <c r="P384" s="10"/>
      <c r="Q384" s="10"/>
      <c r="R384" s="10"/>
      <c r="S384" s="10"/>
      <c r="T384" s="10"/>
      <c r="U384" s="10"/>
      <c r="V384" s="10"/>
      <c r="W384" s="10"/>
      <c r="X384" s="10"/>
      <c r="Y384" s="10"/>
      <c r="Z384" s="10"/>
    </row>
    <row r="385" spans="1:26" ht="15.5">
      <c r="A385" s="10"/>
      <c r="B385" s="10"/>
      <c r="C385" s="10"/>
      <c r="D385" s="10"/>
      <c r="E385" s="10"/>
      <c r="F385" s="610"/>
      <c r="G385" s="10"/>
      <c r="H385" s="10"/>
      <c r="I385" s="10"/>
      <c r="J385" s="10"/>
      <c r="K385" s="10"/>
      <c r="L385" s="10"/>
      <c r="M385" s="507"/>
      <c r="N385" s="10"/>
      <c r="O385" s="10"/>
      <c r="P385" s="10"/>
      <c r="Q385" s="10"/>
      <c r="R385" s="10"/>
      <c r="S385" s="10"/>
      <c r="T385" s="10"/>
      <c r="U385" s="10"/>
      <c r="V385" s="10"/>
      <c r="W385" s="10"/>
      <c r="X385" s="10"/>
      <c r="Y385" s="10"/>
      <c r="Z385" s="10"/>
    </row>
    <row r="386" spans="1:26" ht="15.5">
      <c r="A386" s="10"/>
      <c r="B386" s="10"/>
      <c r="C386" s="10"/>
      <c r="D386" s="10"/>
      <c r="E386" s="10"/>
      <c r="F386" s="610"/>
      <c r="G386" s="10"/>
      <c r="H386" s="10"/>
      <c r="I386" s="10"/>
      <c r="J386" s="10"/>
      <c r="K386" s="10"/>
      <c r="L386" s="10"/>
      <c r="M386" s="507"/>
      <c r="N386" s="10"/>
      <c r="O386" s="10"/>
      <c r="P386" s="10"/>
      <c r="Q386" s="10"/>
      <c r="R386" s="10"/>
      <c r="S386" s="10"/>
      <c r="T386" s="10"/>
      <c r="U386" s="10"/>
      <c r="V386" s="10"/>
      <c r="W386" s="10"/>
      <c r="X386" s="10"/>
      <c r="Y386" s="10"/>
      <c r="Z386" s="10"/>
    </row>
    <row r="387" spans="1:26" ht="15.5">
      <c r="A387" s="10"/>
      <c r="B387" s="10"/>
      <c r="C387" s="10"/>
      <c r="D387" s="10"/>
      <c r="E387" s="10"/>
      <c r="F387" s="610"/>
      <c r="G387" s="10"/>
      <c r="H387" s="10"/>
      <c r="I387" s="10"/>
      <c r="J387" s="10"/>
      <c r="K387" s="10"/>
      <c r="L387" s="10"/>
      <c r="M387" s="507"/>
      <c r="N387" s="10"/>
      <c r="O387" s="10"/>
      <c r="P387" s="10"/>
      <c r="Q387" s="10"/>
      <c r="R387" s="10"/>
      <c r="S387" s="10"/>
      <c r="T387" s="10"/>
      <c r="U387" s="10"/>
      <c r="V387" s="10"/>
      <c r="W387" s="10"/>
      <c r="X387" s="10"/>
      <c r="Y387" s="10"/>
      <c r="Z387" s="10"/>
    </row>
    <row r="388" spans="1:26" ht="15.5">
      <c r="A388" s="10"/>
      <c r="B388" s="10"/>
      <c r="C388" s="10"/>
      <c r="D388" s="10"/>
      <c r="E388" s="10"/>
      <c r="F388" s="610"/>
      <c r="G388" s="10"/>
      <c r="H388" s="10"/>
      <c r="I388" s="10"/>
      <c r="J388" s="10"/>
      <c r="K388" s="10"/>
      <c r="L388" s="10"/>
      <c r="M388" s="507"/>
      <c r="N388" s="10"/>
      <c r="O388" s="10"/>
      <c r="P388" s="10"/>
      <c r="Q388" s="10"/>
      <c r="R388" s="10"/>
      <c r="S388" s="10"/>
      <c r="T388" s="10"/>
      <c r="U388" s="10"/>
      <c r="V388" s="10"/>
      <c r="W388" s="10"/>
      <c r="X388" s="10"/>
      <c r="Y388" s="10"/>
      <c r="Z388" s="10"/>
    </row>
    <row r="389" spans="1:26" ht="15.5">
      <c r="A389" s="10"/>
      <c r="B389" s="10"/>
      <c r="C389" s="10"/>
      <c r="D389" s="10"/>
      <c r="E389" s="10"/>
      <c r="F389" s="610"/>
      <c r="G389" s="10"/>
      <c r="H389" s="10"/>
      <c r="I389" s="10"/>
      <c r="J389" s="10"/>
      <c r="K389" s="10"/>
      <c r="L389" s="10"/>
      <c r="M389" s="507"/>
      <c r="N389" s="10"/>
      <c r="O389" s="10"/>
      <c r="P389" s="10"/>
      <c r="Q389" s="10"/>
      <c r="R389" s="10"/>
      <c r="S389" s="10"/>
      <c r="T389" s="10"/>
      <c r="U389" s="10"/>
      <c r="V389" s="10"/>
      <c r="W389" s="10"/>
      <c r="X389" s="10"/>
      <c r="Y389" s="10"/>
      <c r="Z389" s="10"/>
    </row>
    <row r="390" spans="1:26" ht="15.5">
      <c r="A390" s="10"/>
      <c r="B390" s="10"/>
      <c r="C390" s="10"/>
      <c r="D390" s="10"/>
      <c r="E390" s="10"/>
      <c r="F390" s="610"/>
      <c r="G390" s="10"/>
      <c r="H390" s="10"/>
      <c r="I390" s="10"/>
      <c r="J390" s="10"/>
      <c r="K390" s="10"/>
      <c r="L390" s="10"/>
      <c r="M390" s="507"/>
      <c r="N390" s="10"/>
      <c r="O390" s="10"/>
      <c r="P390" s="10"/>
      <c r="Q390" s="10"/>
      <c r="R390" s="10"/>
      <c r="S390" s="10"/>
      <c r="T390" s="10"/>
      <c r="U390" s="10"/>
      <c r="V390" s="10"/>
      <c r="W390" s="10"/>
      <c r="X390" s="10"/>
      <c r="Y390" s="10"/>
      <c r="Z390" s="10"/>
    </row>
    <row r="391" spans="1:26" ht="15.5">
      <c r="A391" s="10"/>
      <c r="B391" s="10"/>
      <c r="C391" s="10"/>
      <c r="D391" s="10"/>
      <c r="E391" s="10"/>
      <c r="F391" s="610"/>
      <c r="G391" s="10"/>
      <c r="H391" s="10"/>
      <c r="I391" s="10"/>
      <c r="J391" s="10"/>
      <c r="K391" s="10"/>
      <c r="L391" s="10"/>
      <c r="M391" s="507"/>
      <c r="N391" s="10"/>
      <c r="O391" s="10"/>
      <c r="P391" s="10"/>
      <c r="Q391" s="10"/>
      <c r="R391" s="10"/>
      <c r="S391" s="10"/>
      <c r="T391" s="10"/>
      <c r="U391" s="10"/>
      <c r="V391" s="10"/>
      <c r="W391" s="10"/>
      <c r="X391" s="10"/>
      <c r="Y391" s="10"/>
      <c r="Z391" s="10"/>
    </row>
    <row r="392" spans="1:26" ht="15.5">
      <c r="A392" s="10"/>
      <c r="B392" s="10"/>
      <c r="C392" s="10"/>
      <c r="D392" s="10"/>
      <c r="E392" s="10"/>
      <c r="F392" s="610"/>
      <c r="G392" s="10"/>
      <c r="H392" s="10"/>
      <c r="I392" s="10"/>
      <c r="J392" s="10"/>
      <c r="K392" s="10"/>
      <c r="L392" s="10"/>
      <c r="M392" s="507"/>
      <c r="N392" s="10"/>
      <c r="O392" s="10"/>
      <c r="P392" s="10"/>
      <c r="Q392" s="10"/>
      <c r="R392" s="10"/>
      <c r="S392" s="10"/>
      <c r="T392" s="10"/>
      <c r="U392" s="10"/>
      <c r="V392" s="10"/>
      <c r="W392" s="10"/>
      <c r="X392" s="10"/>
      <c r="Y392" s="10"/>
      <c r="Z392" s="10"/>
    </row>
    <row r="393" spans="1:26" ht="15.5">
      <c r="A393" s="10"/>
      <c r="B393" s="10"/>
      <c r="C393" s="10"/>
      <c r="D393" s="10"/>
      <c r="E393" s="10"/>
      <c r="F393" s="610"/>
      <c r="G393" s="10"/>
      <c r="H393" s="10"/>
      <c r="I393" s="10"/>
      <c r="J393" s="10"/>
      <c r="K393" s="10"/>
      <c r="L393" s="10"/>
      <c r="M393" s="507"/>
      <c r="N393" s="10"/>
      <c r="O393" s="10"/>
      <c r="P393" s="10"/>
      <c r="Q393" s="10"/>
      <c r="R393" s="10"/>
      <c r="S393" s="10"/>
      <c r="T393" s="10"/>
      <c r="U393" s="10"/>
      <c r="V393" s="10"/>
      <c r="W393" s="10"/>
      <c r="X393" s="10"/>
      <c r="Y393" s="10"/>
      <c r="Z393" s="10"/>
    </row>
    <row r="394" spans="1:26" ht="15.5">
      <c r="A394" s="10"/>
      <c r="B394" s="10"/>
      <c r="C394" s="10"/>
      <c r="D394" s="10"/>
      <c r="E394" s="10"/>
      <c r="F394" s="610"/>
      <c r="G394" s="10"/>
      <c r="H394" s="10"/>
      <c r="I394" s="10"/>
      <c r="J394" s="10"/>
      <c r="K394" s="10"/>
      <c r="L394" s="10"/>
      <c r="M394" s="507"/>
      <c r="N394" s="10"/>
      <c r="O394" s="10"/>
      <c r="P394" s="10"/>
      <c r="Q394" s="10"/>
      <c r="R394" s="10"/>
      <c r="S394" s="10"/>
      <c r="T394" s="10"/>
      <c r="U394" s="10"/>
      <c r="V394" s="10"/>
      <c r="W394" s="10"/>
      <c r="X394" s="10"/>
      <c r="Y394" s="10"/>
      <c r="Z394" s="10"/>
    </row>
    <row r="395" spans="1:26" ht="15.5">
      <c r="A395" s="10"/>
      <c r="B395" s="10"/>
      <c r="C395" s="10"/>
      <c r="D395" s="10"/>
      <c r="E395" s="10"/>
      <c r="F395" s="610"/>
      <c r="G395" s="10"/>
      <c r="H395" s="10"/>
      <c r="I395" s="10"/>
      <c r="J395" s="10"/>
      <c r="K395" s="10"/>
      <c r="L395" s="10"/>
      <c r="M395" s="507"/>
      <c r="N395" s="10"/>
      <c r="O395" s="10"/>
      <c r="P395" s="10"/>
      <c r="Q395" s="10"/>
      <c r="R395" s="10"/>
      <c r="S395" s="10"/>
      <c r="T395" s="10"/>
      <c r="U395" s="10"/>
      <c r="V395" s="10"/>
      <c r="W395" s="10"/>
      <c r="X395" s="10"/>
      <c r="Y395" s="10"/>
      <c r="Z395" s="10"/>
    </row>
    <row r="396" spans="1:26" ht="15.5">
      <c r="A396" s="10"/>
      <c r="B396" s="10"/>
      <c r="C396" s="10"/>
      <c r="D396" s="10"/>
      <c r="E396" s="10"/>
      <c r="F396" s="610"/>
      <c r="G396" s="10"/>
      <c r="H396" s="10"/>
      <c r="I396" s="10"/>
      <c r="J396" s="10"/>
      <c r="K396" s="10"/>
      <c r="L396" s="10"/>
      <c r="M396" s="507"/>
      <c r="N396" s="10"/>
      <c r="O396" s="10"/>
      <c r="P396" s="10"/>
      <c r="Q396" s="10"/>
      <c r="R396" s="10"/>
      <c r="S396" s="10"/>
      <c r="T396" s="10"/>
      <c r="U396" s="10"/>
      <c r="V396" s="10"/>
      <c r="W396" s="10"/>
      <c r="X396" s="10"/>
      <c r="Y396" s="10"/>
      <c r="Z396" s="10"/>
    </row>
    <row r="397" spans="1:26" ht="15.5">
      <c r="A397" s="10"/>
      <c r="B397" s="10"/>
      <c r="C397" s="10"/>
      <c r="D397" s="10"/>
      <c r="E397" s="10"/>
      <c r="F397" s="610"/>
      <c r="G397" s="10"/>
      <c r="H397" s="10"/>
      <c r="I397" s="10"/>
      <c r="J397" s="10"/>
      <c r="K397" s="10"/>
      <c r="L397" s="10"/>
      <c r="M397" s="507"/>
      <c r="N397" s="10"/>
      <c r="O397" s="10"/>
      <c r="P397" s="10"/>
      <c r="Q397" s="10"/>
      <c r="R397" s="10"/>
      <c r="S397" s="10"/>
      <c r="T397" s="10"/>
      <c r="U397" s="10"/>
      <c r="V397" s="10"/>
      <c r="W397" s="10"/>
      <c r="X397" s="10"/>
      <c r="Y397" s="10"/>
      <c r="Z397" s="10"/>
    </row>
    <row r="398" spans="1:26" ht="15.5">
      <c r="A398" s="10"/>
      <c r="B398" s="10"/>
      <c r="C398" s="10"/>
      <c r="D398" s="10"/>
      <c r="E398" s="10"/>
      <c r="F398" s="610"/>
      <c r="G398" s="10"/>
      <c r="H398" s="10"/>
      <c r="I398" s="10"/>
      <c r="J398" s="10"/>
      <c r="K398" s="10"/>
      <c r="L398" s="10"/>
      <c r="M398" s="507"/>
      <c r="N398" s="10"/>
      <c r="O398" s="10"/>
      <c r="P398" s="10"/>
      <c r="Q398" s="10"/>
      <c r="R398" s="10"/>
      <c r="S398" s="10"/>
      <c r="T398" s="10"/>
      <c r="U398" s="10"/>
      <c r="V398" s="10"/>
      <c r="W398" s="10"/>
      <c r="X398" s="10"/>
      <c r="Y398" s="10"/>
      <c r="Z398" s="10"/>
    </row>
    <row r="399" spans="1:26" ht="15.5">
      <c r="A399" s="10"/>
      <c r="B399" s="10"/>
      <c r="C399" s="10"/>
      <c r="D399" s="10"/>
      <c r="E399" s="10"/>
      <c r="F399" s="610"/>
      <c r="G399" s="10"/>
      <c r="H399" s="10"/>
      <c r="I399" s="10"/>
      <c r="J399" s="10"/>
      <c r="K399" s="10"/>
      <c r="L399" s="10"/>
      <c r="M399" s="507"/>
      <c r="N399" s="10"/>
      <c r="O399" s="10"/>
      <c r="P399" s="10"/>
      <c r="Q399" s="10"/>
      <c r="R399" s="10"/>
      <c r="S399" s="10"/>
      <c r="T399" s="10"/>
      <c r="U399" s="10"/>
      <c r="V399" s="10"/>
      <c r="W399" s="10"/>
      <c r="X399" s="10"/>
      <c r="Y399" s="10"/>
      <c r="Z399" s="10"/>
    </row>
    <row r="400" spans="1:26" ht="15.5">
      <c r="A400" s="10"/>
      <c r="B400" s="10"/>
      <c r="C400" s="10"/>
      <c r="D400" s="10"/>
      <c r="E400" s="10"/>
      <c r="F400" s="610"/>
      <c r="G400" s="10"/>
      <c r="H400" s="10"/>
      <c r="I400" s="10"/>
      <c r="J400" s="10"/>
      <c r="K400" s="10"/>
      <c r="L400" s="10"/>
      <c r="M400" s="507"/>
      <c r="N400" s="10"/>
      <c r="O400" s="10"/>
      <c r="P400" s="10"/>
      <c r="Q400" s="10"/>
      <c r="R400" s="10"/>
      <c r="S400" s="10"/>
      <c r="T400" s="10"/>
      <c r="U400" s="10"/>
      <c r="V400" s="10"/>
      <c r="W400" s="10"/>
      <c r="X400" s="10"/>
      <c r="Y400" s="10"/>
      <c r="Z400" s="10"/>
    </row>
    <row r="401" spans="1:26" ht="15.5">
      <c r="A401" s="10"/>
      <c r="B401" s="10"/>
      <c r="C401" s="10"/>
      <c r="D401" s="10"/>
      <c r="E401" s="10"/>
      <c r="F401" s="610"/>
      <c r="G401" s="10"/>
      <c r="H401" s="10"/>
      <c r="I401" s="10"/>
      <c r="J401" s="10"/>
      <c r="K401" s="10"/>
      <c r="L401" s="10"/>
      <c r="M401" s="507"/>
      <c r="N401" s="10"/>
      <c r="O401" s="10"/>
      <c r="P401" s="10"/>
      <c r="Q401" s="10"/>
      <c r="R401" s="10"/>
      <c r="S401" s="10"/>
      <c r="T401" s="10"/>
      <c r="U401" s="10"/>
      <c r="V401" s="10"/>
      <c r="W401" s="10"/>
      <c r="X401" s="10"/>
      <c r="Y401" s="10"/>
      <c r="Z401" s="10"/>
    </row>
    <row r="402" spans="1:26" ht="15.5">
      <c r="A402" s="10"/>
      <c r="B402" s="10"/>
      <c r="C402" s="10"/>
      <c r="D402" s="10"/>
      <c r="E402" s="10"/>
      <c r="F402" s="610"/>
      <c r="G402" s="10"/>
      <c r="H402" s="10"/>
      <c r="I402" s="10"/>
      <c r="J402" s="10"/>
      <c r="K402" s="10"/>
      <c r="L402" s="10"/>
      <c r="M402" s="507"/>
      <c r="N402" s="10"/>
      <c r="O402" s="10"/>
      <c r="P402" s="10"/>
      <c r="Q402" s="10"/>
      <c r="R402" s="10"/>
      <c r="S402" s="10"/>
      <c r="T402" s="10"/>
      <c r="U402" s="10"/>
      <c r="V402" s="10"/>
      <c r="W402" s="10"/>
      <c r="X402" s="10"/>
      <c r="Y402" s="10"/>
      <c r="Z402" s="10"/>
    </row>
    <row r="403" spans="1:26" ht="15.5">
      <c r="A403" s="10"/>
      <c r="B403" s="10"/>
      <c r="C403" s="10"/>
      <c r="D403" s="10"/>
      <c r="E403" s="10"/>
      <c r="F403" s="610"/>
      <c r="G403" s="10"/>
      <c r="H403" s="10"/>
      <c r="I403" s="10"/>
      <c r="J403" s="10"/>
      <c r="K403" s="10"/>
      <c r="L403" s="10"/>
      <c r="M403" s="507"/>
      <c r="N403" s="10"/>
      <c r="O403" s="10"/>
      <c r="P403" s="10"/>
      <c r="Q403" s="10"/>
      <c r="R403" s="10"/>
      <c r="S403" s="10"/>
      <c r="T403" s="10"/>
      <c r="U403" s="10"/>
      <c r="V403" s="10"/>
      <c r="W403" s="10"/>
      <c r="X403" s="10"/>
      <c r="Y403" s="10"/>
      <c r="Z403" s="10"/>
    </row>
    <row r="404" spans="1:26" ht="15.5">
      <c r="A404" s="10"/>
      <c r="B404" s="10"/>
      <c r="C404" s="10"/>
      <c r="D404" s="10"/>
      <c r="E404" s="10"/>
      <c r="F404" s="610"/>
      <c r="G404" s="10"/>
      <c r="H404" s="10"/>
      <c r="I404" s="10"/>
      <c r="J404" s="10"/>
      <c r="K404" s="10"/>
      <c r="L404" s="10"/>
      <c r="M404" s="507"/>
      <c r="N404" s="10"/>
      <c r="O404" s="10"/>
      <c r="P404" s="10"/>
      <c r="Q404" s="10"/>
      <c r="R404" s="10"/>
      <c r="S404" s="10"/>
      <c r="T404" s="10"/>
      <c r="U404" s="10"/>
      <c r="V404" s="10"/>
      <c r="W404" s="10"/>
      <c r="X404" s="10"/>
      <c r="Y404" s="10"/>
      <c r="Z404" s="10"/>
    </row>
    <row r="405" spans="1:26" ht="15.5">
      <c r="A405" s="10"/>
      <c r="B405" s="10"/>
      <c r="C405" s="10"/>
      <c r="D405" s="10"/>
      <c r="E405" s="10"/>
      <c r="F405" s="610"/>
      <c r="G405" s="10"/>
      <c r="H405" s="10"/>
      <c r="I405" s="10"/>
      <c r="J405" s="10"/>
      <c r="K405" s="10"/>
      <c r="L405" s="10"/>
      <c r="M405" s="507"/>
      <c r="N405" s="10"/>
      <c r="O405" s="10"/>
      <c r="P405" s="10"/>
      <c r="Q405" s="10"/>
      <c r="R405" s="10"/>
      <c r="S405" s="10"/>
      <c r="T405" s="10"/>
      <c r="U405" s="10"/>
      <c r="V405" s="10"/>
      <c r="W405" s="10"/>
      <c r="X405" s="10"/>
      <c r="Y405" s="10"/>
      <c r="Z405" s="10"/>
    </row>
    <row r="406" spans="1:26" ht="15.5">
      <c r="A406" s="10"/>
      <c r="B406" s="10"/>
      <c r="C406" s="10"/>
      <c r="D406" s="10"/>
      <c r="E406" s="10"/>
      <c r="F406" s="610"/>
      <c r="G406" s="10"/>
      <c r="H406" s="10"/>
      <c r="I406" s="10"/>
      <c r="J406" s="10"/>
      <c r="K406" s="10"/>
      <c r="L406" s="10"/>
      <c r="M406" s="507"/>
      <c r="N406" s="10"/>
      <c r="O406" s="10"/>
      <c r="P406" s="10"/>
      <c r="Q406" s="10"/>
      <c r="R406" s="10"/>
      <c r="S406" s="10"/>
      <c r="T406" s="10"/>
      <c r="U406" s="10"/>
      <c r="V406" s="10"/>
      <c r="W406" s="10"/>
      <c r="X406" s="10"/>
      <c r="Y406" s="10"/>
      <c r="Z406" s="10"/>
    </row>
    <row r="407" spans="1:26" ht="15.5">
      <c r="A407" s="10"/>
      <c r="B407" s="10"/>
      <c r="C407" s="10"/>
      <c r="D407" s="10"/>
      <c r="E407" s="10"/>
      <c r="F407" s="610"/>
      <c r="G407" s="10"/>
      <c r="H407" s="10"/>
      <c r="I407" s="10"/>
      <c r="J407" s="10"/>
      <c r="K407" s="10"/>
      <c r="L407" s="10"/>
      <c r="M407" s="507"/>
      <c r="N407" s="10"/>
      <c r="O407" s="10"/>
      <c r="P407" s="10"/>
      <c r="Q407" s="10"/>
      <c r="R407" s="10"/>
      <c r="S407" s="10"/>
      <c r="T407" s="10"/>
      <c r="U407" s="10"/>
      <c r="V407" s="10"/>
      <c r="W407" s="10"/>
      <c r="X407" s="10"/>
      <c r="Y407" s="10"/>
      <c r="Z407" s="10"/>
    </row>
    <row r="408" spans="1:26" ht="15.5">
      <c r="A408" s="10"/>
      <c r="B408" s="10"/>
      <c r="C408" s="10"/>
      <c r="D408" s="10"/>
      <c r="E408" s="10"/>
      <c r="F408" s="610"/>
      <c r="G408" s="10"/>
      <c r="H408" s="10"/>
      <c r="I408" s="10"/>
      <c r="J408" s="10"/>
      <c r="K408" s="10"/>
      <c r="L408" s="10"/>
      <c r="M408" s="507"/>
      <c r="N408" s="10"/>
      <c r="O408" s="10"/>
      <c r="P408" s="10"/>
      <c r="Q408" s="10"/>
      <c r="R408" s="10"/>
      <c r="S408" s="10"/>
      <c r="T408" s="10"/>
      <c r="U408" s="10"/>
      <c r="V408" s="10"/>
      <c r="W408" s="10"/>
      <c r="X408" s="10"/>
      <c r="Y408" s="10"/>
      <c r="Z408" s="10"/>
    </row>
    <row r="409" spans="1:26" ht="15.5">
      <c r="A409" s="10"/>
      <c r="B409" s="10"/>
      <c r="C409" s="10"/>
      <c r="D409" s="10"/>
      <c r="E409" s="10"/>
      <c r="F409" s="610"/>
      <c r="G409" s="10"/>
      <c r="H409" s="10"/>
      <c r="I409" s="10"/>
      <c r="J409" s="10"/>
      <c r="K409" s="10"/>
      <c r="L409" s="10"/>
      <c r="M409" s="507"/>
      <c r="N409" s="10"/>
      <c r="O409" s="10"/>
      <c r="P409" s="10"/>
      <c r="Q409" s="10"/>
      <c r="R409" s="10"/>
      <c r="S409" s="10"/>
      <c r="T409" s="10"/>
      <c r="U409" s="10"/>
      <c r="V409" s="10"/>
      <c r="W409" s="10"/>
      <c r="X409" s="10"/>
      <c r="Y409" s="10"/>
      <c r="Z409" s="10"/>
    </row>
    <row r="410" spans="1:26" ht="15.5">
      <c r="A410" s="10"/>
      <c r="B410" s="10"/>
      <c r="C410" s="10"/>
      <c r="D410" s="10"/>
      <c r="E410" s="10"/>
      <c r="F410" s="610"/>
      <c r="G410" s="10"/>
      <c r="H410" s="10"/>
      <c r="I410" s="10"/>
      <c r="J410" s="10"/>
      <c r="K410" s="10"/>
      <c r="L410" s="10"/>
      <c r="M410" s="507"/>
      <c r="N410" s="10"/>
      <c r="O410" s="10"/>
      <c r="P410" s="10"/>
      <c r="Q410" s="10"/>
      <c r="R410" s="10"/>
      <c r="S410" s="10"/>
      <c r="T410" s="10"/>
      <c r="U410" s="10"/>
      <c r="V410" s="10"/>
      <c r="W410" s="10"/>
      <c r="X410" s="10"/>
      <c r="Y410" s="10"/>
      <c r="Z410" s="10"/>
    </row>
    <row r="411" spans="1:26" ht="15.5">
      <c r="A411" s="10"/>
      <c r="B411" s="10"/>
      <c r="C411" s="10"/>
      <c r="D411" s="10"/>
      <c r="E411" s="10"/>
      <c r="F411" s="610"/>
      <c r="G411" s="10"/>
      <c r="H411" s="10"/>
      <c r="I411" s="10"/>
      <c r="J411" s="10"/>
      <c r="K411" s="10"/>
      <c r="L411" s="10"/>
      <c r="M411" s="507"/>
      <c r="N411" s="10"/>
      <c r="O411" s="10"/>
      <c r="P411" s="10"/>
      <c r="Q411" s="10"/>
      <c r="R411" s="10"/>
      <c r="S411" s="10"/>
      <c r="T411" s="10"/>
      <c r="U411" s="10"/>
      <c r="V411" s="10"/>
      <c r="W411" s="10"/>
      <c r="X411" s="10"/>
      <c r="Y411" s="10"/>
      <c r="Z411" s="10"/>
    </row>
    <row r="412" spans="1:26" ht="15.5">
      <c r="A412" s="10"/>
      <c r="B412" s="10"/>
      <c r="C412" s="10"/>
      <c r="D412" s="10"/>
      <c r="E412" s="10"/>
      <c r="F412" s="610"/>
      <c r="G412" s="10"/>
      <c r="H412" s="10"/>
      <c r="I412" s="10"/>
      <c r="J412" s="10"/>
      <c r="K412" s="10"/>
      <c r="L412" s="10"/>
      <c r="M412" s="507"/>
      <c r="N412" s="10"/>
      <c r="O412" s="10"/>
      <c r="P412" s="10"/>
      <c r="Q412" s="10"/>
      <c r="R412" s="10"/>
      <c r="S412" s="10"/>
      <c r="T412" s="10"/>
      <c r="U412" s="10"/>
      <c r="V412" s="10"/>
      <c r="W412" s="10"/>
      <c r="X412" s="10"/>
      <c r="Y412" s="10"/>
      <c r="Z412" s="10"/>
    </row>
    <row r="413" spans="1:26" ht="15.5">
      <c r="A413" s="10"/>
      <c r="B413" s="10"/>
      <c r="C413" s="10"/>
      <c r="D413" s="10"/>
      <c r="E413" s="10"/>
      <c r="F413" s="610"/>
      <c r="G413" s="10"/>
      <c r="H413" s="10"/>
      <c r="I413" s="10"/>
      <c r="J413" s="10"/>
      <c r="K413" s="10"/>
      <c r="L413" s="10"/>
      <c r="M413" s="507"/>
      <c r="N413" s="10"/>
      <c r="O413" s="10"/>
      <c r="P413" s="10"/>
      <c r="Q413" s="10"/>
      <c r="R413" s="10"/>
      <c r="S413" s="10"/>
      <c r="T413" s="10"/>
      <c r="U413" s="10"/>
      <c r="V413" s="10"/>
      <c r="W413" s="10"/>
      <c r="X413" s="10"/>
      <c r="Y413" s="10"/>
      <c r="Z413" s="10"/>
    </row>
    <row r="414" spans="1:26" ht="15.5">
      <c r="A414" s="10"/>
      <c r="B414" s="10"/>
      <c r="C414" s="10"/>
      <c r="D414" s="10"/>
      <c r="E414" s="10"/>
      <c r="F414" s="610"/>
      <c r="G414" s="10"/>
      <c r="H414" s="10"/>
      <c r="I414" s="10"/>
      <c r="J414" s="10"/>
      <c r="K414" s="10"/>
      <c r="L414" s="10"/>
      <c r="M414" s="507"/>
      <c r="N414" s="10"/>
      <c r="O414" s="10"/>
      <c r="P414" s="10"/>
      <c r="Q414" s="10"/>
      <c r="R414" s="10"/>
      <c r="S414" s="10"/>
      <c r="T414" s="10"/>
      <c r="U414" s="10"/>
      <c r="V414" s="10"/>
      <c r="W414" s="10"/>
      <c r="X414" s="10"/>
      <c r="Y414" s="10"/>
      <c r="Z414" s="10"/>
    </row>
    <row r="415" spans="1:26" ht="15.5">
      <c r="A415" s="10"/>
      <c r="B415" s="10"/>
      <c r="C415" s="10"/>
      <c r="D415" s="10"/>
      <c r="E415" s="10"/>
      <c r="F415" s="610"/>
      <c r="G415" s="10"/>
      <c r="H415" s="10"/>
      <c r="I415" s="10"/>
      <c r="J415" s="10"/>
      <c r="K415" s="10"/>
      <c r="L415" s="10"/>
      <c r="M415" s="507"/>
      <c r="N415" s="10"/>
      <c r="O415" s="10"/>
      <c r="P415" s="10"/>
      <c r="Q415" s="10"/>
      <c r="R415" s="10"/>
      <c r="S415" s="10"/>
      <c r="T415" s="10"/>
      <c r="U415" s="10"/>
      <c r="V415" s="10"/>
      <c r="W415" s="10"/>
      <c r="X415" s="10"/>
      <c r="Y415" s="10"/>
      <c r="Z415" s="10"/>
    </row>
    <row r="416" spans="1:26" ht="15.5">
      <c r="A416" s="10"/>
      <c r="B416" s="10"/>
      <c r="C416" s="10"/>
      <c r="D416" s="10"/>
      <c r="E416" s="10"/>
      <c r="F416" s="610"/>
      <c r="G416" s="10"/>
      <c r="H416" s="10"/>
      <c r="I416" s="10"/>
      <c r="J416" s="10"/>
      <c r="K416" s="10"/>
      <c r="L416" s="10"/>
      <c r="M416" s="507"/>
      <c r="N416" s="10"/>
      <c r="O416" s="10"/>
      <c r="P416" s="10"/>
      <c r="Q416" s="10"/>
      <c r="R416" s="10"/>
      <c r="S416" s="10"/>
      <c r="T416" s="10"/>
      <c r="U416" s="10"/>
      <c r="V416" s="10"/>
      <c r="W416" s="10"/>
      <c r="X416" s="10"/>
      <c r="Y416" s="10"/>
      <c r="Z416" s="10"/>
    </row>
    <row r="417" spans="1:26" ht="15.5">
      <c r="A417" s="10"/>
      <c r="B417" s="10"/>
      <c r="C417" s="10"/>
      <c r="D417" s="10"/>
      <c r="E417" s="10"/>
      <c r="F417" s="610"/>
      <c r="G417" s="10"/>
      <c r="H417" s="10"/>
      <c r="I417" s="10"/>
      <c r="J417" s="10"/>
      <c r="K417" s="10"/>
      <c r="L417" s="10"/>
      <c r="M417" s="507"/>
      <c r="N417" s="10"/>
      <c r="O417" s="10"/>
      <c r="P417" s="10"/>
      <c r="Q417" s="10"/>
      <c r="R417" s="10"/>
      <c r="S417" s="10"/>
      <c r="T417" s="10"/>
      <c r="U417" s="10"/>
      <c r="V417" s="10"/>
      <c r="W417" s="10"/>
      <c r="X417" s="10"/>
      <c r="Y417" s="10"/>
      <c r="Z417" s="10"/>
    </row>
    <row r="418" spans="1:26" ht="15.5">
      <c r="A418" s="10"/>
      <c r="B418" s="10"/>
      <c r="C418" s="10"/>
      <c r="D418" s="10"/>
      <c r="E418" s="10"/>
      <c r="F418" s="610"/>
      <c r="G418" s="10"/>
      <c r="H418" s="10"/>
      <c r="I418" s="10"/>
      <c r="J418" s="10"/>
      <c r="K418" s="10"/>
      <c r="L418" s="10"/>
      <c r="M418" s="507"/>
      <c r="N418" s="10"/>
      <c r="O418" s="10"/>
      <c r="P418" s="10"/>
      <c r="Q418" s="10"/>
      <c r="R418" s="10"/>
      <c r="S418" s="10"/>
      <c r="T418" s="10"/>
      <c r="U418" s="10"/>
      <c r="V418" s="10"/>
      <c r="W418" s="10"/>
      <c r="X418" s="10"/>
      <c r="Y418" s="10"/>
      <c r="Z418" s="10"/>
    </row>
    <row r="419" spans="1:26" ht="15.5">
      <c r="A419" s="10"/>
      <c r="B419" s="10"/>
      <c r="C419" s="10"/>
      <c r="D419" s="10"/>
      <c r="E419" s="10"/>
      <c r="F419" s="610"/>
      <c r="G419" s="10"/>
      <c r="H419" s="10"/>
      <c r="I419" s="10"/>
      <c r="J419" s="10"/>
      <c r="K419" s="10"/>
      <c r="L419" s="10"/>
      <c r="M419" s="507"/>
      <c r="N419" s="10"/>
      <c r="O419" s="10"/>
      <c r="P419" s="10"/>
      <c r="Q419" s="10"/>
      <c r="R419" s="10"/>
      <c r="S419" s="10"/>
      <c r="T419" s="10"/>
      <c r="U419" s="10"/>
      <c r="V419" s="10"/>
      <c r="W419" s="10"/>
      <c r="X419" s="10"/>
      <c r="Y419" s="10"/>
      <c r="Z419" s="10"/>
    </row>
    <row r="420" spans="1:26" ht="15.5">
      <c r="A420" s="10"/>
      <c r="B420" s="10"/>
      <c r="C420" s="10"/>
      <c r="D420" s="10"/>
      <c r="E420" s="10"/>
      <c r="F420" s="610"/>
      <c r="G420" s="10"/>
      <c r="H420" s="10"/>
      <c r="I420" s="10"/>
      <c r="J420" s="10"/>
      <c r="K420" s="10"/>
      <c r="L420" s="10"/>
      <c r="M420" s="507"/>
      <c r="N420" s="10"/>
      <c r="O420" s="10"/>
      <c r="P420" s="10"/>
      <c r="Q420" s="10"/>
      <c r="R420" s="10"/>
      <c r="S420" s="10"/>
      <c r="T420" s="10"/>
      <c r="U420" s="10"/>
      <c r="V420" s="10"/>
      <c r="W420" s="10"/>
      <c r="X420" s="10"/>
      <c r="Y420" s="10"/>
      <c r="Z420" s="10"/>
    </row>
    <row r="421" spans="1:26" ht="15.5">
      <c r="A421" s="10"/>
      <c r="B421" s="10"/>
      <c r="C421" s="10"/>
      <c r="D421" s="10"/>
      <c r="E421" s="10"/>
      <c r="F421" s="610"/>
      <c r="G421" s="10"/>
      <c r="H421" s="10"/>
      <c r="I421" s="10"/>
      <c r="J421" s="10"/>
      <c r="K421" s="10"/>
      <c r="L421" s="10"/>
      <c r="M421" s="507"/>
      <c r="N421" s="10"/>
      <c r="O421" s="10"/>
      <c r="P421" s="10"/>
      <c r="Q421" s="10"/>
      <c r="R421" s="10"/>
      <c r="S421" s="10"/>
      <c r="T421" s="10"/>
      <c r="U421" s="10"/>
      <c r="V421" s="10"/>
      <c r="W421" s="10"/>
      <c r="X421" s="10"/>
      <c r="Y421" s="10"/>
      <c r="Z421" s="10"/>
    </row>
    <row r="422" spans="1:26" ht="15.5">
      <c r="A422" s="10"/>
      <c r="B422" s="10"/>
      <c r="C422" s="10"/>
      <c r="D422" s="10"/>
      <c r="E422" s="10"/>
      <c r="F422" s="610"/>
      <c r="G422" s="10"/>
      <c r="H422" s="10"/>
      <c r="I422" s="10"/>
      <c r="J422" s="10"/>
      <c r="K422" s="10"/>
      <c r="L422" s="10"/>
      <c r="M422" s="507"/>
      <c r="N422" s="10"/>
      <c r="O422" s="10"/>
      <c r="P422" s="10"/>
      <c r="Q422" s="10"/>
      <c r="R422" s="10"/>
      <c r="S422" s="10"/>
      <c r="T422" s="10"/>
      <c r="U422" s="10"/>
      <c r="V422" s="10"/>
      <c r="W422" s="10"/>
      <c r="X422" s="10"/>
      <c r="Y422" s="10"/>
      <c r="Z422" s="10"/>
    </row>
    <row r="423" spans="1:26" ht="15.5">
      <c r="A423" s="10"/>
      <c r="B423" s="10"/>
      <c r="C423" s="10"/>
      <c r="D423" s="10"/>
      <c r="E423" s="10"/>
      <c r="F423" s="610"/>
      <c r="G423" s="10"/>
      <c r="H423" s="10"/>
      <c r="I423" s="10"/>
      <c r="J423" s="10"/>
      <c r="K423" s="10"/>
      <c r="L423" s="10"/>
      <c r="M423" s="507"/>
      <c r="N423" s="10"/>
      <c r="O423" s="10"/>
      <c r="P423" s="10"/>
      <c r="Q423" s="10"/>
      <c r="R423" s="10"/>
      <c r="S423" s="10"/>
      <c r="T423" s="10"/>
      <c r="U423" s="10"/>
      <c r="V423" s="10"/>
      <c r="W423" s="10"/>
      <c r="X423" s="10"/>
      <c r="Y423" s="10"/>
      <c r="Z423" s="10"/>
    </row>
    <row r="424" spans="1:26" ht="15.5">
      <c r="A424" s="10"/>
      <c r="B424" s="10"/>
      <c r="C424" s="10"/>
      <c r="D424" s="10"/>
      <c r="E424" s="10"/>
      <c r="F424" s="610"/>
      <c r="G424" s="10"/>
      <c r="H424" s="10"/>
      <c r="I424" s="10"/>
      <c r="J424" s="10"/>
      <c r="K424" s="10"/>
      <c r="L424" s="10"/>
      <c r="M424" s="507"/>
      <c r="N424" s="10"/>
      <c r="O424" s="10"/>
      <c r="P424" s="10"/>
      <c r="Q424" s="10"/>
      <c r="R424" s="10"/>
      <c r="S424" s="10"/>
      <c r="T424" s="10"/>
      <c r="U424" s="10"/>
      <c r="V424" s="10"/>
      <c r="W424" s="10"/>
      <c r="X424" s="10"/>
      <c r="Y424" s="10"/>
      <c r="Z424" s="10"/>
    </row>
    <row r="425" spans="1:26" ht="15.5">
      <c r="A425" s="10"/>
      <c r="B425" s="10"/>
      <c r="C425" s="10"/>
      <c r="D425" s="10"/>
      <c r="E425" s="10"/>
      <c r="F425" s="610"/>
      <c r="G425" s="10"/>
      <c r="H425" s="10"/>
      <c r="I425" s="10"/>
      <c r="J425" s="10"/>
      <c r="K425" s="10"/>
      <c r="L425" s="10"/>
      <c r="M425" s="507"/>
      <c r="N425" s="10"/>
      <c r="O425" s="10"/>
      <c r="P425" s="10"/>
      <c r="Q425" s="10"/>
      <c r="R425" s="10"/>
      <c r="S425" s="10"/>
      <c r="T425" s="10"/>
      <c r="U425" s="10"/>
      <c r="V425" s="10"/>
      <c r="W425" s="10"/>
      <c r="X425" s="10"/>
      <c r="Y425" s="10"/>
      <c r="Z425" s="10"/>
    </row>
    <row r="426" spans="1:26" ht="15.5">
      <c r="A426" s="10"/>
      <c r="B426" s="10"/>
      <c r="C426" s="10"/>
      <c r="D426" s="10"/>
      <c r="E426" s="10"/>
      <c r="F426" s="610"/>
      <c r="G426" s="10"/>
      <c r="H426" s="10"/>
      <c r="I426" s="10"/>
      <c r="J426" s="10"/>
      <c r="K426" s="10"/>
      <c r="L426" s="10"/>
      <c r="M426" s="507"/>
      <c r="N426" s="10"/>
      <c r="O426" s="10"/>
      <c r="P426" s="10"/>
      <c r="Q426" s="10"/>
      <c r="R426" s="10"/>
      <c r="S426" s="10"/>
      <c r="T426" s="10"/>
      <c r="U426" s="10"/>
      <c r="V426" s="10"/>
      <c r="W426" s="10"/>
      <c r="X426" s="10"/>
      <c r="Y426" s="10"/>
      <c r="Z426" s="10"/>
    </row>
    <row r="427" spans="1:26" ht="15.5">
      <c r="A427" s="10"/>
      <c r="B427" s="10"/>
      <c r="C427" s="10"/>
      <c r="D427" s="10"/>
      <c r="E427" s="10"/>
      <c r="F427" s="610"/>
      <c r="G427" s="10"/>
      <c r="H427" s="10"/>
      <c r="I427" s="10"/>
      <c r="J427" s="10"/>
      <c r="K427" s="10"/>
      <c r="L427" s="10"/>
      <c r="M427" s="507"/>
      <c r="N427" s="10"/>
      <c r="O427" s="10"/>
      <c r="P427" s="10"/>
      <c r="Q427" s="10"/>
      <c r="R427" s="10"/>
      <c r="S427" s="10"/>
      <c r="T427" s="10"/>
      <c r="U427" s="10"/>
      <c r="V427" s="10"/>
      <c r="W427" s="10"/>
      <c r="X427" s="10"/>
      <c r="Y427" s="10"/>
      <c r="Z427" s="10"/>
    </row>
    <row r="428" spans="1:26" ht="15.5">
      <c r="A428" s="10"/>
      <c r="B428" s="10"/>
      <c r="C428" s="10"/>
      <c r="D428" s="10"/>
      <c r="E428" s="10"/>
      <c r="F428" s="610"/>
      <c r="G428" s="10"/>
      <c r="H428" s="10"/>
      <c r="I428" s="10"/>
      <c r="J428" s="10"/>
      <c r="K428" s="10"/>
      <c r="L428" s="10"/>
      <c r="M428" s="507"/>
      <c r="N428" s="10"/>
      <c r="O428" s="10"/>
      <c r="P428" s="10"/>
      <c r="Q428" s="10"/>
      <c r="R428" s="10"/>
      <c r="S428" s="10"/>
      <c r="T428" s="10"/>
      <c r="U428" s="10"/>
      <c r="V428" s="10"/>
      <c r="W428" s="10"/>
      <c r="X428" s="10"/>
      <c r="Y428" s="10"/>
      <c r="Z428" s="10"/>
    </row>
    <row r="429" spans="1:26" ht="15.5">
      <c r="A429" s="10"/>
      <c r="B429" s="10"/>
      <c r="C429" s="10"/>
      <c r="D429" s="10"/>
      <c r="E429" s="10"/>
      <c r="F429" s="610"/>
      <c r="G429" s="10"/>
      <c r="H429" s="10"/>
      <c r="I429" s="10"/>
      <c r="J429" s="10"/>
      <c r="K429" s="10"/>
      <c r="L429" s="10"/>
      <c r="M429" s="507"/>
      <c r="N429" s="10"/>
      <c r="O429" s="10"/>
      <c r="P429" s="10"/>
      <c r="Q429" s="10"/>
      <c r="R429" s="10"/>
      <c r="S429" s="10"/>
      <c r="T429" s="10"/>
      <c r="U429" s="10"/>
      <c r="V429" s="10"/>
      <c r="W429" s="10"/>
      <c r="X429" s="10"/>
      <c r="Y429" s="10"/>
      <c r="Z429" s="10"/>
    </row>
    <row r="430" spans="1:26" ht="15.5">
      <c r="A430" s="10"/>
      <c r="B430" s="10"/>
      <c r="C430" s="10"/>
      <c r="D430" s="10"/>
      <c r="E430" s="10"/>
      <c r="F430" s="610"/>
      <c r="G430" s="10"/>
      <c r="H430" s="10"/>
      <c r="I430" s="10"/>
      <c r="J430" s="10"/>
      <c r="K430" s="10"/>
      <c r="L430" s="10"/>
      <c r="M430" s="507"/>
      <c r="N430" s="10"/>
      <c r="O430" s="10"/>
      <c r="P430" s="10"/>
      <c r="Q430" s="10"/>
      <c r="R430" s="10"/>
      <c r="S430" s="10"/>
      <c r="T430" s="10"/>
      <c r="U430" s="10"/>
      <c r="V430" s="10"/>
      <c r="W430" s="10"/>
      <c r="X430" s="10"/>
      <c r="Y430" s="10"/>
      <c r="Z430" s="10"/>
    </row>
    <row r="431" spans="1:26" ht="15.5">
      <c r="A431" s="10"/>
      <c r="B431" s="10"/>
      <c r="C431" s="10"/>
      <c r="D431" s="10"/>
      <c r="E431" s="10"/>
      <c r="F431" s="610"/>
      <c r="G431" s="10"/>
      <c r="H431" s="10"/>
      <c r="I431" s="10"/>
      <c r="J431" s="10"/>
      <c r="K431" s="10"/>
      <c r="L431" s="10"/>
      <c r="M431" s="507"/>
      <c r="N431" s="10"/>
      <c r="O431" s="10"/>
      <c r="P431" s="10"/>
      <c r="Q431" s="10"/>
      <c r="R431" s="10"/>
      <c r="S431" s="10"/>
      <c r="T431" s="10"/>
      <c r="U431" s="10"/>
      <c r="V431" s="10"/>
      <c r="W431" s="10"/>
      <c r="X431" s="10"/>
      <c r="Y431" s="10"/>
      <c r="Z431" s="10"/>
    </row>
    <row r="432" spans="1:26" ht="15.5">
      <c r="A432" s="10"/>
      <c r="B432" s="10"/>
      <c r="C432" s="10"/>
      <c r="D432" s="10"/>
      <c r="E432" s="10"/>
      <c r="F432" s="610"/>
      <c r="G432" s="10"/>
      <c r="H432" s="10"/>
      <c r="I432" s="10"/>
      <c r="J432" s="10"/>
      <c r="K432" s="10"/>
      <c r="L432" s="10"/>
      <c r="M432" s="507"/>
      <c r="N432" s="10"/>
      <c r="O432" s="10"/>
      <c r="P432" s="10"/>
      <c r="Q432" s="10"/>
      <c r="R432" s="10"/>
      <c r="S432" s="10"/>
      <c r="T432" s="10"/>
      <c r="U432" s="10"/>
      <c r="V432" s="10"/>
      <c r="W432" s="10"/>
      <c r="X432" s="10"/>
      <c r="Y432" s="10"/>
      <c r="Z432" s="10"/>
    </row>
    <row r="433" spans="1:26" ht="15.5">
      <c r="A433" s="10"/>
      <c r="B433" s="10"/>
      <c r="C433" s="10"/>
      <c r="D433" s="10"/>
      <c r="E433" s="10"/>
      <c r="F433" s="610"/>
      <c r="G433" s="10"/>
      <c r="H433" s="10"/>
      <c r="I433" s="10"/>
      <c r="J433" s="10"/>
      <c r="K433" s="10"/>
      <c r="L433" s="10"/>
      <c r="M433" s="507"/>
      <c r="N433" s="10"/>
      <c r="O433" s="10"/>
      <c r="P433" s="10"/>
      <c r="Q433" s="10"/>
      <c r="R433" s="10"/>
      <c r="S433" s="10"/>
      <c r="T433" s="10"/>
      <c r="U433" s="10"/>
      <c r="V433" s="10"/>
      <c r="W433" s="10"/>
      <c r="X433" s="10"/>
      <c r="Y433" s="10"/>
      <c r="Z433" s="10"/>
    </row>
    <row r="434" spans="1:26" ht="15.5">
      <c r="A434" s="10"/>
      <c r="B434" s="10"/>
      <c r="C434" s="10"/>
      <c r="D434" s="10"/>
      <c r="E434" s="10"/>
      <c r="F434" s="610"/>
      <c r="G434" s="10"/>
      <c r="H434" s="10"/>
      <c r="I434" s="10"/>
      <c r="J434" s="10"/>
      <c r="K434" s="10"/>
      <c r="L434" s="10"/>
      <c r="M434" s="507"/>
      <c r="N434" s="10"/>
      <c r="O434" s="10"/>
      <c r="P434" s="10"/>
      <c r="Q434" s="10"/>
      <c r="R434" s="10"/>
      <c r="S434" s="10"/>
      <c r="T434" s="10"/>
      <c r="U434" s="10"/>
      <c r="V434" s="10"/>
      <c r="W434" s="10"/>
      <c r="X434" s="10"/>
      <c r="Y434" s="10"/>
      <c r="Z434" s="10"/>
    </row>
    <row r="435" spans="1:26" ht="15.5">
      <c r="A435" s="10"/>
      <c r="B435" s="10"/>
      <c r="C435" s="10"/>
      <c r="D435" s="10"/>
      <c r="E435" s="10"/>
      <c r="F435" s="610"/>
      <c r="G435" s="10"/>
      <c r="H435" s="10"/>
      <c r="I435" s="10"/>
      <c r="J435" s="10"/>
      <c r="K435" s="10"/>
      <c r="L435" s="10"/>
      <c r="M435" s="507"/>
      <c r="N435" s="10"/>
      <c r="O435" s="10"/>
      <c r="P435" s="10"/>
      <c r="Q435" s="10"/>
      <c r="R435" s="10"/>
      <c r="S435" s="10"/>
      <c r="T435" s="10"/>
      <c r="U435" s="10"/>
      <c r="V435" s="10"/>
      <c r="W435" s="10"/>
      <c r="X435" s="10"/>
      <c r="Y435" s="10"/>
      <c r="Z435" s="10"/>
    </row>
    <row r="436" spans="1:26" ht="15.5">
      <c r="A436" s="10"/>
      <c r="B436" s="10"/>
      <c r="C436" s="10"/>
      <c r="D436" s="10"/>
      <c r="E436" s="10"/>
      <c r="F436" s="610"/>
      <c r="G436" s="10"/>
      <c r="H436" s="10"/>
      <c r="I436" s="10"/>
      <c r="J436" s="10"/>
      <c r="K436" s="10"/>
      <c r="L436" s="10"/>
      <c r="M436" s="507"/>
      <c r="N436" s="10"/>
      <c r="O436" s="10"/>
      <c r="P436" s="10"/>
      <c r="Q436" s="10"/>
      <c r="R436" s="10"/>
      <c r="S436" s="10"/>
      <c r="T436" s="10"/>
      <c r="U436" s="10"/>
      <c r="V436" s="10"/>
      <c r="W436" s="10"/>
      <c r="X436" s="10"/>
      <c r="Y436" s="10"/>
      <c r="Z436" s="10"/>
    </row>
    <row r="437" spans="1:26" ht="15.5">
      <c r="A437" s="10"/>
      <c r="B437" s="10"/>
      <c r="C437" s="10"/>
      <c r="D437" s="10"/>
      <c r="E437" s="10"/>
      <c r="F437" s="610"/>
      <c r="G437" s="10"/>
      <c r="H437" s="10"/>
      <c r="I437" s="10"/>
      <c r="J437" s="10"/>
      <c r="K437" s="10"/>
      <c r="L437" s="10"/>
      <c r="M437" s="507"/>
      <c r="N437" s="10"/>
      <c r="O437" s="10"/>
      <c r="P437" s="10"/>
      <c r="Q437" s="10"/>
      <c r="R437" s="10"/>
      <c r="S437" s="10"/>
      <c r="T437" s="10"/>
      <c r="U437" s="10"/>
      <c r="V437" s="10"/>
      <c r="W437" s="10"/>
      <c r="X437" s="10"/>
      <c r="Y437" s="10"/>
      <c r="Z437" s="10"/>
    </row>
    <row r="438" spans="1:26" ht="15.5">
      <c r="A438" s="10"/>
      <c r="B438" s="10"/>
      <c r="C438" s="10"/>
      <c r="D438" s="10"/>
      <c r="E438" s="10"/>
      <c r="F438" s="610"/>
      <c r="G438" s="10"/>
      <c r="H438" s="10"/>
      <c r="I438" s="10"/>
      <c r="J438" s="10"/>
      <c r="K438" s="10"/>
      <c r="L438" s="10"/>
      <c r="M438" s="507"/>
      <c r="N438" s="10"/>
      <c r="O438" s="10"/>
      <c r="P438" s="10"/>
      <c r="Q438" s="10"/>
      <c r="R438" s="10"/>
      <c r="S438" s="10"/>
      <c r="T438" s="10"/>
      <c r="U438" s="10"/>
      <c r="V438" s="10"/>
      <c r="W438" s="10"/>
      <c r="X438" s="10"/>
      <c r="Y438" s="10"/>
      <c r="Z438" s="10"/>
    </row>
    <row r="439" spans="1:26" ht="15.5">
      <c r="A439" s="10"/>
      <c r="B439" s="10"/>
      <c r="C439" s="10"/>
      <c r="D439" s="10"/>
      <c r="E439" s="10"/>
      <c r="F439" s="610"/>
      <c r="G439" s="10"/>
      <c r="H439" s="10"/>
      <c r="I439" s="10"/>
      <c r="J439" s="10"/>
      <c r="K439" s="10"/>
      <c r="L439" s="10"/>
      <c r="M439" s="507"/>
      <c r="N439" s="10"/>
      <c r="O439" s="10"/>
      <c r="P439" s="10"/>
      <c r="Q439" s="10"/>
      <c r="R439" s="10"/>
      <c r="S439" s="10"/>
      <c r="T439" s="10"/>
      <c r="U439" s="10"/>
      <c r="V439" s="10"/>
      <c r="W439" s="10"/>
      <c r="X439" s="10"/>
      <c r="Y439" s="10"/>
      <c r="Z439" s="10"/>
    </row>
    <row r="440" spans="1:26" ht="15.5">
      <c r="A440" s="10"/>
      <c r="B440" s="10"/>
      <c r="C440" s="10"/>
      <c r="D440" s="10"/>
      <c r="E440" s="10"/>
      <c r="F440" s="610"/>
      <c r="G440" s="10"/>
      <c r="H440" s="10"/>
      <c r="I440" s="10"/>
      <c r="J440" s="10"/>
      <c r="K440" s="10"/>
      <c r="L440" s="10"/>
      <c r="M440" s="507"/>
      <c r="N440" s="10"/>
      <c r="O440" s="10"/>
      <c r="P440" s="10"/>
      <c r="Q440" s="10"/>
      <c r="R440" s="10"/>
      <c r="S440" s="10"/>
      <c r="T440" s="10"/>
      <c r="U440" s="10"/>
      <c r="V440" s="10"/>
      <c r="W440" s="10"/>
      <c r="X440" s="10"/>
      <c r="Y440" s="10"/>
      <c r="Z440" s="10"/>
    </row>
    <row r="441" spans="1:26" ht="15.5">
      <c r="A441" s="10"/>
      <c r="B441" s="10"/>
      <c r="C441" s="10"/>
      <c r="D441" s="10"/>
      <c r="E441" s="10"/>
      <c r="F441" s="610"/>
      <c r="G441" s="10"/>
      <c r="H441" s="10"/>
      <c r="I441" s="10"/>
      <c r="J441" s="10"/>
      <c r="K441" s="10"/>
      <c r="L441" s="10"/>
      <c r="M441" s="507"/>
      <c r="N441" s="10"/>
      <c r="O441" s="10"/>
      <c r="P441" s="10"/>
      <c r="Q441" s="10"/>
      <c r="R441" s="10"/>
      <c r="S441" s="10"/>
      <c r="T441" s="10"/>
      <c r="U441" s="10"/>
      <c r="V441" s="10"/>
      <c r="W441" s="10"/>
      <c r="X441" s="10"/>
      <c r="Y441" s="10"/>
      <c r="Z441" s="10"/>
    </row>
    <row r="442" spans="1:26" ht="15.5">
      <c r="A442" s="10"/>
      <c r="B442" s="10"/>
      <c r="C442" s="10"/>
      <c r="D442" s="10"/>
      <c r="E442" s="10"/>
      <c r="F442" s="610"/>
      <c r="G442" s="10"/>
      <c r="H442" s="10"/>
      <c r="I442" s="10"/>
      <c r="J442" s="10"/>
      <c r="K442" s="10"/>
      <c r="L442" s="10"/>
      <c r="M442" s="507"/>
      <c r="N442" s="10"/>
      <c r="O442" s="10"/>
      <c r="P442" s="10"/>
      <c r="Q442" s="10"/>
      <c r="R442" s="10"/>
      <c r="S442" s="10"/>
      <c r="T442" s="10"/>
      <c r="U442" s="10"/>
      <c r="V442" s="10"/>
      <c r="W442" s="10"/>
      <c r="X442" s="10"/>
      <c r="Y442" s="10"/>
      <c r="Z442" s="10"/>
    </row>
    <row r="443" spans="1:26" ht="15.5">
      <c r="A443" s="10"/>
      <c r="B443" s="10"/>
      <c r="C443" s="10"/>
      <c r="D443" s="10"/>
      <c r="E443" s="10"/>
      <c r="F443" s="610"/>
      <c r="G443" s="10"/>
      <c r="H443" s="10"/>
      <c r="I443" s="10"/>
      <c r="J443" s="10"/>
      <c r="K443" s="10"/>
      <c r="L443" s="10"/>
      <c r="M443" s="507"/>
      <c r="N443" s="10"/>
      <c r="O443" s="10"/>
      <c r="P443" s="10"/>
      <c r="Q443" s="10"/>
      <c r="R443" s="10"/>
      <c r="S443" s="10"/>
      <c r="T443" s="10"/>
      <c r="U443" s="10"/>
      <c r="V443" s="10"/>
      <c r="W443" s="10"/>
      <c r="X443" s="10"/>
      <c r="Y443" s="10"/>
      <c r="Z443" s="10"/>
    </row>
    <row r="444" spans="1:26" ht="15.5">
      <c r="A444" s="10"/>
      <c r="B444" s="10"/>
      <c r="C444" s="10"/>
      <c r="D444" s="10"/>
      <c r="E444" s="10"/>
      <c r="F444" s="610"/>
      <c r="G444" s="10"/>
      <c r="H444" s="10"/>
      <c r="I444" s="10"/>
      <c r="J444" s="10"/>
      <c r="K444" s="10"/>
      <c r="L444" s="10"/>
      <c r="M444" s="507"/>
      <c r="N444" s="10"/>
      <c r="O444" s="10"/>
      <c r="P444" s="10"/>
      <c r="Q444" s="10"/>
      <c r="R444" s="10"/>
      <c r="S444" s="10"/>
      <c r="T444" s="10"/>
      <c r="U444" s="10"/>
      <c r="V444" s="10"/>
      <c r="W444" s="10"/>
      <c r="X444" s="10"/>
      <c r="Y444" s="10"/>
      <c r="Z444" s="10"/>
    </row>
    <row r="445" spans="1:26" ht="15.5">
      <c r="A445" s="10"/>
      <c r="B445" s="10"/>
      <c r="C445" s="10"/>
      <c r="D445" s="10"/>
      <c r="E445" s="10"/>
      <c r="F445" s="610"/>
      <c r="G445" s="10"/>
      <c r="H445" s="10"/>
      <c r="I445" s="10"/>
      <c r="J445" s="10"/>
      <c r="K445" s="10"/>
      <c r="L445" s="10"/>
      <c r="M445" s="507"/>
      <c r="N445" s="10"/>
      <c r="O445" s="10"/>
      <c r="P445" s="10"/>
      <c r="Q445" s="10"/>
      <c r="R445" s="10"/>
      <c r="S445" s="10"/>
      <c r="T445" s="10"/>
      <c r="U445" s="10"/>
      <c r="V445" s="10"/>
      <c r="W445" s="10"/>
      <c r="X445" s="10"/>
      <c r="Y445" s="10"/>
      <c r="Z445" s="10"/>
    </row>
    <row r="446" spans="1:26" ht="15.5">
      <c r="A446" s="10"/>
      <c r="B446" s="10"/>
      <c r="C446" s="10"/>
      <c r="D446" s="10"/>
      <c r="E446" s="10"/>
      <c r="F446" s="610"/>
      <c r="G446" s="10"/>
      <c r="H446" s="10"/>
      <c r="I446" s="10"/>
      <c r="J446" s="10"/>
      <c r="K446" s="10"/>
      <c r="L446" s="10"/>
      <c r="M446" s="507"/>
      <c r="N446" s="10"/>
      <c r="O446" s="10"/>
      <c r="P446" s="10"/>
      <c r="Q446" s="10"/>
      <c r="R446" s="10"/>
      <c r="S446" s="10"/>
      <c r="T446" s="10"/>
      <c r="U446" s="10"/>
      <c r="V446" s="10"/>
      <c r="W446" s="10"/>
      <c r="X446" s="10"/>
      <c r="Y446" s="10"/>
      <c r="Z446" s="10"/>
    </row>
    <row r="447" spans="1:26" ht="15.5">
      <c r="A447" s="10"/>
      <c r="B447" s="10"/>
      <c r="C447" s="10"/>
      <c r="D447" s="10"/>
      <c r="E447" s="10"/>
      <c r="F447" s="610"/>
      <c r="G447" s="10"/>
      <c r="H447" s="10"/>
      <c r="I447" s="10"/>
      <c r="J447" s="10"/>
      <c r="K447" s="10"/>
      <c r="L447" s="10"/>
      <c r="M447" s="507"/>
      <c r="N447" s="10"/>
      <c r="O447" s="10"/>
      <c r="P447" s="10"/>
      <c r="Q447" s="10"/>
      <c r="R447" s="10"/>
      <c r="S447" s="10"/>
      <c r="T447" s="10"/>
      <c r="U447" s="10"/>
      <c r="V447" s="10"/>
      <c r="W447" s="10"/>
      <c r="X447" s="10"/>
      <c r="Y447" s="10"/>
      <c r="Z447" s="10"/>
    </row>
    <row r="448" spans="1:26" ht="15.5">
      <c r="A448" s="10"/>
      <c r="B448" s="10"/>
      <c r="C448" s="10"/>
      <c r="D448" s="10"/>
      <c r="E448" s="10"/>
      <c r="F448" s="610"/>
      <c r="G448" s="10"/>
      <c r="H448" s="10"/>
      <c r="I448" s="10"/>
      <c r="J448" s="10"/>
      <c r="K448" s="10"/>
      <c r="L448" s="10"/>
      <c r="M448" s="507"/>
      <c r="N448" s="10"/>
      <c r="O448" s="10"/>
      <c r="P448" s="10"/>
      <c r="Q448" s="10"/>
      <c r="R448" s="10"/>
      <c r="S448" s="10"/>
      <c r="T448" s="10"/>
      <c r="U448" s="10"/>
      <c r="V448" s="10"/>
      <c r="W448" s="10"/>
      <c r="X448" s="10"/>
      <c r="Y448" s="10"/>
      <c r="Z448" s="10"/>
    </row>
    <row r="449" spans="1:26" ht="15.5">
      <c r="A449" s="10"/>
      <c r="B449" s="10"/>
      <c r="C449" s="10"/>
      <c r="D449" s="10"/>
      <c r="E449" s="10"/>
      <c r="F449" s="610"/>
      <c r="G449" s="10"/>
      <c r="H449" s="10"/>
      <c r="I449" s="10"/>
      <c r="J449" s="10"/>
      <c r="K449" s="10"/>
      <c r="L449" s="10"/>
      <c r="M449" s="507"/>
      <c r="N449" s="10"/>
      <c r="O449" s="10"/>
      <c r="P449" s="10"/>
      <c r="Q449" s="10"/>
      <c r="R449" s="10"/>
      <c r="S449" s="10"/>
      <c r="T449" s="10"/>
      <c r="U449" s="10"/>
      <c r="V449" s="10"/>
      <c r="W449" s="10"/>
      <c r="X449" s="10"/>
      <c r="Y449" s="10"/>
      <c r="Z449" s="10"/>
    </row>
    <row r="450" spans="1:26" ht="15.5">
      <c r="A450" s="10"/>
      <c r="B450" s="10"/>
      <c r="C450" s="10"/>
      <c r="D450" s="10"/>
      <c r="E450" s="10"/>
      <c r="F450" s="610"/>
      <c r="G450" s="10"/>
      <c r="H450" s="10"/>
      <c r="I450" s="10"/>
      <c r="J450" s="10"/>
      <c r="K450" s="10"/>
      <c r="L450" s="10"/>
      <c r="M450" s="507"/>
      <c r="N450" s="10"/>
      <c r="O450" s="10"/>
      <c r="P450" s="10"/>
      <c r="Q450" s="10"/>
      <c r="R450" s="10"/>
      <c r="S450" s="10"/>
      <c r="T450" s="10"/>
      <c r="U450" s="10"/>
      <c r="V450" s="10"/>
      <c r="W450" s="10"/>
      <c r="X450" s="10"/>
      <c r="Y450" s="10"/>
      <c r="Z450" s="10"/>
    </row>
    <row r="451" spans="1:26" ht="15.5">
      <c r="A451" s="10"/>
      <c r="B451" s="10"/>
      <c r="C451" s="10"/>
      <c r="D451" s="10"/>
      <c r="E451" s="10"/>
      <c r="F451" s="610"/>
      <c r="G451" s="10"/>
      <c r="H451" s="10"/>
      <c r="I451" s="10"/>
      <c r="J451" s="10"/>
      <c r="K451" s="10"/>
      <c r="L451" s="10"/>
      <c r="M451" s="507"/>
      <c r="N451" s="10"/>
      <c r="O451" s="10"/>
      <c r="P451" s="10"/>
      <c r="Q451" s="10"/>
      <c r="R451" s="10"/>
      <c r="S451" s="10"/>
      <c r="T451" s="10"/>
      <c r="U451" s="10"/>
      <c r="V451" s="10"/>
      <c r="W451" s="10"/>
      <c r="X451" s="10"/>
      <c r="Y451" s="10"/>
      <c r="Z451" s="10"/>
    </row>
    <row r="452" spans="1:26" ht="15.5">
      <c r="A452" s="10"/>
      <c r="B452" s="10"/>
      <c r="C452" s="10"/>
      <c r="D452" s="10"/>
      <c r="E452" s="10"/>
      <c r="F452" s="610"/>
      <c r="G452" s="10"/>
      <c r="H452" s="10"/>
      <c r="I452" s="10"/>
      <c r="J452" s="10"/>
      <c r="K452" s="10"/>
      <c r="L452" s="10"/>
      <c r="M452" s="507"/>
      <c r="N452" s="10"/>
      <c r="O452" s="10"/>
      <c r="P452" s="10"/>
      <c r="Q452" s="10"/>
      <c r="R452" s="10"/>
      <c r="S452" s="10"/>
      <c r="T452" s="10"/>
      <c r="U452" s="10"/>
      <c r="V452" s="10"/>
      <c r="W452" s="10"/>
      <c r="X452" s="10"/>
      <c r="Y452" s="10"/>
      <c r="Z452" s="10"/>
    </row>
    <row r="453" spans="1:26" ht="15.5">
      <c r="A453" s="10"/>
      <c r="B453" s="10"/>
      <c r="C453" s="10"/>
      <c r="D453" s="10"/>
      <c r="E453" s="10"/>
      <c r="F453" s="610"/>
      <c r="G453" s="10"/>
      <c r="H453" s="10"/>
      <c r="I453" s="10"/>
      <c r="J453" s="10"/>
      <c r="K453" s="10"/>
      <c r="L453" s="10"/>
      <c r="M453" s="507"/>
      <c r="N453" s="10"/>
      <c r="O453" s="10"/>
      <c r="P453" s="10"/>
      <c r="Q453" s="10"/>
      <c r="R453" s="10"/>
      <c r="S453" s="10"/>
      <c r="T453" s="10"/>
      <c r="U453" s="10"/>
      <c r="V453" s="10"/>
      <c r="W453" s="10"/>
      <c r="X453" s="10"/>
      <c r="Y453" s="10"/>
      <c r="Z453" s="10"/>
    </row>
    <row r="454" spans="1:26" ht="15.5">
      <c r="A454" s="10"/>
      <c r="B454" s="10"/>
      <c r="C454" s="10"/>
      <c r="D454" s="10"/>
      <c r="E454" s="10"/>
      <c r="F454" s="610"/>
      <c r="G454" s="10"/>
      <c r="H454" s="10"/>
      <c r="I454" s="10"/>
      <c r="J454" s="10"/>
      <c r="K454" s="10"/>
      <c r="L454" s="10"/>
      <c r="M454" s="507"/>
      <c r="N454" s="10"/>
      <c r="O454" s="10"/>
      <c r="P454" s="10"/>
      <c r="Q454" s="10"/>
      <c r="R454" s="10"/>
      <c r="S454" s="10"/>
      <c r="T454" s="10"/>
      <c r="U454" s="10"/>
      <c r="V454" s="10"/>
      <c r="W454" s="10"/>
      <c r="X454" s="10"/>
      <c r="Y454" s="10"/>
      <c r="Z454" s="10"/>
    </row>
    <row r="455" spans="1:26" ht="15.5">
      <c r="A455" s="10"/>
      <c r="B455" s="10"/>
      <c r="C455" s="10"/>
      <c r="D455" s="10"/>
      <c r="E455" s="10"/>
      <c r="F455" s="610"/>
      <c r="G455" s="10"/>
      <c r="H455" s="10"/>
      <c r="I455" s="10"/>
      <c r="J455" s="10"/>
      <c r="K455" s="10"/>
      <c r="L455" s="10"/>
      <c r="M455" s="507"/>
      <c r="N455" s="10"/>
      <c r="O455" s="10"/>
      <c r="P455" s="10"/>
      <c r="Q455" s="10"/>
      <c r="R455" s="10"/>
      <c r="S455" s="10"/>
      <c r="T455" s="10"/>
      <c r="U455" s="10"/>
      <c r="V455" s="10"/>
      <c r="W455" s="10"/>
      <c r="X455" s="10"/>
      <c r="Y455" s="10"/>
      <c r="Z455" s="10"/>
    </row>
    <row r="456" spans="1:26" ht="15.5">
      <c r="A456" s="10"/>
      <c r="B456" s="10"/>
      <c r="C456" s="10"/>
      <c r="D456" s="10"/>
      <c r="E456" s="10"/>
      <c r="F456" s="610"/>
      <c r="G456" s="10"/>
      <c r="H456" s="10"/>
      <c r="I456" s="10"/>
      <c r="J456" s="10"/>
      <c r="K456" s="10"/>
      <c r="L456" s="10"/>
      <c r="M456" s="507"/>
      <c r="N456" s="10"/>
      <c r="O456" s="10"/>
      <c r="P456" s="10"/>
      <c r="Q456" s="10"/>
      <c r="R456" s="10"/>
      <c r="S456" s="10"/>
      <c r="T456" s="10"/>
      <c r="U456" s="10"/>
      <c r="V456" s="10"/>
      <c r="W456" s="10"/>
      <c r="X456" s="10"/>
      <c r="Y456" s="10"/>
      <c r="Z456" s="10"/>
    </row>
    <row r="457" spans="1:26" ht="15.5">
      <c r="A457" s="10"/>
      <c r="B457" s="10"/>
      <c r="C457" s="10"/>
      <c r="D457" s="10"/>
      <c r="E457" s="10"/>
      <c r="F457" s="610"/>
      <c r="G457" s="10"/>
      <c r="H457" s="10"/>
      <c r="I457" s="10"/>
      <c r="J457" s="10"/>
      <c r="K457" s="10"/>
      <c r="L457" s="10"/>
      <c r="M457" s="507"/>
      <c r="N457" s="10"/>
      <c r="O457" s="10"/>
      <c r="P457" s="10"/>
      <c r="Q457" s="10"/>
      <c r="R457" s="10"/>
      <c r="S457" s="10"/>
      <c r="T457" s="10"/>
      <c r="U457" s="10"/>
      <c r="V457" s="10"/>
      <c r="W457" s="10"/>
      <c r="X457" s="10"/>
      <c r="Y457" s="10"/>
      <c r="Z457" s="10"/>
    </row>
    <row r="458" spans="1:26" ht="15.5">
      <c r="A458" s="10"/>
      <c r="B458" s="10"/>
      <c r="C458" s="10"/>
      <c r="D458" s="10"/>
      <c r="E458" s="10"/>
      <c r="F458" s="610"/>
      <c r="G458" s="10"/>
      <c r="H458" s="10"/>
      <c r="I458" s="10"/>
      <c r="J458" s="10"/>
      <c r="K458" s="10"/>
      <c r="L458" s="10"/>
      <c r="M458" s="507"/>
      <c r="N458" s="10"/>
      <c r="O458" s="10"/>
      <c r="P458" s="10"/>
      <c r="Q458" s="10"/>
      <c r="R458" s="10"/>
      <c r="S458" s="10"/>
      <c r="T458" s="10"/>
      <c r="U458" s="10"/>
      <c r="V458" s="10"/>
      <c r="W458" s="10"/>
      <c r="X458" s="10"/>
      <c r="Y458" s="10"/>
      <c r="Z458" s="10"/>
    </row>
    <row r="459" spans="1:26" ht="15.5">
      <c r="A459" s="10"/>
      <c r="B459" s="10"/>
      <c r="C459" s="10"/>
      <c r="D459" s="10"/>
      <c r="E459" s="10"/>
      <c r="F459" s="610"/>
      <c r="G459" s="10"/>
      <c r="H459" s="10"/>
      <c r="I459" s="10"/>
      <c r="J459" s="10"/>
      <c r="K459" s="10"/>
      <c r="L459" s="10"/>
      <c r="M459" s="507"/>
      <c r="N459" s="10"/>
      <c r="O459" s="10"/>
      <c r="P459" s="10"/>
      <c r="Q459" s="10"/>
      <c r="R459" s="10"/>
      <c r="S459" s="10"/>
      <c r="T459" s="10"/>
      <c r="U459" s="10"/>
      <c r="V459" s="10"/>
      <c r="W459" s="10"/>
      <c r="X459" s="10"/>
      <c r="Y459" s="10"/>
      <c r="Z459" s="10"/>
    </row>
    <row r="460" spans="1:26" ht="15.5">
      <c r="A460" s="10"/>
      <c r="B460" s="10"/>
      <c r="C460" s="10"/>
      <c r="D460" s="10"/>
      <c r="E460" s="10"/>
      <c r="F460" s="610"/>
      <c r="G460" s="10"/>
      <c r="H460" s="10"/>
      <c r="I460" s="10"/>
      <c r="J460" s="10"/>
      <c r="K460" s="10"/>
      <c r="L460" s="10"/>
      <c r="M460" s="507"/>
      <c r="N460" s="10"/>
      <c r="O460" s="10"/>
      <c r="P460" s="10"/>
      <c r="Q460" s="10"/>
      <c r="R460" s="10"/>
      <c r="S460" s="10"/>
      <c r="T460" s="10"/>
      <c r="U460" s="10"/>
      <c r="V460" s="10"/>
      <c r="W460" s="10"/>
      <c r="X460" s="10"/>
      <c r="Y460" s="10"/>
      <c r="Z460" s="10"/>
    </row>
    <row r="461" spans="1:26" ht="15.5">
      <c r="A461" s="10"/>
      <c r="B461" s="10"/>
      <c r="C461" s="10"/>
      <c r="D461" s="10"/>
      <c r="E461" s="10"/>
      <c r="F461" s="610"/>
      <c r="G461" s="10"/>
      <c r="H461" s="10"/>
      <c r="I461" s="10"/>
      <c r="J461" s="10"/>
      <c r="K461" s="10"/>
      <c r="L461" s="10"/>
      <c r="M461" s="507"/>
      <c r="N461" s="10"/>
      <c r="O461" s="10"/>
      <c r="P461" s="10"/>
      <c r="Q461" s="10"/>
      <c r="R461" s="10"/>
      <c r="S461" s="10"/>
      <c r="T461" s="10"/>
      <c r="U461" s="10"/>
      <c r="V461" s="10"/>
      <c r="W461" s="10"/>
      <c r="X461" s="10"/>
      <c r="Y461" s="10"/>
      <c r="Z461" s="10"/>
    </row>
    <row r="462" spans="1:26" ht="15.5">
      <c r="A462" s="10"/>
      <c r="B462" s="10"/>
      <c r="C462" s="10"/>
      <c r="D462" s="10"/>
      <c r="E462" s="10"/>
      <c r="F462" s="610"/>
      <c r="G462" s="10"/>
      <c r="H462" s="10"/>
      <c r="I462" s="10"/>
      <c r="J462" s="10"/>
      <c r="K462" s="10"/>
      <c r="L462" s="10"/>
      <c r="M462" s="507"/>
      <c r="N462" s="10"/>
      <c r="O462" s="10"/>
      <c r="P462" s="10"/>
      <c r="Q462" s="10"/>
      <c r="R462" s="10"/>
      <c r="S462" s="10"/>
      <c r="T462" s="10"/>
      <c r="U462" s="10"/>
      <c r="V462" s="10"/>
      <c r="W462" s="10"/>
      <c r="X462" s="10"/>
      <c r="Y462" s="10"/>
      <c r="Z462" s="10"/>
    </row>
    <row r="463" spans="1:26" ht="15.5">
      <c r="A463" s="10"/>
      <c r="B463" s="10"/>
      <c r="C463" s="10"/>
      <c r="D463" s="10"/>
      <c r="E463" s="10"/>
      <c r="F463" s="610"/>
      <c r="G463" s="10"/>
      <c r="H463" s="10"/>
      <c r="I463" s="10"/>
      <c r="J463" s="10"/>
      <c r="K463" s="10"/>
      <c r="L463" s="10"/>
      <c r="M463" s="507"/>
      <c r="N463" s="10"/>
      <c r="O463" s="10"/>
      <c r="P463" s="10"/>
      <c r="Q463" s="10"/>
      <c r="R463" s="10"/>
      <c r="S463" s="10"/>
      <c r="T463" s="10"/>
      <c r="U463" s="10"/>
      <c r="V463" s="10"/>
      <c r="W463" s="10"/>
      <c r="X463" s="10"/>
      <c r="Y463" s="10"/>
      <c r="Z463" s="10"/>
    </row>
    <row r="464" spans="1:26" ht="15.5">
      <c r="A464" s="10"/>
      <c r="B464" s="10"/>
      <c r="C464" s="10"/>
      <c r="D464" s="10"/>
      <c r="E464" s="10"/>
      <c r="F464" s="610"/>
      <c r="G464" s="10"/>
      <c r="H464" s="10"/>
      <c r="I464" s="10"/>
      <c r="J464" s="10"/>
      <c r="K464" s="10"/>
      <c r="L464" s="10"/>
      <c r="M464" s="507"/>
      <c r="N464" s="10"/>
      <c r="O464" s="10"/>
      <c r="P464" s="10"/>
      <c r="Q464" s="10"/>
      <c r="R464" s="10"/>
      <c r="S464" s="10"/>
      <c r="T464" s="10"/>
      <c r="U464" s="10"/>
      <c r="V464" s="10"/>
      <c r="W464" s="10"/>
      <c r="X464" s="10"/>
      <c r="Y464" s="10"/>
      <c r="Z464" s="10"/>
    </row>
    <row r="465" spans="1:26" ht="15.5">
      <c r="A465" s="10"/>
      <c r="B465" s="10"/>
      <c r="C465" s="10"/>
      <c r="D465" s="10"/>
      <c r="E465" s="10"/>
      <c r="F465" s="610"/>
      <c r="G465" s="10"/>
      <c r="H465" s="10"/>
      <c r="I465" s="10"/>
      <c r="J465" s="10"/>
      <c r="K465" s="10"/>
      <c r="L465" s="10"/>
      <c r="M465" s="507"/>
      <c r="N465" s="10"/>
      <c r="O465" s="10"/>
      <c r="P465" s="10"/>
      <c r="Q465" s="10"/>
      <c r="R465" s="10"/>
      <c r="S465" s="10"/>
      <c r="T465" s="10"/>
      <c r="U465" s="10"/>
      <c r="V465" s="10"/>
      <c r="W465" s="10"/>
      <c r="X465" s="10"/>
      <c r="Y465" s="10"/>
      <c r="Z465" s="10"/>
    </row>
    <row r="466" spans="1:26" ht="15.5">
      <c r="A466" s="10"/>
      <c r="B466" s="10"/>
      <c r="C466" s="10"/>
      <c r="D466" s="10"/>
      <c r="E466" s="10"/>
      <c r="F466" s="610"/>
      <c r="G466" s="10"/>
      <c r="H466" s="10"/>
      <c r="I466" s="10"/>
      <c r="J466" s="10"/>
      <c r="K466" s="10"/>
      <c r="L466" s="10"/>
      <c r="M466" s="507"/>
      <c r="N466" s="10"/>
      <c r="O466" s="10"/>
      <c r="P466" s="10"/>
      <c r="Q466" s="10"/>
      <c r="R466" s="10"/>
      <c r="S466" s="10"/>
      <c r="T466" s="10"/>
      <c r="U466" s="10"/>
      <c r="V466" s="10"/>
      <c r="W466" s="10"/>
      <c r="X466" s="10"/>
      <c r="Y466" s="10"/>
      <c r="Z466" s="10"/>
    </row>
    <row r="467" spans="1:26" ht="15.5">
      <c r="A467" s="10"/>
      <c r="B467" s="10"/>
      <c r="C467" s="10"/>
      <c r="D467" s="10"/>
      <c r="E467" s="10"/>
      <c r="F467" s="610"/>
      <c r="G467" s="10"/>
      <c r="H467" s="10"/>
      <c r="I467" s="10"/>
      <c r="J467" s="10"/>
      <c r="K467" s="10"/>
      <c r="L467" s="10"/>
      <c r="M467" s="507"/>
      <c r="N467" s="10"/>
      <c r="O467" s="10"/>
      <c r="P467" s="10"/>
      <c r="Q467" s="10"/>
      <c r="R467" s="10"/>
      <c r="S467" s="10"/>
      <c r="T467" s="10"/>
      <c r="U467" s="10"/>
      <c r="V467" s="10"/>
      <c r="W467" s="10"/>
      <c r="X467" s="10"/>
      <c r="Y467" s="10"/>
      <c r="Z467" s="10"/>
    </row>
    <row r="468" spans="1:26" ht="15.5">
      <c r="A468" s="10"/>
      <c r="B468" s="10"/>
      <c r="C468" s="10"/>
      <c r="D468" s="10"/>
      <c r="E468" s="10"/>
      <c r="F468" s="610"/>
      <c r="G468" s="10"/>
      <c r="H468" s="10"/>
      <c r="I468" s="10"/>
      <c r="J468" s="10"/>
      <c r="K468" s="10"/>
      <c r="L468" s="10"/>
      <c r="M468" s="507"/>
      <c r="N468" s="10"/>
      <c r="O468" s="10"/>
      <c r="P468" s="10"/>
      <c r="Q468" s="10"/>
      <c r="R468" s="10"/>
      <c r="S468" s="10"/>
      <c r="T468" s="10"/>
      <c r="U468" s="10"/>
      <c r="V468" s="10"/>
      <c r="W468" s="10"/>
      <c r="X468" s="10"/>
      <c r="Y468" s="10"/>
      <c r="Z468" s="10"/>
    </row>
    <row r="469" spans="1:26" ht="15.5">
      <c r="A469" s="10"/>
      <c r="B469" s="10"/>
      <c r="C469" s="10"/>
      <c r="D469" s="10"/>
      <c r="E469" s="10"/>
      <c r="F469" s="610"/>
      <c r="G469" s="10"/>
      <c r="H469" s="10"/>
      <c r="I469" s="10"/>
      <c r="J469" s="10"/>
      <c r="K469" s="10"/>
      <c r="L469" s="10"/>
      <c r="M469" s="507"/>
      <c r="N469" s="10"/>
      <c r="O469" s="10"/>
      <c r="P469" s="10"/>
      <c r="Q469" s="10"/>
      <c r="R469" s="10"/>
      <c r="S469" s="10"/>
      <c r="T469" s="10"/>
      <c r="U469" s="10"/>
      <c r="V469" s="10"/>
      <c r="W469" s="10"/>
      <c r="X469" s="10"/>
      <c r="Y469" s="10"/>
      <c r="Z469" s="10"/>
    </row>
    <row r="470" spans="1:26" ht="15.5">
      <c r="A470" s="10"/>
      <c r="B470" s="10"/>
      <c r="C470" s="10"/>
      <c r="D470" s="10"/>
      <c r="E470" s="10"/>
      <c r="F470" s="610"/>
      <c r="G470" s="10"/>
      <c r="H470" s="10"/>
      <c r="I470" s="10"/>
      <c r="J470" s="10"/>
      <c r="K470" s="10"/>
      <c r="L470" s="10"/>
      <c r="M470" s="507"/>
      <c r="N470" s="10"/>
      <c r="O470" s="10"/>
      <c r="P470" s="10"/>
      <c r="Q470" s="10"/>
      <c r="R470" s="10"/>
      <c r="S470" s="10"/>
      <c r="T470" s="10"/>
      <c r="U470" s="10"/>
      <c r="V470" s="10"/>
      <c r="W470" s="10"/>
      <c r="X470" s="10"/>
      <c r="Y470" s="10"/>
      <c r="Z470" s="10"/>
    </row>
    <row r="471" spans="1:26" ht="15.5">
      <c r="A471" s="10"/>
      <c r="B471" s="10"/>
      <c r="C471" s="10"/>
      <c r="D471" s="10"/>
      <c r="E471" s="10"/>
      <c r="F471" s="610"/>
      <c r="G471" s="10"/>
      <c r="H471" s="10"/>
      <c r="I471" s="10"/>
      <c r="J471" s="10"/>
      <c r="K471" s="10"/>
      <c r="L471" s="10"/>
      <c r="M471" s="507"/>
      <c r="N471" s="10"/>
      <c r="O471" s="10"/>
      <c r="P471" s="10"/>
      <c r="Q471" s="10"/>
      <c r="R471" s="10"/>
      <c r="S471" s="10"/>
      <c r="T471" s="10"/>
      <c r="U471" s="10"/>
      <c r="V471" s="10"/>
      <c r="W471" s="10"/>
      <c r="X471" s="10"/>
      <c r="Y471" s="10"/>
      <c r="Z471" s="10"/>
    </row>
    <row r="472" spans="1:26" ht="15.5">
      <c r="A472" s="10"/>
      <c r="B472" s="10"/>
      <c r="C472" s="10"/>
      <c r="D472" s="10"/>
      <c r="E472" s="10"/>
      <c r="F472" s="610"/>
      <c r="G472" s="10"/>
      <c r="H472" s="10"/>
      <c r="I472" s="10"/>
      <c r="J472" s="10"/>
      <c r="K472" s="10"/>
      <c r="L472" s="10"/>
      <c r="M472" s="507"/>
      <c r="N472" s="10"/>
      <c r="O472" s="10"/>
      <c r="P472" s="10"/>
      <c r="Q472" s="10"/>
      <c r="R472" s="10"/>
      <c r="S472" s="10"/>
      <c r="T472" s="10"/>
      <c r="U472" s="10"/>
      <c r="V472" s="10"/>
      <c r="W472" s="10"/>
      <c r="X472" s="10"/>
      <c r="Y472" s="10"/>
      <c r="Z472" s="10"/>
    </row>
    <row r="473" spans="1:26" ht="15.5">
      <c r="A473" s="10"/>
      <c r="B473" s="10"/>
      <c r="C473" s="10"/>
      <c r="D473" s="10"/>
      <c r="E473" s="10"/>
      <c r="F473" s="610"/>
      <c r="G473" s="10"/>
      <c r="H473" s="10"/>
      <c r="I473" s="10"/>
      <c r="J473" s="10"/>
      <c r="K473" s="10"/>
      <c r="L473" s="10"/>
      <c r="M473" s="507"/>
      <c r="N473" s="10"/>
      <c r="O473" s="10"/>
      <c r="P473" s="10"/>
      <c r="Q473" s="10"/>
      <c r="R473" s="10"/>
      <c r="S473" s="10"/>
      <c r="T473" s="10"/>
      <c r="U473" s="10"/>
      <c r="V473" s="10"/>
      <c r="W473" s="10"/>
      <c r="X473" s="10"/>
      <c r="Y473" s="10"/>
      <c r="Z473" s="10"/>
    </row>
    <row r="474" spans="1:26" ht="15.5">
      <c r="A474" s="10"/>
      <c r="B474" s="10"/>
      <c r="C474" s="10"/>
      <c r="D474" s="10"/>
      <c r="E474" s="10"/>
      <c r="F474" s="610"/>
      <c r="G474" s="10"/>
      <c r="H474" s="10"/>
      <c r="I474" s="10"/>
      <c r="J474" s="10"/>
      <c r="K474" s="10"/>
      <c r="L474" s="10"/>
      <c r="M474" s="507"/>
      <c r="N474" s="10"/>
      <c r="O474" s="10"/>
      <c r="P474" s="10"/>
      <c r="Q474" s="10"/>
      <c r="R474" s="10"/>
      <c r="S474" s="10"/>
      <c r="T474" s="10"/>
      <c r="U474" s="10"/>
      <c r="V474" s="10"/>
      <c r="W474" s="10"/>
      <c r="X474" s="10"/>
      <c r="Y474" s="10"/>
      <c r="Z474" s="10"/>
    </row>
    <row r="475" spans="1:26" ht="15.5">
      <c r="A475" s="10"/>
      <c r="B475" s="10"/>
      <c r="C475" s="10"/>
      <c r="D475" s="10"/>
      <c r="E475" s="10"/>
      <c r="F475" s="610"/>
      <c r="G475" s="10"/>
      <c r="H475" s="10"/>
      <c r="I475" s="10"/>
      <c r="J475" s="10"/>
      <c r="K475" s="10"/>
      <c r="L475" s="10"/>
      <c r="M475" s="507"/>
      <c r="N475" s="10"/>
      <c r="O475" s="10"/>
      <c r="P475" s="10"/>
      <c r="Q475" s="10"/>
      <c r="R475" s="10"/>
      <c r="S475" s="10"/>
      <c r="T475" s="10"/>
      <c r="U475" s="10"/>
      <c r="V475" s="10"/>
      <c r="W475" s="10"/>
      <c r="X475" s="10"/>
      <c r="Y475" s="10"/>
      <c r="Z475" s="10"/>
    </row>
    <row r="476" spans="1:26" ht="15.5">
      <c r="A476" s="10"/>
      <c r="B476" s="10"/>
      <c r="C476" s="10"/>
      <c r="D476" s="10"/>
      <c r="E476" s="10"/>
      <c r="F476" s="610"/>
      <c r="G476" s="10"/>
      <c r="H476" s="10"/>
      <c r="I476" s="10"/>
      <c r="J476" s="10"/>
      <c r="K476" s="10"/>
      <c r="L476" s="10"/>
      <c r="M476" s="507"/>
      <c r="N476" s="10"/>
      <c r="O476" s="10"/>
      <c r="P476" s="10"/>
      <c r="Q476" s="10"/>
      <c r="R476" s="10"/>
      <c r="S476" s="10"/>
      <c r="T476" s="10"/>
      <c r="U476" s="10"/>
      <c r="V476" s="10"/>
      <c r="W476" s="10"/>
      <c r="X476" s="10"/>
      <c r="Y476" s="10"/>
      <c r="Z476" s="10"/>
    </row>
    <row r="477" spans="1:26" ht="15.5">
      <c r="A477" s="10"/>
      <c r="B477" s="10"/>
      <c r="C477" s="10"/>
      <c r="D477" s="10"/>
      <c r="E477" s="10"/>
      <c r="F477" s="610"/>
      <c r="G477" s="10"/>
      <c r="H477" s="10"/>
      <c r="I477" s="10"/>
      <c r="J477" s="10"/>
      <c r="K477" s="10"/>
      <c r="L477" s="10"/>
      <c r="M477" s="507"/>
      <c r="N477" s="10"/>
      <c r="O477" s="10"/>
      <c r="P477" s="10"/>
      <c r="Q477" s="10"/>
      <c r="R477" s="10"/>
      <c r="S477" s="10"/>
      <c r="T477" s="10"/>
      <c r="U477" s="10"/>
      <c r="V477" s="10"/>
      <c r="W477" s="10"/>
      <c r="X477" s="10"/>
      <c r="Y477" s="10"/>
      <c r="Z477" s="10"/>
    </row>
    <row r="478" spans="1:26" ht="15.5">
      <c r="A478" s="10"/>
      <c r="B478" s="10"/>
      <c r="C478" s="10"/>
      <c r="D478" s="10"/>
      <c r="E478" s="10"/>
      <c r="F478" s="610"/>
      <c r="G478" s="10"/>
      <c r="H478" s="10"/>
      <c r="I478" s="10"/>
      <c r="J478" s="10"/>
      <c r="K478" s="10"/>
      <c r="L478" s="10"/>
      <c r="M478" s="507"/>
      <c r="N478" s="10"/>
      <c r="O478" s="10"/>
      <c r="P478" s="10"/>
      <c r="Q478" s="10"/>
      <c r="R478" s="10"/>
      <c r="S478" s="10"/>
      <c r="T478" s="10"/>
      <c r="U478" s="10"/>
      <c r="V478" s="10"/>
      <c r="W478" s="10"/>
      <c r="X478" s="10"/>
      <c r="Y478" s="10"/>
      <c r="Z478" s="10"/>
    </row>
    <row r="479" spans="1:26" ht="15.5">
      <c r="A479" s="10"/>
      <c r="B479" s="10"/>
      <c r="C479" s="10"/>
      <c r="D479" s="10"/>
      <c r="E479" s="10"/>
      <c r="F479" s="610"/>
      <c r="G479" s="10"/>
      <c r="H479" s="10"/>
      <c r="I479" s="10"/>
      <c r="J479" s="10"/>
      <c r="K479" s="10"/>
      <c r="L479" s="10"/>
      <c r="M479" s="507"/>
      <c r="N479" s="10"/>
      <c r="O479" s="10"/>
      <c r="P479" s="10"/>
      <c r="Q479" s="10"/>
      <c r="R479" s="10"/>
      <c r="S479" s="10"/>
      <c r="T479" s="10"/>
      <c r="U479" s="10"/>
      <c r="V479" s="10"/>
      <c r="W479" s="10"/>
      <c r="X479" s="10"/>
      <c r="Y479" s="10"/>
      <c r="Z479" s="10"/>
    </row>
    <row r="480" spans="1:26" ht="15.5">
      <c r="A480" s="10"/>
      <c r="B480" s="10"/>
      <c r="C480" s="10"/>
      <c r="D480" s="10"/>
      <c r="E480" s="10"/>
      <c r="F480" s="610"/>
      <c r="G480" s="10"/>
      <c r="H480" s="10"/>
      <c r="I480" s="10"/>
      <c r="J480" s="10"/>
      <c r="K480" s="10"/>
      <c r="L480" s="10"/>
      <c r="M480" s="507"/>
      <c r="N480" s="10"/>
      <c r="O480" s="10"/>
      <c r="P480" s="10"/>
      <c r="Q480" s="10"/>
      <c r="R480" s="10"/>
      <c r="S480" s="10"/>
      <c r="T480" s="10"/>
      <c r="U480" s="10"/>
      <c r="V480" s="10"/>
      <c r="W480" s="10"/>
      <c r="X480" s="10"/>
      <c r="Y480" s="10"/>
      <c r="Z480" s="10"/>
    </row>
    <row r="481" spans="1:26" ht="15.5">
      <c r="A481" s="10"/>
      <c r="B481" s="10"/>
      <c r="C481" s="10"/>
      <c r="D481" s="10"/>
      <c r="E481" s="10"/>
      <c r="F481" s="610"/>
      <c r="G481" s="10"/>
      <c r="H481" s="10"/>
      <c r="I481" s="10"/>
      <c r="J481" s="10"/>
      <c r="K481" s="10"/>
      <c r="L481" s="10"/>
      <c r="M481" s="507"/>
      <c r="N481" s="10"/>
      <c r="O481" s="10"/>
      <c r="P481" s="10"/>
      <c r="Q481" s="10"/>
      <c r="R481" s="10"/>
      <c r="S481" s="10"/>
      <c r="T481" s="10"/>
      <c r="U481" s="10"/>
      <c r="V481" s="10"/>
      <c r="W481" s="10"/>
      <c r="X481" s="10"/>
      <c r="Y481" s="10"/>
      <c r="Z481" s="10"/>
    </row>
    <row r="482" spans="1:26" ht="15.5">
      <c r="A482" s="10"/>
      <c r="B482" s="10"/>
      <c r="C482" s="10"/>
      <c r="D482" s="10"/>
      <c r="E482" s="10"/>
      <c r="F482" s="610"/>
      <c r="G482" s="10"/>
      <c r="H482" s="10"/>
      <c r="I482" s="10"/>
      <c r="J482" s="10"/>
      <c r="K482" s="10"/>
      <c r="L482" s="10"/>
      <c r="M482" s="507"/>
      <c r="N482" s="10"/>
      <c r="O482" s="10"/>
      <c r="P482" s="10"/>
      <c r="Q482" s="10"/>
      <c r="R482" s="10"/>
      <c r="S482" s="10"/>
      <c r="T482" s="10"/>
      <c r="U482" s="10"/>
      <c r="V482" s="10"/>
      <c r="W482" s="10"/>
      <c r="X482" s="10"/>
      <c r="Y482" s="10"/>
      <c r="Z482" s="10"/>
    </row>
    <row r="483" spans="1:26" ht="15.5">
      <c r="A483" s="10"/>
      <c r="B483" s="10"/>
      <c r="C483" s="10"/>
      <c r="D483" s="10"/>
      <c r="E483" s="10"/>
      <c r="F483" s="610"/>
      <c r="G483" s="10"/>
      <c r="H483" s="10"/>
      <c r="I483" s="10"/>
      <c r="J483" s="10"/>
      <c r="K483" s="10"/>
      <c r="L483" s="10"/>
      <c r="M483" s="507"/>
      <c r="N483" s="10"/>
      <c r="O483" s="10"/>
      <c r="P483" s="10"/>
      <c r="Q483" s="10"/>
      <c r="R483" s="10"/>
      <c r="S483" s="10"/>
      <c r="T483" s="10"/>
      <c r="U483" s="10"/>
      <c r="V483" s="10"/>
      <c r="W483" s="10"/>
      <c r="X483" s="10"/>
      <c r="Y483" s="10"/>
      <c r="Z483" s="10"/>
    </row>
    <row r="484" spans="1:26" ht="15.5">
      <c r="A484" s="10"/>
      <c r="B484" s="10"/>
      <c r="C484" s="10"/>
      <c r="D484" s="10"/>
      <c r="E484" s="10"/>
      <c r="F484" s="610"/>
      <c r="G484" s="10"/>
      <c r="H484" s="10"/>
      <c r="I484" s="10"/>
      <c r="J484" s="10"/>
      <c r="K484" s="10"/>
      <c r="L484" s="10"/>
      <c r="M484" s="507"/>
      <c r="N484" s="10"/>
      <c r="O484" s="10"/>
      <c r="P484" s="10"/>
      <c r="Q484" s="10"/>
      <c r="R484" s="10"/>
      <c r="S484" s="10"/>
      <c r="T484" s="10"/>
      <c r="U484" s="10"/>
      <c r="V484" s="10"/>
      <c r="W484" s="10"/>
      <c r="X484" s="10"/>
      <c r="Y484" s="10"/>
      <c r="Z484" s="10"/>
    </row>
    <row r="485" spans="1:26" ht="15.5">
      <c r="A485" s="10"/>
      <c r="B485" s="10"/>
      <c r="C485" s="10"/>
      <c r="D485" s="10"/>
      <c r="E485" s="10"/>
      <c r="F485" s="610"/>
      <c r="G485" s="10"/>
      <c r="H485" s="10"/>
      <c r="I485" s="10"/>
      <c r="J485" s="10"/>
      <c r="K485" s="10"/>
      <c r="L485" s="10"/>
      <c r="M485" s="507"/>
      <c r="N485" s="10"/>
      <c r="O485" s="10"/>
      <c r="P485" s="10"/>
      <c r="Q485" s="10"/>
      <c r="R485" s="10"/>
      <c r="S485" s="10"/>
      <c r="T485" s="10"/>
      <c r="U485" s="10"/>
      <c r="V485" s="10"/>
      <c r="W485" s="10"/>
      <c r="X485" s="10"/>
      <c r="Y485" s="10"/>
      <c r="Z485" s="10"/>
    </row>
    <row r="486" spans="1:26" ht="15.5">
      <c r="A486" s="10"/>
      <c r="B486" s="10"/>
      <c r="C486" s="10"/>
      <c r="D486" s="10"/>
      <c r="E486" s="10"/>
      <c r="F486" s="610"/>
      <c r="G486" s="10"/>
      <c r="H486" s="10"/>
      <c r="I486" s="10"/>
      <c r="J486" s="10"/>
      <c r="K486" s="10"/>
      <c r="L486" s="10"/>
      <c r="M486" s="507"/>
      <c r="N486" s="10"/>
      <c r="O486" s="10"/>
      <c r="P486" s="10"/>
      <c r="Q486" s="10"/>
      <c r="R486" s="10"/>
      <c r="S486" s="10"/>
      <c r="T486" s="10"/>
      <c r="U486" s="10"/>
      <c r="V486" s="10"/>
      <c r="W486" s="10"/>
      <c r="X486" s="10"/>
      <c r="Y486" s="10"/>
      <c r="Z486" s="10"/>
    </row>
    <row r="487" spans="1:26" ht="15.5">
      <c r="A487" s="10"/>
      <c r="B487" s="10"/>
      <c r="C487" s="10"/>
      <c r="D487" s="10"/>
      <c r="E487" s="10"/>
      <c r="F487" s="610"/>
      <c r="G487" s="10"/>
      <c r="H487" s="10"/>
      <c r="I487" s="10"/>
      <c r="J487" s="10"/>
      <c r="K487" s="10"/>
      <c r="L487" s="10"/>
      <c r="M487" s="507"/>
      <c r="N487" s="10"/>
      <c r="O487" s="10"/>
      <c r="P487" s="10"/>
      <c r="Q487" s="10"/>
      <c r="R487" s="10"/>
      <c r="S487" s="10"/>
      <c r="T487" s="10"/>
      <c r="U487" s="10"/>
      <c r="V487" s="10"/>
      <c r="W487" s="10"/>
      <c r="X487" s="10"/>
      <c r="Y487" s="10"/>
      <c r="Z487" s="10"/>
    </row>
    <row r="488" spans="1:26" ht="15.5">
      <c r="A488" s="10"/>
      <c r="B488" s="10"/>
      <c r="C488" s="10"/>
      <c r="D488" s="10"/>
      <c r="E488" s="10"/>
      <c r="F488" s="610"/>
      <c r="G488" s="10"/>
      <c r="H488" s="10"/>
      <c r="I488" s="10"/>
      <c r="J488" s="10"/>
      <c r="K488" s="10"/>
      <c r="L488" s="10"/>
      <c r="M488" s="507"/>
      <c r="N488" s="10"/>
      <c r="O488" s="10"/>
      <c r="P488" s="10"/>
      <c r="Q488" s="10"/>
      <c r="R488" s="10"/>
      <c r="S488" s="10"/>
      <c r="T488" s="10"/>
      <c r="U488" s="10"/>
      <c r="V488" s="10"/>
      <c r="W488" s="10"/>
      <c r="X488" s="10"/>
      <c r="Y488" s="10"/>
      <c r="Z488" s="10"/>
    </row>
    <row r="489" spans="1:26" ht="15.5">
      <c r="A489" s="10"/>
      <c r="B489" s="10"/>
      <c r="C489" s="10"/>
      <c r="D489" s="10"/>
      <c r="E489" s="10"/>
      <c r="F489" s="610"/>
      <c r="G489" s="10"/>
      <c r="H489" s="10"/>
      <c r="I489" s="10"/>
      <c r="J489" s="10"/>
      <c r="K489" s="10"/>
      <c r="L489" s="10"/>
      <c r="M489" s="507"/>
      <c r="N489" s="10"/>
      <c r="O489" s="10"/>
      <c r="P489" s="10"/>
      <c r="Q489" s="10"/>
      <c r="R489" s="10"/>
      <c r="S489" s="10"/>
      <c r="T489" s="10"/>
      <c r="U489" s="10"/>
      <c r="V489" s="10"/>
      <c r="W489" s="10"/>
      <c r="X489" s="10"/>
      <c r="Y489" s="10"/>
      <c r="Z489" s="10"/>
    </row>
    <row r="490" spans="1:26" ht="15.5">
      <c r="A490" s="10"/>
      <c r="B490" s="10"/>
      <c r="C490" s="10"/>
      <c r="D490" s="10"/>
      <c r="E490" s="10"/>
      <c r="F490" s="610"/>
      <c r="G490" s="10"/>
      <c r="H490" s="10"/>
      <c r="I490" s="10"/>
      <c r="J490" s="10"/>
      <c r="K490" s="10"/>
      <c r="L490" s="10"/>
      <c r="M490" s="507"/>
      <c r="N490" s="10"/>
      <c r="O490" s="10"/>
      <c r="P490" s="10"/>
      <c r="Q490" s="10"/>
      <c r="R490" s="10"/>
      <c r="S490" s="10"/>
      <c r="T490" s="10"/>
      <c r="U490" s="10"/>
      <c r="V490" s="10"/>
      <c r="W490" s="10"/>
      <c r="X490" s="10"/>
      <c r="Y490" s="10"/>
      <c r="Z490" s="10"/>
    </row>
    <row r="491" spans="1:26" ht="15.5">
      <c r="A491" s="10"/>
      <c r="B491" s="10"/>
      <c r="C491" s="10"/>
      <c r="D491" s="10"/>
      <c r="E491" s="10"/>
      <c r="F491" s="610"/>
      <c r="G491" s="10"/>
      <c r="H491" s="10"/>
      <c r="I491" s="10"/>
      <c r="J491" s="10"/>
      <c r="K491" s="10"/>
      <c r="L491" s="10"/>
      <c r="M491" s="507"/>
      <c r="N491" s="10"/>
      <c r="O491" s="10"/>
      <c r="P491" s="10"/>
      <c r="Q491" s="10"/>
      <c r="R491" s="10"/>
      <c r="S491" s="10"/>
      <c r="T491" s="10"/>
      <c r="U491" s="10"/>
      <c r="V491" s="10"/>
      <c r="W491" s="10"/>
      <c r="X491" s="10"/>
      <c r="Y491" s="10"/>
      <c r="Z491" s="10"/>
    </row>
    <row r="492" spans="1:26" ht="15.5">
      <c r="A492" s="10"/>
      <c r="B492" s="10"/>
      <c r="C492" s="10"/>
      <c r="D492" s="10"/>
      <c r="E492" s="10"/>
      <c r="F492" s="610"/>
      <c r="G492" s="10"/>
      <c r="H492" s="10"/>
      <c r="I492" s="10"/>
      <c r="J492" s="10"/>
      <c r="K492" s="10"/>
      <c r="L492" s="10"/>
      <c r="M492" s="507"/>
      <c r="N492" s="10"/>
      <c r="O492" s="10"/>
      <c r="P492" s="10"/>
      <c r="Q492" s="10"/>
      <c r="R492" s="10"/>
      <c r="S492" s="10"/>
      <c r="T492" s="10"/>
      <c r="U492" s="10"/>
      <c r="V492" s="10"/>
      <c r="W492" s="10"/>
      <c r="X492" s="10"/>
      <c r="Y492" s="10"/>
      <c r="Z492" s="10"/>
    </row>
    <row r="493" spans="1:26" ht="15.5">
      <c r="A493" s="10"/>
      <c r="B493" s="10"/>
      <c r="C493" s="10"/>
      <c r="D493" s="10"/>
      <c r="E493" s="10"/>
      <c r="F493" s="610"/>
      <c r="G493" s="10"/>
      <c r="H493" s="10"/>
      <c r="I493" s="10"/>
      <c r="J493" s="10"/>
      <c r="K493" s="10"/>
      <c r="L493" s="10"/>
      <c r="M493" s="507"/>
      <c r="N493" s="10"/>
      <c r="O493" s="10"/>
      <c r="P493" s="10"/>
      <c r="Q493" s="10"/>
      <c r="R493" s="10"/>
      <c r="S493" s="10"/>
      <c r="T493" s="10"/>
      <c r="U493" s="10"/>
      <c r="V493" s="10"/>
      <c r="W493" s="10"/>
      <c r="X493" s="10"/>
      <c r="Y493" s="10"/>
      <c r="Z493" s="10"/>
    </row>
    <row r="494" spans="1:26" ht="15.5">
      <c r="A494" s="10"/>
      <c r="B494" s="10"/>
      <c r="C494" s="10"/>
      <c r="D494" s="10"/>
      <c r="E494" s="10"/>
      <c r="F494" s="610"/>
      <c r="G494" s="10"/>
      <c r="H494" s="10"/>
      <c r="I494" s="10"/>
      <c r="J494" s="10"/>
      <c r="K494" s="10"/>
      <c r="L494" s="10"/>
      <c r="M494" s="507"/>
      <c r="N494" s="10"/>
      <c r="O494" s="10"/>
      <c r="P494" s="10"/>
      <c r="Q494" s="10"/>
      <c r="R494" s="10"/>
      <c r="S494" s="10"/>
      <c r="T494" s="10"/>
      <c r="U494" s="10"/>
      <c r="V494" s="10"/>
      <c r="W494" s="10"/>
      <c r="X494" s="10"/>
      <c r="Y494" s="10"/>
      <c r="Z494" s="10"/>
    </row>
    <row r="495" spans="1:26" ht="15.5">
      <c r="A495" s="10"/>
      <c r="B495" s="10"/>
      <c r="C495" s="10"/>
      <c r="D495" s="10"/>
      <c r="E495" s="10"/>
      <c r="F495" s="610"/>
      <c r="G495" s="10"/>
      <c r="H495" s="10"/>
      <c r="I495" s="10"/>
      <c r="J495" s="10"/>
      <c r="K495" s="10"/>
      <c r="L495" s="10"/>
      <c r="M495" s="507"/>
      <c r="N495" s="10"/>
      <c r="O495" s="10"/>
      <c r="P495" s="10"/>
      <c r="Q495" s="10"/>
      <c r="R495" s="10"/>
      <c r="S495" s="10"/>
      <c r="T495" s="10"/>
      <c r="U495" s="10"/>
      <c r="V495" s="10"/>
      <c r="W495" s="10"/>
      <c r="X495" s="10"/>
      <c r="Y495" s="10"/>
      <c r="Z495" s="10"/>
    </row>
    <row r="496" spans="1:26" ht="15.5">
      <c r="A496" s="10"/>
      <c r="B496" s="10"/>
      <c r="C496" s="10"/>
      <c r="D496" s="10"/>
      <c r="E496" s="10"/>
      <c r="F496" s="610"/>
      <c r="G496" s="10"/>
      <c r="H496" s="10"/>
      <c r="I496" s="10"/>
      <c r="J496" s="10"/>
      <c r="K496" s="10"/>
      <c r="L496" s="10"/>
      <c r="M496" s="507"/>
      <c r="N496" s="10"/>
      <c r="O496" s="10"/>
      <c r="P496" s="10"/>
      <c r="Q496" s="10"/>
      <c r="R496" s="10"/>
      <c r="S496" s="10"/>
      <c r="T496" s="10"/>
      <c r="U496" s="10"/>
      <c r="V496" s="10"/>
      <c r="W496" s="10"/>
      <c r="X496" s="10"/>
      <c r="Y496" s="10"/>
      <c r="Z496" s="10"/>
    </row>
    <row r="497" spans="1:26" ht="15.5">
      <c r="A497" s="10"/>
      <c r="B497" s="10"/>
      <c r="C497" s="10"/>
      <c r="D497" s="10"/>
      <c r="E497" s="10"/>
      <c r="F497" s="610"/>
      <c r="G497" s="10"/>
      <c r="H497" s="10"/>
      <c r="I497" s="10"/>
      <c r="J497" s="10"/>
      <c r="K497" s="10"/>
      <c r="L497" s="10"/>
      <c r="M497" s="507"/>
      <c r="N497" s="10"/>
      <c r="O497" s="10"/>
      <c r="P497" s="10"/>
      <c r="Q497" s="10"/>
      <c r="R497" s="10"/>
      <c r="S497" s="10"/>
      <c r="T497" s="10"/>
      <c r="U497" s="10"/>
      <c r="V497" s="10"/>
      <c r="W497" s="10"/>
      <c r="X497" s="10"/>
      <c r="Y497" s="10"/>
      <c r="Z497" s="10"/>
    </row>
    <row r="498" spans="1:26" ht="15.5">
      <c r="A498" s="10"/>
      <c r="B498" s="10"/>
      <c r="C498" s="10"/>
      <c r="D498" s="10"/>
      <c r="E498" s="10"/>
      <c r="F498" s="610"/>
      <c r="G498" s="10"/>
      <c r="H498" s="10"/>
      <c r="I498" s="10"/>
      <c r="J498" s="10"/>
      <c r="K498" s="10"/>
      <c r="L498" s="10"/>
      <c r="M498" s="507"/>
      <c r="N498" s="10"/>
      <c r="O498" s="10"/>
      <c r="P498" s="10"/>
      <c r="Q498" s="10"/>
      <c r="R498" s="10"/>
      <c r="S498" s="10"/>
      <c r="T498" s="10"/>
      <c r="U498" s="10"/>
      <c r="V498" s="10"/>
      <c r="W498" s="10"/>
      <c r="X498" s="10"/>
      <c r="Y498" s="10"/>
      <c r="Z498" s="10"/>
    </row>
    <row r="499" spans="1:26" ht="15.5">
      <c r="A499" s="10"/>
      <c r="B499" s="10"/>
      <c r="C499" s="10"/>
      <c r="D499" s="10"/>
      <c r="E499" s="10"/>
      <c r="F499" s="610"/>
      <c r="G499" s="10"/>
      <c r="H499" s="10"/>
      <c r="I499" s="10"/>
      <c r="J499" s="10"/>
      <c r="K499" s="10"/>
      <c r="L499" s="10"/>
      <c r="M499" s="507"/>
      <c r="N499" s="10"/>
      <c r="O499" s="10"/>
      <c r="P499" s="10"/>
      <c r="Q499" s="10"/>
      <c r="R499" s="10"/>
      <c r="S499" s="10"/>
      <c r="T499" s="10"/>
      <c r="U499" s="10"/>
      <c r="V499" s="10"/>
      <c r="W499" s="10"/>
      <c r="X499" s="10"/>
      <c r="Y499" s="10"/>
      <c r="Z499" s="10"/>
    </row>
    <row r="500" spans="1:26" ht="15.5">
      <c r="A500" s="10"/>
      <c r="B500" s="10"/>
      <c r="C500" s="10"/>
      <c r="D500" s="10"/>
      <c r="E500" s="10"/>
      <c r="F500" s="610"/>
      <c r="G500" s="10"/>
      <c r="H500" s="10"/>
      <c r="I500" s="10"/>
      <c r="J500" s="10"/>
      <c r="K500" s="10"/>
      <c r="L500" s="10"/>
      <c r="M500" s="507"/>
      <c r="N500" s="10"/>
      <c r="O500" s="10"/>
      <c r="P500" s="10"/>
      <c r="Q500" s="10"/>
      <c r="R500" s="10"/>
      <c r="S500" s="10"/>
      <c r="T500" s="10"/>
      <c r="U500" s="10"/>
      <c r="V500" s="10"/>
      <c r="W500" s="10"/>
      <c r="X500" s="10"/>
      <c r="Y500" s="10"/>
      <c r="Z500" s="10"/>
    </row>
    <row r="501" spans="1:26" ht="15.5">
      <c r="A501" s="10"/>
      <c r="B501" s="10"/>
      <c r="C501" s="10"/>
      <c r="D501" s="10"/>
      <c r="E501" s="10"/>
      <c r="F501" s="610"/>
      <c r="G501" s="10"/>
      <c r="H501" s="10"/>
      <c r="I501" s="10"/>
      <c r="J501" s="10"/>
      <c r="K501" s="10"/>
      <c r="L501" s="10"/>
      <c r="M501" s="507"/>
      <c r="N501" s="10"/>
      <c r="O501" s="10"/>
      <c r="P501" s="10"/>
      <c r="Q501" s="10"/>
      <c r="R501" s="10"/>
      <c r="S501" s="10"/>
      <c r="T501" s="10"/>
      <c r="U501" s="10"/>
      <c r="V501" s="10"/>
      <c r="W501" s="10"/>
      <c r="X501" s="10"/>
      <c r="Y501" s="10"/>
      <c r="Z501" s="10"/>
    </row>
    <row r="502" spans="1:26" ht="15.5">
      <c r="A502" s="10"/>
      <c r="B502" s="10"/>
      <c r="C502" s="10"/>
      <c r="D502" s="10"/>
      <c r="E502" s="10"/>
      <c r="F502" s="610"/>
      <c r="G502" s="10"/>
      <c r="H502" s="10"/>
      <c r="I502" s="10"/>
      <c r="J502" s="10"/>
      <c r="K502" s="10"/>
      <c r="L502" s="10"/>
      <c r="M502" s="507"/>
      <c r="N502" s="10"/>
      <c r="O502" s="10"/>
      <c r="P502" s="10"/>
      <c r="Q502" s="10"/>
      <c r="R502" s="10"/>
      <c r="S502" s="10"/>
      <c r="T502" s="10"/>
      <c r="U502" s="10"/>
      <c r="V502" s="10"/>
      <c r="W502" s="10"/>
      <c r="X502" s="10"/>
      <c r="Y502" s="10"/>
      <c r="Z502" s="10"/>
    </row>
    <row r="503" spans="1:26" ht="15.5">
      <c r="A503" s="10"/>
      <c r="B503" s="10"/>
      <c r="C503" s="10"/>
      <c r="D503" s="10"/>
      <c r="E503" s="10"/>
      <c r="F503" s="610"/>
      <c r="G503" s="10"/>
      <c r="H503" s="10"/>
      <c r="I503" s="10"/>
      <c r="J503" s="10"/>
      <c r="K503" s="10"/>
      <c r="L503" s="10"/>
      <c r="M503" s="507"/>
      <c r="N503" s="10"/>
      <c r="O503" s="10"/>
      <c r="P503" s="10"/>
      <c r="Q503" s="10"/>
      <c r="R503" s="10"/>
      <c r="S503" s="10"/>
      <c r="T503" s="10"/>
      <c r="U503" s="10"/>
      <c r="V503" s="10"/>
      <c r="W503" s="10"/>
      <c r="X503" s="10"/>
      <c r="Y503" s="10"/>
      <c r="Z503" s="10"/>
    </row>
    <row r="504" spans="1:26" ht="15.5">
      <c r="A504" s="10"/>
      <c r="B504" s="10"/>
      <c r="C504" s="10"/>
      <c r="D504" s="10"/>
      <c r="E504" s="10"/>
      <c r="F504" s="610"/>
      <c r="G504" s="10"/>
      <c r="H504" s="10"/>
      <c r="I504" s="10"/>
      <c r="J504" s="10"/>
      <c r="K504" s="10"/>
      <c r="L504" s="10"/>
      <c r="M504" s="507"/>
      <c r="N504" s="10"/>
      <c r="O504" s="10"/>
      <c r="P504" s="10"/>
      <c r="Q504" s="10"/>
      <c r="R504" s="10"/>
      <c r="S504" s="10"/>
      <c r="T504" s="10"/>
      <c r="U504" s="10"/>
      <c r="V504" s="10"/>
      <c r="W504" s="10"/>
      <c r="X504" s="10"/>
      <c r="Y504" s="10"/>
      <c r="Z504" s="10"/>
    </row>
    <row r="505" spans="1:26" ht="15.5">
      <c r="A505" s="10"/>
      <c r="B505" s="10"/>
      <c r="C505" s="10"/>
      <c r="D505" s="10"/>
      <c r="E505" s="10"/>
      <c r="F505" s="610"/>
      <c r="G505" s="10"/>
      <c r="H505" s="10"/>
      <c r="I505" s="10"/>
      <c r="J505" s="10"/>
      <c r="K505" s="10"/>
      <c r="L505" s="10"/>
      <c r="M505" s="507"/>
      <c r="N505" s="10"/>
      <c r="O505" s="10"/>
      <c r="P505" s="10"/>
      <c r="Q505" s="10"/>
      <c r="R505" s="10"/>
      <c r="S505" s="10"/>
      <c r="T505" s="10"/>
      <c r="U505" s="10"/>
      <c r="V505" s="10"/>
      <c r="W505" s="10"/>
      <c r="X505" s="10"/>
      <c r="Y505" s="10"/>
      <c r="Z505" s="10"/>
    </row>
    <row r="506" spans="1:26" ht="15.5">
      <c r="A506" s="10"/>
      <c r="B506" s="10"/>
      <c r="C506" s="10"/>
      <c r="D506" s="10"/>
      <c r="E506" s="10"/>
      <c r="F506" s="610"/>
      <c r="G506" s="10"/>
      <c r="H506" s="10"/>
      <c r="I506" s="10"/>
      <c r="J506" s="10"/>
      <c r="K506" s="10"/>
      <c r="L506" s="10"/>
      <c r="M506" s="507"/>
      <c r="N506" s="10"/>
      <c r="O506" s="10"/>
      <c r="P506" s="10"/>
      <c r="Q506" s="10"/>
      <c r="R506" s="10"/>
      <c r="S506" s="10"/>
      <c r="T506" s="10"/>
      <c r="U506" s="10"/>
      <c r="V506" s="10"/>
      <c r="W506" s="10"/>
      <c r="X506" s="10"/>
      <c r="Y506" s="10"/>
      <c r="Z506" s="10"/>
    </row>
    <row r="507" spans="1:26" ht="15.5">
      <c r="A507" s="10"/>
      <c r="B507" s="10"/>
      <c r="C507" s="10"/>
      <c r="D507" s="10"/>
      <c r="E507" s="10"/>
      <c r="F507" s="610"/>
      <c r="G507" s="10"/>
      <c r="H507" s="10"/>
      <c r="I507" s="10"/>
      <c r="J507" s="10"/>
      <c r="K507" s="10"/>
      <c r="L507" s="10"/>
      <c r="M507" s="507"/>
      <c r="N507" s="10"/>
      <c r="O507" s="10"/>
      <c r="P507" s="10"/>
      <c r="Q507" s="10"/>
      <c r="R507" s="10"/>
      <c r="S507" s="10"/>
      <c r="T507" s="10"/>
      <c r="U507" s="10"/>
      <c r="V507" s="10"/>
      <c r="W507" s="10"/>
      <c r="X507" s="10"/>
      <c r="Y507" s="10"/>
      <c r="Z507" s="10"/>
    </row>
    <row r="508" spans="1:26" ht="15.5">
      <c r="A508" s="10"/>
      <c r="B508" s="10"/>
      <c r="C508" s="10"/>
      <c r="D508" s="10"/>
      <c r="E508" s="10"/>
      <c r="F508" s="610"/>
      <c r="G508" s="10"/>
      <c r="H508" s="10"/>
      <c r="I508" s="10"/>
      <c r="J508" s="10"/>
      <c r="K508" s="10"/>
      <c r="L508" s="10"/>
      <c r="M508" s="507"/>
      <c r="N508" s="10"/>
      <c r="O508" s="10"/>
      <c r="P508" s="10"/>
      <c r="Q508" s="10"/>
      <c r="R508" s="10"/>
      <c r="S508" s="10"/>
      <c r="T508" s="10"/>
      <c r="U508" s="10"/>
      <c r="V508" s="10"/>
      <c r="W508" s="10"/>
      <c r="X508" s="10"/>
      <c r="Y508" s="10"/>
      <c r="Z508" s="10"/>
    </row>
    <row r="509" spans="1:26" ht="15.5">
      <c r="A509" s="10"/>
      <c r="B509" s="10"/>
      <c r="C509" s="10"/>
      <c r="D509" s="10"/>
      <c r="E509" s="10"/>
      <c r="F509" s="610"/>
      <c r="G509" s="10"/>
      <c r="H509" s="10"/>
      <c r="I509" s="10"/>
      <c r="J509" s="10"/>
      <c r="K509" s="10"/>
      <c r="L509" s="10"/>
      <c r="M509" s="507"/>
      <c r="N509" s="10"/>
      <c r="O509" s="10"/>
      <c r="P509" s="10"/>
      <c r="Q509" s="10"/>
      <c r="R509" s="10"/>
      <c r="S509" s="10"/>
      <c r="T509" s="10"/>
      <c r="U509" s="10"/>
      <c r="V509" s="10"/>
      <c r="W509" s="10"/>
      <c r="X509" s="10"/>
      <c r="Y509" s="10"/>
      <c r="Z509" s="10"/>
    </row>
    <row r="510" spans="1:26" ht="15.5">
      <c r="A510" s="10"/>
      <c r="B510" s="10"/>
      <c r="C510" s="10"/>
      <c r="D510" s="10"/>
      <c r="E510" s="10"/>
      <c r="F510" s="610"/>
      <c r="G510" s="10"/>
      <c r="H510" s="10"/>
      <c r="I510" s="10"/>
      <c r="J510" s="10"/>
      <c r="K510" s="10"/>
      <c r="L510" s="10"/>
      <c r="M510" s="507"/>
      <c r="N510" s="10"/>
      <c r="O510" s="10"/>
      <c r="P510" s="10"/>
      <c r="Q510" s="10"/>
      <c r="R510" s="10"/>
      <c r="S510" s="10"/>
      <c r="T510" s="10"/>
      <c r="U510" s="10"/>
      <c r="V510" s="10"/>
      <c r="W510" s="10"/>
      <c r="X510" s="10"/>
      <c r="Y510" s="10"/>
      <c r="Z510" s="10"/>
    </row>
    <row r="511" spans="1:26" ht="15.5">
      <c r="A511" s="10"/>
      <c r="B511" s="10"/>
      <c r="C511" s="10"/>
      <c r="D511" s="10"/>
      <c r="E511" s="10"/>
      <c r="F511" s="610"/>
      <c r="G511" s="10"/>
      <c r="H511" s="10"/>
      <c r="I511" s="10"/>
      <c r="J511" s="10"/>
      <c r="K511" s="10"/>
      <c r="L511" s="10"/>
      <c r="M511" s="507"/>
      <c r="N511" s="10"/>
      <c r="O511" s="10"/>
      <c r="P511" s="10"/>
      <c r="Q511" s="10"/>
      <c r="R511" s="10"/>
      <c r="S511" s="10"/>
      <c r="T511" s="10"/>
      <c r="U511" s="10"/>
      <c r="V511" s="10"/>
      <c r="W511" s="10"/>
      <c r="X511" s="10"/>
      <c r="Y511" s="10"/>
      <c r="Z511" s="10"/>
    </row>
    <row r="512" spans="1:26" ht="15.5">
      <c r="A512" s="10"/>
      <c r="B512" s="10"/>
      <c r="C512" s="10"/>
      <c r="D512" s="10"/>
      <c r="E512" s="10"/>
      <c r="F512" s="610"/>
      <c r="G512" s="10"/>
      <c r="H512" s="10"/>
      <c r="I512" s="10"/>
      <c r="J512" s="10"/>
      <c r="K512" s="10"/>
      <c r="L512" s="10"/>
      <c r="M512" s="507"/>
      <c r="N512" s="10"/>
      <c r="O512" s="10"/>
      <c r="P512" s="10"/>
      <c r="Q512" s="10"/>
      <c r="R512" s="10"/>
      <c r="S512" s="10"/>
      <c r="T512" s="10"/>
      <c r="U512" s="10"/>
      <c r="V512" s="10"/>
      <c r="W512" s="10"/>
      <c r="X512" s="10"/>
      <c r="Y512" s="10"/>
      <c r="Z512" s="10"/>
    </row>
    <row r="513" spans="1:26" ht="15.5">
      <c r="A513" s="10"/>
      <c r="B513" s="10"/>
      <c r="C513" s="10"/>
      <c r="D513" s="10"/>
      <c r="E513" s="10"/>
      <c r="F513" s="610"/>
      <c r="G513" s="10"/>
      <c r="H513" s="10"/>
      <c r="I513" s="10"/>
      <c r="J513" s="10"/>
      <c r="K513" s="10"/>
      <c r="L513" s="10"/>
      <c r="M513" s="507"/>
      <c r="N513" s="10"/>
      <c r="O513" s="10"/>
      <c r="P513" s="10"/>
      <c r="Q513" s="10"/>
      <c r="R513" s="10"/>
      <c r="S513" s="10"/>
      <c r="T513" s="10"/>
      <c r="U513" s="10"/>
      <c r="V513" s="10"/>
      <c r="W513" s="10"/>
      <c r="X513" s="10"/>
      <c r="Y513" s="10"/>
      <c r="Z513" s="10"/>
    </row>
    <row r="514" spans="1:26" ht="15.5">
      <c r="A514" s="10"/>
      <c r="B514" s="10"/>
      <c r="C514" s="10"/>
      <c r="D514" s="10"/>
      <c r="E514" s="10"/>
      <c r="F514" s="610"/>
      <c r="G514" s="10"/>
      <c r="H514" s="10"/>
      <c r="I514" s="10"/>
      <c r="J514" s="10"/>
      <c r="K514" s="10"/>
      <c r="L514" s="10"/>
      <c r="M514" s="507"/>
      <c r="N514" s="10"/>
      <c r="O514" s="10"/>
      <c r="P514" s="10"/>
      <c r="Q514" s="10"/>
      <c r="R514" s="10"/>
      <c r="S514" s="10"/>
      <c r="T514" s="10"/>
      <c r="U514" s="10"/>
      <c r="V514" s="10"/>
      <c r="W514" s="10"/>
      <c r="X514" s="10"/>
      <c r="Y514" s="10"/>
      <c r="Z514" s="10"/>
    </row>
    <row r="515" spans="1:26" ht="15.5">
      <c r="A515" s="10"/>
      <c r="B515" s="10"/>
      <c r="C515" s="10"/>
      <c r="D515" s="10"/>
      <c r="E515" s="10"/>
      <c r="F515" s="610"/>
      <c r="G515" s="10"/>
      <c r="H515" s="10"/>
      <c r="I515" s="10"/>
      <c r="J515" s="10"/>
      <c r="K515" s="10"/>
      <c r="L515" s="10"/>
      <c r="M515" s="507"/>
      <c r="N515" s="10"/>
      <c r="O515" s="10"/>
      <c r="P515" s="10"/>
      <c r="Q515" s="10"/>
      <c r="R515" s="10"/>
      <c r="S515" s="10"/>
      <c r="T515" s="10"/>
      <c r="U515" s="10"/>
      <c r="V515" s="10"/>
      <c r="W515" s="10"/>
      <c r="X515" s="10"/>
      <c r="Y515" s="10"/>
      <c r="Z515" s="10"/>
    </row>
    <row r="516" spans="1:26" ht="15.5">
      <c r="A516" s="10"/>
      <c r="B516" s="10"/>
      <c r="C516" s="10"/>
      <c r="D516" s="10"/>
      <c r="E516" s="10"/>
      <c r="F516" s="610"/>
      <c r="G516" s="10"/>
      <c r="H516" s="10"/>
      <c r="I516" s="10"/>
      <c r="J516" s="10"/>
      <c r="K516" s="10"/>
      <c r="L516" s="10"/>
      <c r="M516" s="507"/>
      <c r="N516" s="10"/>
      <c r="O516" s="10"/>
      <c r="P516" s="10"/>
      <c r="Q516" s="10"/>
      <c r="R516" s="10"/>
      <c r="S516" s="10"/>
      <c r="T516" s="10"/>
      <c r="U516" s="10"/>
      <c r="V516" s="10"/>
      <c r="W516" s="10"/>
      <c r="X516" s="10"/>
      <c r="Y516" s="10"/>
      <c r="Z516" s="10"/>
    </row>
    <row r="517" spans="1:26" ht="15.5">
      <c r="A517" s="10"/>
      <c r="B517" s="10"/>
      <c r="C517" s="10"/>
      <c r="D517" s="10"/>
      <c r="E517" s="10"/>
      <c r="F517" s="610"/>
      <c r="G517" s="10"/>
      <c r="H517" s="10"/>
      <c r="I517" s="10"/>
      <c r="J517" s="10"/>
      <c r="K517" s="10"/>
      <c r="L517" s="10"/>
      <c r="M517" s="507"/>
      <c r="N517" s="10"/>
      <c r="O517" s="10"/>
      <c r="P517" s="10"/>
      <c r="Q517" s="10"/>
      <c r="R517" s="10"/>
      <c r="S517" s="10"/>
      <c r="T517" s="10"/>
      <c r="U517" s="10"/>
      <c r="V517" s="10"/>
      <c r="W517" s="10"/>
      <c r="X517" s="10"/>
      <c r="Y517" s="10"/>
      <c r="Z517" s="10"/>
    </row>
    <row r="518" spans="1:26" ht="15.5">
      <c r="A518" s="10"/>
      <c r="B518" s="10"/>
      <c r="C518" s="10"/>
      <c r="D518" s="10"/>
      <c r="E518" s="10"/>
      <c r="F518" s="610"/>
      <c r="G518" s="10"/>
      <c r="H518" s="10"/>
      <c r="I518" s="10"/>
      <c r="J518" s="10"/>
      <c r="K518" s="10"/>
      <c r="L518" s="10"/>
      <c r="M518" s="507"/>
      <c r="N518" s="10"/>
      <c r="O518" s="10"/>
      <c r="P518" s="10"/>
      <c r="Q518" s="10"/>
      <c r="R518" s="10"/>
      <c r="S518" s="10"/>
      <c r="T518" s="10"/>
      <c r="U518" s="10"/>
      <c r="V518" s="10"/>
      <c r="W518" s="10"/>
      <c r="X518" s="10"/>
      <c r="Y518" s="10"/>
      <c r="Z518" s="10"/>
    </row>
    <row r="519" spans="1:26" ht="15.5">
      <c r="A519" s="10"/>
      <c r="B519" s="10"/>
      <c r="C519" s="10"/>
      <c r="D519" s="10"/>
      <c r="E519" s="10"/>
      <c r="F519" s="610"/>
      <c r="G519" s="10"/>
      <c r="H519" s="10"/>
      <c r="I519" s="10"/>
      <c r="J519" s="10"/>
      <c r="K519" s="10"/>
      <c r="L519" s="10"/>
      <c r="M519" s="507"/>
      <c r="N519" s="10"/>
      <c r="O519" s="10"/>
      <c r="P519" s="10"/>
      <c r="Q519" s="10"/>
      <c r="R519" s="10"/>
      <c r="S519" s="10"/>
      <c r="T519" s="10"/>
      <c r="U519" s="10"/>
      <c r="V519" s="10"/>
      <c r="W519" s="10"/>
      <c r="X519" s="10"/>
      <c r="Y519" s="10"/>
      <c r="Z519" s="10"/>
    </row>
    <row r="520" spans="1:26" ht="15.5">
      <c r="A520" s="10"/>
      <c r="B520" s="10"/>
      <c r="C520" s="10"/>
      <c r="D520" s="10"/>
      <c r="E520" s="10"/>
      <c r="F520" s="610"/>
      <c r="G520" s="10"/>
      <c r="H520" s="10"/>
      <c r="I520" s="10"/>
      <c r="J520" s="10"/>
      <c r="K520" s="10"/>
      <c r="L520" s="10"/>
      <c r="M520" s="507"/>
      <c r="N520" s="10"/>
      <c r="O520" s="10"/>
      <c r="P520" s="10"/>
      <c r="Q520" s="10"/>
      <c r="R520" s="10"/>
      <c r="S520" s="10"/>
      <c r="T520" s="10"/>
      <c r="U520" s="10"/>
      <c r="V520" s="10"/>
      <c r="W520" s="10"/>
      <c r="X520" s="10"/>
      <c r="Y520" s="10"/>
      <c r="Z520" s="10"/>
    </row>
    <row r="521" spans="1:26" ht="15.5">
      <c r="A521" s="10"/>
      <c r="B521" s="10"/>
      <c r="C521" s="10"/>
      <c r="D521" s="10"/>
      <c r="E521" s="10"/>
      <c r="F521" s="610"/>
      <c r="G521" s="10"/>
      <c r="H521" s="10"/>
      <c r="I521" s="10"/>
      <c r="J521" s="10"/>
      <c r="K521" s="10"/>
      <c r="L521" s="10"/>
      <c r="M521" s="507"/>
      <c r="N521" s="10"/>
      <c r="O521" s="10"/>
      <c r="P521" s="10"/>
      <c r="Q521" s="10"/>
      <c r="R521" s="10"/>
      <c r="S521" s="10"/>
      <c r="T521" s="10"/>
      <c r="U521" s="10"/>
      <c r="V521" s="10"/>
      <c r="W521" s="10"/>
      <c r="X521" s="10"/>
      <c r="Y521" s="10"/>
      <c r="Z521" s="10"/>
    </row>
    <row r="522" spans="1:26" ht="15.5">
      <c r="A522" s="10"/>
      <c r="B522" s="10"/>
      <c r="C522" s="10"/>
      <c r="D522" s="10"/>
      <c r="E522" s="10"/>
      <c r="F522" s="610"/>
      <c r="G522" s="10"/>
      <c r="H522" s="10"/>
      <c r="I522" s="10"/>
      <c r="J522" s="10"/>
      <c r="K522" s="10"/>
      <c r="L522" s="10"/>
      <c r="M522" s="507"/>
      <c r="N522" s="10"/>
      <c r="O522" s="10"/>
      <c r="P522" s="10"/>
      <c r="Q522" s="10"/>
      <c r="R522" s="10"/>
      <c r="S522" s="10"/>
      <c r="T522" s="10"/>
      <c r="U522" s="10"/>
      <c r="V522" s="10"/>
      <c r="W522" s="10"/>
      <c r="X522" s="10"/>
      <c r="Y522" s="10"/>
      <c r="Z522" s="10"/>
    </row>
    <row r="523" spans="1:26" ht="15.5">
      <c r="A523" s="10"/>
      <c r="B523" s="10"/>
      <c r="C523" s="10"/>
      <c r="D523" s="10"/>
      <c r="E523" s="10"/>
      <c r="F523" s="610"/>
      <c r="G523" s="10"/>
      <c r="H523" s="10"/>
      <c r="I523" s="10"/>
      <c r="J523" s="10"/>
      <c r="K523" s="10"/>
      <c r="L523" s="10"/>
      <c r="M523" s="507"/>
      <c r="N523" s="10"/>
      <c r="O523" s="10"/>
      <c r="P523" s="10"/>
      <c r="Q523" s="10"/>
      <c r="R523" s="10"/>
      <c r="S523" s="10"/>
      <c r="T523" s="10"/>
      <c r="U523" s="10"/>
      <c r="V523" s="10"/>
      <c r="W523" s="10"/>
      <c r="X523" s="10"/>
      <c r="Y523" s="10"/>
      <c r="Z523" s="10"/>
    </row>
    <row r="524" spans="1:26" ht="15.5">
      <c r="A524" s="10"/>
      <c r="B524" s="10"/>
      <c r="C524" s="10"/>
      <c r="D524" s="10"/>
      <c r="E524" s="10"/>
      <c r="F524" s="610"/>
      <c r="G524" s="10"/>
      <c r="H524" s="10"/>
      <c r="I524" s="10"/>
      <c r="J524" s="10"/>
      <c r="K524" s="10"/>
      <c r="L524" s="10"/>
      <c r="M524" s="507"/>
      <c r="N524" s="10"/>
      <c r="O524" s="10"/>
      <c r="P524" s="10"/>
      <c r="Q524" s="10"/>
      <c r="R524" s="10"/>
      <c r="S524" s="10"/>
      <c r="T524" s="10"/>
      <c r="U524" s="10"/>
      <c r="V524" s="10"/>
      <c r="W524" s="10"/>
      <c r="X524" s="10"/>
      <c r="Y524" s="10"/>
      <c r="Z524" s="10"/>
    </row>
    <row r="525" spans="1:26" ht="15.5">
      <c r="A525" s="10"/>
      <c r="B525" s="10"/>
      <c r="C525" s="10"/>
      <c r="D525" s="10"/>
      <c r="E525" s="10"/>
      <c r="F525" s="610"/>
      <c r="G525" s="10"/>
      <c r="H525" s="10"/>
      <c r="I525" s="10"/>
      <c r="J525" s="10"/>
      <c r="K525" s="10"/>
      <c r="L525" s="10"/>
      <c r="M525" s="507"/>
      <c r="N525" s="10"/>
      <c r="O525" s="10"/>
      <c r="P525" s="10"/>
      <c r="Q525" s="10"/>
      <c r="R525" s="10"/>
      <c r="S525" s="10"/>
      <c r="T525" s="10"/>
      <c r="U525" s="10"/>
      <c r="V525" s="10"/>
      <c r="W525" s="10"/>
      <c r="X525" s="10"/>
      <c r="Y525" s="10"/>
      <c r="Z525" s="10"/>
    </row>
    <row r="526" spans="1:26" ht="15.5">
      <c r="A526" s="10"/>
      <c r="B526" s="10"/>
      <c r="C526" s="10"/>
      <c r="D526" s="10"/>
      <c r="E526" s="10"/>
      <c r="F526" s="610"/>
      <c r="G526" s="10"/>
      <c r="H526" s="10"/>
      <c r="I526" s="10"/>
      <c r="J526" s="10"/>
      <c r="K526" s="10"/>
      <c r="L526" s="10"/>
      <c r="M526" s="507"/>
      <c r="N526" s="10"/>
      <c r="O526" s="10"/>
      <c r="P526" s="10"/>
      <c r="Q526" s="10"/>
      <c r="R526" s="10"/>
      <c r="S526" s="10"/>
      <c r="T526" s="10"/>
      <c r="U526" s="10"/>
      <c r="V526" s="10"/>
      <c r="W526" s="10"/>
      <c r="X526" s="10"/>
      <c r="Y526" s="10"/>
      <c r="Z526" s="10"/>
    </row>
    <row r="527" spans="1:26" ht="15.5">
      <c r="A527" s="10"/>
      <c r="B527" s="10"/>
      <c r="C527" s="10"/>
      <c r="D527" s="10"/>
      <c r="E527" s="10"/>
      <c r="F527" s="610"/>
      <c r="G527" s="10"/>
      <c r="H527" s="10"/>
      <c r="I527" s="10"/>
      <c r="J527" s="10"/>
      <c r="K527" s="10"/>
      <c r="L527" s="10"/>
      <c r="M527" s="507"/>
      <c r="N527" s="10"/>
      <c r="O527" s="10"/>
      <c r="P527" s="10"/>
      <c r="Q527" s="10"/>
      <c r="R527" s="10"/>
      <c r="S527" s="10"/>
      <c r="T527" s="10"/>
      <c r="U527" s="10"/>
      <c r="V527" s="10"/>
      <c r="W527" s="10"/>
      <c r="X527" s="10"/>
      <c r="Y527" s="10"/>
      <c r="Z527" s="10"/>
    </row>
    <row r="528" spans="1:26" ht="15.5">
      <c r="A528" s="10"/>
      <c r="B528" s="10"/>
      <c r="C528" s="10"/>
      <c r="D528" s="10"/>
      <c r="E528" s="10"/>
      <c r="F528" s="610"/>
      <c r="G528" s="10"/>
      <c r="H528" s="10"/>
      <c r="I528" s="10"/>
      <c r="J528" s="10"/>
      <c r="K528" s="10"/>
      <c r="L528" s="10"/>
      <c r="M528" s="507"/>
      <c r="N528" s="10"/>
      <c r="O528" s="10"/>
      <c r="P528" s="10"/>
      <c r="Q528" s="10"/>
      <c r="R528" s="10"/>
      <c r="S528" s="10"/>
      <c r="T528" s="10"/>
      <c r="U528" s="10"/>
      <c r="V528" s="10"/>
      <c r="W528" s="10"/>
      <c r="X528" s="10"/>
      <c r="Y528" s="10"/>
      <c r="Z528" s="10"/>
    </row>
    <row r="529" spans="1:26" ht="15.5">
      <c r="A529" s="10"/>
      <c r="B529" s="10"/>
      <c r="C529" s="10"/>
      <c r="D529" s="10"/>
      <c r="E529" s="10"/>
      <c r="F529" s="610"/>
      <c r="G529" s="10"/>
      <c r="H529" s="10"/>
      <c r="I529" s="10"/>
      <c r="J529" s="10"/>
      <c r="K529" s="10"/>
      <c r="L529" s="10"/>
      <c r="M529" s="507"/>
      <c r="N529" s="10"/>
      <c r="O529" s="10"/>
      <c r="P529" s="10"/>
      <c r="Q529" s="10"/>
      <c r="R529" s="10"/>
      <c r="S529" s="10"/>
      <c r="T529" s="10"/>
      <c r="U529" s="10"/>
      <c r="V529" s="10"/>
      <c r="W529" s="10"/>
      <c r="X529" s="10"/>
      <c r="Y529" s="10"/>
      <c r="Z529" s="10"/>
    </row>
    <row r="530" spans="1:26" ht="15.5">
      <c r="A530" s="10"/>
      <c r="B530" s="10"/>
      <c r="C530" s="10"/>
      <c r="D530" s="10"/>
      <c r="E530" s="10"/>
      <c r="F530" s="610"/>
      <c r="G530" s="10"/>
      <c r="H530" s="10"/>
      <c r="I530" s="10"/>
      <c r="J530" s="10"/>
      <c r="K530" s="10"/>
      <c r="L530" s="10"/>
      <c r="M530" s="507"/>
      <c r="N530" s="10"/>
      <c r="O530" s="10"/>
      <c r="P530" s="10"/>
      <c r="Q530" s="10"/>
      <c r="R530" s="10"/>
      <c r="S530" s="10"/>
      <c r="T530" s="10"/>
      <c r="U530" s="10"/>
      <c r="V530" s="10"/>
      <c r="W530" s="10"/>
      <c r="X530" s="10"/>
      <c r="Y530" s="10"/>
      <c r="Z530" s="10"/>
    </row>
    <row r="531" spans="1:26" ht="15.5">
      <c r="A531" s="10"/>
      <c r="B531" s="10"/>
      <c r="C531" s="10"/>
      <c r="D531" s="10"/>
      <c r="E531" s="10"/>
      <c r="F531" s="610"/>
      <c r="G531" s="10"/>
      <c r="H531" s="10"/>
      <c r="I531" s="10"/>
      <c r="J531" s="10"/>
      <c r="K531" s="10"/>
      <c r="L531" s="10"/>
      <c r="M531" s="507"/>
      <c r="N531" s="10"/>
      <c r="O531" s="10"/>
      <c r="P531" s="10"/>
      <c r="Q531" s="10"/>
      <c r="R531" s="10"/>
      <c r="S531" s="10"/>
      <c r="T531" s="10"/>
      <c r="U531" s="10"/>
      <c r="V531" s="10"/>
      <c r="W531" s="10"/>
      <c r="X531" s="10"/>
      <c r="Y531" s="10"/>
      <c r="Z531" s="10"/>
    </row>
    <row r="532" spans="1:26" ht="15.5">
      <c r="A532" s="10"/>
      <c r="B532" s="10"/>
      <c r="C532" s="10"/>
      <c r="D532" s="10"/>
      <c r="E532" s="10"/>
      <c r="F532" s="610"/>
      <c r="G532" s="10"/>
      <c r="H532" s="10"/>
      <c r="I532" s="10"/>
      <c r="J532" s="10"/>
      <c r="K532" s="10"/>
      <c r="L532" s="10"/>
      <c r="M532" s="507"/>
      <c r="N532" s="10"/>
      <c r="O532" s="10"/>
      <c r="P532" s="10"/>
      <c r="Q532" s="10"/>
      <c r="R532" s="10"/>
      <c r="S532" s="10"/>
      <c r="T532" s="10"/>
      <c r="U532" s="10"/>
      <c r="V532" s="10"/>
      <c r="W532" s="10"/>
      <c r="X532" s="10"/>
      <c r="Y532" s="10"/>
      <c r="Z532" s="10"/>
    </row>
    <row r="533" spans="1:26" ht="15.5">
      <c r="A533" s="10"/>
      <c r="B533" s="10"/>
      <c r="C533" s="10"/>
      <c r="D533" s="10"/>
      <c r="E533" s="10"/>
      <c r="F533" s="610"/>
      <c r="G533" s="10"/>
      <c r="H533" s="10"/>
      <c r="I533" s="10"/>
      <c r="J533" s="10"/>
      <c r="K533" s="10"/>
      <c r="L533" s="10"/>
      <c r="M533" s="507"/>
      <c r="N533" s="10"/>
      <c r="O533" s="10"/>
      <c r="P533" s="10"/>
      <c r="Q533" s="10"/>
      <c r="R533" s="10"/>
      <c r="S533" s="10"/>
      <c r="T533" s="10"/>
      <c r="U533" s="10"/>
      <c r="V533" s="10"/>
      <c r="W533" s="10"/>
      <c r="X533" s="10"/>
      <c r="Y533" s="10"/>
      <c r="Z533" s="10"/>
    </row>
    <row r="534" spans="1:26" ht="15.5">
      <c r="A534" s="10"/>
      <c r="B534" s="10"/>
      <c r="C534" s="10"/>
      <c r="D534" s="10"/>
      <c r="E534" s="10"/>
      <c r="F534" s="610"/>
      <c r="G534" s="10"/>
      <c r="H534" s="10"/>
      <c r="I534" s="10"/>
      <c r="J534" s="10"/>
      <c r="K534" s="10"/>
      <c r="L534" s="10"/>
      <c r="M534" s="507"/>
      <c r="N534" s="10"/>
      <c r="O534" s="10"/>
      <c r="P534" s="10"/>
      <c r="Q534" s="10"/>
      <c r="R534" s="10"/>
      <c r="S534" s="10"/>
      <c r="T534" s="10"/>
      <c r="U534" s="10"/>
      <c r="V534" s="10"/>
      <c r="W534" s="10"/>
      <c r="X534" s="10"/>
      <c r="Y534" s="10"/>
      <c r="Z534" s="10"/>
    </row>
    <row r="535" spans="1:26" ht="15.5">
      <c r="A535" s="10"/>
      <c r="B535" s="10"/>
      <c r="C535" s="10"/>
      <c r="D535" s="10"/>
      <c r="E535" s="10"/>
      <c r="F535" s="610"/>
      <c r="G535" s="10"/>
      <c r="H535" s="10"/>
      <c r="I535" s="10"/>
      <c r="J535" s="10"/>
      <c r="K535" s="10"/>
      <c r="L535" s="10"/>
      <c r="M535" s="507"/>
      <c r="N535" s="10"/>
      <c r="O535" s="10"/>
      <c r="P535" s="10"/>
      <c r="Q535" s="10"/>
      <c r="R535" s="10"/>
      <c r="S535" s="10"/>
      <c r="T535" s="10"/>
      <c r="U535" s="10"/>
      <c r="V535" s="10"/>
      <c r="W535" s="10"/>
      <c r="X535" s="10"/>
      <c r="Y535" s="10"/>
      <c r="Z535" s="10"/>
    </row>
    <row r="536" spans="1:26" ht="15.5">
      <c r="A536" s="10"/>
      <c r="B536" s="10"/>
      <c r="C536" s="10"/>
      <c r="D536" s="10"/>
      <c r="E536" s="10"/>
      <c r="F536" s="610"/>
      <c r="G536" s="10"/>
      <c r="H536" s="10"/>
      <c r="I536" s="10"/>
      <c r="J536" s="10"/>
      <c r="K536" s="10"/>
      <c r="L536" s="10"/>
      <c r="M536" s="507"/>
      <c r="N536" s="10"/>
      <c r="O536" s="10"/>
      <c r="P536" s="10"/>
      <c r="Q536" s="10"/>
      <c r="R536" s="10"/>
      <c r="S536" s="10"/>
      <c r="T536" s="10"/>
      <c r="U536" s="10"/>
      <c r="V536" s="10"/>
      <c r="W536" s="10"/>
      <c r="X536" s="10"/>
      <c r="Y536" s="10"/>
      <c r="Z536" s="10"/>
    </row>
    <row r="537" spans="1:26" ht="15.5">
      <c r="A537" s="10"/>
      <c r="B537" s="10"/>
      <c r="C537" s="10"/>
      <c r="D537" s="10"/>
      <c r="E537" s="10"/>
      <c r="F537" s="610"/>
      <c r="G537" s="10"/>
      <c r="H537" s="10"/>
      <c r="I537" s="10"/>
      <c r="J537" s="10"/>
      <c r="K537" s="10"/>
      <c r="L537" s="10"/>
      <c r="M537" s="507"/>
      <c r="N537" s="10"/>
      <c r="O537" s="10"/>
      <c r="P537" s="10"/>
      <c r="Q537" s="10"/>
      <c r="R537" s="10"/>
      <c r="S537" s="10"/>
      <c r="T537" s="10"/>
      <c r="U537" s="10"/>
      <c r="V537" s="10"/>
      <c r="W537" s="10"/>
      <c r="X537" s="10"/>
      <c r="Y537" s="10"/>
      <c r="Z537" s="10"/>
    </row>
    <row r="538" spans="1:26" ht="15.5">
      <c r="A538" s="10"/>
      <c r="B538" s="10"/>
      <c r="C538" s="10"/>
      <c r="D538" s="10"/>
      <c r="E538" s="10"/>
      <c r="F538" s="610"/>
      <c r="G538" s="10"/>
      <c r="H538" s="10"/>
      <c r="I538" s="10"/>
      <c r="J538" s="10"/>
      <c r="K538" s="10"/>
      <c r="L538" s="10"/>
      <c r="M538" s="507"/>
      <c r="N538" s="10"/>
      <c r="O538" s="10"/>
      <c r="P538" s="10"/>
      <c r="Q538" s="10"/>
      <c r="R538" s="10"/>
      <c r="S538" s="10"/>
      <c r="T538" s="10"/>
      <c r="U538" s="10"/>
      <c r="V538" s="10"/>
      <c r="W538" s="10"/>
      <c r="X538" s="10"/>
      <c r="Y538" s="10"/>
      <c r="Z538" s="10"/>
    </row>
    <row r="539" spans="1:26" ht="15.5">
      <c r="A539" s="10"/>
      <c r="B539" s="10"/>
      <c r="C539" s="10"/>
      <c r="D539" s="10"/>
      <c r="E539" s="10"/>
      <c r="F539" s="610"/>
      <c r="G539" s="10"/>
      <c r="H539" s="10"/>
      <c r="I539" s="10"/>
      <c r="J539" s="10"/>
      <c r="K539" s="10"/>
      <c r="L539" s="10"/>
      <c r="M539" s="507"/>
      <c r="N539" s="10"/>
      <c r="O539" s="10"/>
      <c r="P539" s="10"/>
      <c r="Q539" s="10"/>
      <c r="R539" s="10"/>
      <c r="S539" s="10"/>
      <c r="T539" s="10"/>
      <c r="U539" s="10"/>
      <c r="V539" s="10"/>
      <c r="W539" s="10"/>
      <c r="X539" s="10"/>
      <c r="Y539" s="10"/>
      <c r="Z539" s="10"/>
    </row>
    <row r="540" spans="1:26" ht="15.5">
      <c r="A540" s="10"/>
      <c r="B540" s="10"/>
      <c r="C540" s="10"/>
      <c r="D540" s="10"/>
      <c r="E540" s="10"/>
      <c r="F540" s="610"/>
      <c r="G540" s="10"/>
      <c r="H540" s="10"/>
      <c r="I540" s="10"/>
      <c r="J540" s="10"/>
      <c r="K540" s="10"/>
      <c r="L540" s="10"/>
      <c r="M540" s="507"/>
      <c r="N540" s="10"/>
      <c r="O540" s="10"/>
      <c r="P540" s="10"/>
      <c r="Q540" s="10"/>
      <c r="R540" s="10"/>
      <c r="S540" s="10"/>
      <c r="T540" s="10"/>
      <c r="U540" s="10"/>
      <c r="V540" s="10"/>
      <c r="W540" s="10"/>
      <c r="X540" s="10"/>
      <c r="Y540" s="10"/>
      <c r="Z540" s="10"/>
    </row>
    <row r="541" spans="1:26" ht="15.5">
      <c r="A541" s="10"/>
      <c r="B541" s="10"/>
      <c r="C541" s="10"/>
      <c r="D541" s="10"/>
      <c r="E541" s="10"/>
      <c r="F541" s="610"/>
      <c r="G541" s="10"/>
      <c r="H541" s="10"/>
      <c r="I541" s="10"/>
      <c r="J541" s="10"/>
      <c r="K541" s="10"/>
      <c r="L541" s="10"/>
      <c r="M541" s="507"/>
      <c r="N541" s="10"/>
      <c r="O541" s="10"/>
      <c r="P541" s="10"/>
      <c r="Q541" s="10"/>
      <c r="R541" s="10"/>
      <c r="S541" s="10"/>
      <c r="T541" s="10"/>
      <c r="U541" s="10"/>
      <c r="V541" s="10"/>
      <c r="W541" s="10"/>
      <c r="X541" s="10"/>
      <c r="Y541" s="10"/>
      <c r="Z541" s="10"/>
    </row>
    <row r="542" spans="1:26" ht="15.5">
      <c r="A542" s="10"/>
      <c r="B542" s="10"/>
      <c r="C542" s="10"/>
      <c r="D542" s="10"/>
      <c r="E542" s="10"/>
      <c r="F542" s="610"/>
      <c r="G542" s="10"/>
      <c r="H542" s="10"/>
      <c r="I542" s="10"/>
      <c r="J542" s="10"/>
      <c r="K542" s="10"/>
      <c r="L542" s="10"/>
      <c r="M542" s="507"/>
      <c r="N542" s="10"/>
      <c r="O542" s="10"/>
      <c r="P542" s="10"/>
      <c r="Q542" s="10"/>
      <c r="R542" s="10"/>
      <c r="S542" s="10"/>
      <c r="T542" s="10"/>
      <c r="U542" s="10"/>
      <c r="V542" s="10"/>
      <c r="W542" s="10"/>
      <c r="X542" s="10"/>
      <c r="Y542" s="10"/>
      <c r="Z542" s="10"/>
    </row>
    <row r="543" spans="1:26" ht="15.5">
      <c r="A543" s="10"/>
      <c r="B543" s="10"/>
      <c r="C543" s="10"/>
      <c r="D543" s="10"/>
      <c r="E543" s="10"/>
      <c r="F543" s="610"/>
      <c r="G543" s="10"/>
      <c r="H543" s="10"/>
      <c r="I543" s="10"/>
      <c r="J543" s="10"/>
      <c r="K543" s="10"/>
      <c r="L543" s="10"/>
      <c r="M543" s="507"/>
      <c r="N543" s="10"/>
      <c r="O543" s="10"/>
      <c r="P543" s="10"/>
      <c r="Q543" s="10"/>
      <c r="R543" s="10"/>
      <c r="S543" s="10"/>
      <c r="T543" s="10"/>
      <c r="U543" s="10"/>
      <c r="V543" s="10"/>
      <c r="W543" s="10"/>
      <c r="X543" s="10"/>
      <c r="Y543" s="10"/>
      <c r="Z543" s="10"/>
    </row>
    <row r="544" spans="1:26" ht="15.5">
      <c r="A544" s="10"/>
      <c r="B544" s="10"/>
      <c r="C544" s="10"/>
      <c r="D544" s="10"/>
      <c r="E544" s="10"/>
      <c r="F544" s="610"/>
      <c r="G544" s="10"/>
      <c r="H544" s="10"/>
      <c r="I544" s="10"/>
      <c r="J544" s="10"/>
      <c r="K544" s="10"/>
      <c r="L544" s="10"/>
      <c r="M544" s="507"/>
      <c r="N544" s="10"/>
      <c r="O544" s="10"/>
      <c r="P544" s="10"/>
      <c r="Q544" s="10"/>
      <c r="R544" s="10"/>
      <c r="S544" s="10"/>
      <c r="T544" s="10"/>
      <c r="U544" s="10"/>
      <c r="V544" s="10"/>
      <c r="W544" s="10"/>
      <c r="X544" s="10"/>
      <c r="Y544" s="10"/>
      <c r="Z544" s="10"/>
    </row>
    <row r="545" spans="1:26" ht="15.5">
      <c r="A545" s="10"/>
      <c r="B545" s="10"/>
      <c r="C545" s="10"/>
      <c r="D545" s="10"/>
      <c r="E545" s="10"/>
      <c r="F545" s="610"/>
      <c r="G545" s="10"/>
      <c r="H545" s="10"/>
      <c r="I545" s="10"/>
      <c r="J545" s="10"/>
      <c r="K545" s="10"/>
      <c r="L545" s="10"/>
      <c r="M545" s="507"/>
      <c r="N545" s="10"/>
      <c r="O545" s="10"/>
      <c r="P545" s="10"/>
      <c r="Q545" s="10"/>
      <c r="R545" s="10"/>
      <c r="S545" s="10"/>
      <c r="T545" s="10"/>
      <c r="U545" s="10"/>
      <c r="V545" s="10"/>
      <c r="W545" s="10"/>
      <c r="X545" s="10"/>
      <c r="Y545" s="10"/>
      <c r="Z545" s="10"/>
    </row>
    <row r="546" spans="1:26" ht="15.5">
      <c r="A546" s="10"/>
      <c r="B546" s="10"/>
      <c r="C546" s="10"/>
      <c r="D546" s="10"/>
      <c r="E546" s="10"/>
      <c r="F546" s="610"/>
      <c r="G546" s="10"/>
      <c r="H546" s="10"/>
      <c r="I546" s="10"/>
      <c r="J546" s="10"/>
      <c r="K546" s="10"/>
      <c r="L546" s="10"/>
      <c r="M546" s="507"/>
      <c r="N546" s="10"/>
      <c r="O546" s="10"/>
      <c r="P546" s="10"/>
      <c r="Q546" s="10"/>
      <c r="R546" s="10"/>
      <c r="S546" s="10"/>
      <c r="T546" s="10"/>
      <c r="U546" s="10"/>
      <c r="V546" s="10"/>
      <c r="W546" s="10"/>
      <c r="X546" s="10"/>
      <c r="Y546" s="10"/>
      <c r="Z546" s="10"/>
    </row>
    <row r="547" spans="1:26" ht="15.5">
      <c r="A547" s="10"/>
      <c r="B547" s="10"/>
      <c r="C547" s="10"/>
      <c r="D547" s="10"/>
      <c r="E547" s="10"/>
      <c r="F547" s="610"/>
      <c r="G547" s="10"/>
      <c r="H547" s="10"/>
      <c r="I547" s="10"/>
      <c r="J547" s="10"/>
      <c r="K547" s="10"/>
      <c r="L547" s="10"/>
      <c r="M547" s="507"/>
      <c r="N547" s="10"/>
      <c r="O547" s="10"/>
      <c r="P547" s="10"/>
      <c r="Q547" s="10"/>
      <c r="R547" s="10"/>
      <c r="S547" s="10"/>
      <c r="T547" s="10"/>
      <c r="U547" s="10"/>
      <c r="V547" s="10"/>
      <c r="W547" s="10"/>
      <c r="X547" s="10"/>
      <c r="Y547" s="10"/>
      <c r="Z547" s="10"/>
    </row>
    <row r="548" spans="1:26" ht="15.5">
      <c r="A548" s="10"/>
      <c r="B548" s="10"/>
      <c r="C548" s="10"/>
      <c r="D548" s="10"/>
      <c r="E548" s="10"/>
      <c r="F548" s="610"/>
      <c r="G548" s="10"/>
      <c r="H548" s="10"/>
      <c r="I548" s="10"/>
      <c r="J548" s="10"/>
      <c r="K548" s="10"/>
      <c r="L548" s="10"/>
      <c r="M548" s="507"/>
      <c r="N548" s="10"/>
      <c r="O548" s="10"/>
      <c r="P548" s="10"/>
      <c r="Q548" s="10"/>
      <c r="R548" s="10"/>
      <c r="S548" s="10"/>
      <c r="T548" s="10"/>
      <c r="U548" s="10"/>
      <c r="V548" s="10"/>
      <c r="W548" s="10"/>
      <c r="X548" s="10"/>
      <c r="Y548" s="10"/>
      <c r="Z548" s="10"/>
    </row>
    <row r="549" spans="1:26" ht="15.5">
      <c r="A549" s="10"/>
      <c r="B549" s="10"/>
      <c r="C549" s="10"/>
      <c r="D549" s="10"/>
      <c r="E549" s="10"/>
      <c r="F549" s="610"/>
      <c r="G549" s="10"/>
      <c r="H549" s="10"/>
      <c r="I549" s="10"/>
      <c r="J549" s="10"/>
      <c r="K549" s="10"/>
      <c r="L549" s="10"/>
      <c r="M549" s="507"/>
      <c r="N549" s="10"/>
      <c r="O549" s="10"/>
      <c r="P549" s="10"/>
      <c r="Q549" s="10"/>
      <c r="R549" s="10"/>
      <c r="S549" s="10"/>
      <c r="T549" s="10"/>
      <c r="U549" s="10"/>
      <c r="V549" s="10"/>
      <c r="W549" s="10"/>
      <c r="X549" s="10"/>
      <c r="Y549" s="10"/>
      <c r="Z549" s="10"/>
    </row>
    <row r="550" spans="1:26" ht="15.5">
      <c r="A550" s="10"/>
      <c r="B550" s="10"/>
      <c r="C550" s="10"/>
      <c r="D550" s="10"/>
      <c r="E550" s="10"/>
      <c r="F550" s="610"/>
      <c r="G550" s="10"/>
      <c r="H550" s="10"/>
      <c r="I550" s="10"/>
      <c r="J550" s="10"/>
      <c r="K550" s="10"/>
      <c r="L550" s="10"/>
      <c r="M550" s="507"/>
      <c r="N550" s="10"/>
      <c r="O550" s="10"/>
      <c r="P550" s="10"/>
      <c r="Q550" s="10"/>
      <c r="R550" s="10"/>
      <c r="S550" s="10"/>
      <c r="T550" s="10"/>
      <c r="U550" s="10"/>
      <c r="V550" s="10"/>
      <c r="W550" s="10"/>
      <c r="X550" s="10"/>
      <c r="Y550" s="10"/>
      <c r="Z550" s="10"/>
    </row>
    <row r="551" spans="1:26" ht="15.5">
      <c r="A551" s="10"/>
      <c r="B551" s="10"/>
      <c r="C551" s="10"/>
      <c r="D551" s="10"/>
      <c r="E551" s="10"/>
      <c r="F551" s="610"/>
      <c r="G551" s="10"/>
      <c r="H551" s="10"/>
      <c r="I551" s="10"/>
      <c r="J551" s="10"/>
      <c r="K551" s="10"/>
      <c r="L551" s="10"/>
      <c r="M551" s="507"/>
      <c r="N551" s="10"/>
      <c r="O551" s="10"/>
      <c r="P551" s="10"/>
      <c r="Q551" s="10"/>
      <c r="R551" s="10"/>
      <c r="S551" s="10"/>
      <c r="T551" s="10"/>
      <c r="U551" s="10"/>
      <c r="V551" s="10"/>
      <c r="W551" s="10"/>
      <c r="X551" s="10"/>
      <c r="Y551" s="10"/>
      <c r="Z551" s="10"/>
    </row>
    <row r="552" spans="1:26" ht="15.5">
      <c r="A552" s="10"/>
      <c r="B552" s="10"/>
      <c r="C552" s="10"/>
      <c r="D552" s="10"/>
      <c r="E552" s="10"/>
      <c r="F552" s="610"/>
      <c r="G552" s="10"/>
      <c r="H552" s="10"/>
      <c r="I552" s="10"/>
      <c r="J552" s="10"/>
      <c r="K552" s="10"/>
      <c r="L552" s="10"/>
      <c r="M552" s="507"/>
      <c r="N552" s="10"/>
      <c r="O552" s="10"/>
      <c r="P552" s="10"/>
      <c r="Q552" s="10"/>
      <c r="R552" s="10"/>
      <c r="S552" s="10"/>
      <c r="T552" s="10"/>
      <c r="U552" s="10"/>
      <c r="V552" s="10"/>
      <c r="W552" s="10"/>
      <c r="X552" s="10"/>
      <c r="Y552" s="10"/>
      <c r="Z552" s="10"/>
    </row>
    <row r="553" spans="1:26" ht="15.5">
      <c r="A553" s="10"/>
      <c r="B553" s="10"/>
      <c r="C553" s="10"/>
      <c r="D553" s="10"/>
      <c r="E553" s="10"/>
      <c r="F553" s="610"/>
      <c r="G553" s="10"/>
      <c r="H553" s="10"/>
      <c r="I553" s="10"/>
      <c r="J553" s="10"/>
      <c r="K553" s="10"/>
      <c r="L553" s="10"/>
      <c r="M553" s="507"/>
      <c r="N553" s="10"/>
      <c r="O553" s="10"/>
      <c r="P553" s="10"/>
      <c r="Q553" s="10"/>
      <c r="R553" s="10"/>
      <c r="S553" s="10"/>
      <c r="T553" s="10"/>
      <c r="U553" s="10"/>
      <c r="V553" s="10"/>
      <c r="W553" s="10"/>
      <c r="X553" s="10"/>
      <c r="Y553" s="10"/>
      <c r="Z553" s="10"/>
    </row>
    <row r="554" spans="1:26" ht="15.5">
      <c r="A554" s="10"/>
      <c r="B554" s="10"/>
      <c r="C554" s="10"/>
      <c r="D554" s="10"/>
      <c r="E554" s="10"/>
      <c r="F554" s="610"/>
      <c r="G554" s="10"/>
      <c r="H554" s="10"/>
      <c r="I554" s="10"/>
      <c r="J554" s="10"/>
      <c r="K554" s="10"/>
      <c r="L554" s="10"/>
      <c r="M554" s="507"/>
      <c r="N554" s="10"/>
      <c r="O554" s="10"/>
      <c r="P554" s="10"/>
      <c r="Q554" s="10"/>
      <c r="R554" s="10"/>
      <c r="S554" s="10"/>
      <c r="T554" s="10"/>
      <c r="U554" s="10"/>
      <c r="V554" s="10"/>
      <c r="W554" s="10"/>
      <c r="X554" s="10"/>
      <c r="Y554" s="10"/>
      <c r="Z554" s="10"/>
    </row>
    <row r="555" spans="1:26" ht="15.5">
      <c r="A555" s="10"/>
      <c r="B555" s="10"/>
      <c r="C555" s="10"/>
      <c r="D555" s="10"/>
      <c r="E555" s="10"/>
      <c r="F555" s="610"/>
      <c r="G555" s="10"/>
      <c r="H555" s="10"/>
      <c r="I555" s="10"/>
      <c r="J555" s="10"/>
      <c r="K555" s="10"/>
      <c r="L555" s="10"/>
      <c r="M555" s="507"/>
      <c r="N555" s="10"/>
      <c r="O555" s="10"/>
      <c r="P555" s="10"/>
      <c r="Q555" s="10"/>
      <c r="R555" s="10"/>
      <c r="S555" s="10"/>
      <c r="T555" s="10"/>
      <c r="U555" s="10"/>
      <c r="V555" s="10"/>
      <c r="W555" s="10"/>
      <c r="X555" s="10"/>
      <c r="Y555" s="10"/>
      <c r="Z555" s="10"/>
    </row>
    <row r="556" spans="1:26" ht="15.5">
      <c r="A556" s="10"/>
      <c r="B556" s="10"/>
      <c r="C556" s="10"/>
      <c r="D556" s="10"/>
      <c r="E556" s="10"/>
      <c r="F556" s="610"/>
      <c r="G556" s="10"/>
      <c r="H556" s="10"/>
      <c r="I556" s="10"/>
      <c r="J556" s="10"/>
      <c r="K556" s="10"/>
      <c r="L556" s="10"/>
      <c r="M556" s="507"/>
      <c r="N556" s="10"/>
      <c r="O556" s="10"/>
      <c r="P556" s="10"/>
      <c r="Q556" s="10"/>
      <c r="R556" s="10"/>
      <c r="S556" s="10"/>
      <c r="T556" s="10"/>
      <c r="U556" s="10"/>
      <c r="V556" s="10"/>
      <c r="W556" s="10"/>
      <c r="X556" s="10"/>
      <c r="Y556" s="10"/>
      <c r="Z556" s="10"/>
    </row>
    <row r="557" spans="1:26" ht="15.5">
      <c r="A557" s="10"/>
      <c r="B557" s="10"/>
      <c r="C557" s="10"/>
      <c r="D557" s="10"/>
      <c r="E557" s="10"/>
      <c r="F557" s="610"/>
      <c r="G557" s="10"/>
      <c r="H557" s="10"/>
      <c r="I557" s="10"/>
      <c r="J557" s="10"/>
      <c r="K557" s="10"/>
      <c r="L557" s="10"/>
      <c r="M557" s="507"/>
      <c r="N557" s="10"/>
      <c r="O557" s="10"/>
      <c r="P557" s="10"/>
      <c r="Q557" s="10"/>
      <c r="R557" s="10"/>
      <c r="S557" s="10"/>
      <c r="T557" s="10"/>
      <c r="U557" s="10"/>
      <c r="V557" s="10"/>
      <c r="W557" s="10"/>
      <c r="X557" s="10"/>
      <c r="Y557" s="10"/>
      <c r="Z557" s="10"/>
    </row>
    <row r="558" spans="1:26" ht="15.5">
      <c r="A558" s="10"/>
      <c r="B558" s="10"/>
      <c r="C558" s="10"/>
      <c r="D558" s="10"/>
      <c r="E558" s="10"/>
      <c r="F558" s="610"/>
      <c r="G558" s="10"/>
      <c r="H558" s="10"/>
      <c r="I558" s="10"/>
      <c r="J558" s="10"/>
      <c r="K558" s="10"/>
      <c r="L558" s="10"/>
      <c r="M558" s="507"/>
      <c r="N558" s="10"/>
      <c r="O558" s="10"/>
      <c r="P558" s="10"/>
      <c r="Q558" s="10"/>
      <c r="R558" s="10"/>
      <c r="S558" s="10"/>
      <c r="T558" s="10"/>
      <c r="U558" s="10"/>
      <c r="V558" s="10"/>
      <c r="W558" s="10"/>
      <c r="X558" s="10"/>
      <c r="Y558" s="10"/>
      <c r="Z558" s="10"/>
    </row>
    <row r="559" spans="1:26" ht="15.5">
      <c r="A559" s="10"/>
      <c r="B559" s="10"/>
      <c r="C559" s="10"/>
      <c r="D559" s="10"/>
      <c r="E559" s="10"/>
      <c r="F559" s="610"/>
      <c r="G559" s="10"/>
      <c r="H559" s="10"/>
      <c r="I559" s="10"/>
      <c r="J559" s="10"/>
      <c r="K559" s="10"/>
      <c r="L559" s="10"/>
      <c r="M559" s="507"/>
      <c r="N559" s="10"/>
      <c r="O559" s="10"/>
      <c r="P559" s="10"/>
      <c r="Q559" s="10"/>
      <c r="R559" s="10"/>
      <c r="S559" s="10"/>
      <c r="T559" s="10"/>
      <c r="U559" s="10"/>
      <c r="V559" s="10"/>
      <c r="W559" s="10"/>
      <c r="X559" s="10"/>
      <c r="Y559" s="10"/>
      <c r="Z559" s="10"/>
    </row>
    <row r="560" spans="1:26" ht="15.5">
      <c r="A560" s="10"/>
      <c r="B560" s="10"/>
      <c r="C560" s="10"/>
      <c r="D560" s="10"/>
      <c r="E560" s="10"/>
      <c r="F560" s="610"/>
      <c r="G560" s="10"/>
      <c r="H560" s="10"/>
      <c r="I560" s="10"/>
      <c r="J560" s="10"/>
      <c r="K560" s="10"/>
      <c r="L560" s="10"/>
      <c r="M560" s="507"/>
      <c r="N560" s="10"/>
      <c r="O560" s="10"/>
      <c r="P560" s="10"/>
      <c r="Q560" s="10"/>
      <c r="R560" s="10"/>
      <c r="S560" s="10"/>
      <c r="T560" s="10"/>
      <c r="U560" s="10"/>
      <c r="V560" s="10"/>
      <c r="W560" s="10"/>
      <c r="X560" s="10"/>
      <c r="Y560" s="10"/>
      <c r="Z560" s="10"/>
    </row>
    <row r="561" spans="1:26" ht="15.5">
      <c r="A561" s="10"/>
      <c r="B561" s="10"/>
      <c r="C561" s="10"/>
      <c r="D561" s="10"/>
      <c r="E561" s="10"/>
      <c r="F561" s="610"/>
      <c r="G561" s="10"/>
      <c r="H561" s="10"/>
      <c r="I561" s="10"/>
      <c r="J561" s="10"/>
      <c r="K561" s="10"/>
      <c r="L561" s="10"/>
      <c r="M561" s="507"/>
      <c r="N561" s="10"/>
      <c r="O561" s="10"/>
      <c r="P561" s="10"/>
      <c r="Q561" s="10"/>
      <c r="R561" s="10"/>
      <c r="S561" s="10"/>
      <c r="T561" s="10"/>
      <c r="U561" s="10"/>
      <c r="V561" s="10"/>
      <c r="W561" s="10"/>
      <c r="X561" s="10"/>
      <c r="Y561" s="10"/>
      <c r="Z561" s="10"/>
    </row>
    <row r="562" spans="1:26" ht="15.5">
      <c r="A562" s="10"/>
      <c r="B562" s="10"/>
      <c r="C562" s="10"/>
      <c r="D562" s="10"/>
      <c r="E562" s="10"/>
      <c r="F562" s="610"/>
      <c r="G562" s="10"/>
      <c r="H562" s="10"/>
      <c r="I562" s="10"/>
      <c r="J562" s="10"/>
      <c r="K562" s="10"/>
      <c r="L562" s="10"/>
      <c r="M562" s="507"/>
      <c r="N562" s="10"/>
      <c r="O562" s="10"/>
      <c r="P562" s="10"/>
      <c r="Q562" s="10"/>
      <c r="R562" s="10"/>
      <c r="S562" s="10"/>
      <c r="T562" s="10"/>
      <c r="U562" s="10"/>
      <c r="V562" s="10"/>
      <c r="W562" s="10"/>
      <c r="X562" s="10"/>
      <c r="Y562" s="10"/>
      <c r="Z562" s="10"/>
    </row>
    <row r="563" spans="1:26" ht="15.5">
      <c r="A563" s="10"/>
      <c r="B563" s="10"/>
      <c r="C563" s="10"/>
      <c r="D563" s="10"/>
      <c r="E563" s="10"/>
      <c r="F563" s="610"/>
      <c r="G563" s="10"/>
      <c r="H563" s="10"/>
      <c r="I563" s="10"/>
      <c r="J563" s="10"/>
      <c r="K563" s="10"/>
      <c r="L563" s="10"/>
      <c r="M563" s="507"/>
      <c r="N563" s="10"/>
      <c r="O563" s="10"/>
      <c r="P563" s="10"/>
      <c r="Q563" s="10"/>
      <c r="R563" s="10"/>
      <c r="S563" s="10"/>
      <c r="T563" s="10"/>
      <c r="U563" s="10"/>
      <c r="V563" s="10"/>
      <c r="W563" s="10"/>
      <c r="X563" s="10"/>
      <c r="Y563" s="10"/>
      <c r="Z563" s="10"/>
    </row>
    <row r="564" spans="1:26" ht="15.5">
      <c r="A564" s="10"/>
      <c r="B564" s="10"/>
      <c r="C564" s="10"/>
      <c r="D564" s="10"/>
      <c r="E564" s="10"/>
      <c r="F564" s="610"/>
      <c r="G564" s="10"/>
      <c r="H564" s="10"/>
      <c r="I564" s="10"/>
      <c r="J564" s="10"/>
      <c r="K564" s="10"/>
      <c r="L564" s="10"/>
      <c r="M564" s="507"/>
      <c r="N564" s="10"/>
      <c r="O564" s="10"/>
      <c r="P564" s="10"/>
      <c r="Q564" s="10"/>
      <c r="R564" s="10"/>
      <c r="S564" s="10"/>
      <c r="T564" s="10"/>
      <c r="U564" s="10"/>
      <c r="V564" s="10"/>
      <c r="W564" s="10"/>
      <c r="X564" s="10"/>
      <c r="Y564" s="10"/>
      <c r="Z564" s="10"/>
    </row>
    <row r="565" spans="1:26" ht="15.5">
      <c r="A565" s="10"/>
      <c r="B565" s="10"/>
      <c r="C565" s="10"/>
      <c r="D565" s="10"/>
      <c r="E565" s="10"/>
      <c r="F565" s="610"/>
      <c r="G565" s="10"/>
      <c r="H565" s="10"/>
      <c r="I565" s="10"/>
      <c r="J565" s="10"/>
      <c r="K565" s="10"/>
      <c r="L565" s="10"/>
      <c r="M565" s="507"/>
      <c r="N565" s="10"/>
      <c r="O565" s="10"/>
      <c r="P565" s="10"/>
      <c r="Q565" s="10"/>
      <c r="R565" s="10"/>
      <c r="S565" s="10"/>
      <c r="T565" s="10"/>
      <c r="U565" s="10"/>
      <c r="V565" s="10"/>
      <c r="W565" s="10"/>
      <c r="X565" s="10"/>
      <c r="Y565" s="10"/>
      <c r="Z565" s="10"/>
    </row>
    <row r="566" spans="1:26" ht="15.5">
      <c r="A566" s="10"/>
      <c r="B566" s="10"/>
      <c r="C566" s="10"/>
      <c r="D566" s="10"/>
      <c r="E566" s="10"/>
      <c r="F566" s="610"/>
      <c r="G566" s="10"/>
      <c r="H566" s="10"/>
      <c r="I566" s="10"/>
      <c r="J566" s="10"/>
      <c r="K566" s="10"/>
      <c r="L566" s="10"/>
      <c r="M566" s="507"/>
      <c r="N566" s="10"/>
      <c r="O566" s="10"/>
      <c r="P566" s="10"/>
      <c r="Q566" s="10"/>
      <c r="R566" s="10"/>
      <c r="S566" s="10"/>
      <c r="T566" s="10"/>
      <c r="U566" s="10"/>
      <c r="V566" s="10"/>
      <c r="W566" s="10"/>
      <c r="X566" s="10"/>
      <c r="Y566" s="10"/>
      <c r="Z566" s="10"/>
    </row>
    <row r="567" spans="1:26" ht="15.5">
      <c r="A567" s="10"/>
      <c r="B567" s="10"/>
      <c r="C567" s="10"/>
      <c r="D567" s="10"/>
      <c r="E567" s="10"/>
      <c r="F567" s="610"/>
      <c r="G567" s="10"/>
      <c r="H567" s="10"/>
      <c r="I567" s="10"/>
      <c r="J567" s="10"/>
      <c r="K567" s="10"/>
      <c r="L567" s="10"/>
      <c r="M567" s="507"/>
      <c r="N567" s="10"/>
      <c r="O567" s="10"/>
      <c r="P567" s="10"/>
      <c r="Q567" s="10"/>
      <c r="R567" s="10"/>
      <c r="S567" s="10"/>
      <c r="T567" s="10"/>
      <c r="U567" s="10"/>
      <c r="V567" s="10"/>
      <c r="W567" s="10"/>
      <c r="X567" s="10"/>
      <c r="Y567" s="10"/>
      <c r="Z567" s="10"/>
    </row>
    <row r="568" spans="1:26" ht="15.5">
      <c r="A568" s="10"/>
      <c r="B568" s="10"/>
      <c r="C568" s="10"/>
      <c r="D568" s="10"/>
      <c r="E568" s="10"/>
      <c r="F568" s="610"/>
      <c r="G568" s="10"/>
      <c r="H568" s="10"/>
      <c r="I568" s="10"/>
      <c r="J568" s="10"/>
      <c r="K568" s="10"/>
      <c r="L568" s="10"/>
      <c r="M568" s="507"/>
      <c r="N568" s="10"/>
      <c r="O568" s="10"/>
      <c r="P568" s="10"/>
      <c r="Q568" s="10"/>
      <c r="R568" s="10"/>
      <c r="S568" s="10"/>
      <c r="T568" s="10"/>
      <c r="U568" s="10"/>
      <c r="V568" s="10"/>
      <c r="W568" s="10"/>
      <c r="X568" s="10"/>
      <c r="Y568" s="10"/>
      <c r="Z568" s="10"/>
    </row>
    <row r="569" spans="1:26" ht="15.5">
      <c r="A569" s="10"/>
      <c r="B569" s="10"/>
      <c r="C569" s="10"/>
      <c r="D569" s="10"/>
      <c r="E569" s="10"/>
      <c r="F569" s="610"/>
      <c r="G569" s="10"/>
      <c r="H569" s="10"/>
      <c r="I569" s="10"/>
      <c r="J569" s="10"/>
      <c r="K569" s="10"/>
      <c r="L569" s="10"/>
      <c r="M569" s="507"/>
      <c r="N569" s="10"/>
      <c r="O569" s="10"/>
      <c r="P569" s="10"/>
      <c r="Q569" s="10"/>
      <c r="R569" s="10"/>
      <c r="S569" s="10"/>
      <c r="T569" s="10"/>
      <c r="U569" s="10"/>
      <c r="V569" s="10"/>
      <c r="W569" s="10"/>
      <c r="X569" s="10"/>
      <c r="Y569" s="10"/>
      <c r="Z569" s="10"/>
    </row>
    <row r="570" spans="1:26" ht="15.5">
      <c r="A570" s="10"/>
      <c r="B570" s="10"/>
      <c r="C570" s="10"/>
      <c r="D570" s="10"/>
      <c r="E570" s="10"/>
      <c r="F570" s="610"/>
      <c r="G570" s="10"/>
      <c r="H570" s="10"/>
      <c r="I570" s="10"/>
      <c r="J570" s="10"/>
      <c r="K570" s="10"/>
      <c r="L570" s="10"/>
      <c r="M570" s="507"/>
      <c r="N570" s="10"/>
      <c r="O570" s="10"/>
      <c r="P570" s="10"/>
      <c r="Q570" s="10"/>
      <c r="R570" s="10"/>
      <c r="S570" s="10"/>
      <c r="T570" s="10"/>
      <c r="U570" s="10"/>
      <c r="V570" s="10"/>
      <c r="W570" s="10"/>
      <c r="X570" s="10"/>
      <c r="Y570" s="10"/>
      <c r="Z570" s="10"/>
    </row>
    <row r="571" spans="1:26" ht="15.5">
      <c r="A571" s="10"/>
      <c r="B571" s="10"/>
      <c r="C571" s="10"/>
      <c r="D571" s="10"/>
      <c r="E571" s="10"/>
      <c r="F571" s="610"/>
      <c r="G571" s="10"/>
      <c r="H571" s="10"/>
      <c r="I571" s="10"/>
      <c r="J571" s="10"/>
      <c r="K571" s="10"/>
      <c r="L571" s="10"/>
      <c r="M571" s="507"/>
      <c r="N571" s="10"/>
      <c r="O571" s="10"/>
      <c r="P571" s="10"/>
      <c r="Q571" s="10"/>
      <c r="R571" s="10"/>
      <c r="S571" s="10"/>
      <c r="T571" s="10"/>
      <c r="U571" s="10"/>
      <c r="V571" s="10"/>
      <c r="W571" s="10"/>
      <c r="X571" s="10"/>
      <c r="Y571" s="10"/>
      <c r="Z571" s="10"/>
    </row>
    <row r="572" spans="1:26" ht="15.5">
      <c r="A572" s="10"/>
      <c r="B572" s="10"/>
      <c r="C572" s="10"/>
      <c r="D572" s="10"/>
      <c r="E572" s="10"/>
      <c r="F572" s="610"/>
      <c r="G572" s="10"/>
      <c r="H572" s="10"/>
      <c r="I572" s="10"/>
      <c r="J572" s="10"/>
      <c r="K572" s="10"/>
      <c r="L572" s="10"/>
      <c r="M572" s="507"/>
      <c r="N572" s="10"/>
      <c r="O572" s="10"/>
      <c r="P572" s="10"/>
      <c r="Q572" s="10"/>
      <c r="R572" s="10"/>
      <c r="S572" s="10"/>
      <c r="T572" s="10"/>
      <c r="U572" s="10"/>
      <c r="V572" s="10"/>
      <c r="W572" s="10"/>
      <c r="X572" s="10"/>
      <c r="Y572" s="10"/>
      <c r="Z572" s="10"/>
    </row>
    <row r="573" spans="1:26" ht="15.5">
      <c r="A573" s="10"/>
      <c r="B573" s="10"/>
      <c r="C573" s="10"/>
      <c r="D573" s="10"/>
      <c r="E573" s="10"/>
      <c r="F573" s="610"/>
      <c r="G573" s="10"/>
      <c r="H573" s="10"/>
      <c r="I573" s="10"/>
      <c r="J573" s="10"/>
      <c r="K573" s="10"/>
      <c r="L573" s="10"/>
      <c r="M573" s="507"/>
      <c r="N573" s="10"/>
      <c r="O573" s="10"/>
      <c r="P573" s="10"/>
      <c r="Q573" s="10"/>
      <c r="R573" s="10"/>
      <c r="S573" s="10"/>
      <c r="T573" s="10"/>
      <c r="U573" s="10"/>
      <c r="V573" s="10"/>
      <c r="W573" s="10"/>
      <c r="X573" s="10"/>
      <c r="Y573" s="10"/>
      <c r="Z573" s="10"/>
    </row>
    <row r="574" spans="1:26" ht="15.5">
      <c r="A574" s="10"/>
      <c r="B574" s="10"/>
      <c r="C574" s="10"/>
      <c r="D574" s="10"/>
      <c r="E574" s="10"/>
      <c r="F574" s="610"/>
      <c r="G574" s="10"/>
      <c r="H574" s="10"/>
      <c r="I574" s="10"/>
      <c r="J574" s="10"/>
      <c r="K574" s="10"/>
      <c r="L574" s="10"/>
      <c r="M574" s="507"/>
      <c r="N574" s="10"/>
      <c r="O574" s="10"/>
      <c r="P574" s="10"/>
      <c r="Q574" s="10"/>
      <c r="R574" s="10"/>
      <c r="S574" s="10"/>
      <c r="T574" s="10"/>
      <c r="U574" s="10"/>
      <c r="V574" s="10"/>
      <c r="W574" s="10"/>
      <c r="X574" s="10"/>
      <c r="Y574" s="10"/>
      <c r="Z574" s="10"/>
    </row>
    <row r="575" spans="1:26" ht="15.5">
      <c r="A575" s="10"/>
      <c r="B575" s="10"/>
      <c r="C575" s="10"/>
      <c r="D575" s="10"/>
      <c r="E575" s="10"/>
      <c r="F575" s="610"/>
      <c r="G575" s="10"/>
      <c r="H575" s="10"/>
      <c r="I575" s="10"/>
      <c r="J575" s="10"/>
      <c r="K575" s="10"/>
      <c r="L575" s="10"/>
      <c r="M575" s="507"/>
      <c r="N575" s="10"/>
      <c r="O575" s="10"/>
      <c r="P575" s="10"/>
      <c r="Q575" s="10"/>
      <c r="R575" s="10"/>
      <c r="S575" s="10"/>
      <c r="T575" s="10"/>
      <c r="U575" s="10"/>
      <c r="V575" s="10"/>
      <c r="W575" s="10"/>
      <c r="X575" s="10"/>
      <c r="Y575" s="10"/>
      <c r="Z575" s="10"/>
    </row>
    <row r="576" spans="1:26" ht="15.5">
      <c r="A576" s="10"/>
      <c r="B576" s="10"/>
      <c r="C576" s="10"/>
      <c r="D576" s="10"/>
      <c r="E576" s="10"/>
      <c r="F576" s="610"/>
      <c r="G576" s="10"/>
      <c r="H576" s="10"/>
      <c r="I576" s="10"/>
      <c r="J576" s="10"/>
      <c r="K576" s="10"/>
      <c r="L576" s="10"/>
      <c r="M576" s="507"/>
      <c r="N576" s="10"/>
      <c r="O576" s="10"/>
      <c r="P576" s="10"/>
      <c r="Q576" s="10"/>
      <c r="R576" s="10"/>
      <c r="S576" s="10"/>
      <c r="T576" s="10"/>
      <c r="U576" s="10"/>
      <c r="V576" s="10"/>
      <c r="W576" s="10"/>
      <c r="X576" s="10"/>
      <c r="Y576" s="10"/>
      <c r="Z576" s="10"/>
    </row>
    <row r="577" spans="1:26" ht="15.5">
      <c r="A577" s="10"/>
      <c r="B577" s="10"/>
      <c r="C577" s="10"/>
      <c r="D577" s="10"/>
      <c r="E577" s="10"/>
      <c r="F577" s="610"/>
      <c r="G577" s="10"/>
      <c r="H577" s="10"/>
      <c r="I577" s="10"/>
      <c r="J577" s="10"/>
      <c r="K577" s="10"/>
      <c r="L577" s="10"/>
      <c r="M577" s="507"/>
      <c r="N577" s="10"/>
      <c r="O577" s="10"/>
      <c r="P577" s="10"/>
      <c r="Q577" s="10"/>
      <c r="R577" s="10"/>
      <c r="S577" s="10"/>
      <c r="T577" s="10"/>
      <c r="U577" s="10"/>
      <c r="V577" s="10"/>
      <c r="W577" s="10"/>
      <c r="X577" s="10"/>
      <c r="Y577" s="10"/>
      <c r="Z577" s="10"/>
    </row>
    <row r="578" spans="1:26" ht="15.5">
      <c r="A578" s="10"/>
      <c r="B578" s="10"/>
      <c r="C578" s="10"/>
      <c r="D578" s="10"/>
      <c r="E578" s="10"/>
      <c r="F578" s="610"/>
      <c r="G578" s="10"/>
      <c r="H578" s="10"/>
      <c r="I578" s="10"/>
      <c r="J578" s="10"/>
      <c r="K578" s="10"/>
      <c r="L578" s="10"/>
      <c r="M578" s="507"/>
      <c r="N578" s="10"/>
      <c r="O578" s="10"/>
      <c r="P578" s="10"/>
      <c r="Q578" s="10"/>
      <c r="R578" s="10"/>
      <c r="S578" s="10"/>
      <c r="T578" s="10"/>
      <c r="U578" s="10"/>
      <c r="V578" s="10"/>
      <c r="W578" s="10"/>
      <c r="X578" s="10"/>
      <c r="Y578" s="10"/>
      <c r="Z578" s="10"/>
    </row>
    <row r="579" spans="1:26" ht="15.5">
      <c r="A579" s="10"/>
      <c r="B579" s="10"/>
      <c r="C579" s="10"/>
      <c r="D579" s="10"/>
      <c r="E579" s="10"/>
      <c r="F579" s="610"/>
      <c r="G579" s="10"/>
      <c r="H579" s="10"/>
      <c r="I579" s="10"/>
      <c r="J579" s="10"/>
      <c r="K579" s="10"/>
      <c r="L579" s="10"/>
      <c r="M579" s="507"/>
      <c r="N579" s="10"/>
      <c r="O579" s="10"/>
      <c r="P579" s="10"/>
      <c r="Q579" s="10"/>
      <c r="R579" s="10"/>
      <c r="S579" s="10"/>
      <c r="T579" s="10"/>
      <c r="U579" s="10"/>
      <c r="V579" s="10"/>
      <c r="W579" s="10"/>
      <c r="X579" s="10"/>
      <c r="Y579" s="10"/>
      <c r="Z579" s="10"/>
    </row>
    <row r="580" spans="1:26" ht="15.5">
      <c r="A580" s="10"/>
      <c r="B580" s="10"/>
      <c r="C580" s="10"/>
      <c r="D580" s="10"/>
      <c r="E580" s="10"/>
      <c r="F580" s="610"/>
      <c r="G580" s="10"/>
      <c r="H580" s="10"/>
      <c r="I580" s="10"/>
      <c r="J580" s="10"/>
      <c r="K580" s="10"/>
      <c r="L580" s="10"/>
      <c r="M580" s="507"/>
      <c r="N580" s="10"/>
      <c r="O580" s="10"/>
      <c r="P580" s="10"/>
      <c r="Q580" s="10"/>
      <c r="R580" s="10"/>
      <c r="S580" s="10"/>
      <c r="T580" s="10"/>
      <c r="U580" s="10"/>
      <c r="V580" s="10"/>
      <c r="W580" s="10"/>
      <c r="X580" s="10"/>
      <c r="Y580" s="10"/>
      <c r="Z580" s="10"/>
    </row>
    <row r="581" spans="1:26" ht="15.5">
      <c r="A581" s="10"/>
      <c r="B581" s="10"/>
      <c r="C581" s="10"/>
      <c r="D581" s="10"/>
      <c r="E581" s="10"/>
      <c r="F581" s="610"/>
      <c r="G581" s="10"/>
      <c r="H581" s="10"/>
      <c r="I581" s="10"/>
      <c r="J581" s="10"/>
      <c r="K581" s="10"/>
      <c r="L581" s="10"/>
      <c r="M581" s="507"/>
      <c r="N581" s="10"/>
      <c r="O581" s="10"/>
      <c r="P581" s="10"/>
      <c r="Q581" s="10"/>
      <c r="R581" s="10"/>
      <c r="S581" s="10"/>
      <c r="T581" s="10"/>
      <c r="U581" s="10"/>
      <c r="V581" s="10"/>
      <c r="W581" s="10"/>
      <c r="X581" s="10"/>
      <c r="Y581" s="10"/>
      <c r="Z581" s="10"/>
    </row>
    <row r="582" spans="1:26" ht="15.5">
      <c r="A582" s="10"/>
      <c r="B582" s="10"/>
      <c r="C582" s="10"/>
      <c r="D582" s="10"/>
      <c r="E582" s="10"/>
      <c r="F582" s="610"/>
      <c r="G582" s="10"/>
      <c r="H582" s="10"/>
      <c r="I582" s="10"/>
      <c r="J582" s="10"/>
      <c r="K582" s="10"/>
      <c r="L582" s="10"/>
      <c r="M582" s="507"/>
      <c r="N582" s="10"/>
      <c r="O582" s="10"/>
      <c r="P582" s="10"/>
      <c r="Q582" s="10"/>
      <c r="R582" s="10"/>
      <c r="S582" s="10"/>
      <c r="T582" s="10"/>
      <c r="U582" s="10"/>
      <c r="V582" s="10"/>
      <c r="W582" s="10"/>
      <c r="X582" s="10"/>
      <c r="Y582" s="10"/>
      <c r="Z582" s="10"/>
    </row>
    <row r="583" spans="1:26" ht="15.5">
      <c r="A583" s="10"/>
      <c r="B583" s="10"/>
      <c r="C583" s="10"/>
      <c r="D583" s="10"/>
      <c r="E583" s="10"/>
      <c r="F583" s="610"/>
      <c r="G583" s="10"/>
      <c r="H583" s="10"/>
      <c r="I583" s="10"/>
      <c r="J583" s="10"/>
      <c r="K583" s="10"/>
      <c r="L583" s="10"/>
      <c r="M583" s="507"/>
      <c r="N583" s="10"/>
      <c r="O583" s="10"/>
      <c r="P583" s="10"/>
      <c r="Q583" s="10"/>
      <c r="R583" s="10"/>
      <c r="S583" s="10"/>
      <c r="T583" s="10"/>
      <c r="U583" s="10"/>
      <c r="V583" s="10"/>
      <c r="W583" s="10"/>
      <c r="X583" s="10"/>
      <c r="Y583" s="10"/>
      <c r="Z583" s="10"/>
    </row>
    <row r="584" spans="1:26" ht="15.5">
      <c r="A584" s="10"/>
      <c r="B584" s="10"/>
      <c r="C584" s="10"/>
      <c r="D584" s="10"/>
      <c r="E584" s="10"/>
      <c r="F584" s="610"/>
      <c r="G584" s="10"/>
      <c r="H584" s="10"/>
      <c r="I584" s="10"/>
      <c r="J584" s="10"/>
      <c r="K584" s="10"/>
      <c r="L584" s="10"/>
      <c r="M584" s="507"/>
      <c r="N584" s="10"/>
      <c r="O584" s="10"/>
      <c r="P584" s="10"/>
      <c r="Q584" s="10"/>
      <c r="R584" s="10"/>
      <c r="S584" s="10"/>
      <c r="T584" s="10"/>
      <c r="U584" s="10"/>
      <c r="V584" s="10"/>
      <c r="W584" s="10"/>
      <c r="X584" s="10"/>
      <c r="Y584" s="10"/>
      <c r="Z584" s="10"/>
    </row>
    <row r="585" spans="1:26" ht="15.5">
      <c r="A585" s="10"/>
      <c r="B585" s="10"/>
      <c r="C585" s="10"/>
      <c r="D585" s="10"/>
      <c r="E585" s="10"/>
      <c r="F585" s="610"/>
      <c r="G585" s="10"/>
      <c r="H585" s="10"/>
      <c r="I585" s="10"/>
      <c r="J585" s="10"/>
      <c r="K585" s="10"/>
      <c r="L585" s="10"/>
      <c r="M585" s="507"/>
      <c r="N585" s="10"/>
      <c r="O585" s="10"/>
      <c r="P585" s="10"/>
      <c r="Q585" s="10"/>
      <c r="R585" s="10"/>
      <c r="S585" s="10"/>
      <c r="T585" s="10"/>
      <c r="U585" s="10"/>
      <c r="V585" s="10"/>
      <c r="W585" s="10"/>
      <c r="X585" s="10"/>
      <c r="Y585" s="10"/>
      <c r="Z585" s="10"/>
    </row>
    <row r="586" spans="1:26" ht="15.5">
      <c r="A586" s="10"/>
      <c r="B586" s="10"/>
      <c r="C586" s="10"/>
      <c r="D586" s="10"/>
      <c r="E586" s="10"/>
      <c r="F586" s="610"/>
      <c r="G586" s="10"/>
      <c r="H586" s="10"/>
      <c r="I586" s="10"/>
      <c r="J586" s="10"/>
      <c r="K586" s="10"/>
      <c r="L586" s="10"/>
      <c r="M586" s="507"/>
      <c r="N586" s="10"/>
      <c r="O586" s="10"/>
      <c r="P586" s="10"/>
      <c r="Q586" s="10"/>
      <c r="R586" s="10"/>
      <c r="S586" s="10"/>
      <c r="T586" s="10"/>
      <c r="U586" s="10"/>
      <c r="V586" s="10"/>
      <c r="W586" s="10"/>
      <c r="X586" s="10"/>
      <c r="Y586" s="10"/>
      <c r="Z586" s="10"/>
    </row>
    <row r="587" spans="1:26" ht="15.5">
      <c r="A587" s="10"/>
      <c r="B587" s="10"/>
      <c r="C587" s="10"/>
      <c r="D587" s="10"/>
      <c r="E587" s="10"/>
      <c r="F587" s="610"/>
      <c r="G587" s="10"/>
      <c r="H587" s="10"/>
      <c r="I587" s="10"/>
      <c r="J587" s="10"/>
      <c r="K587" s="10"/>
      <c r="L587" s="10"/>
      <c r="M587" s="507"/>
      <c r="N587" s="10"/>
      <c r="O587" s="10"/>
      <c r="P587" s="10"/>
      <c r="Q587" s="10"/>
      <c r="R587" s="10"/>
      <c r="S587" s="10"/>
      <c r="T587" s="10"/>
      <c r="U587" s="10"/>
      <c r="V587" s="10"/>
      <c r="W587" s="10"/>
      <c r="X587" s="10"/>
      <c r="Y587" s="10"/>
      <c r="Z587" s="10"/>
    </row>
    <row r="588" spans="1:26" ht="15.5">
      <c r="A588" s="10"/>
      <c r="B588" s="10"/>
      <c r="C588" s="10"/>
      <c r="D588" s="10"/>
      <c r="E588" s="10"/>
      <c r="F588" s="610"/>
      <c r="G588" s="10"/>
      <c r="H588" s="10"/>
      <c r="I588" s="10"/>
      <c r="J588" s="10"/>
      <c r="K588" s="10"/>
      <c r="L588" s="10"/>
      <c r="M588" s="507"/>
      <c r="N588" s="10"/>
      <c r="O588" s="10"/>
      <c r="P588" s="10"/>
      <c r="Q588" s="10"/>
      <c r="R588" s="10"/>
      <c r="S588" s="10"/>
      <c r="T588" s="10"/>
      <c r="U588" s="10"/>
      <c r="V588" s="10"/>
      <c r="W588" s="10"/>
      <c r="X588" s="10"/>
      <c r="Y588" s="10"/>
      <c r="Z588" s="10"/>
    </row>
    <row r="589" spans="1:26" ht="15.5">
      <c r="A589" s="10"/>
      <c r="B589" s="10"/>
      <c r="C589" s="10"/>
      <c r="D589" s="10"/>
      <c r="E589" s="10"/>
      <c r="F589" s="610"/>
      <c r="G589" s="10"/>
      <c r="H589" s="10"/>
      <c r="I589" s="10"/>
      <c r="J589" s="10"/>
      <c r="K589" s="10"/>
      <c r="L589" s="10"/>
      <c r="M589" s="507"/>
      <c r="N589" s="10"/>
      <c r="O589" s="10"/>
      <c r="P589" s="10"/>
      <c r="Q589" s="10"/>
      <c r="R589" s="10"/>
      <c r="S589" s="10"/>
      <c r="T589" s="10"/>
      <c r="U589" s="10"/>
      <c r="V589" s="10"/>
      <c r="W589" s="10"/>
      <c r="X589" s="10"/>
      <c r="Y589" s="10"/>
      <c r="Z589" s="10"/>
    </row>
    <row r="590" spans="1:26" ht="15.5">
      <c r="A590" s="10"/>
      <c r="B590" s="10"/>
      <c r="C590" s="10"/>
      <c r="D590" s="10"/>
      <c r="E590" s="10"/>
      <c r="F590" s="610"/>
      <c r="G590" s="10"/>
      <c r="H590" s="10"/>
      <c r="I590" s="10"/>
      <c r="J590" s="10"/>
      <c r="K590" s="10"/>
      <c r="L590" s="10"/>
      <c r="M590" s="507"/>
      <c r="N590" s="10"/>
      <c r="O590" s="10"/>
      <c r="P590" s="10"/>
      <c r="Q590" s="10"/>
      <c r="R590" s="10"/>
      <c r="S590" s="10"/>
      <c r="T590" s="10"/>
      <c r="U590" s="10"/>
      <c r="V590" s="10"/>
      <c r="W590" s="10"/>
      <c r="X590" s="10"/>
      <c r="Y590" s="10"/>
      <c r="Z590" s="10"/>
    </row>
    <row r="591" spans="1:26" ht="15.5">
      <c r="A591" s="10"/>
      <c r="B591" s="10"/>
      <c r="C591" s="10"/>
      <c r="D591" s="10"/>
      <c r="E591" s="10"/>
      <c r="F591" s="610"/>
      <c r="G591" s="10"/>
      <c r="H591" s="10"/>
      <c r="I591" s="10"/>
      <c r="J591" s="10"/>
      <c r="K591" s="10"/>
      <c r="L591" s="10"/>
      <c r="M591" s="507"/>
      <c r="N591" s="10"/>
      <c r="O591" s="10"/>
      <c r="P591" s="10"/>
      <c r="Q591" s="10"/>
      <c r="R591" s="10"/>
      <c r="S591" s="10"/>
      <c r="T591" s="10"/>
      <c r="U591" s="10"/>
      <c r="V591" s="10"/>
      <c r="W591" s="10"/>
      <c r="X591" s="10"/>
      <c r="Y591" s="10"/>
      <c r="Z591" s="10"/>
    </row>
    <row r="592" spans="1:26" ht="15.5">
      <c r="A592" s="10"/>
      <c r="B592" s="10"/>
      <c r="C592" s="10"/>
      <c r="D592" s="10"/>
      <c r="E592" s="10"/>
      <c r="F592" s="610"/>
      <c r="G592" s="10"/>
      <c r="H592" s="10"/>
      <c r="I592" s="10"/>
      <c r="J592" s="10"/>
      <c r="K592" s="10"/>
      <c r="L592" s="10"/>
      <c r="M592" s="507"/>
      <c r="N592" s="10"/>
      <c r="O592" s="10"/>
      <c r="P592" s="10"/>
      <c r="Q592" s="10"/>
      <c r="R592" s="10"/>
      <c r="S592" s="10"/>
      <c r="T592" s="10"/>
      <c r="U592" s="10"/>
      <c r="V592" s="10"/>
      <c r="W592" s="10"/>
      <c r="X592" s="10"/>
      <c r="Y592" s="10"/>
      <c r="Z592" s="10"/>
    </row>
    <row r="593" spans="1:26" ht="15.5">
      <c r="A593" s="10"/>
      <c r="B593" s="10"/>
      <c r="C593" s="10"/>
      <c r="D593" s="10"/>
      <c r="E593" s="10"/>
      <c r="F593" s="610"/>
      <c r="G593" s="10"/>
      <c r="H593" s="10"/>
      <c r="I593" s="10"/>
      <c r="J593" s="10"/>
      <c r="K593" s="10"/>
      <c r="L593" s="10"/>
      <c r="M593" s="507"/>
      <c r="N593" s="10"/>
      <c r="O593" s="10"/>
      <c r="P593" s="10"/>
      <c r="Q593" s="10"/>
      <c r="R593" s="10"/>
      <c r="S593" s="10"/>
      <c r="T593" s="10"/>
      <c r="U593" s="10"/>
      <c r="V593" s="10"/>
      <c r="W593" s="10"/>
      <c r="X593" s="10"/>
      <c r="Y593" s="10"/>
      <c r="Z593" s="10"/>
    </row>
    <row r="594" spans="1:26" ht="15.5">
      <c r="A594" s="10"/>
      <c r="B594" s="10"/>
      <c r="C594" s="10"/>
      <c r="D594" s="10"/>
      <c r="E594" s="10"/>
      <c r="F594" s="610"/>
      <c r="G594" s="10"/>
      <c r="H594" s="10"/>
      <c r="I594" s="10"/>
      <c r="J594" s="10"/>
      <c r="K594" s="10"/>
      <c r="L594" s="10"/>
      <c r="M594" s="507"/>
      <c r="N594" s="10"/>
      <c r="O594" s="10"/>
      <c r="P594" s="10"/>
      <c r="Q594" s="10"/>
      <c r="R594" s="10"/>
      <c r="S594" s="10"/>
      <c r="T594" s="10"/>
      <c r="U594" s="10"/>
      <c r="V594" s="10"/>
      <c r="W594" s="10"/>
      <c r="X594" s="10"/>
      <c r="Y594" s="10"/>
      <c r="Z594" s="10"/>
    </row>
    <row r="595" spans="1:26" ht="15.5">
      <c r="A595" s="10"/>
      <c r="B595" s="10"/>
      <c r="C595" s="10"/>
      <c r="D595" s="10"/>
      <c r="E595" s="10"/>
      <c r="F595" s="610"/>
      <c r="G595" s="10"/>
      <c r="H595" s="10"/>
      <c r="I595" s="10"/>
      <c r="J595" s="10"/>
      <c r="K595" s="10"/>
      <c r="L595" s="10"/>
      <c r="M595" s="507"/>
      <c r="N595" s="10"/>
      <c r="O595" s="10"/>
      <c r="P595" s="10"/>
      <c r="Q595" s="10"/>
      <c r="R595" s="10"/>
      <c r="S595" s="10"/>
      <c r="T595" s="10"/>
      <c r="U595" s="10"/>
      <c r="V595" s="10"/>
      <c r="W595" s="10"/>
      <c r="X595" s="10"/>
      <c r="Y595" s="10"/>
      <c r="Z595" s="10"/>
    </row>
    <row r="596" spans="1:26" ht="15.5">
      <c r="A596" s="10"/>
      <c r="B596" s="10"/>
      <c r="C596" s="10"/>
      <c r="D596" s="10"/>
      <c r="E596" s="10"/>
      <c r="F596" s="610"/>
      <c r="G596" s="10"/>
      <c r="H596" s="10"/>
      <c r="I596" s="10"/>
      <c r="J596" s="10"/>
      <c r="K596" s="10"/>
      <c r="L596" s="10"/>
      <c r="M596" s="507"/>
      <c r="N596" s="10"/>
      <c r="O596" s="10"/>
      <c r="P596" s="10"/>
      <c r="Q596" s="10"/>
      <c r="R596" s="10"/>
      <c r="S596" s="10"/>
      <c r="T596" s="10"/>
      <c r="U596" s="10"/>
      <c r="V596" s="10"/>
      <c r="W596" s="10"/>
      <c r="X596" s="10"/>
      <c r="Y596" s="10"/>
      <c r="Z596" s="10"/>
    </row>
    <row r="597" spans="1:26" ht="15.5">
      <c r="A597" s="10"/>
      <c r="B597" s="10"/>
      <c r="C597" s="10"/>
      <c r="D597" s="10"/>
      <c r="E597" s="10"/>
      <c r="F597" s="610"/>
      <c r="G597" s="10"/>
      <c r="H597" s="10"/>
      <c r="I597" s="10"/>
      <c r="J597" s="10"/>
      <c r="K597" s="10"/>
      <c r="L597" s="10"/>
      <c r="M597" s="507"/>
      <c r="N597" s="10"/>
      <c r="O597" s="10"/>
      <c r="P597" s="10"/>
      <c r="Q597" s="10"/>
      <c r="R597" s="10"/>
      <c r="S597" s="10"/>
      <c r="T597" s="10"/>
      <c r="U597" s="10"/>
      <c r="V597" s="10"/>
      <c r="W597" s="10"/>
      <c r="X597" s="10"/>
      <c r="Y597" s="10"/>
      <c r="Z597" s="10"/>
    </row>
    <row r="598" spans="1:26" ht="15.5">
      <c r="A598" s="10"/>
      <c r="B598" s="10"/>
      <c r="C598" s="10"/>
      <c r="D598" s="10"/>
      <c r="E598" s="10"/>
      <c r="F598" s="610"/>
      <c r="G598" s="10"/>
      <c r="H598" s="10"/>
      <c r="I598" s="10"/>
      <c r="J598" s="10"/>
      <c r="K598" s="10"/>
      <c r="L598" s="10"/>
      <c r="M598" s="507"/>
      <c r="N598" s="10"/>
      <c r="O598" s="10"/>
      <c r="P598" s="10"/>
      <c r="Q598" s="10"/>
      <c r="R598" s="10"/>
      <c r="S598" s="10"/>
      <c r="T598" s="10"/>
      <c r="U598" s="10"/>
      <c r="V598" s="10"/>
      <c r="W598" s="10"/>
      <c r="X598" s="10"/>
      <c r="Y598" s="10"/>
      <c r="Z598" s="10"/>
    </row>
    <row r="599" spans="1:26" ht="15.5">
      <c r="A599" s="10"/>
      <c r="B599" s="10"/>
      <c r="C599" s="10"/>
      <c r="D599" s="10"/>
      <c r="E599" s="10"/>
      <c r="F599" s="610"/>
      <c r="G599" s="10"/>
      <c r="H599" s="10"/>
      <c r="I599" s="10"/>
      <c r="J599" s="10"/>
      <c r="K599" s="10"/>
      <c r="L599" s="10"/>
      <c r="M599" s="507"/>
      <c r="N599" s="10"/>
      <c r="O599" s="10"/>
      <c r="P599" s="10"/>
      <c r="Q599" s="10"/>
      <c r="R599" s="10"/>
      <c r="S599" s="10"/>
      <c r="T599" s="10"/>
      <c r="U599" s="10"/>
      <c r="V599" s="10"/>
      <c r="W599" s="10"/>
      <c r="X599" s="10"/>
      <c r="Y599" s="10"/>
      <c r="Z599" s="10"/>
    </row>
    <row r="600" spans="1:26" ht="15.5">
      <c r="A600" s="10"/>
      <c r="B600" s="10"/>
      <c r="C600" s="10"/>
      <c r="D600" s="10"/>
      <c r="E600" s="10"/>
      <c r="F600" s="610"/>
      <c r="G600" s="10"/>
      <c r="H600" s="10"/>
      <c r="I600" s="10"/>
      <c r="J600" s="10"/>
      <c r="K600" s="10"/>
      <c r="L600" s="10"/>
      <c r="M600" s="507"/>
      <c r="N600" s="10"/>
      <c r="O600" s="10"/>
      <c r="P600" s="10"/>
      <c r="Q600" s="10"/>
      <c r="R600" s="10"/>
      <c r="S600" s="10"/>
      <c r="T600" s="10"/>
      <c r="U600" s="10"/>
      <c r="V600" s="10"/>
      <c r="W600" s="10"/>
      <c r="X600" s="10"/>
      <c r="Y600" s="10"/>
      <c r="Z600" s="10"/>
    </row>
    <row r="601" spans="1:26" ht="15.5">
      <c r="A601" s="10"/>
      <c r="B601" s="10"/>
      <c r="C601" s="10"/>
      <c r="D601" s="10"/>
      <c r="E601" s="10"/>
      <c r="F601" s="610"/>
      <c r="G601" s="10"/>
      <c r="H601" s="10"/>
      <c r="I601" s="10"/>
      <c r="J601" s="10"/>
      <c r="K601" s="10"/>
      <c r="L601" s="10"/>
      <c r="M601" s="507"/>
      <c r="N601" s="10"/>
      <c r="O601" s="10"/>
      <c r="P601" s="10"/>
      <c r="Q601" s="10"/>
      <c r="R601" s="10"/>
      <c r="S601" s="10"/>
      <c r="T601" s="10"/>
      <c r="U601" s="10"/>
      <c r="V601" s="10"/>
      <c r="W601" s="10"/>
      <c r="X601" s="10"/>
      <c r="Y601" s="10"/>
      <c r="Z601" s="10"/>
    </row>
    <row r="602" spans="1:26" ht="15.5">
      <c r="A602" s="10"/>
      <c r="B602" s="10"/>
      <c r="C602" s="10"/>
      <c r="D602" s="10"/>
      <c r="E602" s="10"/>
      <c r="F602" s="610"/>
      <c r="G602" s="10"/>
      <c r="H602" s="10"/>
      <c r="I602" s="10"/>
      <c r="J602" s="10"/>
      <c r="K602" s="10"/>
      <c r="L602" s="10"/>
      <c r="M602" s="507"/>
      <c r="N602" s="10"/>
      <c r="O602" s="10"/>
      <c r="P602" s="10"/>
      <c r="Q602" s="10"/>
      <c r="R602" s="10"/>
      <c r="S602" s="10"/>
      <c r="T602" s="10"/>
      <c r="U602" s="10"/>
      <c r="V602" s="10"/>
      <c r="W602" s="10"/>
      <c r="X602" s="10"/>
      <c r="Y602" s="10"/>
      <c r="Z602" s="10"/>
    </row>
    <row r="603" spans="1:26" ht="15.5">
      <c r="A603" s="10"/>
      <c r="B603" s="10"/>
      <c r="C603" s="10"/>
      <c r="D603" s="10"/>
      <c r="E603" s="10"/>
      <c r="F603" s="610"/>
      <c r="G603" s="10"/>
      <c r="H603" s="10"/>
      <c r="I603" s="10"/>
      <c r="J603" s="10"/>
      <c r="K603" s="10"/>
      <c r="L603" s="10"/>
      <c r="M603" s="507"/>
      <c r="N603" s="10"/>
      <c r="O603" s="10"/>
      <c r="P603" s="10"/>
      <c r="Q603" s="10"/>
      <c r="R603" s="10"/>
      <c r="S603" s="10"/>
      <c r="T603" s="10"/>
      <c r="U603" s="10"/>
      <c r="V603" s="10"/>
      <c r="W603" s="10"/>
      <c r="X603" s="10"/>
      <c r="Y603" s="10"/>
      <c r="Z603" s="10"/>
    </row>
    <row r="604" spans="1:26" ht="15.5">
      <c r="A604" s="10"/>
      <c r="B604" s="10"/>
      <c r="C604" s="10"/>
      <c r="D604" s="10"/>
      <c r="E604" s="10"/>
      <c r="F604" s="610"/>
      <c r="G604" s="10"/>
      <c r="H604" s="10"/>
      <c r="I604" s="10"/>
      <c r="J604" s="10"/>
      <c r="K604" s="10"/>
      <c r="L604" s="10"/>
      <c r="M604" s="507"/>
      <c r="N604" s="10"/>
      <c r="O604" s="10"/>
      <c r="P604" s="10"/>
      <c r="Q604" s="10"/>
      <c r="R604" s="10"/>
      <c r="S604" s="10"/>
      <c r="T604" s="10"/>
      <c r="U604" s="10"/>
      <c r="V604" s="10"/>
      <c r="W604" s="10"/>
      <c r="X604" s="10"/>
      <c r="Y604" s="10"/>
      <c r="Z604" s="10"/>
    </row>
    <row r="605" spans="1:26" ht="15.5">
      <c r="A605" s="10"/>
      <c r="B605" s="10"/>
      <c r="C605" s="10"/>
      <c r="D605" s="10"/>
      <c r="E605" s="10"/>
      <c r="F605" s="610"/>
      <c r="G605" s="10"/>
      <c r="H605" s="10"/>
      <c r="I605" s="10"/>
      <c r="J605" s="10"/>
      <c r="K605" s="10"/>
      <c r="L605" s="10"/>
      <c r="M605" s="507"/>
      <c r="N605" s="10"/>
      <c r="O605" s="10"/>
      <c r="P605" s="10"/>
      <c r="Q605" s="10"/>
      <c r="R605" s="10"/>
      <c r="S605" s="10"/>
      <c r="T605" s="10"/>
      <c r="U605" s="10"/>
      <c r="V605" s="10"/>
      <c r="W605" s="10"/>
      <c r="X605" s="10"/>
      <c r="Y605" s="10"/>
      <c r="Z605" s="10"/>
    </row>
    <row r="606" spans="1:26" ht="15.5">
      <c r="A606" s="10"/>
      <c r="B606" s="10"/>
      <c r="C606" s="10"/>
      <c r="D606" s="10"/>
      <c r="E606" s="10"/>
      <c r="F606" s="610"/>
      <c r="G606" s="10"/>
      <c r="H606" s="10"/>
      <c r="I606" s="10"/>
      <c r="J606" s="10"/>
      <c r="K606" s="10"/>
      <c r="L606" s="10"/>
      <c r="M606" s="507"/>
      <c r="N606" s="10"/>
      <c r="O606" s="10"/>
      <c r="P606" s="10"/>
      <c r="Q606" s="10"/>
      <c r="R606" s="10"/>
      <c r="S606" s="10"/>
      <c r="T606" s="10"/>
      <c r="U606" s="10"/>
      <c r="V606" s="10"/>
      <c r="W606" s="10"/>
      <c r="X606" s="10"/>
      <c r="Y606" s="10"/>
      <c r="Z606" s="10"/>
    </row>
    <row r="607" spans="1:26" ht="15.5">
      <c r="A607" s="10"/>
      <c r="B607" s="10"/>
      <c r="C607" s="10"/>
      <c r="D607" s="10"/>
      <c r="E607" s="10"/>
      <c r="F607" s="610"/>
      <c r="G607" s="10"/>
      <c r="H607" s="10"/>
      <c r="I607" s="10"/>
      <c r="J607" s="10"/>
      <c r="K607" s="10"/>
      <c r="L607" s="10"/>
      <c r="M607" s="507"/>
      <c r="N607" s="10"/>
      <c r="O607" s="10"/>
      <c r="P607" s="10"/>
      <c r="Q607" s="10"/>
      <c r="R607" s="10"/>
      <c r="S607" s="10"/>
      <c r="T607" s="10"/>
      <c r="U607" s="10"/>
      <c r="V607" s="10"/>
      <c r="W607" s="10"/>
      <c r="X607" s="10"/>
      <c r="Y607" s="10"/>
      <c r="Z607" s="10"/>
    </row>
    <row r="608" spans="1:26" ht="15.5">
      <c r="A608" s="10"/>
      <c r="B608" s="10"/>
      <c r="C608" s="10"/>
      <c r="D608" s="10"/>
      <c r="E608" s="10"/>
      <c r="F608" s="610"/>
      <c r="G608" s="10"/>
      <c r="H608" s="10"/>
      <c r="I608" s="10"/>
      <c r="J608" s="10"/>
      <c r="K608" s="10"/>
      <c r="L608" s="10"/>
      <c r="M608" s="507"/>
      <c r="N608" s="10"/>
      <c r="O608" s="10"/>
      <c r="P608" s="10"/>
      <c r="Q608" s="10"/>
      <c r="R608" s="10"/>
      <c r="S608" s="10"/>
      <c r="T608" s="10"/>
      <c r="U608" s="10"/>
      <c r="V608" s="10"/>
      <c r="W608" s="10"/>
      <c r="X608" s="10"/>
      <c r="Y608" s="10"/>
      <c r="Z608" s="10"/>
    </row>
    <row r="609" spans="1:26" ht="15.5">
      <c r="A609" s="10"/>
      <c r="B609" s="10"/>
      <c r="C609" s="10"/>
      <c r="D609" s="10"/>
      <c r="E609" s="10"/>
      <c r="F609" s="610"/>
      <c r="G609" s="10"/>
      <c r="H609" s="10"/>
      <c r="I609" s="10"/>
      <c r="J609" s="10"/>
      <c r="K609" s="10"/>
      <c r="L609" s="10"/>
      <c r="M609" s="507"/>
      <c r="N609" s="10"/>
      <c r="O609" s="10"/>
      <c r="P609" s="10"/>
      <c r="Q609" s="10"/>
      <c r="R609" s="10"/>
      <c r="S609" s="10"/>
      <c r="T609" s="10"/>
      <c r="U609" s="10"/>
      <c r="V609" s="10"/>
      <c r="W609" s="10"/>
      <c r="X609" s="10"/>
      <c r="Y609" s="10"/>
      <c r="Z609" s="10"/>
    </row>
    <row r="610" spans="1:26" ht="15.5">
      <c r="A610" s="10"/>
      <c r="B610" s="10"/>
      <c r="C610" s="10"/>
      <c r="D610" s="10"/>
      <c r="E610" s="10"/>
      <c r="F610" s="610"/>
      <c r="G610" s="10"/>
      <c r="H610" s="10"/>
      <c r="I610" s="10"/>
      <c r="J610" s="10"/>
      <c r="K610" s="10"/>
      <c r="L610" s="10"/>
      <c r="M610" s="507"/>
      <c r="N610" s="10"/>
      <c r="O610" s="10"/>
      <c r="P610" s="10"/>
      <c r="Q610" s="10"/>
      <c r="R610" s="10"/>
      <c r="S610" s="10"/>
      <c r="T610" s="10"/>
      <c r="U610" s="10"/>
      <c r="V610" s="10"/>
      <c r="W610" s="10"/>
      <c r="X610" s="10"/>
      <c r="Y610" s="10"/>
      <c r="Z610" s="10"/>
    </row>
    <row r="611" spans="1:26" ht="15.5">
      <c r="A611" s="10"/>
      <c r="B611" s="10"/>
      <c r="C611" s="10"/>
      <c r="D611" s="10"/>
      <c r="E611" s="10"/>
      <c r="F611" s="610"/>
      <c r="G611" s="10"/>
      <c r="H611" s="10"/>
      <c r="I611" s="10"/>
      <c r="J611" s="10"/>
      <c r="K611" s="10"/>
      <c r="L611" s="10"/>
      <c r="M611" s="507"/>
      <c r="N611" s="10"/>
      <c r="O611" s="10"/>
      <c r="P611" s="10"/>
      <c r="Q611" s="10"/>
      <c r="R611" s="10"/>
      <c r="S611" s="10"/>
      <c r="T611" s="10"/>
      <c r="U611" s="10"/>
      <c r="V611" s="10"/>
      <c r="W611" s="10"/>
      <c r="X611" s="10"/>
      <c r="Y611" s="10"/>
      <c r="Z611" s="10"/>
    </row>
    <row r="612" spans="1:26" ht="15.5">
      <c r="A612" s="10"/>
      <c r="B612" s="10"/>
      <c r="C612" s="10"/>
      <c r="D612" s="10"/>
      <c r="E612" s="10"/>
      <c r="F612" s="610"/>
      <c r="G612" s="10"/>
      <c r="H612" s="10"/>
      <c r="I612" s="10"/>
      <c r="J612" s="10"/>
      <c r="K612" s="10"/>
      <c r="L612" s="10"/>
      <c r="M612" s="507"/>
      <c r="N612" s="10"/>
      <c r="O612" s="10"/>
      <c r="P612" s="10"/>
      <c r="Q612" s="10"/>
      <c r="R612" s="10"/>
      <c r="S612" s="10"/>
      <c r="T612" s="10"/>
      <c r="U612" s="10"/>
      <c r="V612" s="10"/>
      <c r="W612" s="10"/>
      <c r="X612" s="10"/>
      <c r="Y612" s="10"/>
      <c r="Z612" s="10"/>
    </row>
    <row r="613" spans="1:26" ht="15.5">
      <c r="A613" s="10"/>
      <c r="B613" s="10"/>
      <c r="C613" s="10"/>
      <c r="D613" s="10"/>
      <c r="E613" s="10"/>
      <c r="F613" s="610"/>
      <c r="G613" s="10"/>
      <c r="H613" s="10"/>
      <c r="I613" s="10"/>
      <c r="J613" s="10"/>
      <c r="K613" s="10"/>
      <c r="L613" s="10"/>
      <c r="M613" s="507"/>
      <c r="N613" s="10"/>
      <c r="O613" s="10"/>
      <c r="P613" s="10"/>
      <c r="Q613" s="10"/>
      <c r="R613" s="10"/>
      <c r="S613" s="10"/>
      <c r="T613" s="10"/>
      <c r="U613" s="10"/>
      <c r="V613" s="10"/>
      <c r="W613" s="10"/>
      <c r="X613" s="10"/>
      <c r="Y613" s="10"/>
      <c r="Z613" s="10"/>
    </row>
    <row r="614" spans="1:26" ht="15.5">
      <c r="A614" s="10"/>
      <c r="B614" s="10"/>
      <c r="C614" s="10"/>
      <c r="D614" s="10"/>
      <c r="E614" s="10"/>
      <c r="F614" s="610"/>
      <c r="G614" s="10"/>
      <c r="H614" s="10"/>
      <c r="I614" s="10"/>
      <c r="J614" s="10"/>
      <c r="K614" s="10"/>
      <c r="L614" s="10"/>
      <c r="M614" s="507"/>
      <c r="N614" s="10"/>
      <c r="O614" s="10"/>
      <c r="P614" s="10"/>
      <c r="Q614" s="10"/>
      <c r="R614" s="10"/>
      <c r="S614" s="10"/>
      <c r="T614" s="10"/>
      <c r="U614" s="10"/>
      <c r="V614" s="10"/>
      <c r="W614" s="10"/>
      <c r="X614" s="10"/>
      <c r="Y614" s="10"/>
      <c r="Z614" s="10"/>
    </row>
    <row r="615" spans="1:26" ht="15.5">
      <c r="A615" s="10"/>
      <c r="B615" s="10"/>
      <c r="C615" s="10"/>
      <c r="D615" s="10"/>
      <c r="E615" s="10"/>
      <c r="F615" s="610"/>
      <c r="G615" s="10"/>
      <c r="H615" s="10"/>
      <c r="I615" s="10"/>
      <c r="J615" s="10"/>
      <c r="K615" s="10"/>
      <c r="L615" s="10"/>
      <c r="M615" s="507"/>
      <c r="N615" s="10"/>
      <c r="O615" s="10"/>
      <c r="P615" s="10"/>
      <c r="Q615" s="10"/>
      <c r="R615" s="10"/>
      <c r="S615" s="10"/>
      <c r="T615" s="10"/>
      <c r="U615" s="10"/>
      <c r="V615" s="10"/>
      <c r="W615" s="10"/>
      <c r="X615" s="10"/>
      <c r="Y615" s="10"/>
      <c r="Z615" s="10"/>
    </row>
    <row r="616" spans="1:26" ht="15.5">
      <c r="A616" s="10"/>
      <c r="B616" s="10"/>
      <c r="C616" s="10"/>
      <c r="D616" s="10"/>
      <c r="E616" s="10"/>
      <c r="F616" s="610"/>
      <c r="G616" s="10"/>
      <c r="H616" s="10"/>
      <c r="I616" s="10"/>
      <c r="J616" s="10"/>
      <c r="K616" s="10"/>
      <c r="L616" s="10"/>
      <c r="M616" s="507"/>
      <c r="N616" s="10"/>
      <c r="O616" s="10"/>
      <c r="P616" s="10"/>
      <c r="Q616" s="10"/>
      <c r="R616" s="10"/>
      <c r="S616" s="10"/>
      <c r="T616" s="10"/>
      <c r="U616" s="10"/>
      <c r="V616" s="10"/>
      <c r="W616" s="10"/>
      <c r="X616" s="10"/>
      <c r="Y616" s="10"/>
      <c r="Z616" s="10"/>
    </row>
    <row r="617" spans="1:26" ht="15.5">
      <c r="A617" s="10"/>
      <c r="B617" s="10"/>
      <c r="C617" s="10"/>
      <c r="D617" s="10"/>
      <c r="E617" s="10"/>
      <c r="F617" s="610"/>
      <c r="G617" s="10"/>
      <c r="H617" s="10"/>
      <c r="I617" s="10"/>
      <c r="J617" s="10"/>
      <c r="K617" s="10"/>
      <c r="L617" s="10"/>
      <c r="M617" s="507"/>
      <c r="N617" s="10"/>
      <c r="O617" s="10"/>
      <c r="P617" s="10"/>
      <c r="Q617" s="10"/>
      <c r="R617" s="10"/>
      <c r="S617" s="10"/>
      <c r="T617" s="10"/>
      <c r="U617" s="10"/>
      <c r="V617" s="10"/>
      <c r="W617" s="10"/>
      <c r="X617" s="10"/>
      <c r="Y617" s="10"/>
      <c r="Z617" s="10"/>
    </row>
    <row r="618" spans="1:26" ht="15.5">
      <c r="A618" s="10"/>
      <c r="B618" s="10"/>
      <c r="C618" s="10"/>
      <c r="D618" s="10"/>
      <c r="E618" s="10"/>
      <c r="F618" s="610"/>
      <c r="G618" s="10"/>
      <c r="H618" s="10"/>
      <c r="I618" s="10"/>
      <c r="J618" s="10"/>
      <c r="K618" s="10"/>
      <c r="L618" s="10"/>
      <c r="M618" s="507"/>
      <c r="N618" s="10"/>
      <c r="O618" s="10"/>
      <c r="P618" s="10"/>
      <c r="Q618" s="10"/>
      <c r="R618" s="10"/>
      <c r="S618" s="10"/>
      <c r="T618" s="10"/>
      <c r="U618" s="10"/>
      <c r="V618" s="10"/>
      <c r="W618" s="10"/>
      <c r="X618" s="10"/>
      <c r="Y618" s="10"/>
      <c r="Z618" s="10"/>
    </row>
    <row r="619" spans="1:26" ht="15.5">
      <c r="A619" s="10"/>
      <c r="B619" s="10"/>
      <c r="C619" s="10"/>
      <c r="D619" s="10"/>
      <c r="E619" s="10"/>
      <c r="F619" s="610"/>
      <c r="G619" s="10"/>
      <c r="H619" s="10"/>
      <c r="I619" s="10"/>
      <c r="J619" s="10"/>
      <c r="K619" s="10"/>
      <c r="L619" s="10"/>
      <c r="M619" s="507"/>
      <c r="N619" s="10"/>
      <c r="O619" s="10"/>
      <c r="P619" s="10"/>
      <c r="Q619" s="10"/>
      <c r="R619" s="10"/>
      <c r="S619" s="10"/>
      <c r="T619" s="10"/>
      <c r="U619" s="10"/>
      <c r="V619" s="10"/>
      <c r="W619" s="10"/>
      <c r="X619" s="10"/>
      <c r="Y619" s="10"/>
      <c r="Z619" s="10"/>
    </row>
    <row r="620" spans="1:26" ht="15.5">
      <c r="A620" s="10"/>
      <c r="B620" s="10"/>
      <c r="C620" s="10"/>
      <c r="D620" s="10"/>
      <c r="E620" s="10"/>
      <c r="F620" s="610"/>
      <c r="G620" s="10"/>
      <c r="H620" s="10"/>
      <c r="I620" s="10"/>
      <c r="J620" s="10"/>
      <c r="K620" s="10"/>
      <c r="L620" s="10"/>
      <c r="M620" s="507"/>
      <c r="N620" s="10"/>
      <c r="O620" s="10"/>
      <c r="P620" s="10"/>
      <c r="Q620" s="10"/>
      <c r="R620" s="10"/>
      <c r="S620" s="10"/>
      <c r="T620" s="10"/>
      <c r="U620" s="10"/>
      <c r="V620" s="10"/>
      <c r="W620" s="10"/>
      <c r="X620" s="10"/>
      <c r="Y620" s="10"/>
      <c r="Z620" s="10"/>
    </row>
    <row r="621" spans="1:26" ht="15.5">
      <c r="A621" s="10"/>
      <c r="B621" s="10"/>
      <c r="C621" s="10"/>
      <c r="D621" s="10"/>
      <c r="E621" s="10"/>
      <c r="F621" s="610"/>
      <c r="G621" s="10"/>
      <c r="H621" s="10"/>
      <c r="I621" s="10"/>
      <c r="J621" s="10"/>
      <c r="K621" s="10"/>
      <c r="L621" s="10"/>
      <c r="M621" s="507"/>
      <c r="N621" s="10"/>
      <c r="O621" s="10"/>
      <c r="P621" s="10"/>
      <c r="Q621" s="10"/>
      <c r="R621" s="10"/>
      <c r="S621" s="10"/>
      <c r="T621" s="10"/>
      <c r="U621" s="10"/>
      <c r="V621" s="10"/>
      <c r="W621" s="10"/>
      <c r="X621" s="10"/>
      <c r="Y621" s="10"/>
      <c r="Z621" s="10"/>
    </row>
    <row r="622" spans="1:26" ht="15.5">
      <c r="A622" s="10"/>
      <c r="B622" s="10"/>
      <c r="C622" s="10"/>
      <c r="D622" s="10"/>
      <c r="E622" s="10"/>
      <c r="F622" s="610"/>
      <c r="G622" s="10"/>
      <c r="H622" s="10"/>
      <c r="I622" s="10"/>
      <c r="J622" s="10"/>
      <c r="K622" s="10"/>
      <c r="L622" s="10"/>
      <c r="M622" s="507"/>
      <c r="N622" s="10"/>
      <c r="O622" s="10"/>
      <c r="P622" s="10"/>
      <c r="Q622" s="10"/>
      <c r="R622" s="10"/>
      <c r="S622" s="10"/>
      <c r="T622" s="10"/>
      <c r="U622" s="10"/>
      <c r="V622" s="10"/>
      <c r="W622" s="10"/>
      <c r="X622" s="10"/>
      <c r="Y622" s="10"/>
      <c r="Z622" s="10"/>
    </row>
    <row r="623" spans="1:26" ht="15.5">
      <c r="A623" s="10"/>
      <c r="B623" s="10"/>
      <c r="C623" s="10"/>
      <c r="D623" s="10"/>
      <c r="E623" s="10"/>
      <c r="F623" s="610"/>
      <c r="G623" s="10"/>
      <c r="H623" s="10"/>
      <c r="I623" s="10"/>
      <c r="J623" s="10"/>
      <c r="K623" s="10"/>
      <c r="L623" s="10"/>
      <c r="M623" s="507"/>
      <c r="N623" s="10"/>
      <c r="O623" s="10"/>
      <c r="P623" s="10"/>
      <c r="Q623" s="10"/>
      <c r="R623" s="10"/>
      <c r="S623" s="10"/>
      <c r="T623" s="10"/>
      <c r="U623" s="10"/>
      <c r="V623" s="10"/>
      <c r="W623" s="10"/>
      <c r="X623" s="10"/>
      <c r="Y623" s="10"/>
      <c r="Z623" s="10"/>
    </row>
    <row r="624" spans="1:26" ht="15.5">
      <c r="A624" s="10"/>
      <c r="B624" s="10"/>
      <c r="C624" s="10"/>
      <c r="D624" s="10"/>
      <c r="E624" s="10"/>
      <c r="F624" s="610"/>
      <c r="G624" s="10"/>
      <c r="H624" s="10"/>
      <c r="I624" s="10"/>
      <c r="J624" s="10"/>
      <c r="K624" s="10"/>
      <c r="L624" s="10"/>
      <c r="M624" s="507"/>
      <c r="N624" s="10"/>
      <c r="O624" s="10"/>
      <c r="P624" s="10"/>
      <c r="Q624" s="10"/>
      <c r="R624" s="10"/>
      <c r="S624" s="10"/>
      <c r="T624" s="10"/>
      <c r="U624" s="10"/>
      <c r="V624" s="10"/>
      <c r="W624" s="10"/>
      <c r="X624" s="10"/>
      <c r="Y624" s="10"/>
      <c r="Z624" s="10"/>
    </row>
    <row r="625" spans="1:26" ht="15.5">
      <c r="A625" s="10"/>
      <c r="B625" s="10"/>
      <c r="C625" s="10"/>
      <c r="D625" s="10"/>
      <c r="E625" s="10"/>
      <c r="F625" s="610"/>
      <c r="G625" s="10"/>
      <c r="H625" s="10"/>
      <c r="I625" s="10"/>
      <c r="J625" s="10"/>
      <c r="K625" s="10"/>
      <c r="L625" s="10"/>
      <c r="M625" s="507"/>
      <c r="N625" s="10"/>
      <c r="O625" s="10"/>
      <c r="P625" s="10"/>
      <c r="Q625" s="10"/>
      <c r="R625" s="10"/>
      <c r="S625" s="10"/>
      <c r="T625" s="10"/>
      <c r="U625" s="10"/>
      <c r="V625" s="10"/>
      <c r="W625" s="10"/>
      <c r="X625" s="10"/>
      <c r="Y625" s="10"/>
      <c r="Z625" s="10"/>
    </row>
    <row r="626" spans="1:26" ht="15.5">
      <c r="A626" s="10"/>
      <c r="B626" s="10"/>
      <c r="C626" s="10"/>
      <c r="D626" s="10"/>
      <c r="E626" s="10"/>
      <c r="F626" s="610"/>
      <c r="G626" s="10"/>
      <c r="H626" s="10"/>
      <c r="I626" s="10"/>
      <c r="J626" s="10"/>
      <c r="K626" s="10"/>
      <c r="L626" s="10"/>
      <c r="M626" s="507"/>
      <c r="N626" s="10"/>
      <c r="O626" s="10"/>
      <c r="P626" s="10"/>
      <c r="Q626" s="10"/>
      <c r="R626" s="10"/>
      <c r="S626" s="10"/>
      <c r="T626" s="10"/>
      <c r="U626" s="10"/>
      <c r="V626" s="10"/>
      <c r="W626" s="10"/>
      <c r="X626" s="10"/>
      <c r="Y626" s="10"/>
      <c r="Z626" s="10"/>
    </row>
    <row r="627" spans="1:26" ht="15.5">
      <c r="A627" s="10"/>
      <c r="B627" s="10"/>
      <c r="C627" s="10"/>
      <c r="D627" s="10"/>
      <c r="E627" s="10"/>
      <c r="F627" s="610"/>
      <c r="G627" s="10"/>
      <c r="H627" s="10"/>
      <c r="I627" s="10"/>
      <c r="J627" s="10"/>
      <c r="K627" s="10"/>
      <c r="L627" s="10"/>
      <c r="M627" s="507"/>
      <c r="N627" s="10"/>
      <c r="O627" s="10"/>
      <c r="P627" s="10"/>
      <c r="Q627" s="10"/>
      <c r="R627" s="10"/>
      <c r="S627" s="10"/>
      <c r="T627" s="10"/>
      <c r="U627" s="10"/>
      <c r="V627" s="10"/>
      <c r="W627" s="10"/>
      <c r="X627" s="10"/>
      <c r="Y627" s="10"/>
      <c r="Z627" s="10"/>
    </row>
    <row r="628" spans="1:26" ht="15.5">
      <c r="A628" s="10"/>
      <c r="B628" s="10"/>
      <c r="C628" s="10"/>
      <c r="D628" s="10"/>
      <c r="E628" s="10"/>
      <c r="F628" s="610"/>
      <c r="G628" s="10"/>
      <c r="H628" s="10"/>
      <c r="I628" s="10"/>
      <c r="J628" s="10"/>
      <c r="K628" s="10"/>
      <c r="L628" s="10"/>
      <c r="M628" s="507"/>
      <c r="N628" s="10"/>
      <c r="O628" s="10"/>
      <c r="P628" s="10"/>
      <c r="Q628" s="10"/>
      <c r="R628" s="10"/>
      <c r="S628" s="10"/>
      <c r="T628" s="10"/>
      <c r="U628" s="10"/>
      <c r="V628" s="10"/>
      <c r="W628" s="10"/>
      <c r="X628" s="10"/>
      <c r="Y628" s="10"/>
      <c r="Z628" s="10"/>
    </row>
    <row r="629" spans="1:26" ht="15.5">
      <c r="A629" s="10"/>
      <c r="B629" s="10"/>
      <c r="C629" s="10"/>
      <c r="D629" s="10"/>
      <c r="E629" s="10"/>
      <c r="F629" s="610"/>
      <c r="G629" s="10"/>
      <c r="H629" s="10"/>
      <c r="I629" s="10"/>
      <c r="J629" s="10"/>
      <c r="K629" s="10"/>
      <c r="L629" s="10"/>
      <c r="M629" s="507"/>
      <c r="N629" s="10"/>
      <c r="O629" s="10"/>
      <c r="P629" s="10"/>
      <c r="Q629" s="10"/>
      <c r="R629" s="10"/>
      <c r="S629" s="10"/>
      <c r="T629" s="10"/>
      <c r="U629" s="10"/>
      <c r="V629" s="10"/>
      <c r="W629" s="10"/>
      <c r="X629" s="10"/>
      <c r="Y629" s="10"/>
      <c r="Z629" s="10"/>
    </row>
    <row r="630" spans="1:26" ht="15.5">
      <c r="A630" s="10"/>
      <c r="B630" s="10"/>
      <c r="C630" s="10"/>
      <c r="D630" s="10"/>
      <c r="E630" s="10"/>
      <c r="F630" s="610"/>
      <c r="G630" s="10"/>
      <c r="H630" s="10"/>
      <c r="I630" s="10"/>
      <c r="J630" s="10"/>
      <c r="K630" s="10"/>
      <c r="L630" s="10"/>
      <c r="M630" s="507"/>
      <c r="N630" s="10"/>
      <c r="O630" s="10"/>
      <c r="P630" s="10"/>
      <c r="Q630" s="10"/>
      <c r="R630" s="10"/>
      <c r="S630" s="10"/>
      <c r="T630" s="10"/>
      <c r="U630" s="10"/>
      <c r="V630" s="10"/>
      <c r="W630" s="10"/>
      <c r="X630" s="10"/>
      <c r="Y630" s="10"/>
      <c r="Z630" s="10"/>
    </row>
    <row r="631" spans="1:26" ht="15.5">
      <c r="A631" s="10"/>
      <c r="B631" s="10"/>
      <c r="C631" s="10"/>
      <c r="D631" s="10"/>
      <c r="E631" s="10"/>
      <c r="F631" s="610"/>
      <c r="G631" s="10"/>
      <c r="H631" s="10"/>
      <c r="I631" s="10"/>
      <c r="J631" s="10"/>
      <c r="K631" s="10"/>
      <c r="L631" s="10"/>
      <c r="M631" s="507"/>
      <c r="N631" s="10"/>
      <c r="O631" s="10"/>
      <c r="P631" s="10"/>
      <c r="Q631" s="10"/>
      <c r="R631" s="10"/>
      <c r="S631" s="10"/>
      <c r="T631" s="10"/>
      <c r="U631" s="10"/>
      <c r="V631" s="10"/>
      <c r="W631" s="10"/>
      <c r="X631" s="10"/>
      <c r="Y631" s="10"/>
      <c r="Z631" s="10"/>
    </row>
    <row r="632" spans="1:26" ht="15.5">
      <c r="A632" s="10"/>
      <c r="B632" s="10"/>
      <c r="C632" s="10"/>
      <c r="D632" s="10"/>
      <c r="E632" s="10"/>
      <c r="F632" s="610"/>
      <c r="G632" s="10"/>
      <c r="H632" s="10"/>
      <c r="I632" s="10"/>
      <c r="J632" s="10"/>
      <c r="K632" s="10"/>
      <c r="L632" s="10"/>
      <c r="M632" s="507"/>
      <c r="N632" s="10"/>
      <c r="O632" s="10"/>
      <c r="P632" s="10"/>
      <c r="Q632" s="10"/>
      <c r="R632" s="10"/>
      <c r="S632" s="10"/>
      <c r="T632" s="10"/>
      <c r="U632" s="10"/>
      <c r="V632" s="10"/>
      <c r="W632" s="10"/>
      <c r="X632" s="10"/>
      <c r="Y632" s="10"/>
      <c r="Z632" s="10"/>
    </row>
    <row r="633" spans="1:26" ht="15.5">
      <c r="A633" s="10"/>
      <c r="B633" s="10"/>
      <c r="C633" s="10"/>
      <c r="D633" s="10"/>
      <c r="E633" s="10"/>
      <c r="F633" s="610"/>
      <c r="G633" s="10"/>
      <c r="H633" s="10"/>
      <c r="I633" s="10"/>
      <c r="J633" s="10"/>
      <c r="K633" s="10"/>
      <c r="L633" s="10"/>
      <c r="M633" s="507"/>
      <c r="N633" s="10"/>
      <c r="O633" s="10"/>
      <c r="P633" s="10"/>
      <c r="Q633" s="10"/>
      <c r="R633" s="10"/>
      <c r="S633" s="10"/>
      <c r="T633" s="10"/>
      <c r="U633" s="10"/>
      <c r="V633" s="10"/>
      <c r="W633" s="10"/>
      <c r="X633" s="10"/>
      <c r="Y633" s="10"/>
      <c r="Z633" s="10"/>
    </row>
    <row r="634" spans="1:26" ht="15.5">
      <c r="A634" s="10"/>
      <c r="B634" s="10"/>
      <c r="C634" s="10"/>
      <c r="D634" s="10"/>
      <c r="E634" s="10"/>
      <c r="F634" s="610"/>
      <c r="G634" s="10"/>
      <c r="H634" s="10"/>
      <c r="I634" s="10"/>
      <c r="J634" s="10"/>
      <c r="K634" s="10"/>
      <c r="L634" s="10"/>
      <c r="M634" s="507"/>
      <c r="N634" s="10"/>
      <c r="O634" s="10"/>
      <c r="P634" s="10"/>
      <c r="Q634" s="10"/>
      <c r="R634" s="10"/>
      <c r="S634" s="10"/>
      <c r="T634" s="10"/>
      <c r="U634" s="10"/>
      <c r="V634" s="10"/>
      <c r="W634" s="10"/>
      <c r="X634" s="10"/>
      <c r="Y634" s="10"/>
      <c r="Z634" s="10"/>
    </row>
    <row r="635" spans="1:26" ht="15.5">
      <c r="A635" s="10"/>
      <c r="B635" s="10"/>
      <c r="C635" s="10"/>
      <c r="D635" s="10"/>
      <c r="E635" s="10"/>
      <c r="F635" s="610"/>
      <c r="G635" s="10"/>
      <c r="H635" s="10"/>
      <c r="I635" s="10"/>
      <c r="J635" s="10"/>
      <c r="K635" s="10"/>
      <c r="L635" s="10"/>
      <c r="M635" s="507"/>
      <c r="N635" s="10"/>
      <c r="O635" s="10"/>
      <c r="P635" s="10"/>
      <c r="Q635" s="10"/>
      <c r="R635" s="10"/>
      <c r="S635" s="10"/>
      <c r="T635" s="10"/>
      <c r="U635" s="10"/>
      <c r="V635" s="10"/>
      <c r="W635" s="10"/>
      <c r="X635" s="10"/>
      <c r="Y635" s="10"/>
      <c r="Z635" s="10"/>
    </row>
    <row r="636" spans="1:26" ht="15.5">
      <c r="A636" s="10"/>
      <c r="B636" s="10"/>
      <c r="C636" s="10"/>
      <c r="D636" s="10"/>
      <c r="E636" s="10"/>
      <c r="F636" s="610"/>
      <c r="G636" s="10"/>
      <c r="H636" s="10"/>
      <c r="I636" s="10"/>
      <c r="J636" s="10"/>
      <c r="K636" s="10"/>
      <c r="L636" s="10"/>
      <c r="M636" s="507"/>
      <c r="N636" s="10"/>
      <c r="O636" s="10"/>
      <c r="P636" s="10"/>
      <c r="Q636" s="10"/>
      <c r="R636" s="10"/>
      <c r="S636" s="10"/>
      <c r="T636" s="10"/>
      <c r="U636" s="10"/>
      <c r="V636" s="10"/>
      <c r="W636" s="10"/>
      <c r="X636" s="10"/>
      <c r="Y636" s="10"/>
      <c r="Z636" s="10"/>
    </row>
    <row r="637" spans="1:26" ht="15.5">
      <c r="A637" s="10"/>
      <c r="B637" s="10"/>
      <c r="C637" s="10"/>
      <c r="D637" s="10"/>
      <c r="E637" s="10"/>
      <c r="F637" s="610"/>
      <c r="G637" s="10"/>
      <c r="H637" s="10"/>
      <c r="I637" s="10"/>
      <c r="J637" s="10"/>
      <c r="K637" s="10"/>
      <c r="L637" s="10"/>
      <c r="M637" s="507"/>
      <c r="N637" s="10"/>
      <c r="O637" s="10"/>
      <c r="P637" s="10"/>
      <c r="Q637" s="10"/>
      <c r="R637" s="10"/>
      <c r="S637" s="10"/>
      <c r="T637" s="10"/>
      <c r="U637" s="10"/>
      <c r="V637" s="10"/>
      <c r="W637" s="10"/>
      <c r="X637" s="10"/>
      <c r="Y637" s="10"/>
      <c r="Z637" s="10"/>
    </row>
    <row r="638" spans="1:26" ht="15.5">
      <c r="A638" s="10"/>
      <c r="B638" s="10"/>
      <c r="C638" s="10"/>
      <c r="D638" s="10"/>
      <c r="E638" s="10"/>
      <c r="F638" s="610"/>
      <c r="G638" s="10"/>
      <c r="H638" s="10"/>
      <c r="I638" s="10"/>
      <c r="J638" s="10"/>
      <c r="K638" s="10"/>
      <c r="L638" s="10"/>
      <c r="M638" s="507"/>
      <c r="N638" s="10"/>
      <c r="O638" s="10"/>
      <c r="P638" s="10"/>
      <c r="Q638" s="10"/>
      <c r="R638" s="10"/>
      <c r="S638" s="10"/>
      <c r="T638" s="10"/>
      <c r="U638" s="10"/>
      <c r="V638" s="10"/>
      <c r="W638" s="10"/>
      <c r="X638" s="10"/>
      <c r="Y638" s="10"/>
      <c r="Z638" s="10"/>
    </row>
    <row r="639" spans="1:26" ht="15.5">
      <c r="A639" s="10"/>
      <c r="B639" s="10"/>
      <c r="C639" s="10"/>
      <c r="D639" s="10"/>
      <c r="E639" s="10"/>
      <c r="F639" s="610"/>
      <c r="G639" s="10"/>
      <c r="H639" s="10"/>
      <c r="I639" s="10"/>
      <c r="J639" s="10"/>
      <c r="K639" s="10"/>
      <c r="L639" s="10"/>
      <c r="M639" s="507"/>
      <c r="N639" s="10"/>
      <c r="O639" s="10"/>
      <c r="P639" s="10"/>
      <c r="Q639" s="10"/>
      <c r="R639" s="10"/>
      <c r="S639" s="10"/>
      <c r="T639" s="10"/>
      <c r="U639" s="10"/>
      <c r="V639" s="10"/>
      <c r="W639" s="10"/>
      <c r="X639" s="10"/>
      <c r="Y639" s="10"/>
      <c r="Z639" s="10"/>
    </row>
    <row r="640" spans="1:26" ht="15.5">
      <c r="A640" s="10"/>
      <c r="B640" s="10"/>
      <c r="C640" s="10"/>
      <c r="D640" s="10"/>
      <c r="E640" s="10"/>
      <c r="F640" s="610"/>
      <c r="G640" s="10"/>
      <c r="H640" s="10"/>
      <c r="I640" s="10"/>
      <c r="J640" s="10"/>
      <c r="K640" s="10"/>
      <c r="L640" s="10"/>
      <c r="M640" s="507"/>
      <c r="N640" s="10"/>
      <c r="O640" s="10"/>
      <c r="P640" s="10"/>
      <c r="Q640" s="10"/>
      <c r="R640" s="10"/>
      <c r="S640" s="10"/>
      <c r="T640" s="10"/>
      <c r="U640" s="10"/>
      <c r="V640" s="10"/>
      <c r="W640" s="10"/>
      <c r="X640" s="10"/>
      <c r="Y640" s="10"/>
      <c r="Z640" s="10"/>
    </row>
    <row r="641" spans="1:26" ht="15.5">
      <c r="A641" s="10"/>
      <c r="B641" s="10"/>
      <c r="C641" s="10"/>
      <c r="D641" s="10"/>
      <c r="E641" s="10"/>
      <c r="F641" s="610"/>
      <c r="G641" s="10"/>
      <c r="H641" s="10"/>
      <c r="I641" s="10"/>
      <c r="J641" s="10"/>
      <c r="K641" s="10"/>
      <c r="L641" s="10"/>
      <c r="M641" s="507"/>
      <c r="N641" s="10"/>
      <c r="O641" s="10"/>
      <c r="P641" s="10"/>
      <c r="Q641" s="10"/>
      <c r="R641" s="10"/>
      <c r="S641" s="10"/>
      <c r="T641" s="10"/>
      <c r="U641" s="10"/>
      <c r="V641" s="10"/>
      <c r="W641" s="10"/>
      <c r="X641" s="10"/>
      <c r="Y641" s="10"/>
      <c r="Z641" s="10"/>
    </row>
    <row r="642" spans="1:26" ht="15.5">
      <c r="A642" s="10"/>
      <c r="B642" s="10"/>
      <c r="C642" s="10"/>
      <c r="D642" s="10"/>
      <c r="E642" s="10"/>
      <c r="F642" s="610"/>
      <c r="G642" s="10"/>
      <c r="H642" s="10"/>
      <c r="I642" s="10"/>
      <c r="J642" s="10"/>
      <c r="K642" s="10"/>
      <c r="L642" s="10"/>
      <c r="M642" s="507"/>
      <c r="N642" s="10"/>
      <c r="O642" s="10"/>
      <c r="P642" s="10"/>
      <c r="Q642" s="10"/>
      <c r="R642" s="10"/>
      <c r="S642" s="10"/>
      <c r="T642" s="10"/>
      <c r="U642" s="10"/>
      <c r="V642" s="10"/>
      <c r="W642" s="10"/>
      <c r="X642" s="10"/>
      <c r="Y642" s="10"/>
      <c r="Z642" s="10"/>
    </row>
    <row r="643" spans="1:26" ht="15.5">
      <c r="A643" s="10"/>
      <c r="B643" s="10"/>
      <c r="C643" s="10"/>
      <c r="D643" s="10"/>
      <c r="E643" s="10"/>
      <c r="F643" s="610"/>
      <c r="G643" s="10"/>
      <c r="H643" s="10"/>
      <c r="I643" s="10"/>
      <c r="J643" s="10"/>
      <c r="K643" s="10"/>
      <c r="L643" s="10"/>
      <c r="M643" s="507"/>
      <c r="N643" s="10"/>
      <c r="O643" s="10"/>
      <c r="P643" s="10"/>
      <c r="Q643" s="10"/>
      <c r="R643" s="10"/>
      <c r="S643" s="10"/>
      <c r="T643" s="10"/>
      <c r="U643" s="10"/>
      <c r="V643" s="10"/>
      <c r="W643" s="10"/>
      <c r="X643" s="10"/>
      <c r="Y643" s="10"/>
      <c r="Z643" s="10"/>
    </row>
    <row r="644" spans="1:26" ht="15.5">
      <c r="A644" s="10"/>
      <c r="B644" s="10"/>
      <c r="C644" s="10"/>
      <c r="D644" s="10"/>
      <c r="E644" s="10"/>
      <c r="F644" s="610"/>
      <c r="G644" s="10"/>
      <c r="H644" s="10"/>
      <c r="I644" s="10"/>
      <c r="J644" s="10"/>
      <c r="K644" s="10"/>
      <c r="L644" s="10"/>
      <c r="M644" s="507"/>
      <c r="N644" s="10"/>
      <c r="O644" s="10"/>
      <c r="P644" s="10"/>
      <c r="Q644" s="10"/>
      <c r="R644" s="10"/>
      <c r="S644" s="10"/>
      <c r="T644" s="10"/>
      <c r="U644" s="10"/>
      <c r="V644" s="10"/>
      <c r="W644" s="10"/>
      <c r="X644" s="10"/>
      <c r="Y644" s="10"/>
      <c r="Z644" s="10"/>
    </row>
    <row r="645" spans="1:26" ht="15.5">
      <c r="A645" s="10"/>
      <c r="B645" s="10"/>
      <c r="C645" s="10"/>
      <c r="D645" s="10"/>
      <c r="E645" s="10"/>
      <c r="F645" s="610"/>
      <c r="G645" s="10"/>
      <c r="H645" s="10"/>
      <c r="I645" s="10"/>
      <c r="J645" s="10"/>
      <c r="K645" s="10"/>
      <c r="L645" s="10"/>
      <c r="M645" s="507"/>
      <c r="N645" s="10"/>
      <c r="O645" s="10"/>
      <c r="P645" s="10"/>
      <c r="Q645" s="10"/>
      <c r="R645" s="10"/>
      <c r="S645" s="10"/>
      <c r="T645" s="10"/>
      <c r="U645" s="10"/>
      <c r="V645" s="10"/>
      <c r="W645" s="10"/>
      <c r="X645" s="10"/>
      <c r="Y645" s="10"/>
      <c r="Z645" s="10"/>
    </row>
    <row r="646" spans="1:26" ht="15.5">
      <c r="A646" s="10"/>
      <c r="B646" s="10"/>
      <c r="C646" s="10"/>
      <c r="D646" s="10"/>
      <c r="E646" s="10"/>
      <c r="F646" s="610"/>
      <c r="G646" s="10"/>
      <c r="H646" s="10"/>
      <c r="I646" s="10"/>
      <c r="J646" s="10"/>
      <c r="K646" s="10"/>
      <c r="L646" s="10"/>
      <c r="M646" s="507"/>
      <c r="N646" s="10"/>
      <c r="O646" s="10"/>
      <c r="P646" s="10"/>
      <c r="Q646" s="10"/>
      <c r="R646" s="10"/>
      <c r="S646" s="10"/>
      <c r="T646" s="10"/>
      <c r="U646" s="10"/>
      <c r="V646" s="10"/>
      <c r="W646" s="10"/>
      <c r="X646" s="10"/>
      <c r="Y646" s="10"/>
      <c r="Z646" s="10"/>
    </row>
    <row r="647" spans="1:26" ht="15.5">
      <c r="A647" s="10"/>
      <c r="B647" s="10"/>
      <c r="C647" s="10"/>
      <c r="D647" s="10"/>
      <c r="E647" s="10"/>
      <c r="F647" s="610"/>
      <c r="G647" s="10"/>
      <c r="H647" s="10"/>
      <c r="I647" s="10"/>
      <c r="J647" s="10"/>
      <c r="K647" s="10"/>
      <c r="L647" s="10"/>
      <c r="M647" s="507"/>
      <c r="N647" s="10"/>
      <c r="O647" s="10"/>
      <c r="P647" s="10"/>
      <c r="Q647" s="10"/>
      <c r="R647" s="10"/>
      <c r="S647" s="10"/>
      <c r="T647" s="10"/>
      <c r="U647" s="10"/>
      <c r="V647" s="10"/>
      <c r="W647" s="10"/>
      <c r="X647" s="10"/>
      <c r="Y647" s="10"/>
      <c r="Z647" s="10"/>
    </row>
    <row r="648" spans="1:26" ht="15.5">
      <c r="A648" s="10"/>
      <c r="B648" s="10"/>
      <c r="C648" s="10"/>
      <c r="D648" s="10"/>
      <c r="E648" s="10"/>
      <c r="F648" s="610"/>
      <c r="G648" s="10"/>
      <c r="H648" s="10"/>
      <c r="I648" s="10"/>
      <c r="J648" s="10"/>
      <c r="K648" s="10"/>
      <c r="L648" s="10"/>
      <c r="M648" s="507"/>
      <c r="N648" s="10"/>
      <c r="O648" s="10"/>
      <c r="P648" s="10"/>
      <c r="Q648" s="10"/>
      <c r="R648" s="10"/>
      <c r="S648" s="10"/>
      <c r="T648" s="10"/>
      <c r="U648" s="10"/>
      <c r="V648" s="10"/>
      <c r="W648" s="10"/>
      <c r="X648" s="10"/>
      <c r="Y648" s="10"/>
      <c r="Z648" s="10"/>
    </row>
    <row r="649" spans="1:26" ht="15.5">
      <c r="A649" s="10"/>
      <c r="B649" s="10"/>
      <c r="C649" s="10"/>
      <c r="D649" s="10"/>
      <c r="E649" s="10"/>
      <c r="F649" s="610"/>
      <c r="G649" s="10"/>
      <c r="H649" s="10"/>
      <c r="I649" s="10"/>
      <c r="J649" s="10"/>
      <c r="K649" s="10"/>
      <c r="L649" s="10"/>
      <c r="M649" s="507"/>
      <c r="N649" s="10"/>
      <c r="O649" s="10"/>
      <c r="P649" s="10"/>
      <c r="Q649" s="10"/>
      <c r="R649" s="10"/>
      <c r="S649" s="10"/>
      <c r="T649" s="10"/>
      <c r="U649" s="10"/>
      <c r="V649" s="10"/>
      <c r="W649" s="10"/>
      <c r="X649" s="10"/>
      <c r="Y649" s="10"/>
      <c r="Z649" s="10"/>
    </row>
    <row r="650" spans="1:26" ht="15.5">
      <c r="A650" s="10"/>
      <c r="B650" s="10"/>
      <c r="C650" s="10"/>
      <c r="D650" s="10"/>
      <c r="E650" s="10"/>
      <c r="F650" s="610"/>
      <c r="G650" s="10"/>
      <c r="H650" s="10"/>
      <c r="I650" s="10"/>
      <c r="J650" s="10"/>
      <c r="K650" s="10"/>
      <c r="L650" s="10"/>
      <c r="M650" s="507"/>
      <c r="N650" s="10"/>
      <c r="O650" s="10"/>
      <c r="P650" s="10"/>
      <c r="Q650" s="10"/>
      <c r="R650" s="10"/>
      <c r="S650" s="10"/>
      <c r="T650" s="10"/>
      <c r="U650" s="10"/>
      <c r="V650" s="10"/>
      <c r="W650" s="10"/>
      <c r="X650" s="10"/>
      <c r="Y650" s="10"/>
      <c r="Z650" s="10"/>
    </row>
    <row r="651" spans="1:26" ht="15.5">
      <c r="A651" s="10"/>
      <c r="B651" s="10"/>
      <c r="C651" s="10"/>
      <c r="D651" s="10"/>
      <c r="E651" s="10"/>
      <c r="F651" s="610"/>
      <c r="G651" s="10"/>
      <c r="H651" s="10"/>
      <c r="I651" s="10"/>
      <c r="J651" s="10"/>
      <c r="K651" s="10"/>
      <c r="L651" s="10"/>
      <c r="M651" s="507"/>
      <c r="N651" s="10"/>
      <c r="O651" s="10"/>
      <c r="P651" s="10"/>
      <c r="Q651" s="10"/>
      <c r="R651" s="10"/>
      <c r="S651" s="10"/>
      <c r="T651" s="10"/>
      <c r="U651" s="10"/>
      <c r="V651" s="10"/>
      <c r="W651" s="10"/>
      <c r="X651" s="10"/>
      <c r="Y651" s="10"/>
      <c r="Z651" s="10"/>
    </row>
    <row r="652" spans="1:26" ht="15.5">
      <c r="A652" s="10"/>
      <c r="B652" s="10"/>
      <c r="C652" s="10"/>
      <c r="D652" s="10"/>
      <c r="E652" s="10"/>
      <c r="F652" s="610"/>
      <c r="G652" s="10"/>
      <c r="H652" s="10"/>
      <c r="I652" s="10"/>
      <c r="J652" s="10"/>
      <c r="K652" s="10"/>
      <c r="L652" s="10"/>
      <c r="M652" s="507"/>
      <c r="N652" s="10"/>
      <c r="O652" s="10"/>
      <c r="P652" s="10"/>
      <c r="Q652" s="10"/>
      <c r="R652" s="10"/>
      <c r="S652" s="10"/>
      <c r="T652" s="10"/>
      <c r="U652" s="10"/>
      <c r="V652" s="10"/>
      <c r="W652" s="10"/>
      <c r="X652" s="10"/>
      <c r="Y652" s="10"/>
      <c r="Z652" s="10"/>
    </row>
    <row r="653" spans="1:26" ht="15.5">
      <c r="A653" s="10"/>
      <c r="B653" s="10"/>
      <c r="C653" s="10"/>
      <c r="D653" s="10"/>
      <c r="E653" s="10"/>
      <c r="F653" s="610"/>
      <c r="G653" s="10"/>
      <c r="H653" s="10"/>
      <c r="I653" s="10"/>
      <c r="J653" s="10"/>
      <c r="K653" s="10"/>
      <c r="L653" s="10"/>
      <c r="M653" s="507"/>
      <c r="N653" s="10"/>
      <c r="O653" s="10"/>
      <c r="P653" s="10"/>
      <c r="Q653" s="10"/>
      <c r="R653" s="10"/>
      <c r="S653" s="10"/>
      <c r="T653" s="10"/>
      <c r="U653" s="10"/>
      <c r="V653" s="10"/>
      <c r="W653" s="10"/>
      <c r="X653" s="10"/>
      <c r="Y653" s="10"/>
      <c r="Z653" s="10"/>
    </row>
    <row r="654" spans="1:26" ht="15.5">
      <c r="A654" s="10"/>
      <c r="B654" s="10"/>
      <c r="C654" s="10"/>
      <c r="D654" s="10"/>
      <c r="E654" s="10"/>
      <c r="F654" s="610"/>
      <c r="G654" s="10"/>
      <c r="H654" s="10"/>
      <c r="I654" s="10"/>
      <c r="J654" s="10"/>
      <c r="K654" s="10"/>
      <c r="L654" s="10"/>
      <c r="M654" s="507"/>
      <c r="N654" s="10"/>
      <c r="O654" s="10"/>
      <c r="P654" s="10"/>
      <c r="Q654" s="10"/>
      <c r="R654" s="10"/>
      <c r="S654" s="10"/>
      <c r="T654" s="10"/>
      <c r="U654" s="10"/>
      <c r="V654" s="10"/>
      <c r="W654" s="10"/>
      <c r="X654" s="10"/>
      <c r="Y654" s="10"/>
      <c r="Z654" s="10"/>
    </row>
    <row r="655" spans="1:26" ht="15.5">
      <c r="A655" s="10"/>
      <c r="B655" s="10"/>
      <c r="C655" s="10"/>
      <c r="D655" s="10"/>
      <c r="E655" s="10"/>
      <c r="F655" s="610"/>
      <c r="G655" s="10"/>
      <c r="H655" s="10"/>
      <c r="I655" s="10"/>
      <c r="J655" s="10"/>
      <c r="K655" s="10"/>
      <c r="L655" s="10"/>
      <c r="M655" s="507"/>
      <c r="N655" s="10"/>
      <c r="O655" s="10"/>
      <c r="P655" s="10"/>
      <c r="Q655" s="10"/>
      <c r="R655" s="10"/>
      <c r="S655" s="10"/>
      <c r="T655" s="10"/>
      <c r="U655" s="10"/>
      <c r="V655" s="10"/>
      <c r="W655" s="10"/>
      <c r="X655" s="10"/>
      <c r="Y655" s="10"/>
      <c r="Z655" s="10"/>
    </row>
    <row r="656" spans="1:26" ht="15.5">
      <c r="A656" s="10"/>
      <c r="B656" s="10"/>
      <c r="C656" s="10"/>
      <c r="D656" s="10"/>
      <c r="E656" s="10"/>
      <c r="F656" s="610"/>
      <c r="G656" s="10"/>
      <c r="H656" s="10"/>
      <c r="I656" s="10"/>
      <c r="J656" s="10"/>
      <c r="K656" s="10"/>
      <c r="L656" s="10"/>
      <c r="M656" s="507"/>
      <c r="N656" s="10"/>
      <c r="O656" s="10"/>
      <c r="P656" s="10"/>
      <c r="Q656" s="10"/>
      <c r="R656" s="10"/>
      <c r="S656" s="10"/>
      <c r="T656" s="10"/>
      <c r="U656" s="10"/>
      <c r="V656" s="10"/>
      <c r="W656" s="10"/>
      <c r="X656" s="10"/>
      <c r="Y656" s="10"/>
      <c r="Z656" s="10"/>
    </row>
    <row r="657" spans="1:26" ht="15.5">
      <c r="A657" s="10"/>
      <c r="B657" s="10"/>
      <c r="C657" s="10"/>
      <c r="D657" s="10"/>
      <c r="E657" s="10"/>
      <c r="F657" s="610"/>
      <c r="G657" s="10"/>
      <c r="H657" s="10"/>
      <c r="I657" s="10"/>
      <c r="J657" s="10"/>
      <c r="K657" s="10"/>
      <c r="L657" s="10"/>
      <c r="M657" s="507"/>
      <c r="N657" s="10"/>
      <c r="O657" s="10"/>
      <c r="P657" s="10"/>
      <c r="Q657" s="10"/>
      <c r="R657" s="10"/>
      <c r="S657" s="10"/>
      <c r="T657" s="10"/>
      <c r="U657" s="10"/>
      <c r="V657" s="10"/>
      <c r="W657" s="10"/>
      <c r="X657" s="10"/>
      <c r="Y657" s="10"/>
      <c r="Z657" s="10"/>
    </row>
    <row r="658" spans="1:26" ht="15.5">
      <c r="A658" s="10"/>
      <c r="B658" s="10"/>
      <c r="C658" s="10"/>
      <c r="D658" s="10"/>
      <c r="E658" s="10"/>
      <c r="F658" s="610"/>
      <c r="G658" s="10"/>
      <c r="H658" s="10"/>
      <c r="I658" s="10"/>
      <c r="J658" s="10"/>
      <c r="K658" s="10"/>
      <c r="L658" s="10"/>
      <c r="M658" s="507"/>
      <c r="N658" s="10"/>
      <c r="O658" s="10"/>
      <c r="P658" s="10"/>
      <c r="Q658" s="10"/>
      <c r="R658" s="10"/>
      <c r="S658" s="10"/>
      <c r="T658" s="10"/>
      <c r="U658" s="10"/>
      <c r="V658" s="10"/>
      <c r="W658" s="10"/>
      <c r="X658" s="10"/>
      <c r="Y658" s="10"/>
      <c r="Z658" s="10"/>
    </row>
    <row r="659" spans="1:26" ht="15.5">
      <c r="A659" s="10"/>
      <c r="B659" s="10"/>
      <c r="C659" s="10"/>
      <c r="D659" s="10"/>
      <c r="E659" s="10"/>
      <c r="F659" s="610"/>
      <c r="G659" s="10"/>
      <c r="H659" s="10"/>
      <c r="I659" s="10"/>
      <c r="J659" s="10"/>
      <c r="K659" s="10"/>
      <c r="L659" s="10"/>
      <c r="M659" s="507"/>
      <c r="N659" s="10"/>
      <c r="O659" s="10"/>
      <c r="P659" s="10"/>
      <c r="Q659" s="10"/>
      <c r="R659" s="10"/>
      <c r="S659" s="10"/>
      <c r="T659" s="10"/>
      <c r="U659" s="10"/>
      <c r="V659" s="10"/>
      <c r="W659" s="10"/>
      <c r="X659" s="10"/>
      <c r="Y659" s="10"/>
      <c r="Z659" s="10"/>
    </row>
    <row r="660" spans="1:26" ht="15.5">
      <c r="A660" s="10"/>
      <c r="B660" s="10"/>
      <c r="C660" s="10"/>
      <c r="D660" s="10"/>
      <c r="E660" s="10"/>
      <c r="F660" s="610"/>
      <c r="G660" s="10"/>
      <c r="H660" s="10"/>
      <c r="I660" s="10"/>
      <c r="J660" s="10"/>
      <c r="K660" s="10"/>
      <c r="L660" s="10"/>
      <c r="M660" s="507"/>
      <c r="N660" s="10"/>
      <c r="O660" s="10"/>
      <c r="P660" s="10"/>
      <c r="Q660" s="10"/>
      <c r="R660" s="10"/>
      <c r="S660" s="10"/>
      <c r="T660" s="10"/>
      <c r="U660" s="10"/>
      <c r="V660" s="10"/>
      <c r="W660" s="10"/>
      <c r="X660" s="10"/>
      <c r="Y660" s="10"/>
      <c r="Z660" s="10"/>
    </row>
    <row r="661" spans="1:26" ht="15.5">
      <c r="A661" s="10"/>
      <c r="B661" s="10"/>
      <c r="C661" s="10"/>
      <c r="D661" s="10"/>
      <c r="E661" s="10"/>
      <c r="F661" s="610"/>
      <c r="G661" s="10"/>
      <c r="H661" s="10"/>
      <c r="I661" s="10"/>
      <c r="J661" s="10"/>
      <c r="K661" s="10"/>
      <c r="L661" s="10"/>
      <c r="M661" s="507"/>
      <c r="N661" s="10"/>
      <c r="O661" s="10"/>
      <c r="P661" s="10"/>
      <c r="Q661" s="10"/>
      <c r="R661" s="10"/>
      <c r="S661" s="10"/>
      <c r="T661" s="10"/>
      <c r="U661" s="10"/>
      <c r="V661" s="10"/>
      <c r="W661" s="10"/>
      <c r="X661" s="10"/>
      <c r="Y661" s="10"/>
      <c r="Z661" s="10"/>
    </row>
    <row r="662" spans="1:26" ht="15.5">
      <c r="A662" s="10"/>
      <c r="B662" s="10"/>
      <c r="C662" s="10"/>
      <c r="D662" s="10"/>
      <c r="E662" s="10"/>
      <c r="F662" s="610"/>
      <c r="G662" s="10"/>
      <c r="H662" s="10"/>
      <c r="I662" s="10"/>
      <c r="J662" s="10"/>
      <c r="K662" s="10"/>
      <c r="L662" s="10"/>
      <c r="M662" s="507"/>
      <c r="N662" s="10"/>
      <c r="O662" s="10"/>
      <c r="P662" s="10"/>
      <c r="Q662" s="10"/>
      <c r="R662" s="10"/>
      <c r="S662" s="10"/>
      <c r="T662" s="10"/>
      <c r="U662" s="10"/>
      <c r="V662" s="10"/>
      <c r="W662" s="10"/>
      <c r="X662" s="10"/>
      <c r="Y662" s="10"/>
      <c r="Z662" s="10"/>
    </row>
    <row r="663" spans="1:26" ht="15.5">
      <c r="A663" s="10"/>
      <c r="B663" s="10"/>
      <c r="C663" s="10"/>
      <c r="D663" s="10"/>
      <c r="E663" s="10"/>
      <c r="F663" s="610"/>
      <c r="G663" s="10"/>
      <c r="H663" s="10"/>
      <c r="I663" s="10"/>
      <c r="J663" s="10"/>
      <c r="K663" s="10"/>
      <c r="L663" s="10"/>
      <c r="M663" s="507"/>
      <c r="N663" s="10"/>
      <c r="O663" s="10"/>
      <c r="P663" s="10"/>
      <c r="Q663" s="10"/>
      <c r="R663" s="10"/>
      <c r="S663" s="10"/>
      <c r="T663" s="10"/>
      <c r="U663" s="10"/>
      <c r="V663" s="10"/>
      <c r="W663" s="10"/>
      <c r="X663" s="10"/>
      <c r="Y663" s="10"/>
      <c r="Z663" s="10"/>
    </row>
    <row r="664" spans="1:26" ht="15.5">
      <c r="A664" s="10"/>
      <c r="B664" s="10"/>
      <c r="C664" s="10"/>
      <c r="D664" s="10"/>
      <c r="E664" s="10"/>
      <c r="F664" s="610"/>
      <c r="G664" s="10"/>
      <c r="H664" s="10"/>
      <c r="I664" s="10"/>
      <c r="J664" s="10"/>
      <c r="K664" s="10"/>
      <c r="L664" s="10"/>
      <c r="M664" s="507"/>
      <c r="N664" s="10"/>
      <c r="O664" s="10"/>
      <c r="P664" s="10"/>
      <c r="Q664" s="10"/>
      <c r="R664" s="10"/>
      <c r="S664" s="10"/>
      <c r="T664" s="10"/>
      <c r="U664" s="10"/>
      <c r="V664" s="10"/>
      <c r="W664" s="10"/>
      <c r="X664" s="10"/>
      <c r="Y664" s="10"/>
      <c r="Z664" s="10"/>
    </row>
    <row r="665" spans="1:26" ht="15.5">
      <c r="A665" s="10"/>
      <c r="B665" s="10"/>
      <c r="C665" s="10"/>
      <c r="D665" s="10"/>
      <c r="E665" s="10"/>
      <c r="F665" s="610"/>
      <c r="G665" s="10"/>
      <c r="H665" s="10"/>
      <c r="I665" s="10"/>
      <c r="J665" s="10"/>
      <c r="K665" s="10"/>
      <c r="L665" s="10"/>
      <c r="M665" s="507"/>
      <c r="N665" s="10"/>
      <c r="O665" s="10"/>
      <c r="P665" s="10"/>
      <c r="Q665" s="10"/>
      <c r="R665" s="10"/>
      <c r="S665" s="10"/>
      <c r="T665" s="10"/>
      <c r="U665" s="10"/>
      <c r="V665" s="10"/>
      <c r="W665" s="10"/>
      <c r="X665" s="10"/>
      <c r="Y665" s="10"/>
      <c r="Z665" s="10"/>
    </row>
    <row r="666" spans="1:26" ht="15.5">
      <c r="A666" s="10"/>
      <c r="B666" s="10"/>
      <c r="C666" s="10"/>
      <c r="D666" s="10"/>
      <c r="E666" s="10"/>
      <c r="F666" s="610"/>
      <c r="G666" s="10"/>
      <c r="H666" s="10"/>
      <c r="I666" s="10"/>
      <c r="J666" s="10"/>
      <c r="K666" s="10"/>
      <c r="L666" s="10"/>
      <c r="M666" s="507"/>
      <c r="N666" s="10"/>
      <c r="O666" s="10"/>
      <c r="P666" s="10"/>
      <c r="Q666" s="10"/>
      <c r="R666" s="10"/>
      <c r="S666" s="10"/>
      <c r="T666" s="10"/>
      <c r="U666" s="10"/>
      <c r="V666" s="10"/>
      <c r="W666" s="10"/>
      <c r="X666" s="10"/>
      <c r="Y666" s="10"/>
      <c r="Z666" s="10"/>
    </row>
    <row r="667" spans="1:26" ht="15.5">
      <c r="A667" s="10"/>
      <c r="B667" s="10"/>
      <c r="C667" s="10"/>
      <c r="D667" s="10"/>
      <c r="E667" s="10"/>
      <c r="F667" s="610"/>
      <c r="G667" s="10"/>
      <c r="H667" s="10"/>
      <c r="I667" s="10"/>
      <c r="J667" s="10"/>
      <c r="K667" s="10"/>
      <c r="L667" s="10"/>
      <c r="M667" s="507"/>
      <c r="N667" s="10"/>
      <c r="O667" s="10"/>
      <c r="P667" s="10"/>
      <c r="Q667" s="10"/>
      <c r="R667" s="10"/>
      <c r="S667" s="10"/>
      <c r="T667" s="10"/>
      <c r="U667" s="10"/>
      <c r="V667" s="10"/>
      <c r="W667" s="10"/>
      <c r="X667" s="10"/>
      <c r="Y667" s="10"/>
      <c r="Z667" s="10"/>
    </row>
    <row r="668" spans="1:26" ht="15.5">
      <c r="A668" s="10"/>
      <c r="B668" s="10"/>
      <c r="C668" s="10"/>
      <c r="D668" s="10"/>
      <c r="E668" s="10"/>
      <c r="F668" s="610"/>
      <c r="G668" s="10"/>
      <c r="H668" s="10"/>
      <c r="I668" s="10"/>
      <c r="J668" s="10"/>
      <c r="K668" s="10"/>
      <c r="L668" s="10"/>
      <c r="M668" s="507"/>
      <c r="N668" s="10"/>
      <c r="O668" s="10"/>
      <c r="P668" s="10"/>
      <c r="Q668" s="10"/>
      <c r="R668" s="10"/>
      <c r="S668" s="10"/>
      <c r="T668" s="10"/>
      <c r="U668" s="10"/>
      <c r="V668" s="10"/>
      <c r="W668" s="10"/>
      <c r="X668" s="10"/>
      <c r="Y668" s="10"/>
      <c r="Z668" s="10"/>
    </row>
    <row r="669" spans="1:26" ht="15.5">
      <c r="A669" s="10"/>
      <c r="B669" s="10"/>
      <c r="C669" s="10"/>
      <c r="D669" s="10"/>
      <c r="E669" s="10"/>
      <c r="F669" s="610"/>
      <c r="G669" s="10"/>
      <c r="H669" s="10"/>
      <c r="I669" s="10"/>
      <c r="J669" s="10"/>
      <c r="K669" s="10"/>
      <c r="L669" s="10"/>
      <c r="M669" s="507"/>
      <c r="N669" s="10"/>
      <c r="O669" s="10"/>
      <c r="P669" s="10"/>
      <c r="Q669" s="10"/>
      <c r="R669" s="10"/>
      <c r="S669" s="10"/>
      <c r="T669" s="10"/>
      <c r="U669" s="10"/>
      <c r="V669" s="10"/>
      <c r="W669" s="10"/>
      <c r="X669" s="10"/>
      <c r="Y669" s="10"/>
      <c r="Z669" s="10"/>
    </row>
    <row r="670" spans="1:26" ht="15.5">
      <c r="A670" s="10"/>
      <c r="B670" s="10"/>
      <c r="C670" s="10"/>
      <c r="D670" s="10"/>
      <c r="E670" s="10"/>
      <c r="F670" s="610"/>
      <c r="G670" s="10"/>
      <c r="H670" s="10"/>
      <c r="I670" s="10"/>
      <c r="J670" s="10"/>
      <c r="K670" s="10"/>
      <c r="L670" s="10"/>
      <c r="M670" s="507"/>
      <c r="N670" s="10"/>
      <c r="O670" s="10"/>
      <c r="P670" s="10"/>
      <c r="Q670" s="10"/>
      <c r="R670" s="10"/>
      <c r="S670" s="10"/>
      <c r="T670" s="10"/>
      <c r="U670" s="10"/>
      <c r="V670" s="10"/>
      <c r="W670" s="10"/>
      <c r="X670" s="10"/>
      <c r="Y670" s="10"/>
      <c r="Z670" s="10"/>
    </row>
    <row r="671" spans="1:26" ht="15.5">
      <c r="A671" s="10"/>
      <c r="B671" s="10"/>
      <c r="C671" s="10"/>
      <c r="D671" s="10"/>
      <c r="E671" s="10"/>
      <c r="F671" s="610"/>
      <c r="G671" s="10"/>
      <c r="H671" s="10"/>
      <c r="I671" s="10"/>
      <c r="J671" s="10"/>
      <c r="K671" s="10"/>
      <c r="L671" s="10"/>
      <c r="M671" s="507"/>
      <c r="N671" s="10"/>
      <c r="O671" s="10"/>
      <c r="P671" s="10"/>
      <c r="Q671" s="10"/>
      <c r="R671" s="10"/>
      <c r="S671" s="10"/>
      <c r="T671" s="10"/>
      <c r="U671" s="10"/>
      <c r="V671" s="10"/>
      <c r="W671" s="10"/>
      <c r="X671" s="10"/>
      <c r="Y671" s="10"/>
      <c r="Z671" s="10"/>
    </row>
    <row r="672" spans="1:26" ht="15.5">
      <c r="A672" s="10"/>
      <c r="B672" s="10"/>
      <c r="C672" s="10"/>
      <c r="D672" s="10"/>
      <c r="E672" s="10"/>
      <c r="F672" s="610"/>
      <c r="G672" s="10"/>
      <c r="H672" s="10"/>
      <c r="I672" s="10"/>
      <c r="J672" s="10"/>
      <c r="K672" s="10"/>
      <c r="L672" s="10"/>
      <c r="M672" s="507"/>
      <c r="N672" s="10"/>
      <c r="O672" s="10"/>
      <c r="P672" s="10"/>
      <c r="Q672" s="10"/>
      <c r="R672" s="10"/>
      <c r="S672" s="10"/>
      <c r="T672" s="10"/>
      <c r="U672" s="10"/>
      <c r="V672" s="10"/>
      <c r="W672" s="10"/>
      <c r="X672" s="10"/>
      <c r="Y672" s="10"/>
      <c r="Z672" s="10"/>
    </row>
    <row r="673" spans="1:26" ht="15.5">
      <c r="A673" s="10"/>
      <c r="B673" s="10"/>
      <c r="C673" s="10"/>
      <c r="D673" s="10"/>
      <c r="E673" s="10"/>
      <c r="F673" s="610"/>
      <c r="G673" s="10"/>
      <c r="H673" s="10"/>
      <c r="I673" s="10"/>
      <c r="J673" s="10"/>
      <c r="K673" s="10"/>
      <c r="L673" s="10"/>
      <c r="M673" s="507"/>
      <c r="N673" s="10"/>
      <c r="O673" s="10"/>
      <c r="P673" s="10"/>
      <c r="Q673" s="10"/>
      <c r="R673" s="10"/>
      <c r="S673" s="10"/>
      <c r="T673" s="10"/>
      <c r="U673" s="10"/>
      <c r="V673" s="10"/>
      <c r="W673" s="10"/>
      <c r="X673" s="10"/>
      <c r="Y673" s="10"/>
      <c r="Z673" s="10"/>
    </row>
    <row r="674" spans="1:26" ht="15.5">
      <c r="A674" s="10"/>
      <c r="B674" s="10"/>
      <c r="C674" s="10"/>
      <c r="D674" s="10"/>
      <c r="E674" s="10"/>
      <c r="F674" s="610"/>
      <c r="G674" s="10"/>
      <c r="H674" s="10"/>
      <c r="I674" s="10"/>
      <c r="J674" s="10"/>
      <c r="K674" s="10"/>
      <c r="L674" s="10"/>
      <c r="M674" s="507"/>
      <c r="N674" s="10"/>
      <c r="O674" s="10"/>
      <c r="P674" s="10"/>
      <c r="Q674" s="10"/>
      <c r="R674" s="10"/>
      <c r="S674" s="10"/>
      <c r="T674" s="10"/>
      <c r="U674" s="10"/>
      <c r="V674" s="10"/>
      <c r="W674" s="10"/>
      <c r="X674" s="10"/>
      <c r="Y674" s="10"/>
      <c r="Z674" s="10"/>
    </row>
    <row r="675" spans="1:26" ht="15.5">
      <c r="A675" s="10"/>
      <c r="B675" s="10"/>
      <c r="C675" s="10"/>
      <c r="D675" s="10"/>
      <c r="E675" s="10"/>
      <c r="F675" s="610"/>
      <c r="G675" s="10"/>
      <c r="H675" s="10"/>
      <c r="I675" s="10"/>
      <c r="J675" s="10"/>
      <c r="K675" s="10"/>
      <c r="L675" s="10"/>
      <c r="M675" s="507"/>
      <c r="N675" s="10"/>
      <c r="O675" s="10"/>
      <c r="P675" s="10"/>
      <c r="Q675" s="10"/>
      <c r="R675" s="10"/>
      <c r="S675" s="10"/>
      <c r="T675" s="10"/>
      <c r="U675" s="10"/>
      <c r="V675" s="10"/>
      <c r="W675" s="10"/>
      <c r="X675" s="10"/>
      <c r="Y675" s="10"/>
      <c r="Z675" s="10"/>
    </row>
    <row r="676" spans="1:26" ht="15.5">
      <c r="A676" s="10"/>
      <c r="B676" s="10"/>
      <c r="C676" s="10"/>
      <c r="D676" s="10"/>
      <c r="E676" s="10"/>
      <c r="F676" s="610"/>
      <c r="G676" s="10"/>
      <c r="H676" s="10"/>
      <c r="I676" s="10"/>
      <c r="J676" s="10"/>
      <c r="K676" s="10"/>
      <c r="L676" s="10"/>
      <c r="M676" s="507"/>
      <c r="N676" s="10"/>
      <c r="O676" s="10"/>
      <c r="P676" s="10"/>
      <c r="Q676" s="10"/>
      <c r="R676" s="10"/>
      <c r="S676" s="10"/>
      <c r="T676" s="10"/>
      <c r="U676" s="10"/>
      <c r="V676" s="10"/>
      <c r="W676" s="10"/>
      <c r="X676" s="10"/>
      <c r="Y676" s="10"/>
      <c r="Z676" s="10"/>
    </row>
    <row r="677" spans="1:26" ht="15.5">
      <c r="A677" s="10"/>
      <c r="B677" s="10"/>
      <c r="C677" s="10"/>
      <c r="D677" s="10"/>
      <c r="E677" s="10"/>
      <c r="F677" s="610"/>
      <c r="G677" s="10"/>
      <c r="H677" s="10"/>
      <c r="I677" s="10"/>
      <c r="J677" s="10"/>
      <c r="K677" s="10"/>
      <c r="L677" s="10"/>
      <c r="M677" s="507"/>
      <c r="N677" s="10"/>
      <c r="O677" s="10"/>
      <c r="P677" s="10"/>
      <c r="Q677" s="10"/>
      <c r="R677" s="10"/>
      <c r="S677" s="10"/>
      <c r="T677" s="10"/>
      <c r="U677" s="10"/>
      <c r="V677" s="10"/>
      <c r="W677" s="10"/>
      <c r="X677" s="10"/>
      <c r="Y677" s="10"/>
      <c r="Z677" s="10"/>
    </row>
    <row r="678" spans="1:26" ht="15.5">
      <c r="A678" s="10"/>
      <c r="B678" s="10"/>
      <c r="C678" s="10"/>
      <c r="D678" s="10"/>
      <c r="E678" s="10"/>
      <c r="F678" s="610"/>
      <c r="G678" s="10"/>
      <c r="H678" s="10"/>
      <c r="I678" s="10"/>
      <c r="J678" s="10"/>
      <c r="K678" s="10"/>
      <c r="L678" s="10"/>
      <c r="M678" s="507"/>
      <c r="N678" s="10"/>
      <c r="O678" s="10"/>
      <c r="P678" s="10"/>
      <c r="Q678" s="10"/>
      <c r="R678" s="10"/>
      <c r="S678" s="10"/>
      <c r="T678" s="10"/>
      <c r="U678" s="10"/>
      <c r="V678" s="10"/>
      <c r="W678" s="10"/>
      <c r="X678" s="10"/>
      <c r="Y678" s="10"/>
      <c r="Z678" s="10"/>
    </row>
    <row r="679" spans="1:26" ht="15.5">
      <c r="A679" s="10"/>
      <c r="B679" s="10"/>
      <c r="C679" s="10"/>
      <c r="D679" s="10"/>
      <c r="E679" s="10"/>
      <c r="F679" s="610"/>
      <c r="G679" s="10"/>
      <c r="H679" s="10"/>
      <c r="I679" s="10"/>
      <c r="J679" s="10"/>
      <c r="K679" s="10"/>
      <c r="L679" s="10"/>
      <c r="M679" s="507"/>
      <c r="N679" s="10"/>
      <c r="O679" s="10"/>
      <c r="P679" s="10"/>
      <c r="Q679" s="10"/>
      <c r="R679" s="10"/>
      <c r="S679" s="10"/>
      <c r="T679" s="10"/>
      <c r="U679" s="10"/>
      <c r="V679" s="10"/>
      <c r="W679" s="10"/>
      <c r="X679" s="10"/>
      <c r="Y679" s="10"/>
      <c r="Z679" s="10"/>
    </row>
    <row r="680" spans="1:26" ht="15.5">
      <c r="A680" s="10"/>
      <c r="B680" s="10"/>
      <c r="C680" s="10"/>
      <c r="D680" s="10"/>
      <c r="E680" s="10"/>
      <c r="F680" s="610"/>
      <c r="G680" s="10"/>
      <c r="H680" s="10"/>
      <c r="I680" s="10"/>
      <c r="J680" s="10"/>
      <c r="K680" s="10"/>
      <c r="L680" s="10"/>
      <c r="M680" s="507"/>
      <c r="N680" s="10"/>
      <c r="O680" s="10"/>
      <c r="P680" s="10"/>
      <c r="Q680" s="10"/>
      <c r="R680" s="10"/>
      <c r="S680" s="10"/>
      <c r="T680" s="10"/>
      <c r="U680" s="10"/>
      <c r="V680" s="10"/>
      <c r="W680" s="10"/>
      <c r="X680" s="10"/>
      <c r="Y680" s="10"/>
      <c r="Z680" s="10"/>
    </row>
    <row r="681" spans="1:26" ht="15.5">
      <c r="A681" s="10"/>
      <c r="B681" s="10"/>
      <c r="C681" s="10"/>
      <c r="D681" s="10"/>
      <c r="E681" s="10"/>
      <c r="F681" s="610"/>
      <c r="G681" s="10"/>
      <c r="H681" s="10"/>
      <c r="I681" s="10"/>
      <c r="J681" s="10"/>
      <c r="K681" s="10"/>
      <c r="L681" s="10"/>
      <c r="M681" s="507"/>
      <c r="N681" s="10"/>
      <c r="O681" s="10"/>
      <c r="P681" s="10"/>
      <c r="Q681" s="10"/>
      <c r="R681" s="10"/>
      <c r="S681" s="10"/>
      <c r="T681" s="10"/>
      <c r="U681" s="10"/>
      <c r="V681" s="10"/>
      <c r="W681" s="10"/>
      <c r="X681" s="10"/>
      <c r="Y681" s="10"/>
      <c r="Z681" s="10"/>
    </row>
    <row r="682" spans="1:26" ht="15.5">
      <c r="A682" s="10"/>
      <c r="B682" s="10"/>
      <c r="C682" s="10"/>
      <c r="D682" s="10"/>
      <c r="E682" s="10"/>
      <c r="F682" s="610"/>
      <c r="G682" s="10"/>
      <c r="H682" s="10"/>
      <c r="I682" s="10"/>
      <c r="J682" s="10"/>
      <c r="K682" s="10"/>
      <c r="L682" s="10"/>
      <c r="M682" s="507"/>
      <c r="N682" s="10"/>
      <c r="O682" s="10"/>
      <c r="P682" s="10"/>
      <c r="Q682" s="10"/>
      <c r="R682" s="10"/>
      <c r="S682" s="10"/>
      <c r="T682" s="10"/>
      <c r="U682" s="10"/>
      <c r="V682" s="10"/>
      <c r="W682" s="10"/>
      <c r="X682" s="10"/>
      <c r="Y682" s="10"/>
      <c r="Z682" s="10"/>
    </row>
    <row r="683" spans="1:26" ht="15.5">
      <c r="A683" s="10"/>
      <c r="B683" s="10"/>
      <c r="C683" s="10"/>
      <c r="D683" s="10"/>
      <c r="E683" s="10"/>
      <c r="F683" s="610"/>
      <c r="G683" s="10"/>
      <c r="H683" s="10"/>
      <c r="I683" s="10"/>
      <c r="J683" s="10"/>
      <c r="K683" s="10"/>
      <c r="L683" s="10"/>
      <c r="M683" s="507"/>
      <c r="N683" s="10"/>
      <c r="O683" s="10"/>
      <c r="P683" s="10"/>
      <c r="Q683" s="10"/>
      <c r="R683" s="10"/>
      <c r="S683" s="10"/>
      <c r="T683" s="10"/>
      <c r="U683" s="10"/>
      <c r="V683" s="10"/>
      <c r="W683" s="10"/>
      <c r="X683" s="10"/>
      <c r="Y683" s="10"/>
      <c r="Z683" s="10"/>
    </row>
    <row r="684" spans="1:26" ht="15.5">
      <c r="A684" s="10"/>
      <c r="B684" s="10"/>
      <c r="C684" s="10"/>
      <c r="D684" s="10"/>
      <c r="E684" s="10"/>
      <c r="F684" s="610"/>
      <c r="G684" s="10"/>
      <c r="H684" s="10"/>
      <c r="I684" s="10"/>
      <c r="J684" s="10"/>
      <c r="K684" s="10"/>
      <c r="L684" s="10"/>
      <c r="M684" s="507"/>
      <c r="N684" s="10"/>
      <c r="O684" s="10"/>
      <c r="P684" s="10"/>
      <c r="Q684" s="10"/>
      <c r="R684" s="10"/>
      <c r="S684" s="10"/>
      <c r="T684" s="10"/>
      <c r="U684" s="10"/>
      <c r="V684" s="10"/>
      <c r="W684" s="10"/>
      <c r="X684" s="10"/>
      <c r="Y684" s="10"/>
      <c r="Z684" s="10"/>
    </row>
    <row r="685" spans="1:26" ht="15.5">
      <c r="A685" s="10"/>
      <c r="B685" s="10"/>
      <c r="C685" s="10"/>
      <c r="D685" s="10"/>
      <c r="E685" s="10"/>
      <c r="F685" s="610"/>
      <c r="G685" s="10"/>
      <c r="H685" s="10"/>
      <c r="I685" s="10"/>
      <c r="J685" s="10"/>
      <c r="K685" s="10"/>
      <c r="L685" s="10"/>
      <c r="M685" s="507"/>
      <c r="N685" s="10"/>
      <c r="O685" s="10"/>
      <c r="P685" s="10"/>
      <c r="Q685" s="10"/>
      <c r="R685" s="10"/>
      <c r="S685" s="10"/>
      <c r="T685" s="10"/>
      <c r="U685" s="10"/>
      <c r="V685" s="10"/>
      <c r="W685" s="10"/>
      <c r="X685" s="10"/>
      <c r="Y685" s="10"/>
      <c r="Z685" s="10"/>
    </row>
    <row r="686" spans="1:26" ht="15.5">
      <c r="A686" s="10"/>
      <c r="B686" s="10"/>
      <c r="C686" s="10"/>
      <c r="D686" s="10"/>
      <c r="E686" s="10"/>
      <c r="F686" s="610"/>
      <c r="G686" s="10"/>
      <c r="H686" s="10"/>
      <c r="I686" s="10"/>
      <c r="J686" s="10"/>
      <c r="K686" s="10"/>
      <c r="L686" s="10"/>
      <c r="M686" s="507"/>
      <c r="N686" s="10"/>
      <c r="O686" s="10"/>
      <c r="P686" s="10"/>
      <c r="Q686" s="10"/>
      <c r="R686" s="10"/>
      <c r="S686" s="10"/>
      <c r="T686" s="10"/>
      <c r="U686" s="10"/>
      <c r="V686" s="10"/>
      <c r="W686" s="10"/>
      <c r="X686" s="10"/>
      <c r="Y686" s="10"/>
      <c r="Z686" s="10"/>
    </row>
    <row r="687" spans="1:26" ht="15.5">
      <c r="A687" s="10"/>
      <c r="B687" s="10"/>
      <c r="C687" s="10"/>
      <c r="D687" s="10"/>
      <c r="E687" s="10"/>
      <c r="F687" s="610"/>
      <c r="G687" s="10"/>
      <c r="H687" s="10"/>
      <c r="I687" s="10"/>
      <c r="J687" s="10"/>
      <c r="K687" s="10"/>
      <c r="L687" s="10"/>
      <c r="M687" s="507"/>
      <c r="N687" s="10"/>
      <c r="O687" s="10"/>
      <c r="P687" s="10"/>
      <c r="Q687" s="10"/>
      <c r="R687" s="10"/>
      <c r="S687" s="10"/>
      <c r="T687" s="10"/>
      <c r="U687" s="10"/>
      <c r="V687" s="10"/>
      <c r="W687" s="10"/>
      <c r="X687" s="10"/>
      <c r="Y687" s="10"/>
      <c r="Z687" s="10"/>
    </row>
    <row r="688" spans="1:26" ht="15.5">
      <c r="A688" s="10"/>
      <c r="B688" s="10"/>
      <c r="C688" s="10"/>
      <c r="D688" s="10"/>
      <c r="E688" s="10"/>
      <c r="F688" s="610"/>
      <c r="G688" s="10"/>
      <c r="H688" s="10"/>
      <c r="I688" s="10"/>
      <c r="J688" s="10"/>
      <c r="K688" s="10"/>
      <c r="L688" s="10"/>
      <c r="M688" s="507"/>
      <c r="N688" s="10"/>
      <c r="O688" s="10"/>
      <c r="P688" s="10"/>
      <c r="Q688" s="10"/>
      <c r="R688" s="10"/>
      <c r="S688" s="10"/>
      <c r="T688" s="10"/>
      <c r="U688" s="10"/>
      <c r="V688" s="10"/>
      <c r="W688" s="10"/>
      <c r="X688" s="10"/>
      <c r="Y688" s="10"/>
      <c r="Z688" s="10"/>
    </row>
    <row r="689" spans="1:26" ht="15.5">
      <c r="A689" s="10"/>
      <c r="B689" s="10"/>
      <c r="C689" s="10"/>
      <c r="D689" s="10"/>
      <c r="E689" s="10"/>
      <c r="F689" s="610"/>
      <c r="G689" s="10"/>
      <c r="H689" s="10"/>
      <c r="I689" s="10"/>
      <c r="J689" s="10"/>
      <c r="K689" s="10"/>
      <c r="L689" s="10"/>
      <c r="M689" s="507"/>
      <c r="N689" s="10"/>
      <c r="O689" s="10"/>
      <c r="P689" s="10"/>
      <c r="Q689" s="10"/>
      <c r="R689" s="10"/>
      <c r="S689" s="10"/>
      <c r="T689" s="10"/>
      <c r="U689" s="10"/>
      <c r="V689" s="10"/>
      <c r="W689" s="10"/>
      <c r="X689" s="10"/>
      <c r="Y689" s="10"/>
      <c r="Z689" s="10"/>
    </row>
    <row r="690" spans="1:26" ht="15.5">
      <c r="A690" s="10"/>
      <c r="B690" s="10"/>
      <c r="C690" s="10"/>
      <c r="D690" s="10"/>
      <c r="E690" s="10"/>
      <c r="F690" s="610"/>
      <c r="G690" s="10"/>
      <c r="H690" s="10"/>
      <c r="I690" s="10"/>
      <c r="J690" s="10"/>
      <c r="K690" s="10"/>
      <c r="L690" s="10"/>
      <c r="M690" s="507"/>
      <c r="N690" s="10"/>
      <c r="O690" s="10"/>
      <c r="P690" s="10"/>
      <c r="Q690" s="10"/>
      <c r="R690" s="10"/>
      <c r="S690" s="10"/>
      <c r="T690" s="10"/>
      <c r="U690" s="10"/>
      <c r="V690" s="10"/>
      <c r="W690" s="10"/>
      <c r="X690" s="10"/>
      <c r="Y690" s="10"/>
      <c r="Z690" s="10"/>
    </row>
    <row r="691" spans="1:26" ht="15.5">
      <c r="A691" s="10"/>
      <c r="B691" s="10"/>
      <c r="C691" s="10"/>
      <c r="D691" s="10"/>
      <c r="E691" s="10"/>
      <c r="F691" s="610"/>
      <c r="G691" s="10"/>
      <c r="H691" s="10"/>
      <c r="I691" s="10"/>
      <c r="J691" s="10"/>
      <c r="K691" s="10"/>
      <c r="L691" s="10"/>
      <c r="M691" s="507"/>
      <c r="N691" s="10"/>
      <c r="O691" s="10"/>
      <c r="P691" s="10"/>
      <c r="Q691" s="10"/>
      <c r="R691" s="10"/>
      <c r="S691" s="10"/>
      <c r="T691" s="10"/>
      <c r="U691" s="10"/>
      <c r="V691" s="10"/>
      <c r="W691" s="10"/>
      <c r="X691" s="10"/>
      <c r="Y691" s="10"/>
      <c r="Z691" s="10"/>
    </row>
    <row r="692" spans="1:26" ht="15.5">
      <c r="A692" s="10"/>
      <c r="B692" s="10"/>
      <c r="C692" s="10"/>
      <c r="D692" s="10"/>
      <c r="E692" s="10"/>
      <c r="F692" s="610"/>
      <c r="G692" s="10"/>
      <c r="H692" s="10"/>
      <c r="I692" s="10"/>
      <c r="J692" s="10"/>
      <c r="K692" s="10"/>
      <c r="L692" s="10"/>
      <c r="M692" s="507"/>
      <c r="N692" s="10"/>
      <c r="O692" s="10"/>
      <c r="P692" s="10"/>
      <c r="Q692" s="10"/>
      <c r="R692" s="10"/>
      <c r="S692" s="10"/>
      <c r="T692" s="10"/>
      <c r="U692" s="10"/>
      <c r="V692" s="10"/>
      <c r="W692" s="10"/>
      <c r="X692" s="10"/>
      <c r="Y692" s="10"/>
      <c r="Z692" s="10"/>
    </row>
    <row r="693" spans="1:26" ht="15.5">
      <c r="A693" s="10"/>
      <c r="B693" s="10"/>
      <c r="C693" s="10"/>
      <c r="D693" s="10"/>
      <c r="E693" s="10"/>
      <c r="F693" s="610"/>
      <c r="G693" s="10"/>
      <c r="H693" s="10"/>
      <c r="I693" s="10"/>
      <c r="J693" s="10"/>
      <c r="K693" s="10"/>
      <c r="L693" s="10"/>
      <c r="M693" s="507"/>
      <c r="N693" s="10"/>
      <c r="O693" s="10"/>
      <c r="P693" s="10"/>
      <c r="Q693" s="10"/>
      <c r="R693" s="10"/>
      <c r="S693" s="10"/>
      <c r="T693" s="10"/>
      <c r="U693" s="10"/>
      <c r="V693" s="10"/>
      <c r="W693" s="10"/>
      <c r="X693" s="10"/>
      <c r="Y693" s="10"/>
      <c r="Z693" s="10"/>
    </row>
    <row r="694" spans="1:26" ht="15.5">
      <c r="A694" s="10"/>
      <c r="B694" s="10"/>
      <c r="C694" s="10"/>
      <c r="D694" s="10"/>
      <c r="E694" s="10"/>
      <c r="F694" s="610"/>
      <c r="G694" s="10"/>
      <c r="H694" s="10"/>
      <c r="I694" s="10"/>
      <c r="J694" s="10"/>
      <c r="K694" s="10"/>
      <c r="L694" s="10"/>
      <c r="M694" s="507"/>
      <c r="N694" s="10"/>
      <c r="O694" s="10"/>
      <c r="P694" s="10"/>
      <c r="Q694" s="10"/>
      <c r="R694" s="10"/>
      <c r="S694" s="10"/>
      <c r="T694" s="10"/>
      <c r="U694" s="10"/>
      <c r="V694" s="10"/>
      <c r="W694" s="10"/>
      <c r="X694" s="10"/>
      <c r="Y694" s="10"/>
      <c r="Z694" s="10"/>
    </row>
    <row r="695" spans="1:26" ht="15.5">
      <c r="A695" s="10"/>
      <c r="B695" s="10"/>
      <c r="C695" s="10"/>
      <c r="D695" s="10"/>
      <c r="E695" s="10"/>
      <c r="F695" s="610"/>
      <c r="G695" s="10"/>
      <c r="H695" s="10"/>
      <c r="I695" s="10"/>
      <c r="J695" s="10"/>
      <c r="K695" s="10"/>
      <c r="L695" s="10"/>
      <c r="M695" s="507"/>
      <c r="N695" s="10"/>
      <c r="O695" s="10"/>
      <c r="P695" s="10"/>
      <c r="Q695" s="10"/>
      <c r="R695" s="10"/>
      <c r="S695" s="10"/>
      <c r="T695" s="10"/>
      <c r="U695" s="10"/>
      <c r="V695" s="10"/>
      <c r="W695" s="10"/>
      <c r="X695" s="10"/>
      <c r="Y695" s="10"/>
      <c r="Z695" s="10"/>
    </row>
    <row r="696" spans="1:26" ht="15.5">
      <c r="A696" s="10"/>
      <c r="B696" s="10"/>
      <c r="C696" s="10"/>
      <c r="D696" s="10"/>
      <c r="E696" s="10"/>
      <c r="F696" s="610"/>
      <c r="G696" s="10"/>
      <c r="H696" s="10"/>
      <c r="I696" s="10"/>
      <c r="J696" s="10"/>
      <c r="K696" s="10"/>
      <c r="L696" s="10"/>
      <c r="M696" s="507"/>
      <c r="N696" s="10"/>
      <c r="O696" s="10"/>
      <c r="P696" s="10"/>
      <c r="Q696" s="10"/>
      <c r="R696" s="10"/>
      <c r="S696" s="10"/>
      <c r="T696" s="10"/>
      <c r="U696" s="10"/>
      <c r="V696" s="10"/>
      <c r="W696" s="10"/>
      <c r="X696" s="10"/>
      <c r="Y696" s="10"/>
      <c r="Z696" s="10"/>
    </row>
    <row r="697" spans="1:26" ht="15.5">
      <c r="A697" s="10"/>
      <c r="B697" s="10"/>
      <c r="C697" s="10"/>
      <c r="D697" s="10"/>
      <c r="E697" s="10"/>
      <c r="F697" s="610"/>
      <c r="G697" s="10"/>
      <c r="H697" s="10"/>
      <c r="I697" s="10"/>
      <c r="J697" s="10"/>
      <c r="K697" s="10"/>
      <c r="L697" s="10"/>
      <c r="M697" s="507"/>
      <c r="N697" s="10"/>
      <c r="O697" s="10"/>
      <c r="P697" s="10"/>
      <c r="Q697" s="10"/>
      <c r="R697" s="10"/>
      <c r="S697" s="10"/>
      <c r="T697" s="10"/>
      <c r="U697" s="10"/>
      <c r="V697" s="10"/>
      <c r="W697" s="10"/>
      <c r="X697" s="10"/>
      <c r="Y697" s="10"/>
      <c r="Z697" s="10"/>
    </row>
    <row r="698" spans="1:26" ht="15.5">
      <c r="A698" s="10"/>
      <c r="B698" s="10"/>
      <c r="C698" s="10"/>
      <c r="D698" s="10"/>
      <c r="E698" s="10"/>
      <c r="F698" s="610"/>
      <c r="G698" s="10"/>
      <c r="H698" s="10"/>
      <c r="I698" s="10"/>
      <c r="J698" s="10"/>
      <c r="K698" s="10"/>
      <c r="L698" s="10"/>
      <c r="M698" s="507"/>
      <c r="N698" s="10"/>
      <c r="O698" s="10"/>
      <c r="P698" s="10"/>
      <c r="Q698" s="10"/>
      <c r="R698" s="10"/>
      <c r="S698" s="10"/>
      <c r="T698" s="10"/>
      <c r="U698" s="10"/>
      <c r="V698" s="10"/>
      <c r="W698" s="10"/>
      <c r="X698" s="10"/>
      <c r="Y698" s="10"/>
      <c r="Z698" s="10"/>
    </row>
    <row r="699" spans="1:26" ht="15.5">
      <c r="A699" s="10"/>
      <c r="B699" s="10"/>
      <c r="C699" s="10"/>
      <c r="D699" s="10"/>
      <c r="E699" s="10"/>
      <c r="F699" s="610"/>
      <c r="G699" s="10"/>
      <c r="H699" s="10"/>
      <c r="I699" s="10"/>
      <c r="J699" s="10"/>
      <c r="K699" s="10"/>
      <c r="L699" s="10"/>
      <c r="M699" s="507"/>
      <c r="N699" s="10"/>
      <c r="O699" s="10"/>
      <c r="P699" s="10"/>
      <c r="Q699" s="10"/>
      <c r="R699" s="10"/>
      <c r="S699" s="10"/>
      <c r="T699" s="10"/>
      <c r="U699" s="10"/>
      <c r="V699" s="10"/>
      <c r="W699" s="10"/>
      <c r="X699" s="10"/>
      <c r="Y699" s="10"/>
      <c r="Z699" s="10"/>
    </row>
    <row r="700" spans="1:26" ht="15.5">
      <c r="A700" s="10"/>
      <c r="B700" s="10"/>
      <c r="C700" s="10"/>
      <c r="D700" s="10"/>
      <c r="E700" s="10"/>
      <c r="F700" s="610"/>
      <c r="G700" s="10"/>
      <c r="H700" s="10"/>
      <c r="I700" s="10"/>
      <c r="J700" s="10"/>
      <c r="K700" s="10"/>
      <c r="L700" s="10"/>
      <c r="M700" s="507"/>
      <c r="N700" s="10"/>
      <c r="O700" s="10"/>
      <c r="P700" s="10"/>
      <c r="Q700" s="10"/>
      <c r="R700" s="10"/>
      <c r="S700" s="10"/>
      <c r="T700" s="10"/>
      <c r="U700" s="10"/>
      <c r="V700" s="10"/>
      <c r="W700" s="10"/>
      <c r="X700" s="10"/>
      <c r="Y700" s="10"/>
      <c r="Z700" s="10"/>
    </row>
    <row r="701" spans="1:26" ht="15.5">
      <c r="A701" s="10"/>
      <c r="B701" s="10"/>
      <c r="C701" s="10"/>
      <c r="D701" s="10"/>
      <c r="E701" s="10"/>
      <c r="F701" s="610"/>
      <c r="G701" s="10"/>
      <c r="H701" s="10"/>
      <c r="I701" s="10"/>
      <c r="J701" s="10"/>
      <c r="K701" s="10"/>
      <c r="L701" s="10"/>
      <c r="M701" s="507"/>
      <c r="N701" s="10"/>
      <c r="O701" s="10"/>
      <c r="P701" s="10"/>
      <c r="Q701" s="10"/>
      <c r="R701" s="10"/>
      <c r="S701" s="10"/>
      <c r="T701" s="10"/>
      <c r="U701" s="10"/>
      <c r="V701" s="10"/>
      <c r="W701" s="10"/>
      <c r="X701" s="10"/>
      <c r="Y701" s="10"/>
      <c r="Z701" s="10"/>
    </row>
    <row r="702" spans="1:26" ht="15.5">
      <c r="A702" s="10"/>
      <c r="B702" s="10"/>
      <c r="C702" s="10"/>
      <c r="D702" s="10"/>
      <c r="E702" s="10"/>
      <c r="F702" s="610"/>
      <c r="G702" s="10"/>
      <c r="H702" s="10"/>
      <c r="I702" s="10"/>
      <c r="J702" s="10"/>
      <c r="K702" s="10"/>
      <c r="L702" s="10"/>
      <c r="M702" s="507"/>
      <c r="N702" s="10"/>
      <c r="O702" s="10"/>
      <c r="P702" s="10"/>
      <c r="Q702" s="10"/>
      <c r="R702" s="10"/>
      <c r="S702" s="10"/>
      <c r="T702" s="10"/>
      <c r="U702" s="10"/>
      <c r="V702" s="10"/>
      <c r="W702" s="10"/>
      <c r="X702" s="10"/>
      <c r="Y702" s="10"/>
      <c r="Z702" s="10"/>
    </row>
    <row r="703" spans="1:26" ht="15.5">
      <c r="A703" s="10"/>
      <c r="B703" s="10"/>
      <c r="C703" s="10"/>
      <c r="D703" s="10"/>
      <c r="E703" s="10"/>
      <c r="F703" s="610"/>
      <c r="G703" s="10"/>
      <c r="H703" s="10"/>
      <c r="I703" s="10"/>
      <c r="J703" s="10"/>
      <c r="K703" s="10"/>
      <c r="L703" s="10"/>
      <c r="M703" s="507"/>
      <c r="N703" s="10"/>
      <c r="O703" s="10"/>
      <c r="P703" s="10"/>
      <c r="Q703" s="10"/>
      <c r="R703" s="10"/>
      <c r="S703" s="10"/>
      <c r="T703" s="10"/>
      <c r="U703" s="10"/>
      <c r="V703" s="10"/>
      <c r="W703" s="10"/>
      <c r="X703" s="10"/>
      <c r="Y703" s="10"/>
      <c r="Z703" s="10"/>
    </row>
    <row r="704" spans="1:26" ht="15.5">
      <c r="A704" s="10"/>
      <c r="B704" s="10"/>
      <c r="C704" s="10"/>
      <c r="D704" s="10"/>
      <c r="E704" s="10"/>
      <c r="F704" s="610"/>
      <c r="G704" s="10"/>
      <c r="H704" s="10"/>
      <c r="I704" s="10"/>
      <c r="J704" s="10"/>
      <c r="K704" s="10"/>
      <c r="L704" s="10"/>
      <c r="M704" s="507"/>
      <c r="N704" s="10"/>
      <c r="O704" s="10"/>
      <c r="P704" s="10"/>
      <c r="Q704" s="10"/>
      <c r="R704" s="10"/>
      <c r="S704" s="10"/>
      <c r="T704" s="10"/>
      <c r="U704" s="10"/>
      <c r="V704" s="10"/>
      <c r="W704" s="10"/>
      <c r="X704" s="10"/>
      <c r="Y704" s="10"/>
      <c r="Z704" s="10"/>
    </row>
    <row r="705" spans="1:26" ht="15.5">
      <c r="A705" s="10"/>
      <c r="B705" s="10"/>
      <c r="C705" s="10"/>
      <c r="D705" s="10"/>
      <c r="E705" s="10"/>
      <c r="F705" s="610"/>
      <c r="G705" s="10"/>
      <c r="H705" s="10"/>
      <c r="I705" s="10"/>
      <c r="J705" s="10"/>
      <c r="K705" s="10"/>
      <c r="L705" s="10"/>
      <c r="M705" s="507"/>
      <c r="N705" s="10"/>
      <c r="O705" s="10"/>
      <c r="P705" s="10"/>
      <c r="Q705" s="10"/>
      <c r="R705" s="10"/>
      <c r="S705" s="10"/>
      <c r="T705" s="10"/>
      <c r="U705" s="10"/>
      <c r="V705" s="10"/>
      <c r="W705" s="10"/>
      <c r="X705" s="10"/>
      <c r="Y705" s="10"/>
      <c r="Z705" s="10"/>
    </row>
    <row r="706" spans="1:26" ht="15.5">
      <c r="A706" s="10"/>
      <c r="B706" s="10"/>
      <c r="C706" s="10"/>
      <c r="D706" s="10"/>
      <c r="E706" s="10"/>
      <c r="F706" s="610"/>
      <c r="G706" s="10"/>
      <c r="H706" s="10"/>
      <c r="I706" s="10"/>
      <c r="J706" s="10"/>
      <c r="K706" s="10"/>
      <c r="L706" s="10"/>
      <c r="M706" s="507"/>
      <c r="N706" s="10"/>
      <c r="O706" s="10"/>
      <c r="P706" s="10"/>
      <c r="Q706" s="10"/>
      <c r="R706" s="10"/>
      <c r="S706" s="10"/>
      <c r="T706" s="10"/>
      <c r="U706" s="10"/>
      <c r="V706" s="10"/>
      <c r="W706" s="10"/>
      <c r="X706" s="10"/>
      <c r="Y706" s="10"/>
      <c r="Z706" s="10"/>
    </row>
    <row r="707" spans="1:26" ht="15.5">
      <c r="A707" s="10"/>
      <c r="B707" s="10"/>
      <c r="C707" s="10"/>
      <c r="D707" s="10"/>
      <c r="E707" s="10"/>
      <c r="F707" s="610"/>
      <c r="G707" s="10"/>
      <c r="H707" s="10"/>
      <c r="I707" s="10"/>
      <c r="J707" s="10"/>
      <c r="K707" s="10"/>
      <c r="L707" s="10"/>
      <c r="M707" s="507"/>
      <c r="N707" s="10"/>
      <c r="O707" s="10"/>
      <c r="P707" s="10"/>
      <c r="Q707" s="10"/>
      <c r="R707" s="10"/>
      <c r="S707" s="10"/>
      <c r="T707" s="10"/>
      <c r="U707" s="10"/>
      <c r="V707" s="10"/>
      <c r="W707" s="10"/>
      <c r="X707" s="10"/>
      <c r="Y707" s="10"/>
      <c r="Z707" s="10"/>
    </row>
    <row r="708" spans="1:26" ht="15.5">
      <c r="A708" s="10"/>
      <c r="B708" s="10"/>
      <c r="C708" s="10"/>
      <c r="D708" s="10"/>
      <c r="E708" s="10"/>
      <c r="F708" s="610"/>
      <c r="G708" s="10"/>
      <c r="H708" s="10"/>
      <c r="I708" s="10"/>
      <c r="J708" s="10"/>
      <c r="K708" s="10"/>
      <c r="L708" s="10"/>
      <c r="M708" s="507"/>
      <c r="N708" s="10"/>
      <c r="O708" s="10"/>
      <c r="P708" s="10"/>
      <c r="Q708" s="10"/>
      <c r="R708" s="10"/>
      <c r="S708" s="10"/>
      <c r="T708" s="10"/>
      <c r="U708" s="10"/>
      <c r="V708" s="10"/>
      <c r="W708" s="10"/>
      <c r="X708" s="10"/>
      <c r="Y708" s="10"/>
      <c r="Z708" s="10"/>
    </row>
    <row r="709" spans="1:26" ht="15.5">
      <c r="A709" s="10"/>
      <c r="B709" s="10"/>
      <c r="C709" s="10"/>
      <c r="D709" s="10"/>
      <c r="E709" s="10"/>
      <c r="F709" s="610"/>
      <c r="G709" s="10"/>
      <c r="H709" s="10"/>
      <c r="I709" s="10"/>
      <c r="J709" s="10"/>
      <c r="K709" s="10"/>
      <c r="L709" s="10"/>
      <c r="M709" s="507"/>
      <c r="N709" s="10"/>
      <c r="O709" s="10"/>
      <c r="P709" s="10"/>
      <c r="Q709" s="10"/>
      <c r="R709" s="10"/>
      <c r="S709" s="10"/>
      <c r="T709" s="10"/>
      <c r="U709" s="10"/>
      <c r="V709" s="10"/>
      <c r="W709" s="10"/>
      <c r="X709" s="10"/>
      <c r="Y709" s="10"/>
      <c r="Z709" s="10"/>
    </row>
    <row r="710" spans="1:26" ht="15.5">
      <c r="A710" s="10"/>
      <c r="B710" s="10"/>
      <c r="C710" s="10"/>
      <c r="D710" s="10"/>
      <c r="E710" s="10"/>
      <c r="F710" s="610"/>
      <c r="G710" s="10"/>
      <c r="H710" s="10"/>
      <c r="I710" s="10"/>
      <c r="J710" s="10"/>
      <c r="K710" s="10"/>
      <c r="L710" s="10"/>
      <c r="M710" s="507"/>
      <c r="N710" s="10"/>
      <c r="O710" s="10"/>
      <c r="P710" s="10"/>
      <c r="Q710" s="10"/>
      <c r="R710" s="10"/>
      <c r="S710" s="10"/>
      <c r="T710" s="10"/>
      <c r="U710" s="10"/>
      <c r="V710" s="10"/>
      <c r="W710" s="10"/>
      <c r="X710" s="10"/>
      <c r="Y710" s="10"/>
      <c r="Z710" s="10"/>
    </row>
    <row r="711" spans="1:26" ht="15.5">
      <c r="A711" s="10"/>
      <c r="B711" s="10"/>
      <c r="C711" s="10"/>
      <c r="D711" s="10"/>
      <c r="E711" s="10"/>
      <c r="F711" s="610"/>
      <c r="G711" s="10"/>
      <c r="H711" s="10"/>
      <c r="I711" s="10"/>
      <c r="J711" s="10"/>
      <c r="K711" s="10"/>
      <c r="L711" s="10"/>
      <c r="M711" s="507"/>
      <c r="N711" s="10"/>
      <c r="O711" s="10"/>
      <c r="P711" s="10"/>
      <c r="Q711" s="10"/>
      <c r="R711" s="10"/>
      <c r="S711" s="10"/>
      <c r="T711" s="10"/>
      <c r="U711" s="10"/>
      <c r="V711" s="10"/>
      <c r="W711" s="10"/>
      <c r="X711" s="10"/>
      <c r="Y711" s="10"/>
      <c r="Z711" s="10"/>
    </row>
    <row r="712" spans="1:26" ht="15.5">
      <c r="A712" s="10"/>
      <c r="B712" s="10"/>
      <c r="C712" s="10"/>
      <c r="D712" s="10"/>
      <c r="E712" s="10"/>
      <c r="F712" s="610"/>
      <c r="G712" s="10"/>
      <c r="H712" s="10"/>
      <c r="I712" s="10"/>
      <c r="J712" s="10"/>
      <c r="K712" s="10"/>
      <c r="L712" s="10"/>
      <c r="M712" s="507"/>
      <c r="N712" s="10"/>
      <c r="O712" s="10"/>
      <c r="P712" s="10"/>
      <c r="Q712" s="10"/>
      <c r="R712" s="10"/>
      <c r="S712" s="10"/>
      <c r="T712" s="10"/>
      <c r="U712" s="10"/>
      <c r="V712" s="10"/>
      <c r="W712" s="10"/>
      <c r="X712" s="10"/>
      <c r="Y712" s="10"/>
      <c r="Z712" s="10"/>
    </row>
    <row r="713" spans="1:26" ht="15.5">
      <c r="A713" s="10"/>
      <c r="B713" s="10"/>
      <c r="C713" s="10"/>
      <c r="D713" s="10"/>
      <c r="E713" s="10"/>
      <c r="F713" s="610"/>
      <c r="G713" s="10"/>
      <c r="H713" s="10"/>
      <c r="I713" s="10"/>
      <c r="J713" s="10"/>
      <c r="K713" s="10"/>
      <c r="L713" s="10"/>
      <c r="M713" s="507"/>
      <c r="N713" s="10"/>
      <c r="O713" s="10"/>
      <c r="P713" s="10"/>
      <c r="Q713" s="10"/>
      <c r="R713" s="10"/>
      <c r="S713" s="10"/>
      <c r="T713" s="10"/>
      <c r="U713" s="10"/>
      <c r="V713" s="10"/>
      <c r="W713" s="10"/>
      <c r="X713" s="10"/>
      <c r="Y713" s="10"/>
      <c r="Z713" s="10"/>
    </row>
    <row r="714" spans="1:26" ht="15.5">
      <c r="A714" s="10"/>
      <c r="B714" s="10"/>
      <c r="C714" s="10"/>
      <c r="D714" s="10"/>
      <c r="E714" s="10"/>
      <c r="F714" s="610"/>
      <c r="G714" s="10"/>
      <c r="H714" s="10"/>
      <c r="I714" s="10"/>
      <c r="J714" s="10"/>
      <c r="K714" s="10"/>
      <c r="L714" s="10"/>
      <c r="M714" s="507"/>
      <c r="N714" s="10"/>
      <c r="O714" s="10"/>
      <c r="P714" s="10"/>
      <c r="Q714" s="10"/>
      <c r="R714" s="10"/>
      <c r="S714" s="10"/>
      <c r="T714" s="10"/>
      <c r="U714" s="10"/>
      <c r="V714" s="10"/>
      <c r="W714" s="10"/>
      <c r="X714" s="10"/>
      <c r="Y714" s="10"/>
      <c r="Z714" s="10"/>
    </row>
    <row r="715" spans="1:26" ht="15.5">
      <c r="A715" s="10"/>
      <c r="B715" s="10"/>
      <c r="C715" s="10"/>
      <c r="D715" s="10"/>
      <c r="E715" s="10"/>
      <c r="F715" s="610"/>
      <c r="G715" s="10"/>
      <c r="H715" s="10"/>
      <c r="I715" s="10"/>
      <c r="J715" s="10"/>
      <c r="K715" s="10"/>
      <c r="L715" s="10"/>
      <c r="M715" s="507"/>
      <c r="N715" s="10"/>
      <c r="O715" s="10"/>
      <c r="P715" s="10"/>
      <c r="Q715" s="10"/>
      <c r="R715" s="10"/>
      <c r="S715" s="10"/>
      <c r="T715" s="10"/>
      <c r="U715" s="10"/>
      <c r="V715" s="10"/>
      <c r="W715" s="10"/>
      <c r="X715" s="10"/>
      <c r="Y715" s="10"/>
      <c r="Z715" s="10"/>
    </row>
    <row r="716" spans="1:26" ht="15.5">
      <c r="A716" s="10"/>
      <c r="B716" s="10"/>
      <c r="C716" s="10"/>
      <c r="D716" s="10"/>
      <c r="E716" s="10"/>
      <c r="F716" s="610"/>
      <c r="G716" s="10"/>
      <c r="H716" s="10"/>
      <c r="I716" s="10"/>
      <c r="J716" s="10"/>
      <c r="K716" s="10"/>
      <c r="L716" s="10"/>
      <c r="M716" s="507"/>
      <c r="N716" s="10"/>
      <c r="O716" s="10"/>
      <c r="P716" s="10"/>
      <c r="Q716" s="10"/>
      <c r="R716" s="10"/>
      <c r="S716" s="10"/>
      <c r="T716" s="10"/>
      <c r="U716" s="10"/>
      <c r="V716" s="10"/>
      <c r="W716" s="10"/>
      <c r="X716" s="10"/>
      <c r="Y716" s="10"/>
      <c r="Z716" s="10"/>
    </row>
    <row r="717" spans="1:26" ht="15.5">
      <c r="A717" s="10"/>
      <c r="B717" s="10"/>
      <c r="C717" s="10"/>
      <c r="D717" s="10"/>
      <c r="E717" s="10"/>
      <c r="F717" s="610"/>
      <c r="G717" s="10"/>
      <c r="H717" s="10"/>
      <c r="I717" s="10"/>
      <c r="J717" s="10"/>
      <c r="K717" s="10"/>
      <c r="L717" s="10"/>
      <c r="M717" s="507"/>
      <c r="N717" s="10"/>
      <c r="O717" s="10"/>
      <c r="P717" s="10"/>
      <c r="Q717" s="10"/>
      <c r="R717" s="10"/>
      <c r="S717" s="10"/>
      <c r="T717" s="10"/>
      <c r="U717" s="10"/>
      <c r="V717" s="10"/>
      <c r="W717" s="10"/>
      <c r="X717" s="10"/>
      <c r="Y717" s="10"/>
      <c r="Z717" s="10"/>
    </row>
    <row r="718" spans="1:26" ht="15.5">
      <c r="A718" s="10"/>
      <c r="B718" s="10"/>
      <c r="C718" s="10"/>
      <c r="D718" s="10"/>
      <c r="E718" s="10"/>
      <c r="F718" s="610"/>
      <c r="G718" s="10"/>
      <c r="H718" s="10"/>
      <c r="I718" s="10"/>
      <c r="J718" s="10"/>
      <c r="K718" s="10"/>
      <c r="L718" s="10"/>
      <c r="M718" s="507"/>
      <c r="N718" s="10"/>
      <c r="O718" s="10"/>
      <c r="P718" s="10"/>
      <c r="Q718" s="10"/>
      <c r="R718" s="10"/>
      <c r="S718" s="10"/>
      <c r="T718" s="10"/>
      <c r="U718" s="10"/>
      <c r="V718" s="10"/>
      <c r="W718" s="10"/>
      <c r="X718" s="10"/>
      <c r="Y718" s="10"/>
      <c r="Z718" s="10"/>
    </row>
    <row r="719" spans="1:26" ht="15.5">
      <c r="A719" s="10"/>
      <c r="B719" s="10"/>
      <c r="C719" s="10"/>
      <c r="D719" s="10"/>
      <c r="E719" s="10"/>
      <c r="F719" s="610"/>
      <c r="G719" s="10"/>
      <c r="H719" s="10"/>
      <c r="I719" s="10"/>
      <c r="J719" s="10"/>
      <c r="K719" s="10"/>
      <c r="L719" s="10"/>
      <c r="M719" s="507"/>
      <c r="N719" s="10"/>
      <c r="O719" s="10"/>
      <c r="P719" s="10"/>
      <c r="Q719" s="10"/>
      <c r="R719" s="10"/>
      <c r="S719" s="10"/>
      <c r="T719" s="10"/>
      <c r="U719" s="10"/>
      <c r="V719" s="10"/>
      <c r="W719" s="10"/>
      <c r="X719" s="10"/>
      <c r="Y719" s="10"/>
      <c r="Z719" s="10"/>
    </row>
    <row r="720" spans="1:26" ht="15.5">
      <c r="A720" s="10"/>
      <c r="B720" s="10"/>
      <c r="C720" s="10"/>
      <c r="D720" s="10"/>
      <c r="E720" s="10"/>
      <c r="F720" s="610"/>
      <c r="G720" s="10"/>
      <c r="H720" s="10"/>
      <c r="I720" s="10"/>
      <c r="J720" s="10"/>
      <c r="K720" s="10"/>
      <c r="L720" s="10"/>
      <c r="M720" s="507"/>
      <c r="N720" s="10"/>
      <c r="O720" s="10"/>
      <c r="P720" s="10"/>
      <c r="Q720" s="10"/>
      <c r="R720" s="10"/>
      <c r="S720" s="10"/>
      <c r="T720" s="10"/>
      <c r="U720" s="10"/>
      <c r="V720" s="10"/>
      <c r="W720" s="10"/>
      <c r="X720" s="10"/>
      <c r="Y720" s="10"/>
      <c r="Z720" s="10"/>
    </row>
    <row r="721" spans="1:26" ht="15.5">
      <c r="A721" s="10"/>
      <c r="B721" s="10"/>
      <c r="C721" s="10"/>
      <c r="D721" s="10"/>
      <c r="E721" s="10"/>
      <c r="F721" s="610"/>
      <c r="G721" s="10"/>
      <c r="H721" s="10"/>
      <c r="I721" s="10"/>
      <c r="J721" s="10"/>
      <c r="K721" s="10"/>
      <c r="L721" s="10"/>
      <c r="M721" s="507"/>
      <c r="N721" s="10"/>
      <c r="O721" s="10"/>
      <c r="P721" s="10"/>
      <c r="Q721" s="10"/>
      <c r="R721" s="10"/>
      <c r="S721" s="10"/>
      <c r="T721" s="10"/>
      <c r="U721" s="10"/>
      <c r="V721" s="10"/>
      <c r="W721" s="10"/>
      <c r="X721" s="10"/>
      <c r="Y721" s="10"/>
      <c r="Z721" s="10"/>
    </row>
    <row r="722" spans="1:26" ht="15.5">
      <c r="A722" s="10"/>
      <c r="B722" s="10"/>
      <c r="C722" s="10"/>
      <c r="D722" s="10"/>
      <c r="E722" s="10"/>
      <c r="F722" s="610"/>
      <c r="G722" s="10"/>
      <c r="H722" s="10"/>
      <c r="I722" s="10"/>
      <c r="J722" s="10"/>
      <c r="K722" s="10"/>
      <c r="L722" s="10"/>
      <c r="M722" s="507"/>
      <c r="N722" s="10"/>
      <c r="O722" s="10"/>
      <c r="P722" s="10"/>
      <c r="Q722" s="10"/>
      <c r="R722" s="10"/>
      <c r="S722" s="10"/>
      <c r="T722" s="10"/>
      <c r="U722" s="10"/>
      <c r="V722" s="10"/>
      <c r="W722" s="10"/>
      <c r="X722" s="10"/>
      <c r="Y722" s="10"/>
      <c r="Z722" s="10"/>
    </row>
    <row r="723" spans="1:26" ht="15.5">
      <c r="A723" s="10"/>
      <c r="B723" s="10"/>
      <c r="C723" s="10"/>
      <c r="D723" s="10"/>
      <c r="E723" s="10"/>
      <c r="F723" s="610"/>
      <c r="G723" s="10"/>
      <c r="H723" s="10"/>
      <c r="I723" s="10"/>
      <c r="J723" s="10"/>
      <c r="K723" s="10"/>
      <c r="L723" s="10"/>
      <c r="M723" s="507"/>
      <c r="N723" s="10"/>
      <c r="O723" s="10"/>
      <c r="P723" s="10"/>
      <c r="Q723" s="10"/>
      <c r="R723" s="10"/>
      <c r="S723" s="10"/>
      <c r="T723" s="10"/>
      <c r="U723" s="10"/>
      <c r="V723" s="10"/>
      <c r="W723" s="10"/>
      <c r="X723" s="10"/>
      <c r="Y723" s="10"/>
      <c r="Z723" s="10"/>
    </row>
    <row r="724" spans="1:26" ht="15.5">
      <c r="A724" s="10"/>
      <c r="B724" s="10"/>
      <c r="C724" s="10"/>
      <c r="D724" s="10"/>
      <c r="E724" s="10"/>
      <c r="F724" s="610"/>
      <c r="G724" s="10"/>
      <c r="H724" s="10"/>
      <c r="I724" s="10"/>
      <c r="J724" s="10"/>
      <c r="K724" s="10"/>
      <c r="L724" s="10"/>
      <c r="M724" s="507"/>
      <c r="N724" s="10"/>
      <c r="O724" s="10"/>
      <c r="P724" s="10"/>
      <c r="Q724" s="10"/>
      <c r="R724" s="10"/>
      <c r="S724" s="10"/>
      <c r="T724" s="10"/>
      <c r="U724" s="10"/>
      <c r="V724" s="10"/>
      <c r="W724" s="10"/>
      <c r="X724" s="10"/>
      <c r="Y724" s="10"/>
      <c r="Z724" s="10"/>
    </row>
    <row r="725" spans="1:26" ht="15.5">
      <c r="A725" s="10"/>
      <c r="B725" s="10"/>
      <c r="C725" s="10"/>
      <c r="D725" s="10"/>
      <c r="E725" s="10"/>
      <c r="F725" s="610"/>
      <c r="G725" s="10"/>
      <c r="H725" s="10"/>
      <c r="I725" s="10"/>
      <c r="J725" s="10"/>
      <c r="K725" s="10"/>
      <c r="L725" s="10"/>
      <c r="M725" s="507"/>
      <c r="N725" s="10"/>
      <c r="O725" s="10"/>
      <c r="P725" s="10"/>
      <c r="Q725" s="10"/>
      <c r="R725" s="10"/>
      <c r="S725" s="10"/>
      <c r="T725" s="10"/>
      <c r="U725" s="10"/>
      <c r="V725" s="10"/>
      <c r="W725" s="10"/>
      <c r="X725" s="10"/>
      <c r="Y725" s="10"/>
      <c r="Z725" s="10"/>
    </row>
    <row r="726" spans="1:26" ht="15.5">
      <c r="A726" s="10"/>
      <c r="B726" s="10"/>
      <c r="C726" s="10"/>
      <c r="D726" s="10"/>
      <c r="E726" s="10"/>
      <c r="F726" s="610"/>
      <c r="G726" s="10"/>
      <c r="H726" s="10"/>
      <c r="I726" s="10"/>
      <c r="J726" s="10"/>
      <c r="K726" s="10"/>
      <c r="L726" s="10"/>
      <c r="M726" s="507"/>
      <c r="N726" s="10"/>
      <c r="O726" s="10"/>
      <c r="P726" s="10"/>
      <c r="Q726" s="10"/>
      <c r="R726" s="10"/>
      <c r="S726" s="10"/>
      <c r="T726" s="10"/>
      <c r="U726" s="10"/>
      <c r="V726" s="10"/>
      <c r="W726" s="10"/>
      <c r="X726" s="10"/>
      <c r="Y726" s="10"/>
      <c r="Z726" s="10"/>
    </row>
    <row r="727" spans="1:26" ht="15.5">
      <c r="A727" s="10"/>
      <c r="B727" s="10"/>
      <c r="C727" s="10"/>
      <c r="D727" s="10"/>
      <c r="E727" s="10"/>
      <c r="F727" s="610"/>
      <c r="G727" s="10"/>
      <c r="H727" s="10"/>
      <c r="I727" s="10"/>
      <c r="J727" s="10"/>
      <c r="K727" s="10"/>
      <c r="L727" s="10"/>
      <c r="M727" s="507"/>
      <c r="N727" s="10"/>
      <c r="O727" s="10"/>
      <c r="P727" s="10"/>
      <c r="Q727" s="10"/>
      <c r="R727" s="10"/>
      <c r="S727" s="10"/>
      <c r="T727" s="10"/>
      <c r="U727" s="10"/>
      <c r="V727" s="10"/>
      <c r="W727" s="10"/>
      <c r="X727" s="10"/>
      <c r="Y727" s="10"/>
      <c r="Z727" s="10"/>
    </row>
    <row r="728" spans="1:26" ht="15.5">
      <c r="A728" s="10"/>
      <c r="B728" s="10"/>
      <c r="C728" s="10"/>
      <c r="D728" s="10"/>
      <c r="E728" s="10"/>
      <c r="F728" s="610"/>
      <c r="G728" s="10"/>
      <c r="H728" s="10"/>
      <c r="I728" s="10"/>
      <c r="J728" s="10"/>
      <c r="K728" s="10"/>
      <c r="L728" s="10"/>
      <c r="M728" s="507"/>
      <c r="N728" s="10"/>
      <c r="O728" s="10"/>
      <c r="P728" s="10"/>
      <c r="Q728" s="10"/>
      <c r="R728" s="10"/>
      <c r="S728" s="10"/>
      <c r="T728" s="10"/>
      <c r="U728" s="10"/>
      <c r="V728" s="10"/>
      <c r="W728" s="10"/>
      <c r="X728" s="10"/>
      <c r="Y728" s="10"/>
      <c r="Z728" s="10"/>
    </row>
    <row r="729" spans="1:26" ht="15.5">
      <c r="A729" s="10"/>
      <c r="B729" s="10"/>
      <c r="C729" s="10"/>
      <c r="D729" s="10"/>
      <c r="E729" s="10"/>
      <c r="F729" s="610"/>
      <c r="G729" s="10"/>
      <c r="H729" s="10"/>
      <c r="I729" s="10"/>
      <c r="J729" s="10"/>
      <c r="K729" s="10"/>
      <c r="L729" s="10"/>
      <c r="M729" s="507"/>
      <c r="N729" s="10"/>
      <c r="O729" s="10"/>
      <c r="P729" s="10"/>
      <c r="Q729" s="10"/>
      <c r="R729" s="10"/>
      <c r="S729" s="10"/>
      <c r="T729" s="10"/>
      <c r="U729" s="10"/>
      <c r="V729" s="10"/>
      <c r="W729" s="10"/>
      <c r="X729" s="10"/>
      <c r="Y729" s="10"/>
      <c r="Z729" s="10"/>
    </row>
    <row r="730" spans="1:26" ht="15.5">
      <c r="A730" s="10"/>
      <c r="B730" s="10"/>
      <c r="C730" s="10"/>
      <c r="D730" s="10"/>
      <c r="E730" s="10"/>
      <c r="F730" s="610"/>
      <c r="G730" s="10"/>
      <c r="H730" s="10"/>
      <c r="I730" s="10"/>
      <c r="J730" s="10"/>
      <c r="K730" s="10"/>
      <c r="L730" s="10"/>
      <c r="M730" s="507"/>
      <c r="N730" s="10"/>
      <c r="O730" s="10"/>
      <c r="P730" s="10"/>
      <c r="Q730" s="10"/>
      <c r="R730" s="10"/>
      <c r="S730" s="10"/>
      <c r="T730" s="10"/>
      <c r="U730" s="10"/>
      <c r="V730" s="10"/>
      <c r="W730" s="10"/>
      <c r="X730" s="10"/>
      <c r="Y730" s="10"/>
      <c r="Z730" s="10"/>
    </row>
    <row r="731" spans="1:26" ht="15.5">
      <c r="A731" s="10"/>
      <c r="B731" s="10"/>
      <c r="C731" s="10"/>
      <c r="D731" s="10"/>
      <c r="E731" s="10"/>
      <c r="F731" s="610"/>
      <c r="G731" s="10"/>
      <c r="H731" s="10"/>
      <c r="I731" s="10"/>
      <c r="J731" s="10"/>
      <c r="K731" s="10"/>
      <c r="L731" s="10"/>
      <c r="M731" s="507"/>
      <c r="N731" s="10"/>
      <c r="O731" s="10"/>
      <c r="P731" s="10"/>
      <c r="Q731" s="10"/>
      <c r="R731" s="10"/>
      <c r="S731" s="10"/>
      <c r="T731" s="10"/>
      <c r="U731" s="10"/>
      <c r="V731" s="10"/>
      <c r="W731" s="10"/>
      <c r="X731" s="10"/>
      <c r="Y731" s="10"/>
      <c r="Z731" s="10"/>
    </row>
    <row r="732" spans="1:26" ht="15.5">
      <c r="A732" s="10"/>
      <c r="B732" s="10"/>
      <c r="C732" s="10"/>
      <c r="D732" s="10"/>
      <c r="E732" s="10"/>
      <c r="F732" s="610"/>
      <c r="G732" s="10"/>
      <c r="H732" s="10"/>
      <c r="I732" s="10"/>
      <c r="J732" s="10"/>
      <c r="K732" s="10"/>
      <c r="L732" s="10"/>
      <c r="M732" s="507"/>
      <c r="N732" s="10"/>
      <c r="O732" s="10"/>
      <c r="P732" s="10"/>
      <c r="Q732" s="10"/>
      <c r="R732" s="10"/>
      <c r="S732" s="10"/>
      <c r="T732" s="10"/>
      <c r="U732" s="10"/>
      <c r="V732" s="10"/>
      <c r="W732" s="10"/>
      <c r="X732" s="10"/>
      <c r="Y732" s="10"/>
      <c r="Z732" s="10"/>
    </row>
    <row r="733" spans="1:26" ht="15.5">
      <c r="A733" s="10"/>
      <c r="B733" s="10"/>
      <c r="C733" s="10"/>
      <c r="D733" s="10"/>
      <c r="E733" s="10"/>
      <c r="F733" s="610"/>
      <c r="G733" s="10"/>
      <c r="H733" s="10"/>
      <c r="I733" s="10"/>
      <c r="J733" s="10"/>
      <c r="K733" s="10"/>
      <c r="L733" s="10"/>
      <c r="M733" s="507"/>
      <c r="N733" s="10"/>
      <c r="O733" s="10"/>
      <c r="P733" s="10"/>
      <c r="Q733" s="10"/>
      <c r="R733" s="10"/>
      <c r="S733" s="10"/>
      <c r="T733" s="10"/>
      <c r="U733" s="10"/>
      <c r="V733" s="10"/>
      <c r="W733" s="10"/>
      <c r="X733" s="10"/>
      <c r="Y733" s="10"/>
      <c r="Z733" s="10"/>
    </row>
    <row r="734" spans="1:26" ht="15.5">
      <c r="A734" s="10"/>
      <c r="B734" s="10"/>
      <c r="C734" s="10"/>
      <c r="D734" s="10"/>
      <c r="E734" s="10"/>
      <c r="F734" s="610"/>
      <c r="G734" s="10"/>
      <c r="H734" s="10"/>
      <c r="I734" s="10"/>
      <c r="J734" s="10"/>
      <c r="K734" s="10"/>
      <c r="L734" s="10"/>
      <c r="M734" s="507"/>
      <c r="N734" s="10"/>
      <c r="O734" s="10"/>
      <c r="P734" s="10"/>
      <c r="Q734" s="10"/>
      <c r="R734" s="10"/>
      <c r="S734" s="10"/>
      <c r="T734" s="10"/>
      <c r="U734" s="10"/>
      <c r="V734" s="10"/>
      <c r="W734" s="10"/>
      <c r="X734" s="10"/>
      <c r="Y734" s="10"/>
      <c r="Z734" s="10"/>
    </row>
    <row r="735" spans="1:26" ht="15.5">
      <c r="A735" s="10"/>
      <c r="B735" s="10"/>
      <c r="C735" s="10"/>
      <c r="D735" s="10"/>
      <c r="E735" s="10"/>
      <c r="F735" s="610"/>
      <c r="G735" s="10"/>
      <c r="H735" s="10"/>
      <c r="I735" s="10"/>
      <c r="J735" s="10"/>
      <c r="K735" s="10"/>
      <c r="L735" s="10"/>
      <c r="M735" s="507"/>
      <c r="N735" s="10"/>
      <c r="O735" s="10"/>
      <c r="P735" s="10"/>
      <c r="Q735" s="10"/>
      <c r="R735" s="10"/>
      <c r="S735" s="10"/>
      <c r="T735" s="10"/>
      <c r="U735" s="10"/>
      <c r="V735" s="10"/>
      <c r="W735" s="10"/>
      <c r="X735" s="10"/>
      <c r="Y735" s="10"/>
      <c r="Z735" s="10"/>
    </row>
    <row r="736" spans="1:26" ht="15.5">
      <c r="A736" s="10"/>
      <c r="B736" s="10"/>
      <c r="C736" s="10"/>
      <c r="D736" s="10"/>
      <c r="E736" s="10"/>
      <c r="F736" s="610"/>
      <c r="G736" s="10"/>
      <c r="H736" s="10"/>
      <c r="I736" s="10"/>
      <c r="J736" s="10"/>
      <c r="K736" s="10"/>
      <c r="L736" s="10"/>
      <c r="M736" s="507"/>
      <c r="N736" s="10"/>
      <c r="O736" s="10"/>
      <c r="P736" s="10"/>
      <c r="Q736" s="10"/>
      <c r="R736" s="10"/>
      <c r="S736" s="10"/>
      <c r="T736" s="10"/>
      <c r="U736" s="10"/>
      <c r="V736" s="10"/>
      <c r="W736" s="10"/>
      <c r="X736" s="10"/>
      <c r="Y736" s="10"/>
      <c r="Z736" s="10"/>
    </row>
    <row r="737" spans="1:26" ht="15.5">
      <c r="A737" s="10"/>
      <c r="B737" s="10"/>
      <c r="C737" s="10"/>
      <c r="D737" s="10"/>
      <c r="E737" s="10"/>
      <c r="F737" s="610"/>
      <c r="G737" s="10"/>
      <c r="H737" s="10"/>
      <c r="I737" s="10"/>
      <c r="J737" s="10"/>
      <c r="K737" s="10"/>
      <c r="L737" s="10"/>
      <c r="M737" s="507"/>
      <c r="N737" s="10"/>
      <c r="O737" s="10"/>
      <c r="P737" s="10"/>
      <c r="Q737" s="10"/>
      <c r="R737" s="10"/>
      <c r="S737" s="10"/>
      <c r="T737" s="10"/>
      <c r="U737" s="10"/>
      <c r="V737" s="10"/>
      <c r="W737" s="10"/>
      <c r="X737" s="10"/>
      <c r="Y737" s="10"/>
      <c r="Z737" s="10"/>
    </row>
    <row r="738" spans="1:26" ht="15.5">
      <c r="A738" s="10"/>
      <c r="B738" s="10"/>
      <c r="C738" s="10"/>
      <c r="D738" s="10"/>
      <c r="E738" s="10"/>
      <c r="F738" s="610"/>
      <c r="G738" s="10"/>
      <c r="H738" s="10"/>
      <c r="I738" s="10"/>
      <c r="J738" s="10"/>
      <c r="K738" s="10"/>
      <c r="L738" s="10"/>
      <c r="M738" s="507"/>
      <c r="N738" s="10"/>
      <c r="O738" s="10"/>
      <c r="P738" s="10"/>
      <c r="Q738" s="10"/>
      <c r="R738" s="10"/>
      <c r="S738" s="10"/>
      <c r="T738" s="10"/>
      <c r="U738" s="10"/>
      <c r="V738" s="10"/>
      <c r="W738" s="10"/>
      <c r="X738" s="10"/>
      <c r="Y738" s="10"/>
      <c r="Z738" s="10"/>
    </row>
    <row r="739" spans="1:26" ht="15.5">
      <c r="A739" s="10"/>
      <c r="B739" s="10"/>
      <c r="C739" s="10"/>
      <c r="D739" s="10"/>
      <c r="E739" s="10"/>
      <c r="F739" s="610"/>
      <c r="G739" s="10"/>
      <c r="H739" s="10"/>
      <c r="I739" s="10"/>
      <c r="J739" s="10"/>
      <c r="K739" s="10"/>
      <c r="L739" s="10"/>
      <c r="M739" s="507"/>
      <c r="N739" s="10"/>
      <c r="O739" s="10"/>
      <c r="P739" s="10"/>
      <c r="Q739" s="10"/>
      <c r="R739" s="10"/>
      <c r="S739" s="10"/>
      <c r="T739" s="10"/>
      <c r="U739" s="10"/>
      <c r="V739" s="10"/>
      <c r="W739" s="10"/>
      <c r="X739" s="10"/>
      <c r="Y739" s="10"/>
      <c r="Z739" s="10"/>
    </row>
    <row r="740" spans="1:26" ht="15.5">
      <c r="A740" s="10"/>
      <c r="B740" s="10"/>
      <c r="C740" s="10"/>
      <c r="D740" s="10"/>
      <c r="E740" s="10"/>
      <c r="F740" s="610"/>
      <c r="G740" s="10"/>
      <c r="H740" s="10"/>
      <c r="I740" s="10"/>
      <c r="J740" s="10"/>
      <c r="K740" s="10"/>
      <c r="L740" s="10"/>
      <c r="M740" s="507"/>
      <c r="N740" s="10"/>
      <c r="O740" s="10"/>
      <c r="P740" s="10"/>
      <c r="Q740" s="10"/>
      <c r="R740" s="10"/>
      <c r="S740" s="10"/>
      <c r="T740" s="10"/>
      <c r="U740" s="10"/>
      <c r="V740" s="10"/>
      <c r="W740" s="10"/>
      <c r="X740" s="10"/>
      <c r="Y740" s="10"/>
      <c r="Z740" s="10"/>
    </row>
    <row r="741" spans="1:26" ht="15.5">
      <c r="A741" s="10"/>
      <c r="B741" s="10"/>
      <c r="C741" s="10"/>
      <c r="D741" s="10"/>
      <c r="E741" s="10"/>
      <c r="F741" s="610"/>
      <c r="G741" s="10"/>
      <c r="H741" s="10"/>
      <c r="I741" s="10"/>
      <c r="J741" s="10"/>
      <c r="K741" s="10"/>
      <c r="L741" s="10"/>
      <c r="M741" s="507"/>
      <c r="N741" s="10"/>
      <c r="O741" s="10"/>
      <c r="P741" s="10"/>
      <c r="Q741" s="10"/>
      <c r="R741" s="10"/>
      <c r="S741" s="10"/>
      <c r="T741" s="10"/>
      <c r="U741" s="10"/>
      <c r="V741" s="10"/>
      <c r="W741" s="10"/>
      <c r="X741" s="10"/>
      <c r="Y741" s="10"/>
      <c r="Z741" s="10"/>
    </row>
    <row r="742" spans="1:26" ht="15.5">
      <c r="A742" s="10"/>
      <c r="B742" s="10"/>
      <c r="C742" s="10"/>
      <c r="D742" s="10"/>
      <c r="E742" s="10"/>
      <c r="F742" s="610"/>
      <c r="G742" s="10"/>
      <c r="H742" s="10"/>
      <c r="I742" s="10"/>
      <c r="J742" s="10"/>
      <c r="K742" s="10"/>
      <c r="L742" s="10"/>
      <c r="M742" s="507"/>
      <c r="N742" s="10"/>
      <c r="O742" s="10"/>
      <c r="P742" s="10"/>
      <c r="Q742" s="10"/>
      <c r="R742" s="10"/>
      <c r="S742" s="10"/>
      <c r="T742" s="10"/>
      <c r="U742" s="10"/>
      <c r="V742" s="10"/>
      <c r="W742" s="10"/>
      <c r="X742" s="10"/>
      <c r="Y742" s="10"/>
      <c r="Z742" s="10"/>
    </row>
    <row r="743" spans="1:26" ht="15.5">
      <c r="A743" s="10"/>
      <c r="B743" s="10"/>
      <c r="C743" s="10"/>
      <c r="D743" s="10"/>
      <c r="E743" s="10"/>
      <c r="F743" s="610"/>
      <c r="G743" s="10"/>
      <c r="H743" s="10"/>
      <c r="I743" s="10"/>
      <c r="J743" s="10"/>
      <c r="K743" s="10"/>
      <c r="L743" s="10"/>
      <c r="M743" s="507"/>
      <c r="N743" s="10"/>
      <c r="O743" s="10"/>
      <c r="P743" s="10"/>
      <c r="Q743" s="10"/>
      <c r="R743" s="10"/>
      <c r="S743" s="10"/>
      <c r="T743" s="10"/>
      <c r="U743" s="10"/>
      <c r="V743" s="10"/>
      <c r="W743" s="10"/>
      <c r="X743" s="10"/>
      <c r="Y743" s="10"/>
      <c r="Z743" s="10"/>
    </row>
    <row r="744" spans="1:26" ht="15.5">
      <c r="A744" s="10"/>
      <c r="B744" s="10"/>
      <c r="C744" s="10"/>
      <c r="D744" s="10"/>
      <c r="E744" s="10"/>
      <c r="F744" s="610"/>
      <c r="G744" s="10"/>
      <c r="H744" s="10"/>
      <c r="I744" s="10"/>
      <c r="J744" s="10"/>
      <c r="K744" s="10"/>
      <c r="L744" s="10"/>
      <c r="M744" s="507"/>
      <c r="N744" s="10"/>
      <c r="O744" s="10"/>
      <c r="P744" s="10"/>
      <c r="Q744" s="10"/>
      <c r="R744" s="10"/>
      <c r="S744" s="10"/>
      <c r="T744" s="10"/>
      <c r="U744" s="10"/>
      <c r="V744" s="10"/>
      <c r="W744" s="10"/>
      <c r="X744" s="10"/>
      <c r="Y744" s="10"/>
      <c r="Z744" s="10"/>
    </row>
    <row r="745" spans="1:26" ht="15.5">
      <c r="A745" s="10"/>
      <c r="B745" s="10"/>
      <c r="C745" s="10"/>
      <c r="D745" s="10"/>
      <c r="E745" s="10"/>
      <c r="F745" s="610"/>
      <c r="G745" s="10"/>
      <c r="H745" s="10"/>
      <c r="I745" s="10"/>
      <c r="J745" s="10"/>
      <c r="K745" s="10"/>
      <c r="L745" s="10"/>
      <c r="M745" s="507"/>
      <c r="N745" s="10"/>
      <c r="O745" s="10"/>
      <c r="P745" s="10"/>
      <c r="Q745" s="10"/>
      <c r="R745" s="10"/>
      <c r="S745" s="10"/>
      <c r="T745" s="10"/>
      <c r="U745" s="10"/>
      <c r="V745" s="10"/>
      <c r="W745" s="10"/>
      <c r="X745" s="10"/>
      <c r="Y745" s="10"/>
      <c r="Z745" s="10"/>
    </row>
    <row r="746" spans="1:26" ht="15.5">
      <c r="A746" s="10"/>
      <c r="B746" s="10"/>
      <c r="C746" s="10"/>
      <c r="D746" s="10"/>
      <c r="E746" s="10"/>
      <c r="F746" s="610"/>
      <c r="G746" s="10"/>
      <c r="H746" s="10"/>
      <c r="I746" s="10"/>
      <c r="J746" s="10"/>
      <c r="K746" s="10"/>
      <c r="L746" s="10"/>
      <c r="M746" s="507"/>
      <c r="N746" s="10"/>
      <c r="O746" s="10"/>
      <c r="P746" s="10"/>
      <c r="Q746" s="10"/>
      <c r="R746" s="10"/>
      <c r="S746" s="10"/>
      <c r="T746" s="10"/>
      <c r="U746" s="10"/>
      <c r="V746" s="10"/>
      <c r="W746" s="10"/>
      <c r="X746" s="10"/>
      <c r="Y746" s="10"/>
      <c r="Z746" s="10"/>
    </row>
    <row r="747" spans="1:26" ht="15.5">
      <c r="A747" s="10"/>
      <c r="B747" s="10"/>
      <c r="C747" s="10"/>
      <c r="D747" s="10"/>
      <c r="E747" s="10"/>
      <c r="F747" s="610"/>
      <c r="G747" s="10"/>
      <c r="H747" s="10"/>
      <c r="I747" s="10"/>
      <c r="J747" s="10"/>
      <c r="K747" s="10"/>
      <c r="L747" s="10"/>
      <c r="M747" s="507"/>
      <c r="N747" s="10"/>
      <c r="O747" s="10"/>
      <c r="P747" s="10"/>
      <c r="Q747" s="10"/>
      <c r="R747" s="10"/>
      <c r="S747" s="10"/>
      <c r="T747" s="10"/>
      <c r="U747" s="10"/>
      <c r="V747" s="10"/>
      <c r="W747" s="10"/>
      <c r="X747" s="10"/>
      <c r="Y747" s="10"/>
      <c r="Z747" s="10"/>
    </row>
    <row r="748" spans="1:26" ht="15.5">
      <c r="A748" s="10"/>
      <c r="B748" s="10"/>
      <c r="C748" s="10"/>
      <c r="D748" s="10"/>
      <c r="E748" s="10"/>
      <c r="F748" s="610"/>
      <c r="G748" s="10"/>
      <c r="H748" s="10"/>
      <c r="I748" s="10"/>
      <c r="J748" s="10"/>
      <c r="K748" s="10"/>
      <c r="L748" s="10"/>
      <c r="M748" s="507"/>
      <c r="N748" s="10"/>
      <c r="O748" s="10"/>
      <c r="P748" s="10"/>
      <c r="Q748" s="10"/>
      <c r="R748" s="10"/>
      <c r="S748" s="10"/>
      <c r="T748" s="10"/>
      <c r="U748" s="10"/>
      <c r="V748" s="10"/>
      <c r="W748" s="10"/>
      <c r="X748" s="10"/>
      <c r="Y748" s="10"/>
      <c r="Z748" s="10"/>
    </row>
    <row r="749" spans="1:26" ht="15.5">
      <c r="A749" s="10"/>
      <c r="B749" s="10"/>
      <c r="C749" s="10"/>
      <c r="D749" s="10"/>
      <c r="E749" s="10"/>
      <c r="F749" s="610"/>
      <c r="G749" s="10"/>
      <c r="H749" s="10"/>
      <c r="I749" s="10"/>
      <c r="J749" s="10"/>
      <c r="K749" s="10"/>
      <c r="L749" s="10"/>
      <c r="M749" s="507"/>
      <c r="N749" s="10"/>
      <c r="O749" s="10"/>
      <c r="P749" s="10"/>
      <c r="Q749" s="10"/>
      <c r="R749" s="10"/>
      <c r="S749" s="10"/>
      <c r="T749" s="10"/>
      <c r="U749" s="10"/>
      <c r="V749" s="10"/>
      <c r="W749" s="10"/>
      <c r="X749" s="10"/>
      <c r="Y749" s="10"/>
      <c r="Z749" s="10"/>
    </row>
    <row r="750" spans="1:26" ht="15.5">
      <c r="A750" s="10"/>
      <c r="B750" s="10"/>
      <c r="C750" s="10"/>
      <c r="D750" s="10"/>
      <c r="E750" s="10"/>
      <c r="F750" s="610"/>
      <c r="G750" s="10"/>
      <c r="H750" s="10"/>
      <c r="I750" s="10"/>
      <c r="J750" s="10"/>
      <c r="K750" s="10"/>
      <c r="L750" s="10"/>
      <c r="M750" s="507"/>
      <c r="N750" s="10"/>
      <c r="O750" s="10"/>
      <c r="P750" s="10"/>
      <c r="Q750" s="10"/>
      <c r="R750" s="10"/>
      <c r="S750" s="10"/>
      <c r="T750" s="10"/>
      <c r="U750" s="10"/>
      <c r="V750" s="10"/>
      <c r="W750" s="10"/>
      <c r="X750" s="10"/>
      <c r="Y750" s="10"/>
      <c r="Z750" s="10"/>
    </row>
    <row r="751" spans="1:26" ht="15.5">
      <c r="A751" s="10"/>
      <c r="B751" s="10"/>
      <c r="C751" s="10"/>
      <c r="D751" s="10"/>
      <c r="E751" s="10"/>
      <c r="F751" s="610"/>
      <c r="G751" s="10"/>
      <c r="H751" s="10"/>
      <c r="I751" s="10"/>
      <c r="J751" s="10"/>
      <c r="K751" s="10"/>
      <c r="L751" s="10"/>
      <c r="M751" s="507"/>
      <c r="N751" s="10"/>
      <c r="O751" s="10"/>
      <c r="P751" s="10"/>
      <c r="Q751" s="10"/>
      <c r="R751" s="10"/>
      <c r="S751" s="10"/>
      <c r="T751" s="10"/>
      <c r="U751" s="10"/>
      <c r="V751" s="10"/>
      <c r="W751" s="10"/>
      <c r="X751" s="10"/>
      <c r="Y751" s="10"/>
      <c r="Z751" s="10"/>
    </row>
    <row r="752" spans="1:26" ht="15.5">
      <c r="A752" s="10"/>
      <c r="B752" s="10"/>
      <c r="C752" s="10"/>
      <c r="D752" s="10"/>
      <c r="E752" s="10"/>
      <c r="F752" s="610"/>
      <c r="G752" s="10"/>
      <c r="H752" s="10"/>
      <c r="I752" s="10"/>
      <c r="J752" s="10"/>
      <c r="K752" s="10"/>
      <c r="L752" s="10"/>
      <c r="M752" s="507"/>
      <c r="N752" s="10"/>
      <c r="O752" s="10"/>
      <c r="P752" s="10"/>
      <c r="Q752" s="10"/>
      <c r="R752" s="10"/>
      <c r="S752" s="10"/>
      <c r="T752" s="10"/>
      <c r="U752" s="10"/>
      <c r="V752" s="10"/>
      <c r="W752" s="10"/>
      <c r="X752" s="10"/>
      <c r="Y752" s="10"/>
      <c r="Z752" s="10"/>
    </row>
    <row r="753" spans="1:26" ht="15.5">
      <c r="A753" s="10"/>
      <c r="B753" s="10"/>
      <c r="C753" s="10"/>
      <c r="D753" s="10"/>
      <c r="E753" s="10"/>
      <c r="F753" s="610"/>
      <c r="G753" s="10"/>
      <c r="H753" s="10"/>
      <c r="I753" s="10"/>
      <c r="J753" s="10"/>
      <c r="K753" s="10"/>
      <c r="L753" s="10"/>
      <c r="M753" s="507"/>
      <c r="N753" s="10"/>
      <c r="O753" s="10"/>
      <c r="P753" s="10"/>
      <c r="Q753" s="10"/>
      <c r="R753" s="10"/>
      <c r="S753" s="10"/>
      <c r="T753" s="10"/>
      <c r="U753" s="10"/>
      <c r="V753" s="10"/>
      <c r="W753" s="10"/>
      <c r="X753" s="10"/>
      <c r="Y753" s="10"/>
      <c r="Z753" s="10"/>
    </row>
    <row r="754" spans="1:26" ht="15.5">
      <c r="A754" s="10"/>
      <c r="B754" s="10"/>
      <c r="C754" s="10"/>
      <c r="D754" s="10"/>
      <c r="E754" s="10"/>
      <c r="F754" s="610"/>
      <c r="G754" s="10"/>
      <c r="H754" s="10"/>
      <c r="I754" s="10"/>
      <c r="J754" s="10"/>
      <c r="K754" s="10"/>
      <c r="L754" s="10"/>
      <c r="M754" s="507"/>
      <c r="N754" s="10"/>
      <c r="O754" s="10"/>
      <c r="P754" s="10"/>
      <c r="Q754" s="10"/>
      <c r="R754" s="10"/>
      <c r="S754" s="10"/>
      <c r="T754" s="10"/>
      <c r="U754" s="10"/>
      <c r="V754" s="10"/>
      <c r="W754" s="10"/>
      <c r="X754" s="10"/>
      <c r="Y754" s="10"/>
      <c r="Z754" s="10"/>
    </row>
    <row r="755" spans="1:26" ht="15.5">
      <c r="A755" s="10"/>
      <c r="B755" s="10"/>
      <c r="C755" s="10"/>
      <c r="D755" s="10"/>
      <c r="E755" s="10"/>
      <c r="F755" s="610"/>
      <c r="G755" s="10"/>
      <c r="H755" s="10"/>
      <c r="I755" s="10"/>
      <c r="J755" s="10"/>
      <c r="K755" s="10"/>
      <c r="L755" s="10"/>
      <c r="M755" s="507"/>
      <c r="N755" s="10"/>
      <c r="O755" s="10"/>
      <c r="P755" s="10"/>
      <c r="Q755" s="10"/>
      <c r="R755" s="10"/>
      <c r="S755" s="10"/>
      <c r="T755" s="10"/>
      <c r="U755" s="10"/>
      <c r="V755" s="10"/>
      <c r="W755" s="10"/>
      <c r="X755" s="10"/>
      <c r="Y755" s="10"/>
      <c r="Z755" s="10"/>
    </row>
    <row r="756" spans="1:26" ht="15.5">
      <c r="A756" s="10"/>
      <c r="B756" s="10"/>
      <c r="C756" s="10"/>
      <c r="D756" s="10"/>
      <c r="E756" s="10"/>
      <c r="F756" s="610"/>
      <c r="G756" s="10"/>
      <c r="H756" s="10"/>
      <c r="I756" s="10"/>
      <c r="J756" s="10"/>
      <c r="K756" s="10"/>
      <c r="L756" s="10"/>
      <c r="M756" s="507"/>
      <c r="N756" s="10"/>
      <c r="O756" s="10"/>
      <c r="P756" s="10"/>
      <c r="Q756" s="10"/>
      <c r="R756" s="10"/>
      <c r="S756" s="10"/>
      <c r="T756" s="10"/>
      <c r="U756" s="10"/>
      <c r="V756" s="10"/>
      <c r="W756" s="10"/>
      <c r="X756" s="10"/>
      <c r="Y756" s="10"/>
      <c r="Z756" s="10"/>
    </row>
    <row r="757" spans="1:26" ht="15.5">
      <c r="A757" s="10"/>
      <c r="B757" s="10"/>
      <c r="C757" s="10"/>
      <c r="D757" s="10"/>
      <c r="E757" s="10"/>
      <c r="F757" s="610"/>
      <c r="G757" s="10"/>
      <c r="H757" s="10"/>
      <c r="I757" s="10"/>
      <c r="J757" s="10"/>
      <c r="K757" s="10"/>
      <c r="L757" s="10"/>
      <c r="M757" s="507"/>
      <c r="N757" s="10"/>
      <c r="O757" s="10"/>
      <c r="P757" s="10"/>
      <c r="Q757" s="10"/>
      <c r="R757" s="10"/>
      <c r="S757" s="10"/>
      <c r="T757" s="10"/>
      <c r="U757" s="10"/>
      <c r="V757" s="10"/>
      <c r="W757" s="10"/>
      <c r="X757" s="10"/>
      <c r="Y757" s="10"/>
      <c r="Z757" s="10"/>
    </row>
    <row r="758" spans="1:26" ht="15.5">
      <c r="A758" s="10"/>
      <c r="B758" s="10"/>
      <c r="C758" s="10"/>
      <c r="D758" s="10"/>
      <c r="E758" s="10"/>
      <c r="F758" s="610"/>
      <c r="G758" s="10"/>
      <c r="H758" s="10"/>
      <c r="I758" s="10"/>
      <c r="J758" s="10"/>
      <c r="K758" s="10"/>
      <c r="L758" s="10"/>
      <c r="M758" s="507"/>
      <c r="N758" s="10"/>
      <c r="O758" s="10"/>
      <c r="P758" s="10"/>
      <c r="Q758" s="10"/>
      <c r="R758" s="10"/>
      <c r="S758" s="10"/>
      <c r="T758" s="10"/>
      <c r="U758" s="10"/>
      <c r="V758" s="10"/>
      <c r="W758" s="10"/>
      <c r="X758" s="10"/>
      <c r="Y758" s="10"/>
      <c r="Z758" s="10"/>
    </row>
    <row r="759" spans="1:26" ht="15.5">
      <c r="A759" s="10"/>
      <c r="B759" s="10"/>
      <c r="C759" s="10"/>
      <c r="D759" s="10"/>
      <c r="E759" s="10"/>
      <c r="F759" s="610"/>
      <c r="G759" s="10"/>
      <c r="H759" s="10"/>
      <c r="I759" s="10"/>
      <c r="J759" s="10"/>
      <c r="K759" s="10"/>
      <c r="L759" s="10"/>
      <c r="M759" s="507"/>
      <c r="N759" s="10"/>
      <c r="O759" s="10"/>
      <c r="P759" s="10"/>
      <c r="Q759" s="10"/>
      <c r="R759" s="10"/>
      <c r="S759" s="10"/>
      <c r="T759" s="10"/>
      <c r="U759" s="10"/>
      <c r="V759" s="10"/>
      <c r="W759" s="10"/>
      <c r="X759" s="10"/>
      <c r="Y759" s="10"/>
      <c r="Z759" s="10"/>
    </row>
    <row r="760" spans="1:26" ht="15.5">
      <c r="A760" s="10"/>
      <c r="B760" s="10"/>
      <c r="C760" s="10"/>
      <c r="D760" s="10"/>
      <c r="E760" s="10"/>
      <c r="F760" s="610"/>
      <c r="G760" s="10"/>
      <c r="H760" s="10"/>
      <c r="I760" s="10"/>
      <c r="J760" s="10"/>
      <c r="K760" s="10"/>
      <c r="L760" s="10"/>
      <c r="M760" s="507"/>
      <c r="N760" s="10"/>
      <c r="O760" s="10"/>
      <c r="P760" s="10"/>
      <c r="Q760" s="10"/>
      <c r="R760" s="10"/>
      <c r="S760" s="10"/>
      <c r="T760" s="10"/>
      <c r="U760" s="10"/>
      <c r="V760" s="10"/>
      <c r="W760" s="10"/>
      <c r="X760" s="10"/>
      <c r="Y760" s="10"/>
      <c r="Z760" s="10"/>
    </row>
    <row r="761" spans="1:26" ht="15.5">
      <c r="A761" s="10"/>
      <c r="B761" s="10"/>
      <c r="C761" s="10"/>
      <c r="D761" s="10"/>
      <c r="E761" s="10"/>
      <c r="F761" s="610"/>
      <c r="G761" s="10"/>
      <c r="H761" s="10"/>
      <c r="I761" s="10"/>
      <c r="J761" s="10"/>
      <c r="K761" s="10"/>
      <c r="L761" s="10"/>
      <c r="M761" s="507"/>
      <c r="N761" s="10"/>
      <c r="O761" s="10"/>
      <c r="P761" s="10"/>
      <c r="Q761" s="10"/>
      <c r="R761" s="10"/>
      <c r="S761" s="10"/>
      <c r="T761" s="10"/>
      <c r="U761" s="10"/>
      <c r="V761" s="10"/>
      <c r="W761" s="10"/>
      <c r="X761" s="10"/>
      <c r="Y761" s="10"/>
      <c r="Z761" s="10"/>
    </row>
    <row r="762" spans="1:26" ht="15.5">
      <c r="A762" s="10"/>
      <c r="B762" s="10"/>
      <c r="C762" s="10"/>
      <c r="D762" s="10"/>
      <c r="E762" s="10"/>
      <c r="F762" s="610"/>
      <c r="G762" s="10"/>
      <c r="H762" s="10"/>
      <c r="I762" s="10"/>
      <c r="J762" s="10"/>
      <c r="K762" s="10"/>
      <c r="L762" s="10"/>
      <c r="M762" s="507"/>
      <c r="N762" s="10"/>
      <c r="O762" s="10"/>
      <c r="P762" s="10"/>
      <c r="Q762" s="10"/>
      <c r="R762" s="10"/>
      <c r="S762" s="10"/>
      <c r="T762" s="10"/>
      <c r="U762" s="10"/>
      <c r="V762" s="10"/>
      <c r="W762" s="10"/>
      <c r="X762" s="10"/>
      <c r="Y762" s="10"/>
      <c r="Z762" s="10"/>
    </row>
    <row r="763" spans="1:26" ht="15.5">
      <c r="A763" s="10"/>
      <c r="B763" s="10"/>
      <c r="C763" s="10"/>
      <c r="D763" s="10"/>
      <c r="E763" s="10"/>
      <c r="F763" s="610"/>
      <c r="G763" s="10"/>
      <c r="H763" s="10"/>
      <c r="I763" s="10"/>
      <c r="J763" s="10"/>
      <c r="K763" s="10"/>
      <c r="L763" s="10"/>
      <c r="M763" s="507"/>
      <c r="N763" s="10"/>
      <c r="O763" s="10"/>
      <c r="P763" s="10"/>
      <c r="Q763" s="10"/>
      <c r="R763" s="10"/>
      <c r="S763" s="10"/>
      <c r="T763" s="10"/>
      <c r="U763" s="10"/>
      <c r="V763" s="10"/>
      <c r="W763" s="10"/>
      <c r="X763" s="10"/>
      <c r="Y763" s="10"/>
      <c r="Z763" s="10"/>
    </row>
    <row r="764" spans="1:26" ht="15.5">
      <c r="A764" s="10"/>
      <c r="B764" s="10"/>
      <c r="C764" s="10"/>
      <c r="D764" s="10"/>
      <c r="E764" s="10"/>
      <c r="F764" s="610"/>
      <c r="G764" s="10"/>
      <c r="H764" s="10"/>
      <c r="I764" s="10"/>
      <c r="J764" s="10"/>
      <c r="K764" s="10"/>
      <c r="L764" s="10"/>
      <c r="M764" s="507"/>
      <c r="N764" s="10"/>
      <c r="O764" s="10"/>
      <c r="P764" s="10"/>
      <c r="Q764" s="10"/>
      <c r="R764" s="10"/>
      <c r="S764" s="10"/>
      <c r="T764" s="10"/>
      <c r="U764" s="10"/>
      <c r="V764" s="10"/>
      <c r="W764" s="10"/>
      <c r="X764" s="10"/>
      <c r="Y764" s="10"/>
      <c r="Z764" s="10"/>
    </row>
    <row r="765" spans="1:26" ht="15.5">
      <c r="A765" s="10"/>
      <c r="B765" s="10"/>
      <c r="C765" s="10"/>
      <c r="D765" s="10"/>
      <c r="E765" s="10"/>
      <c r="F765" s="610"/>
      <c r="G765" s="10"/>
      <c r="H765" s="10"/>
      <c r="I765" s="10"/>
      <c r="J765" s="10"/>
      <c r="K765" s="10"/>
      <c r="L765" s="10"/>
      <c r="M765" s="507"/>
      <c r="N765" s="10"/>
      <c r="O765" s="10"/>
      <c r="P765" s="10"/>
      <c r="Q765" s="10"/>
      <c r="R765" s="10"/>
      <c r="S765" s="10"/>
      <c r="T765" s="10"/>
      <c r="U765" s="10"/>
      <c r="V765" s="10"/>
      <c r="W765" s="10"/>
      <c r="X765" s="10"/>
      <c r="Y765" s="10"/>
      <c r="Z765" s="10"/>
    </row>
    <row r="766" spans="1:26" ht="15.5">
      <c r="A766" s="10"/>
      <c r="B766" s="10"/>
      <c r="C766" s="10"/>
      <c r="D766" s="10"/>
      <c r="E766" s="10"/>
      <c r="F766" s="610"/>
      <c r="G766" s="10"/>
      <c r="H766" s="10"/>
      <c r="I766" s="10"/>
      <c r="J766" s="10"/>
      <c r="K766" s="10"/>
      <c r="L766" s="10"/>
      <c r="M766" s="507"/>
      <c r="N766" s="10"/>
      <c r="O766" s="10"/>
      <c r="P766" s="10"/>
      <c r="Q766" s="10"/>
      <c r="R766" s="10"/>
      <c r="S766" s="10"/>
      <c r="T766" s="10"/>
      <c r="U766" s="10"/>
      <c r="V766" s="10"/>
      <c r="W766" s="10"/>
      <c r="X766" s="10"/>
      <c r="Y766" s="10"/>
      <c r="Z766" s="10"/>
    </row>
    <row r="767" spans="1:26" ht="15.5">
      <c r="A767" s="10"/>
      <c r="B767" s="10"/>
      <c r="C767" s="10"/>
      <c r="D767" s="10"/>
      <c r="E767" s="10"/>
      <c r="F767" s="610"/>
      <c r="G767" s="10"/>
      <c r="H767" s="10"/>
      <c r="I767" s="10"/>
      <c r="J767" s="10"/>
      <c r="K767" s="10"/>
      <c r="L767" s="10"/>
      <c r="M767" s="507"/>
      <c r="N767" s="10"/>
      <c r="O767" s="10"/>
      <c r="P767" s="10"/>
      <c r="Q767" s="10"/>
      <c r="R767" s="10"/>
      <c r="S767" s="10"/>
      <c r="T767" s="10"/>
      <c r="U767" s="10"/>
      <c r="V767" s="10"/>
      <c r="W767" s="10"/>
      <c r="X767" s="10"/>
      <c r="Y767" s="10"/>
      <c r="Z767" s="10"/>
    </row>
    <row r="768" spans="1:26" ht="15.5">
      <c r="A768" s="10"/>
      <c r="B768" s="10"/>
      <c r="C768" s="10"/>
      <c r="D768" s="10"/>
      <c r="E768" s="10"/>
      <c r="F768" s="610"/>
      <c r="G768" s="10"/>
      <c r="H768" s="10"/>
      <c r="I768" s="10"/>
      <c r="J768" s="10"/>
      <c r="K768" s="10"/>
      <c r="L768" s="10"/>
      <c r="M768" s="507"/>
      <c r="N768" s="10"/>
      <c r="O768" s="10"/>
      <c r="P768" s="10"/>
      <c r="Q768" s="10"/>
      <c r="R768" s="10"/>
      <c r="S768" s="10"/>
      <c r="T768" s="10"/>
      <c r="U768" s="10"/>
      <c r="V768" s="10"/>
      <c r="W768" s="10"/>
      <c r="X768" s="10"/>
      <c r="Y768" s="10"/>
      <c r="Z768" s="10"/>
    </row>
    <row r="769" spans="1:26" ht="15.5">
      <c r="A769" s="10"/>
      <c r="B769" s="10"/>
      <c r="C769" s="10"/>
      <c r="D769" s="10"/>
      <c r="E769" s="10"/>
      <c r="F769" s="610"/>
      <c r="G769" s="10"/>
      <c r="H769" s="10"/>
      <c r="I769" s="10"/>
      <c r="J769" s="10"/>
      <c r="K769" s="10"/>
      <c r="L769" s="10"/>
      <c r="M769" s="507"/>
      <c r="N769" s="10"/>
      <c r="O769" s="10"/>
      <c r="P769" s="10"/>
      <c r="Q769" s="10"/>
      <c r="R769" s="10"/>
      <c r="S769" s="10"/>
      <c r="T769" s="10"/>
      <c r="U769" s="10"/>
      <c r="V769" s="10"/>
      <c r="W769" s="10"/>
      <c r="X769" s="10"/>
      <c r="Y769" s="10"/>
      <c r="Z769" s="10"/>
    </row>
    <row r="770" spans="1:26" ht="15.5">
      <c r="A770" s="10"/>
      <c r="B770" s="10"/>
      <c r="C770" s="10"/>
      <c r="D770" s="10"/>
      <c r="E770" s="10"/>
      <c r="F770" s="610"/>
      <c r="G770" s="10"/>
      <c r="H770" s="10"/>
      <c r="I770" s="10"/>
      <c r="J770" s="10"/>
      <c r="K770" s="10"/>
      <c r="L770" s="10"/>
      <c r="M770" s="507"/>
      <c r="N770" s="10"/>
      <c r="O770" s="10"/>
      <c r="P770" s="10"/>
      <c r="Q770" s="10"/>
      <c r="R770" s="10"/>
      <c r="S770" s="10"/>
      <c r="T770" s="10"/>
      <c r="U770" s="10"/>
      <c r="V770" s="10"/>
      <c r="W770" s="10"/>
      <c r="X770" s="10"/>
      <c r="Y770" s="10"/>
      <c r="Z770" s="10"/>
    </row>
    <row r="771" spans="1:26" ht="15.5">
      <c r="A771" s="10"/>
      <c r="B771" s="10"/>
      <c r="C771" s="10"/>
      <c r="D771" s="10"/>
      <c r="E771" s="10"/>
      <c r="F771" s="610"/>
      <c r="G771" s="10"/>
      <c r="H771" s="10"/>
      <c r="I771" s="10"/>
      <c r="J771" s="10"/>
      <c r="K771" s="10"/>
      <c r="L771" s="10"/>
      <c r="M771" s="507"/>
      <c r="N771" s="10"/>
      <c r="O771" s="10"/>
      <c r="P771" s="10"/>
      <c r="Q771" s="10"/>
      <c r="R771" s="10"/>
      <c r="S771" s="10"/>
      <c r="T771" s="10"/>
      <c r="U771" s="10"/>
      <c r="V771" s="10"/>
      <c r="W771" s="10"/>
      <c r="X771" s="10"/>
      <c r="Y771" s="10"/>
      <c r="Z771" s="10"/>
    </row>
    <row r="772" spans="1:26" ht="15.5">
      <c r="A772" s="10"/>
      <c r="B772" s="10"/>
      <c r="C772" s="10"/>
      <c r="D772" s="10"/>
      <c r="E772" s="10"/>
      <c r="F772" s="610"/>
      <c r="G772" s="10"/>
      <c r="H772" s="10"/>
      <c r="I772" s="10"/>
      <c r="J772" s="10"/>
      <c r="K772" s="10"/>
      <c r="L772" s="10"/>
      <c r="M772" s="507"/>
      <c r="N772" s="10"/>
      <c r="O772" s="10"/>
      <c r="P772" s="10"/>
      <c r="Q772" s="10"/>
      <c r="R772" s="10"/>
      <c r="S772" s="10"/>
      <c r="T772" s="10"/>
      <c r="U772" s="10"/>
      <c r="V772" s="10"/>
      <c r="W772" s="10"/>
      <c r="X772" s="10"/>
      <c r="Y772" s="10"/>
      <c r="Z772" s="10"/>
    </row>
    <row r="773" spans="1:26" ht="15.5">
      <c r="A773" s="10"/>
      <c r="B773" s="10"/>
      <c r="C773" s="10"/>
      <c r="D773" s="10"/>
      <c r="E773" s="10"/>
      <c r="F773" s="610"/>
      <c r="G773" s="10"/>
      <c r="H773" s="10"/>
      <c r="I773" s="10"/>
      <c r="J773" s="10"/>
      <c r="K773" s="10"/>
      <c r="L773" s="10"/>
      <c r="M773" s="507"/>
      <c r="N773" s="10"/>
      <c r="O773" s="10"/>
      <c r="P773" s="10"/>
      <c r="Q773" s="10"/>
      <c r="R773" s="10"/>
      <c r="S773" s="10"/>
      <c r="T773" s="10"/>
      <c r="U773" s="10"/>
      <c r="V773" s="10"/>
      <c r="W773" s="10"/>
      <c r="X773" s="10"/>
      <c r="Y773" s="10"/>
      <c r="Z773" s="10"/>
    </row>
    <row r="774" spans="1:26" ht="15.5">
      <c r="A774" s="10"/>
      <c r="B774" s="10"/>
      <c r="C774" s="10"/>
      <c r="D774" s="10"/>
      <c r="E774" s="10"/>
      <c r="F774" s="610"/>
      <c r="G774" s="10"/>
      <c r="H774" s="10"/>
      <c r="I774" s="10"/>
      <c r="J774" s="10"/>
      <c r="K774" s="10"/>
      <c r="L774" s="10"/>
      <c r="M774" s="507"/>
      <c r="N774" s="10"/>
      <c r="O774" s="10"/>
      <c r="P774" s="10"/>
      <c r="Q774" s="10"/>
      <c r="R774" s="10"/>
      <c r="S774" s="10"/>
      <c r="T774" s="10"/>
      <c r="U774" s="10"/>
      <c r="V774" s="10"/>
      <c r="W774" s="10"/>
      <c r="X774" s="10"/>
      <c r="Y774" s="10"/>
      <c r="Z774" s="10"/>
    </row>
    <row r="775" spans="1:26" ht="15.5">
      <c r="A775" s="10"/>
      <c r="B775" s="10"/>
      <c r="C775" s="10"/>
      <c r="D775" s="10"/>
      <c r="E775" s="10"/>
      <c r="F775" s="610"/>
      <c r="G775" s="10"/>
      <c r="H775" s="10"/>
      <c r="I775" s="10"/>
      <c r="J775" s="10"/>
      <c r="K775" s="10"/>
      <c r="L775" s="10"/>
      <c r="M775" s="507"/>
      <c r="N775" s="10"/>
      <c r="O775" s="10"/>
      <c r="P775" s="10"/>
      <c r="Q775" s="10"/>
      <c r="R775" s="10"/>
      <c r="S775" s="10"/>
      <c r="T775" s="10"/>
      <c r="U775" s="10"/>
      <c r="V775" s="10"/>
      <c r="W775" s="10"/>
      <c r="X775" s="10"/>
      <c r="Y775" s="10"/>
      <c r="Z775" s="10"/>
    </row>
    <row r="776" spans="1:26" ht="15.5">
      <c r="A776" s="10"/>
      <c r="B776" s="10"/>
      <c r="C776" s="10"/>
      <c r="D776" s="10"/>
      <c r="E776" s="10"/>
      <c r="F776" s="610"/>
      <c r="G776" s="10"/>
      <c r="H776" s="10"/>
      <c r="I776" s="10"/>
      <c r="J776" s="10"/>
      <c r="K776" s="10"/>
      <c r="L776" s="10"/>
      <c r="M776" s="507"/>
      <c r="N776" s="10"/>
      <c r="O776" s="10"/>
      <c r="P776" s="10"/>
      <c r="Q776" s="10"/>
      <c r="R776" s="10"/>
      <c r="S776" s="10"/>
      <c r="T776" s="10"/>
      <c r="U776" s="10"/>
      <c r="V776" s="10"/>
      <c r="W776" s="10"/>
      <c r="X776" s="10"/>
      <c r="Y776" s="10"/>
      <c r="Z776" s="10"/>
    </row>
    <row r="777" spans="1:26" ht="15.5">
      <c r="A777" s="10"/>
      <c r="B777" s="10"/>
      <c r="C777" s="10"/>
      <c r="D777" s="10"/>
      <c r="E777" s="10"/>
      <c r="F777" s="610"/>
      <c r="G777" s="10"/>
      <c r="H777" s="10"/>
      <c r="I777" s="10"/>
      <c r="J777" s="10"/>
      <c r="K777" s="10"/>
      <c r="L777" s="10"/>
      <c r="M777" s="507"/>
      <c r="N777" s="10"/>
      <c r="O777" s="10"/>
      <c r="P777" s="10"/>
      <c r="Q777" s="10"/>
      <c r="R777" s="10"/>
      <c r="S777" s="10"/>
      <c r="T777" s="10"/>
      <c r="U777" s="10"/>
      <c r="V777" s="10"/>
      <c r="W777" s="10"/>
      <c r="X777" s="10"/>
      <c r="Y777" s="10"/>
      <c r="Z777" s="10"/>
    </row>
    <row r="778" spans="1:26" ht="15.5">
      <c r="A778" s="10"/>
      <c r="B778" s="10"/>
      <c r="C778" s="10"/>
      <c r="D778" s="10"/>
      <c r="E778" s="10"/>
      <c r="F778" s="610"/>
      <c r="G778" s="10"/>
      <c r="H778" s="10"/>
      <c r="I778" s="10"/>
      <c r="J778" s="10"/>
      <c r="K778" s="10"/>
      <c r="L778" s="10"/>
      <c r="M778" s="507"/>
      <c r="N778" s="10"/>
      <c r="O778" s="10"/>
      <c r="P778" s="10"/>
      <c r="Q778" s="10"/>
      <c r="R778" s="10"/>
      <c r="S778" s="10"/>
      <c r="T778" s="10"/>
      <c r="U778" s="10"/>
      <c r="V778" s="10"/>
      <c r="W778" s="10"/>
      <c r="X778" s="10"/>
      <c r="Y778" s="10"/>
      <c r="Z778" s="10"/>
    </row>
    <row r="779" spans="1:26" ht="15.5">
      <c r="A779" s="10"/>
      <c r="B779" s="10"/>
      <c r="C779" s="10"/>
      <c r="D779" s="10"/>
      <c r="E779" s="10"/>
      <c r="F779" s="610"/>
      <c r="G779" s="10"/>
      <c r="H779" s="10"/>
      <c r="I779" s="10"/>
      <c r="J779" s="10"/>
      <c r="K779" s="10"/>
      <c r="L779" s="10"/>
      <c r="M779" s="507"/>
      <c r="N779" s="10"/>
      <c r="O779" s="10"/>
      <c r="P779" s="10"/>
      <c r="Q779" s="10"/>
      <c r="R779" s="10"/>
      <c r="S779" s="10"/>
      <c r="T779" s="10"/>
      <c r="U779" s="10"/>
      <c r="V779" s="10"/>
      <c r="W779" s="10"/>
      <c r="X779" s="10"/>
      <c r="Y779" s="10"/>
      <c r="Z779" s="10"/>
    </row>
    <row r="780" spans="1:26" ht="15.5">
      <c r="A780" s="10"/>
      <c r="B780" s="10"/>
      <c r="C780" s="10"/>
      <c r="D780" s="10"/>
      <c r="E780" s="10"/>
      <c r="F780" s="610"/>
      <c r="G780" s="10"/>
      <c r="H780" s="10"/>
      <c r="I780" s="10"/>
      <c r="J780" s="10"/>
      <c r="K780" s="10"/>
      <c r="L780" s="10"/>
      <c r="M780" s="507"/>
      <c r="N780" s="10"/>
      <c r="O780" s="10"/>
      <c r="P780" s="10"/>
      <c r="Q780" s="10"/>
      <c r="R780" s="10"/>
      <c r="S780" s="10"/>
      <c r="T780" s="10"/>
      <c r="U780" s="10"/>
      <c r="V780" s="10"/>
      <c r="W780" s="10"/>
      <c r="X780" s="10"/>
      <c r="Y780" s="10"/>
      <c r="Z780" s="10"/>
    </row>
    <row r="781" spans="1:26" ht="15.5">
      <c r="A781" s="10"/>
      <c r="B781" s="10"/>
      <c r="C781" s="10"/>
      <c r="D781" s="10"/>
      <c r="E781" s="10"/>
      <c r="F781" s="610"/>
      <c r="G781" s="10"/>
      <c r="H781" s="10"/>
      <c r="I781" s="10"/>
      <c r="J781" s="10"/>
      <c r="K781" s="10"/>
      <c r="L781" s="10"/>
      <c r="M781" s="507"/>
      <c r="N781" s="10"/>
      <c r="O781" s="10"/>
      <c r="P781" s="10"/>
      <c r="Q781" s="10"/>
      <c r="R781" s="10"/>
      <c r="S781" s="10"/>
      <c r="T781" s="10"/>
      <c r="U781" s="10"/>
      <c r="V781" s="10"/>
      <c r="W781" s="10"/>
      <c r="X781" s="10"/>
      <c r="Y781" s="10"/>
      <c r="Z781" s="10"/>
    </row>
    <row r="782" spans="1:26" ht="15.5">
      <c r="A782" s="10"/>
      <c r="B782" s="10"/>
      <c r="C782" s="10"/>
      <c r="D782" s="10"/>
      <c r="E782" s="10"/>
      <c r="F782" s="610"/>
      <c r="G782" s="10"/>
      <c r="H782" s="10"/>
      <c r="I782" s="10"/>
      <c r="J782" s="10"/>
      <c r="K782" s="10"/>
      <c r="L782" s="10"/>
      <c r="M782" s="507"/>
      <c r="N782" s="10"/>
      <c r="O782" s="10"/>
      <c r="P782" s="10"/>
      <c r="Q782" s="10"/>
      <c r="R782" s="10"/>
      <c r="S782" s="10"/>
      <c r="T782" s="10"/>
      <c r="U782" s="10"/>
      <c r="V782" s="10"/>
      <c r="W782" s="10"/>
      <c r="X782" s="10"/>
      <c r="Y782" s="10"/>
      <c r="Z782" s="10"/>
    </row>
    <row r="783" spans="1:26" ht="15.5">
      <c r="A783" s="10"/>
      <c r="B783" s="10"/>
      <c r="C783" s="10"/>
      <c r="D783" s="10"/>
      <c r="E783" s="10"/>
      <c r="F783" s="610"/>
      <c r="G783" s="10"/>
      <c r="H783" s="10"/>
      <c r="I783" s="10"/>
      <c r="J783" s="10"/>
      <c r="K783" s="10"/>
      <c r="L783" s="10"/>
      <c r="M783" s="507"/>
      <c r="N783" s="10"/>
      <c r="O783" s="10"/>
      <c r="P783" s="10"/>
      <c r="Q783" s="10"/>
      <c r="R783" s="10"/>
      <c r="S783" s="10"/>
      <c r="T783" s="10"/>
      <c r="U783" s="10"/>
      <c r="V783" s="10"/>
      <c r="W783" s="10"/>
      <c r="X783" s="10"/>
      <c r="Y783" s="10"/>
      <c r="Z783" s="10"/>
    </row>
    <row r="784" spans="1:26" ht="15.5">
      <c r="A784" s="10"/>
      <c r="B784" s="10"/>
      <c r="C784" s="10"/>
      <c r="D784" s="10"/>
      <c r="E784" s="10"/>
      <c r="F784" s="610"/>
      <c r="G784" s="10"/>
      <c r="H784" s="10"/>
      <c r="I784" s="10"/>
      <c r="J784" s="10"/>
      <c r="K784" s="10"/>
      <c r="L784" s="10"/>
      <c r="M784" s="507"/>
      <c r="N784" s="10"/>
      <c r="O784" s="10"/>
      <c r="P784" s="10"/>
      <c r="Q784" s="10"/>
      <c r="R784" s="10"/>
      <c r="S784" s="10"/>
      <c r="T784" s="10"/>
      <c r="U784" s="10"/>
      <c r="V784" s="10"/>
      <c r="W784" s="10"/>
      <c r="X784" s="10"/>
      <c r="Y784" s="10"/>
      <c r="Z784" s="10"/>
    </row>
    <row r="785" spans="1:26" ht="15.5">
      <c r="A785" s="10"/>
      <c r="B785" s="10"/>
      <c r="C785" s="10"/>
      <c r="D785" s="10"/>
      <c r="E785" s="10"/>
      <c r="F785" s="610"/>
      <c r="G785" s="10"/>
      <c r="H785" s="10"/>
      <c r="I785" s="10"/>
      <c r="J785" s="10"/>
      <c r="K785" s="10"/>
      <c r="L785" s="10"/>
      <c r="M785" s="507"/>
      <c r="N785" s="10"/>
      <c r="O785" s="10"/>
      <c r="P785" s="10"/>
      <c r="Q785" s="10"/>
      <c r="R785" s="10"/>
      <c r="S785" s="10"/>
      <c r="T785" s="10"/>
      <c r="U785" s="10"/>
      <c r="V785" s="10"/>
      <c r="W785" s="10"/>
      <c r="X785" s="10"/>
      <c r="Y785" s="10"/>
      <c r="Z785" s="10"/>
    </row>
    <row r="786" spans="1:26" ht="15.5">
      <c r="A786" s="10"/>
      <c r="B786" s="10"/>
      <c r="C786" s="10"/>
      <c r="D786" s="10"/>
      <c r="E786" s="10"/>
      <c r="F786" s="610"/>
      <c r="G786" s="10"/>
      <c r="H786" s="10"/>
      <c r="I786" s="10"/>
      <c r="J786" s="10"/>
      <c r="K786" s="10"/>
      <c r="L786" s="10"/>
      <c r="M786" s="507"/>
      <c r="N786" s="10"/>
      <c r="O786" s="10"/>
      <c r="P786" s="10"/>
      <c r="Q786" s="10"/>
      <c r="R786" s="10"/>
      <c r="S786" s="10"/>
      <c r="T786" s="10"/>
      <c r="U786" s="10"/>
      <c r="V786" s="10"/>
      <c r="W786" s="10"/>
      <c r="X786" s="10"/>
      <c r="Y786" s="10"/>
      <c r="Z786" s="10"/>
    </row>
    <row r="787" spans="1:26" ht="15.5">
      <c r="A787" s="10"/>
      <c r="B787" s="10"/>
      <c r="C787" s="10"/>
      <c r="D787" s="10"/>
      <c r="E787" s="10"/>
      <c r="F787" s="610"/>
      <c r="G787" s="10"/>
      <c r="H787" s="10"/>
      <c r="I787" s="10"/>
      <c r="J787" s="10"/>
      <c r="K787" s="10"/>
      <c r="L787" s="10"/>
      <c r="M787" s="507"/>
      <c r="N787" s="10"/>
      <c r="O787" s="10"/>
      <c r="P787" s="10"/>
      <c r="Q787" s="10"/>
      <c r="R787" s="10"/>
      <c r="S787" s="10"/>
      <c r="T787" s="10"/>
      <c r="U787" s="10"/>
      <c r="V787" s="10"/>
      <c r="W787" s="10"/>
      <c r="X787" s="10"/>
      <c r="Y787" s="10"/>
      <c r="Z787" s="10"/>
    </row>
    <row r="788" spans="1:26" ht="15.5">
      <c r="A788" s="10"/>
      <c r="B788" s="10"/>
      <c r="C788" s="10"/>
      <c r="D788" s="10"/>
      <c r="E788" s="10"/>
      <c r="F788" s="610"/>
      <c r="G788" s="10"/>
      <c r="H788" s="10"/>
      <c r="I788" s="10"/>
      <c r="J788" s="10"/>
      <c r="K788" s="10"/>
      <c r="L788" s="10"/>
      <c r="M788" s="507"/>
      <c r="N788" s="10"/>
      <c r="O788" s="10"/>
      <c r="P788" s="10"/>
      <c r="Q788" s="10"/>
      <c r="R788" s="10"/>
      <c r="S788" s="10"/>
      <c r="T788" s="10"/>
      <c r="U788" s="10"/>
      <c r="V788" s="10"/>
      <c r="W788" s="10"/>
      <c r="X788" s="10"/>
      <c r="Y788" s="10"/>
      <c r="Z788" s="10"/>
    </row>
    <row r="789" spans="1:26" ht="15.5">
      <c r="A789" s="10"/>
      <c r="B789" s="10"/>
      <c r="C789" s="10"/>
      <c r="D789" s="10"/>
      <c r="E789" s="10"/>
      <c r="F789" s="610"/>
      <c r="G789" s="10"/>
      <c r="H789" s="10"/>
      <c r="I789" s="10"/>
      <c r="J789" s="10"/>
      <c r="K789" s="10"/>
      <c r="L789" s="10"/>
      <c r="M789" s="507"/>
      <c r="N789" s="10"/>
      <c r="O789" s="10"/>
      <c r="P789" s="10"/>
      <c r="Q789" s="10"/>
      <c r="R789" s="10"/>
      <c r="S789" s="10"/>
      <c r="T789" s="10"/>
      <c r="U789" s="10"/>
      <c r="V789" s="10"/>
      <c r="W789" s="10"/>
      <c r="X789" s="10"/>
      <c r="Y789" s="10"/>
      <c r="Z789" s="10"/>
    </row>
    <row r="790" spans="1:26" ht="15.5">
      <c r="A790" s="10"/>
      <c r="B790" s="10"/>
      <c r="C790" s="10"/>
      <c r="D790" s="10"/>
      <c r="E790" s="10"/>
      <c r="F790" s="610"/>
      <c r="G790" s="10"/>
      <c r="H790" s="10"/>
      <c r="I790" s="10"/>
      <c r="J790" s="10"/>
      <c r="K790" s="10"/>
      <c r="L790" s="10"/>
      <c r="M790" s="507"/>
      <c r="N790" s="10"/>
      <c r="O790" s="10"/>
      <c r="P790" s="10"/>
      <c r="Q790" s="10"/>
      <c r="R790" s="10"/>
      <c r="S790" s="10"/>
      <c r="T790" s="10"/>
      <c r="U790" s="10"/>
      <c r="V790" s="10"/>
      <c r="W790" s="10"/>
      <c r="X790" s="10"/>
      <c r="Y790" s="10"/>
      <c r="Z790" s="10"/>
    </row>
    <row r="791" spans="1:26" ht="15.5">
      <c r="A791" s="10"/>
      <c r="B791" s="10"/>
      <c r="C791" s="10"/>
      <c r="D791" s="10"/>
      <c r="E791" s="10"/>
      <c r="F791" s="610"/>
      <c r="G791" s="10"/>
      <c r="H791" s="10"/>
      <c r="I791" s="10"/>
      <c r="J791" s="10"/>
      <c r="K791" s="10"/>
      <c r="L791" s="10"/>
      <c r="M791" s="507"/>
      <c r="N791" s="10"/>
      <c r="O791" s="10"/>
      <c r="P791" s="10"/>
      <c r="Q791" s="10"/>
      <c r="R791" s="10"/>
      <c r="S791" s="10"/>
      <c r="T791" s="10"/>
      <c r="U791" s="10"/>
      <c r="V791" s="10"/>
      <c r="W791" s="10"/>
      <c r="X791" s="10"/>
      <c r="Y791" s="10"/>
      <c r="Z791" s="10"/>
    </row>
    <row r="792" spans="1:26" ht="15.5">
      <c r="A792" s="10"/>
      <c r="B792" s="10"/>
      <c r="C792" s="10"/>
      <c r="D792" s="10"/>
      <c r="E792" s="10"/>
      <c r="F792" s="610"/>
      <c r="G792" s="10"/>
      <c r="H792" s="10"/>
      <c r="I792" s="10"/>
      <c r="J792" s="10"/>
      <c r="K792" s="10"/>
      <c r="L792" s="10"/>
      <c r="M792" s="507"/>
      <c r="N792" s="10"/>
      <c r="O792" s="10"/>
      <c r="P792" s="10"/>
      <c r="Q792" s="10"/>
      <c r="R792" s="10"/>
      <c r="S792" s="10"/>
      <c r="T792" s="10"/>
      <c r="U792" s="10"/>
      <c r="V792" s="10"/>
      <c r="W792" s="10"/>
      <c r="X792" s="10"/>
      <c r="Y792" s="10"/>
      <c r="Z792" s="10"/>
    </row>
    <row r="793" spans="1:26" ht="15.5">
      <c r="A793" s="10"/>
      <c r="B793" s="10"/>
      <c r="C793" s="10"/>
      <c r="D793" s="10"/>
      <c r="E793" s="10"/>
      <c r="F793" s="610"/>
      <c r="G793" s="10"/>
      <c r="H793" s="10"/>
      <c r="I793" s="10"/>
      <c r="J793" s="10"/>
      <c r="K793" s="10"/>
      <c r="L793" s="10"/>
      <c r="M793" s="507"/>
      <c r="N793" s="10"/>
      <c r="O793" s="10"/>
      <c r="P793" s="10"/>
      <c r="Q793" s="10"/>
      <c r="R793" s="10"/>
      <c r="S793" s="10"/>
      <c r="T793" s="10"/>
      <c r="U793" s="10"/>
      <c r="V793" s="10"/>
      <c r="W793" s="10"/>
      <c r="X793" s="10"/>
      <c r="Y793" s="10"/>
      <c r="Z793" s="10"/>
    </row>
    <row r="794" spans="1:26" ht="15.5">
      <c r="A794" s="10"/>
      <c r="B794" s="10"/>
      <c r="C794" s="10"/>
      <c r="D794" s="10"/>
      <c r="E794" s="10"/>
      <c r="F794" s="610"/>
      <c r="G794" s="10"/>
      <c r="H794" s="10"/>
      <c r="I794" s="10"/>
      <c r="J794" s="10"/>
      <c r="K794" s="10"/>
      <c r="L794" s="10"/>
      <c r="M794" s="507"/>
      <c r="N794" s="10"/>
      <c r="O794" s="10"/>
      <c r="P794" s="10"/>
      <c r="Q794" s="10"/>
      <c r="R794" s="10"/>
      <c r="S794" s="10"/>
      <c r="T794" s="10"/>
      <c r="U794" s="10"/>
      <c r="V794" s="10"/>
      <c r="W794" s="10"/>
      <c r="X794" s="10"/>
      <c r="Y794" s="10"/>
      <c r="Z794" s="10"/>
    </row>
    <row r="795" spans="1:26" ht="15.5">
      <c r="A795" s="10"/>
      <c r="B795" s="10"/>
      <c r="C795" s="10"/>
      <c r="D795" s="10"/>
      <c r="E795" s="10"/>
      <c r="F795" s="610"/>
      <c r="G795" s="10"/>
      <c r="H795" s="10"/>
      <c r="I795" s="10"/>
      <c r="J795" s="10"/>
      <c r="K795" s="10"/>
      <c r="L795" s="10"/>
      <c r="M795" s="507"/>
      <c r="N795" s="10"/>
      <c r="O795" s="10"/>
      <c r="P795" s="10"/>
      <c r="Q795" s="10"/>
      <c r="R795" s="10"/>
      <c r="S795" s="10"/>
      <c r="T795" s="10"/>
      <c r="U795" s="10"/>
      <c r="V795" s="10"/>
      <c r="W795" s="10"/>
      <c r="X795" s="10"/>
      <c r="Y795" s="10"/>
      <c r="Z795" s="10"/>
    </row>
    <row r="796" spans="1:26" ht="15.5">
      <c r="A796" s="10"/>
      <c r="B796" s="10"/>
      <c r="C796" s="10"/>
      <c r="D796" s="10"/>
      <c r="E796" s="10"/>
      <c r="F796" s="610"/>
      <c r="G796" s="10"/>
      <c r="H796" s="10"/>
      <c r="I796" s="10"/>
      <c r="J796" s="10"/>
      <c r="K796" s="10"/>
      <c r="L796" s="10"/>
      <c r="M796" s="507"/>
      <c r="N796" s="10"/>
      <c r="O796" s="10"/>
      <c r="P796" s="10"/>
      <c r="Q796" s="10"/>
      <c r="R796" s="10"/>
      <c r="S796" s="10"/>
      <c r="T796" s="10"/>
      <c r="U796" s="10"/>
      <c r="V796" s="10"/>
      <c r="W796" s="10"/>
      <c r="X796" s="10"/>
      <c r="Y796" s="10"/>
      <c r="Z796" s="10"/>
    </row>
    <row r="797" spans="1:26" ht="15.5">
      <c r="A797" s="10"/>
      <c r="B797" s="10"/>
      <c r="C797" s="10"/>
      <c r="D797" s="10"/>
      <c r="E797" s="10"/>
      <c r="F797" s="610"/>
      <c r="G797" s="10"/>
      <c r="H797" s="10"/>
      <c r="I797" s="10"/>
      <c r="J797" s="10"/>
      <c r="K797" s="10"/>
      <c r="L797" s="10"/>
      <c r="M797" s="507"/>
      <c r="N797" s="10"/>
      <c r="O797" s="10"/>
      <c r="P797" s="10"/>
      <c r="Q797" s="10"/>
      <c r="R797" s="10"/>
      <c r="S797" s="10"/>
      <c r="T797" s="10"/>
      <c r="U797" s="10"/>
      <c r="V797" s="10"/>
      <c r="W797" s="10"/>
      <c r="X797" s="10"/>
      <c r="Y797" s="10"/>
      <c r="Z797" s="10"/>
    </row>
    <row r="798" spans="1:26" ht="15.5">
      <c r="A798" s="10"/>
      <c r="B798" s="10"/>
      <c r="C798" s="10"/>
      <c r="D798" s="10"/>
      <c r="E798" s="10"/>
      <c r="F798" s="610"/>
      <c r="G798" s="10"/>
      <c r="H798" s="10"/>
      <c r="I798" s="10"/>
      <c r="J798" s="10"/>
      <c r="K798" s="10"/>
      <c r="L798" s="10"/>
      <c r="M798" s="507"/>
      <c r="N798" s="10"/>
      <c r="O798" s="10"/>
      <c r="P798" s="10"/>
      <c r="Q798" s="10"/>
      <c r="R798" s="10"/>
      <c r="S798" s="10"/>
      <c r="T798" s="10"/>
      <c r="U798" s="10"/>
      <c r="V798" s="10"/>
      <c r="W798" s="10"/>
      <c r="X798" s="10"/>
      <c r="Y798" s="10"/>
      <c r="Z798" s="10"/>
    </row>
    <row r="799" spans="1:26" ht="15.5">
      <c r="A799" s="10"/>
      <c r="B799" s="10"/>
      <c r="C799" s="10"/>
      <c r="D799" s="10"/>
      <c r="E799" s="10"/>
      <c r="F799" s="610"/>
      <c r="G799" s="10"/>
      <c r="H799" s="10"/>
      <c r="I799" s="10"/>
      <c r="J799" s="10"/>
      <c r="K799" s="10"/>
      <c r="L799" s="10"/>
      <c r="M799" s="507"/>
      <c r="N799" s="10"/>
      <c r="O799" s="10"/>
      <c r="P799" s="10"/>
      <c r="Q799" s="10"/>
      <c r="R799" s="10"/>
      <c r="S799" s="10"/>
      <c r="T799" s="10"/>
      <c r="U799" s="10"/>
      <c r="V799" s="10"/>
      <c r="W799" s="10"/>
      <c r="X799" s="10"/>
      <c r="Y799" s="10"/>
      <c r="Z799" s="10"/>
    </row>
    <row r="800" spans="1:26" ht="15.5">
      <c r="A800" s="10"/>
      <c r="B800" s="10"/>
      <c r="C800" s="10"/>
      <c r="D800" s="10"/>
      <c r="E800" s="10"/>
      <c r="F800" s="610"/>
      <c r="G800" s="10"/>
      <c r="H800" s="10"/>
      <c r="I800" s="10"/>
      <c r="J800" s="10"/>
      <c r="K800" s="10"/>
      <c r="L800" s="10"/>
      <c r="M800" s="507"/>
      <c r="N800" s="10"/>
      <c r="O800" s="10"/>
      <c r="P800" s="10"/>
      <c r="Q800" s="10"/>
      <c r="R800" s="10"/>
      <c r="S800" s="10"/>
      <c r="T800" s="10"/>
      <c r="U800" s="10"/>
      <c r="V800" s="10"/>
      <c r="W800" s="10"/>
      <c r="X800" s="10"/>
      <c r="Y800" s="10"/>
      <c r="Z800" s="10"/>
    </row>
    <row r="801" spans="1:26" ht="15.5">
      <c r="A801" s="10"/>
      <c r="B801" s="10"/>
      <c r="C801" s="10"/>
      <c r="D801" s="10"/>
      <c r="E801" s="10"/>
      <c r="F801" s="610"/>
      <c r="G801" s="10"/>
      <c r="H801" s="10"/>
      <c r="I801" s="10"/>
      <c r="J801" s="10"/>
      <c r="K801" s="10"/>
      <c r="L801" s="10"/>
      <c r="M801" s="507"/>
      <c r="N801" s="10"/>
      <c r="O801" s="10"/>
      <c r="P801" s="10"/>
      <c r="Q801" s="10"/>
      <c r="R801" s="10"/>
      <c r="S801" s="10"/>
      <c r="T801" s="10"/>
      <c r="U801" s="10"/>
      <c r="V801" s="10"/>
      <c r="W801" s="10"/>
      <c r="X801" s="10"/>
      <c r="Y801" s="10"/>
      <c r="Z801" s="10"/>
    </row>
    <row r="802" spans="1:26" ht="15.5">
      <c r="A802" s="10"/>
      <c r="B802" s="10"/>
      <c r="C802" s="10"/>
      <c r="D802" s="10"/>
      <c r="E802" s="10"/>
      <c r="F802" s="610"/>
      <c r="G802" s="10"/>
      <c r="H802" s="10"/>
      <c r="I802" s="10"/>
      <c r="J802" s="10"/>
      <c r="K802" s="10"/>
      <c r="L802" s="10"/>
      <c r="M802" s="507"/>
      <c r="N802" s="10"/>
      <c r="O802" s="10"/>
      <c r="P802" s="10"/>
      <c r="Q802" s="10"/>
      <c r="R802" s="10"/>
      <c r="S802" s="10"/>
      <c r="T802" s="10"/>
      <c r="U802" s="10"/>
      <c r="V802" s="10"/>
      <c r="W802" s="10"/>
      <c r="X802" s="10"/>
      <c r="Y802" s="10"/>
      <c r="Z802" s="10"/>
    </row>
    <row r="803" spans="1:26" ht="15.5">
      <c r="A803" s="10"/>
      <c r="B803" s="10"/>
      <c r="C803" s="10"/>
      <c r="D803" s="10"/>
      <c r="E803" s="10"/>
      <c r="F803" s="610"/>
      <c r="G803" s="10"/>
      <c r="H803" s="10"/>
      <c r="I803" s="10"/>
      <c r="J803" s="10"/>
      <c r="K803" s="10"/>
      <c r="L803" s="10"/>
      <c r="M803" s="507"/>
      <c r="N803" s="10"/>
      <c r="O803" s="10"/>
      <c r="P803" s="10"/>
      <c r="Q803" s="10"/>
      <c r="R803" s="10"/>
      <c r="S803" s="10"/>
      <c r="T803" s="10"/>
      <c r="U803" s="10"/>
      <c r="V803" s="10"/>
      <c r="W803" s="10"/>
      <c r="X803" s="10"/>
      <c r="Y803" s="10"/>
      <c r="Z803" s="10"/>
    </row>
    <row r="804" spans="1:26" ht="15.5">
      <c r="A804" s="10"/>
      <c r="B804" s="10"/>
      <c r="C804" s="10"/>
      <c r="D804" s="10"/>
      <c r="E804" s="10"/>
      <c r="F804" s="610"/>
      <c r="G804" s="10"/>
      <c r="H804" s="10"/>
      <c r="I804" s="10"/>
      <c r="J804" s="10"/>
      <c r="K804" s="10"/>
      <c r="L804" s="10"/>
      <c r="M804" s="507"/>
      <c r="N804" s="10"/>
      <c r="O804" s="10"/>
      <c r="P804" s="10"/>
      <c r="Q804" s="10"/>
      <c r="R804" s="10"/>
      <c r="S804" s="10"/>
      <c r="T804" s="10"/>
      <c r="U804" s="10"/>
      <c r="V804" s="10"/>
      <c r="W804" s="10"/>
      <c r="X804" s="10"/>
      <c r="Y804" s="10"/>
      <c r="Z804" s="10"/>
    </row>
    <row r="805" spans="1:26" ht="15.5">
      <c r="A805" s="10"/>
      <c r="B805" s="10"/>
      <c r="C805" s="10"/>
      <c r="D805" s="10"/>
      <c r="E805" s="10"/>
      <c r="F805" s="610"/>
      <c r="G805" s="10"/>
      <c r="H805" s="10"/>
      <c r="I805" s="10"/>
      <c r="J805" s="10"/>
      <c r="K805" s="10"/>
      <c r="L805" s="10"/>
      <c r="M805" s="507"/>
      <c r="N805" s="10"/>
      <c r="O805" s="10"/>
      <c r="P805" s="10"/>
      <c r="Q805" s="10"/>
      <c r="R805" s="10"/>
      <c r="S805" s="10"/>
      <c r="T805" s="10"/>
      <c r="U805" s="10"/>
      <c r="V805" s="10"/>
      <c r="W805" s="10"/>
      <c r="X805" s="10"/>
      <c r="Y805" s="10"/>
      <c r="Z805" s="10"/>
    </row>
    <row r="806" spans="1:26" ht="15.5">
      <c r="A806" s="10"/>
      <c r="B806" s="10"/>
      <c r="C806" s="10"/>
      <c r="D806" s="10"/>
      <c r="E806" s="10"/>
      <c r="F806" s="610"/>
      <c r="G806" s="10"/>
      <c r="H806" s="10"/>
      <c r="I806" s="10"/>
      <c r="J806" s="10"/>
      <c r="K806" s="10"/>
      <c r="L806" s="10"/>
      <c r="M806" s="507"/>
      <c r="N806" s="10"/>
      <c r="O806" s="10"/>
      <c r="P806" s="10"/>
      <c r="Q806" s="10"/>
      <c r="R806" s="10"/>
      <c r="S806" s="10"/>
      <c r="T806" s="10"/>
      <c r="U806" s="10"/>
      <c r="V806" s="10"/>
      <c r="W806" s="10"/>
      <c r="X806" s="10"/>
      <c r="Y806" s="10"/>
      <c r="Z806" s="10"/>
    </row>
    <row r="807" spans="1:26" ht="15.5">
      <c r="A807" s="10"/>
      <c r="B807" s="10"/>
      <c r="C807" s="10"/>
      <c r="D807" s="10"/>
      <c r="E807" s="10"/>
      <c r="F807" s="610"/>
      <c r="G807" s="10"/>
      <c r="H807" s="10"/>
      <c r="I807" s="10"/>
      <c r="J807" s="10"/>
      <c r="K807" s="10"/>
      <c r="L807" s="10"/>
      <c r="M807" s="507"/>
      <c r="N807" s="10"/>
      <c r="O807" s="10"/>
      <c r="P807" s="10"/>
      <c r="Q807" s="10"/>
      <c r="R807" s="10"/>
      <c r="S807" s="10"/>
      <c r="T807" s="10"/>
      <c r="U807" s="10"/>
      <c r="V807" s="10"/>
      <c r="W807" s="10"/>
      <c r="X807" s="10"/>
      <c r="Y807" s="10"/>
      <c r="Z807" s="10"/>
    </row>
    <row r="808" spans="1:26" ht="15.5">
      <c r="A808" s="10"/>
      <c r="B808" s="10"/>
      <c r="C808" s="10"/>
      <c r="D808" s="10"/>
      <c r="E808" s="10"/>
      <c r="F808" s="610"/>
      <c r="G808" s="10"/>
      <c r="H808" s="10"/>
      <c r="I808" s="10"/>
      <c r="J808" s="10"/>
      <c r="K808" s="10"/>
      <c r="L808" s="10"/>
      <c r="M808" s="507"/>
      <c r="N808" s="10"/>
      <c r="O808" s="10"/>
      <c r="P808" s="10"/>
      <c r="Q808" s="10"/>
      <c r="R808" s="10"/>
      <c r="S808" s="10"/>
      <c r="T808" s="10"/>
      <c r="U808" s="10"/>
      <c r="V808" s="10"/>
      <c r="W808" s="10"/>
      <c r="X808" s="10"/>
      <c r="Y808" s="10"/>
      <c r="Z808" s="10"/>
    </row>
    <row r="809" spans="1:26" ht="15.5">
      <c r="A809" s="10"/>
      <c r="B809" s="10"/>
      <c r="C809" s="10"/>
      <c r="D809" s="10"/>
      <c r="E809" s="10"/>
      <c r="F809" s="610"/>
      <c r="G809" s="10"/>
      <c r="H809" s="10"/>
      <c r="I809" s="10"/>
      <c r="J809" s="10"/>
      <c r="K809" s="10"/>
      <c r="L809" s="10"/>
      <c r="M809" s="507"/>
      <c r="N809" s="10"/>
      <c r="O809" s="10"/>
      <c r="P809" s="10"/>
      <c r="Q809" s="10"/>
      <c r="R809" s="10"/>
      <c r="S809" s="10"/>
      <c r="T809" s="10"/>
      <c r="U809" s="10"/>
      <c r="V809" s="10"/>
      <c r="W809" s="10"/>
      <c r="X809" s="10"/>
      <c r="Y809" s="10"/>
      <c r="Z809" s="10"/>
    </row>
    <row r="810" spans="1:26" ht="15.5">
      <c r="A810" s="10"/>
      <c r="B810" s="10"/>
      <c r="C810" s="10"/>
      <c r="D810" s="10"/>
      <c r="E810" s="10"/>
      <c r="F810" s="610"/>
      <c r="G810" s="10"/>
      <c r="H810" s="10"/>
      <c r="I810" s="10"/>
      <c r="J810" s="10"/>
      <c r="K810" s="10"/>
      <c r="L810" s="10"/>
      <c r="M810" s="507"/>
      <c r="N810" s="10"/>
      <c r="O810" s="10"/>
      <c r="P810" s="10"/>
      <c r="Q810" s="10"/>
      <c r="R810" s="10"/>
      <c r="S810" s="10"/>
      <c r="T810" s="10"/>
      <c r="U810" s="10"/>
      <c r="V810" s="10"/>
      <c r="W810" s="10"/>
      <c r="X810" s="10"/>
      <c r="Y810" s="10"/>
      <c r="Z810" s="10"/>
    </row>
    <row r="811" spans="1:26" ht="15.5">
      <c r="A811" s="10"/>
      <c r="B811" s="10"/>
      <c r="C811" s="10"/>
      <c r="D811" s="10"/>
      <c r="E811" s="10"/>
      <c r="F811" s="610"/>
      <c r="G811" s="10"/>
      <c r="H811" s="10"/>
      <c r="I811" s="10"/>
      <c r="J811" s="10"/>
      <c r="K811" s="10"/>
      <c r="L811" s="10"/>
      <c r="M811" s="507"/>
      <c r="N811" s="10"/>
      <c r="O811" s="10"/>
      <c r="P811" s="10"/>
      <c r="Q811" s="10"/>
      <c r="R811" s="10"/>
      <c r="S811" s="10"/>
      <c r="T811" s="10"/>
      <c r="U811" s="10"/>
      <c r="V811" s="10"/>
      <c r="W811" s="10"/>
      <c r="X811" s="10"/>
      <c r="Y811" s="10"/>
      <c r="Z811" s="10"/>
    </row>
    <row r="812" spans="1:26" ht="15.5">
      <c r="A812" s="10"/>
      <c r="B812" s="10"/>
      <c r="C812" s="10"/>
      <c r="D812" s="10"/>
      <c r="E812" s="10"/>
      <c r="F812" s="610"/>
      <c r="G812" s="10"/>
      <c r="H812" s="10"/>
      <c r="I812" s="10"/>
      <c r="J812" s="10"/>
      <c r="K812" s="10"/>
      <c r="L812" s="10"/>
      <c r="M812" s="507"/>
      <c r="N812" s="10"/>
      <c r="O812" s="10"/>
      <c r="P812" s="10"/>
      <c r="Q812" s="10"/>
      <c r="R812" s="10"/>
      <c r="S812" s="10"/>
      <c r="T812" s="10"/>
      <c r="U812" s="10"/>
      <c r="V812" s="10"/>
      <c r="W812" s="10"/>
      <c r="X812" s="10"/>
      <c r="Y812" s="10"/>
      <c r="Z812" s="10"/>
    </row>
    <row r="813" spans="1:26" ht="15.5">
      <c r="A813" s="10"/>
      <c r="B813" s="10"/>
      <c r="C813" s="10"/>
      <c r="D813" s="10"/>
      <c r="E813" s="10"/>
      <c r="F813" s="610"/>
      <c r="G813" s="10"/>
      <c r="H813" s="10"/>
      <c r="I813" s="10"/>
      <c r="J813" s="10"/>
      <c r="K813" s="10"/>
      <c r="L813" s="10"/>
      <c r="M813" s="507"/>
      <c r="N813" s="10"/>
      <c r="O813" s="10"/>
      <c r="P813" s="10"/>
      <c r="Q813" s="10"/>
      <c r="R813" s="10"/>
      <c r="S813" s="10"/>
      <c r="T813" s="10"/>
      <c r="U813" s="10"/>
      <c r="V813" s="10"/>
      <c r="W813" s="10"/>
      <c r="X813" s="10"/>
      <c r="Y813" s="10"/>
      <c r="Z813" s="10"/>
    </row>
    <row r="814" spans="1:26" ht="15.5">
      <c r="A814" s="10"/>
      <c r="B814" s="10"/>
      <c r="C814" s="10"/>
      <c r="D814" s="10"/>
      <c r="E814" s="10"/>
      <c r="F814" s="610"/>
      <c r="G814" s="10"/>
      <c r="H814" s="10"/>
      <c r="I814" s="10"/>
      <c r="J814" s="10"/>
      <c r="K814" s="10"/>
      <c r="L814" s="10"/>
      <c r="M814" s="507"/>
      <c r="N814" s="10"/>
      <c r="O814" s="10"/>
      <c r="P814" s="10"/>
      <c r="Q814" s="10"/>
      <c r="R814" s="10"/>
      <c r="S814" s="10"/>
      <c r="T814" s="10"/>
      <c r="U814" s="10"/>
      <c r="V814" s="10"/>
      <c r="W814" s="10"/>
      <c r="X814" s="10"/>
      <c r="Y814" s="10"/>
      <c r="Z814" s="10"/>
    </row>
    <row r="815" spans="1:26" ht="15.5">
      <c r="A815" s="10"/>
      <c r="B815" s="10"/>
      <c r="C815" s="10"/>
      <c r="D815" s="10"/>
      <c r="E815" s="10"/>
      <c r="F815" s="610"/>
      <c r="G815" s="10"/>
      <c r="H815" s="10"/>
      <c r="I815" s="10"/>
      <c r="J815" s="10"/>
      <c r="K815" s="10"/>
      <c r="L815" s="10"/>
      <c r="M815" s="507"/>
      <c r="N815" s="10"/>
      <c r="O815" s="10"/>
      <c r="P815" s="10"/>
      <c r="Q815" s="10"/>
      <c r="R815" s="10"/>
      <c r="S815" s="10"/>
      <c r="T815" s="10"/>
      <c r="U815" s="10"/>
      <c r="V815" s="10"/>
      <c r="W815" s="10"/>
      <c r="X815" s="10"/>
      <c r="Y815" s="10"/>
      <c r="Z815" s="10"/>
    </row>
    <row r="816" spans="1:26" ht="15.5">
      <c r="A816" s="10"/>
      <c r="B816" s="10"/>
      <c r="C816" s="10"/>
      <c r="D816" s="10"/>
      <c r="E816" s="10"/>
      <c r="F816" s="610"/>
      <c r="G816" s="10"/>
      <c r="H816" s="10"/>
      <c r="I816" s="10"/>
      <c r="J816" s="10"/>
      <c r="K816" s="10"/>
      <c r="L816" s="10"/>
      <c r="M816" s="507"/>
      <c r="N816" s="10"/>
      <c r="O816" s="10"/>
      <c r="P816" s="10"/>
      <c r="Q816" s="10"/>
      <c r="R816" s="10"/>
      <c r="S816" s="10"/>
      <c r="T816" s="10"/>
      <c r="U816" s="10"/>
      <c r="V816" s="10"/>
      <c r="W816" s="10"/>
      <c r="X816" s="10"/>
      <c r="Y816" s="10"/>
      <c r="Z816" s="10"/>
    </row>
    <row r="817" spans="1:26" ht="15.5">
      <c r="A817" s="10"/>
      <c r="B817" s="10"/>
      <c r="C817" s="10"/>
      <c r="D817" s="10"/>
      <c r="E817" s="10"/>
      <c r="F817" s="610"/>
      <c r="G817" s="10"/>
      <c r="H817" s="10"/>
      <c r="I817" s="10"/>
      <c r="J817" s="10"/>
      <c r="K817" s="10"/>
      <c r="L817" s="10"/>
      <c r="M817" s="507"/>
      <c r="N817" s="10"/>
      <c r="O817" s="10"/>
      <c r="P817" s="10"/>
      <c r="Q817" s="10"/>
      <c r="R817" s="10"/>
      <c r="S817" s="10"/>
      <c r="T817" s="10"/>
      <c r="U817" s="10"/>
      <c r="V817" s="10"/>
      <c r="W817" s="10"/>
      <c r="X817" s="10"/>
      <c r="Y817" s="10"/>
      <c r="Z817" s="10"/>
    </row>
    <row r="818" spans="1:26" ht="15.5">
      <c r="A818" s="10"/>
      <c r="B818" s="10"/>
      <c r="C818" s="10"/>
      <c r="D818" s="10"/>
      <c r="E818" s="10"/>
      <c r="F818" s="610"/>
      <c r="G818" s="10"/>
      <c r="H818" s="10"/>
      <c r="I818" s="10"/>
      <c r="J818" s="10"/>
      <c r="K818" s="10"/>
      <c r="L818" s="10"/>
      <c r="M818" s="507"/>
      <c r="N818" s="10"/>
      <c r="O818" s="10"/>
      <c r="P818" s="10"/>
      <c r="Q818" s="10"/>
      <c r="R818" s="10"/>
      <c r="S818" s="10"/>
      <c r="T818" s="10"/>
      <c r="U818" s="10"/>
      <c r="V818" s="10"/>
      <c r="W818" s="10"/>
      <c r="X818" s="10"/>
      <c r="Y818" s="10"/>
      <c r="Z818" s="10"/>
    </row>
    <row r="819" spans="1:26" ht="15.5">
      <c r="A819" s="10"/>
      <c r="B819" s="10"/>
      <c r="C819" s="10"/>
      <c r="D819" s="10"/>
      <c r="E819" s="10"/>
      <c r="F819" s="610"/>
      <c r="G819" s="10"/>
      <c r="H819" s="10"/>
      <c r="I819" s="10"/>
      <c r="J819" s="10"/>
      <c r="K819" s="10"/>
      <c r="L819" s="10"/>
      <c r="M819" s="507"/>
      <c r="N819" s="10"/>
      <c r="O819" s="10"/>
      <c r="P819" s="10"/>
      <c r="Q819" s="10"/>
      <c r="R819" s="10"/>
      <c r="S819" s="10"/>
      <c r="T819" s="10"/>
      <c r="U819" s="10"/>
      <c r="V819" s="10"/>
      <c r="W819" s="10"/>
      <c r="X819" s="10"/>
      <c r="Y819" s="10"/>
      <c r="Z819" s="10"/>
    </row>
    <row r="820" spans="1:26" ht="15.5">
      <c r="A820" s="10"/>
      <c r="B820" s="10"/>
      <c r="C820" s="10"/>
      <c r="D820" s="10"/>
      <c r="E820" s="10"/>
      <c r="F820" s="610"/>
      <c r="G820" s="10"/>
      <c r="H820" s="10"/>
      <c r="I820" s="10"/>
      <c r="J820" s="10"/>
      <c r="K820" s="10"/>
      <c r="L820" s="10"/>
      <c r="M820" s="507"/>
      <c r="N820" s="10"/>
      <c r="O820" s="10"/>
      <c r="P820" s="10"/>
      <c r="Q820" s="10"/>
      <c r="R820" s="10"/>
      <c r="S820" s="10"/>
      <c r="T820" s="10"/>
      <c r="U820" s="10"/>
      <c r="V820" s="10"/>
      <c r="W820" s="10"/>
      <c r="X820" s="10"/>
      <c r="Y820" s="10"/>
      <c r="Z820" s="10"/>
    </row>
    <row r="821" spans="1:26" ht="15.5">
      <c r="A821" s="10"/>
      <c r="B821" s="10"/>
      <c r="C821" s="10"/>
      <c r="D821" s="10"/>
      <c r="E821" s="10"/>
      <c r="F821" s="610"/>
      <c r="G821" s="10"/>
      <c r="H821" s="10"/>
      <c r="I821" s="10"/>
      <c r="J821" s="10"/>
      <c r="K821" s="10"/>
      <c r="L821" s="10"/>
      <c r="M821" s="507"/>
      <c r="N821" s="10"/>
      <c r="O821" s="10"/>
      <c r="P821" s="10"/>
      <c r="Q821" s="10"/>
      <c r="R821" s="10"/>
      <c r="S821" s="10"/>
      <c r="T821" s="10"/>
      <c r="U821" s="10"/>
      <c r="V821" s="10"/>
      <c r="W821" s="10"/>
      <c r="X821" s="10"/>
      <c r="Y821" s="10"/>
      <c r="Z821" s="10"/>
    </row>
    <row r="822" spans="1:26" ht="15.5">
      <c r="A822" s="10"/>
      <c r="B822" s="10"/>
      <c r="C822" s="10"/>
      <c r="D822" s="10"/>
      <c r="E822" s="10"/>
      <c r="F822" s="610"/>
      <c r="G822" s="10"/>
      <c r="H822" s="10"/>
      <c r="I822" s="10"/>
      <c r="J822" s="10"/>
      <c r="K822" s="10"/>
      <c r="L822" s="10"/>
      <c r="M822" s="507"/>
      <c r="N822" s="10"/>
      <c r="O822" s="10"/>
      <c r="P822" s="10"/>
      <c r="Q822" s="10"/>
      <c r="R822" s="10"/>
      <c r="S822" s="10"/>
      <c r="T822" s="10"/>
      <c r="U822" s="10"/>
      <c r="V822" s="10"/>
      <c r="W822" s="10"/>
      <c r="X822" s="10"/>
      <c r="Y822" s="10"/>
      <c r="Z822" s="10"/>
    </row>
    <row r="823" spans="1:26" ht="15.5">
      <c r="A823" s="10"/>
      <c r="B823" s="10"/>
      <c r="C823" s="10"/>
      <c r="D823" s="10"/>
      <c r="E823" s="10"/>
      <c r="F823" s="610"/>
      <c r="G823" s="10"/>
      <c r="H823" s="10"/>
      <c r="I823" s="10"/>
      <c r="J823" s="10"/>
      <c r="K823" s="10"/>
      <c r="L823" s="10"/>
      <c r="M823" s="507"/>
      <c r="N823" s="10"/>
      <c r="O823" s="10"/>
      <c r="P823" s="10"/>
      <c r="Q823" s="10"/>
      <c r="R823" s="10"/>
      <c r="S823" s="10"/>
      <c r="T823" s="10"/>
      <c r="U823" s="10"/>
      <c r="V823" s="10"/>
      <c r="W823" s="10"/>
      <c r="X823" s="10"/>
      <c r="Y823" s="10"/>
      <c r="Z823" s="10"/>
    </row>
    <row r="824" spans="1:26" ht="15.5">
      <c r="A824" s="10"/>
      <c r="B824" s="10"/>
      <c r="C824" s="10"/>
      <c r="D824" s="10"/>
      <c r="E824" s="10"/>
      <c r="F824" s="610"/>
      <c r="G824" s="10"/>
      <c r="H824" s="10"/>
      <c r="I824" s="10"/>
      <c r="J824" s="10"/>
      <c r="K824" s="10"/>
      <c r="L824" s="10"/>
      <c r="M824" s="507"/>
      <c r="N824" s="10"/>
      <c r="O824" s="10"/>
      <c r="P824" s="10"/>
      <c r="Q824" s="10"/>
      <c r="R824" s="10"/>
      <c r="S824" s="10"/>
      <c r="T824" s="10"/>
      <c r="U824" s="10"/>
      <c r="V824" s="10"/>
      <c r="W824" s="10"/>
      <c r="X824" s="10"/>
      <c r="Y824" s="10"/>
      <c r="Z824" s="10"/>
    </row>
    <row r="825" spans="1:26" ht="15.5">
      <c r="A825" s="10"/>
      <c r="B825" s="10"/>
      <c r="C825" s="10"/>
      <c r="D825" s="10"/>
      <c r="E825" s="10"/>
      <c r="F825" s="610"/>
      <c r="G825" s="10"/>
      <c r="H825" s="10"/>
      <c r="I825" s="10"/>
      <c r="J825" s="10"/>
      <c r="K825" s="10"/>
      <c r="L825" s="10"/>
      <c r="M825" s="507"/>
      <c r="N825" s="10"/>
      <c r="O825" s="10"/>
      <c r="P825" s="10"/>
      <c r="Q825" s="10"/>
      <c r="R825" s="10"/>
      <c r="S825" s="10"/>
      <c r="T825" s="10"/>
      <c r="U825" s="10"/>
      <c r="V825" s="10"/>
      <c r="W825" s="10"/>
      <c r="X825" s="10"/>
      <c r="Y825" s="10"/>
      <c r="Z825" s="10"/>
    </row>
    <row r="826" spans="1:26" ht="15.5">
      <c r="A826" s="10"/>
      <c r="B826" s="10"/>
      <c r="C826" s="10"/>
      <c r="D826" s="10"/>
      <c r="E826" s="10"/>
      <c r="F826" s="610"/>
      <c r="G826" s="10"/>
      <c r="H826" s="10"/>
      <c r="I826" s="10"/>
      <c r="J826" s="10"/>
      <c r="K826" s="10"/>
      <c r="L826" s="10"/>
      <c r="M826" s="507"/>
      <c r="N826" s="10"/>
      <c r="O826" s="10"/>
      <c r="P826" s="10"/>
      <c r="Q826" s="10"/>
      <c r="R826" s="10"/>
      <c r="S826" s="10"/>
      <c r="T826" s="10"/>
      <c r="U826" s="10"/>
      <c r="V826" s="10"/>
      <c r="W826" s="10"/>
      <c r="X826" s="10"/>
      <c r="Y826" s="10"/>
      <c r="Z826" s="10"/>
    </row>
    <row r="827" spans="1:26" ht="15.5">
      <c r="A827" s="10"/>
      <c r="B827" s="10"/>
      <c r="C827" s="10"/>
      <c r="D827" s="10"/>
      <c r="E827" s="10"/>
      <c r="F827" s="610"/>
      <c r="G827" s="10"/>
      <c r="H827" s="10"/>
      <c r="I827" s="10"/>
      <c r="J827" s="10"/>
      <c r="K827" s="10"/>
      <c r="L827" s="10"/>
      <c r="M827" s="507"/>
      <c r="N827" s="10"/>
      <c r="O827" s="10"/>
      <c r="P827" s="10"/>
      <c r="Q827" s="10"/>
      <c r="R827" s="10"/>
      <c r="S827" s="10"/>
      <c r="T827" s="10"/>
      <c r="U827" s="10"/>
      <c r="V827" s="10"/>
      <c r="W827" s="10"/>
      <c r="X827" s="10"/>
      <c r="Y827" s="10"/>
      <c r="Z827" s="10"/>
    </row>
    <row r="828" spans="1:26" ht="15.5">
      <c r="A828" s="10"/>
      <c r="B828" s="10"/>
      <c r="C828" s="10"/>
      <c r="D828" s="10"/>
      <c r="E828" s="10"/>
      <c r="F828" s="610"/>
      <c r="G828" s="10"/>
      <c r="H828" s="10"/>
      <c r="I828" s="10"/>
      <c r="J828" s="10"/>
      <c r="K828" s="10"/>
      <c r="L828" s="10"/>
      <c r="M828" s="507"/>
      <c r="N828" s="10"/>
      <c r="O828" s="10"/>
      <c r="P828" s="10"/>
      <c r="Q828" s="10"/>
      <c r="R828" s="10"/>
      <c r="S828" s="10"/>
      <c r="T828" s="10"/>
      <c r="U828" s="10"/>
      <c r="V828" s="10"/>
      <c r="W828" s="10"/>
      <c r="X828" s="10"/>
      <c r="Y828" s="10"/>
      <c r="Z828" s="10"/>
    </row>
    <row r="829" spans="1:26" ht="15.5">
      <c r="A829" s="10"/>
      <c r="B829" s="10"/>
      <c r="C829" s="10"/>
      <c r="D829" s="10"/>
      <c r="E829" s="10"/>
      <c r="F829" s="610"/>
      <c r="G829" s="10"/>
      <c r="H829" s="10"/>
      <c r="I829" s="10"/>
      <c r="J829" s="10"/>
      <c r="K829" s="10"/>
      <c r="L829" s="10"/>
      <c r="M829" s="507"/>
      <c r="N829" s="10"/>
      <c r="O829" s="10"/>
      <c r="P829" s="10"/>
      <c r="Q829" s="10"/>
      <c r="R829" s="10"/>
      <c r="S829" s="10"/>
      <c r="T829" s="10"/>
      <c r="U829" s="10"/>
      <c r="V829" s="10"/>
      <c r="W829" s="10"/>
      <c r="X829" s="10"/>
      <c r="Y829" s="10"/>
      <c r="Z829" s="10"/>
    </row>
    <row r="830" spans="1:26" ht="15.5">
      <c r="A830" s="10"/>
      <c r="B830" s="10"/>
      <c r="C830" s="10"/>
      <c r="D830" s="10"/>
      <c r="E830" s="10"/>
      <c r="F830" s="610"/>
      <c r="G830" s="10"/>
      <c r="H830" s="10"/>
      <c r="I830" s="10"/>
      <c r="J830" s="10"/>
      <c r="K830" s="10"/>
      <c r="L830" s="10"/>
      <c r="M830" s="507"/>
      <c r="N830" s="10"/>
      <c r="O830" s="10"/>
      <c r="P830" s="10"/>
      <c r="Q830" s="10"/>
      <c r="R830" s="10"/>
      <c r="S830" s="10"/>
      <c r="T830" s="10"/>
      <c r="U830" s="10"/>
      <c r="V830" s="10"/>
      <c r="W830" s="10"/>
      <c r="X830" s="10"/>
      <c r="Y830" s="10"/>
      <c r="Z830" s="10"/>
    </row>
    <row r="831" spans="1:26" ht="15.5">
      <c r="A831" s="10"/>
      <c r="B831" s="10"/>
      <c r="C831" s="10"/>
      <c r="D831" s="10"/>
      <c r="E831" s="10"/>
      <c r="F831" s="610"/>
      <c r="G831" s="10"/>
      <c r="H831" s="10"/>
      <c r="I831" s="10"/>
      <c r="J831" s="10"/>
      <c r="K831" s="10"/>
      <c r="L831" s="10"/>
      <c r="M831" s="507"/>
      <c r="N831" s="10"/>
      <c r="O831" s="10"/>
      <c r="P831" s="10"/>
      <c r="Q831" s="10"/>
      <c r="R831" s="10"/>
      <c r="S831" s="10"/>
      <c r="T831" s="10"/>
      <c r="U831" s="10"/>
      <c r="V831" s="10"/>
      <c r="W831" s="10"/>
      <c r="X831" s="10"/>
      <c r="Y831" s="10"/>
      <c r="Z831" s="10"/>
    </row>
    <row r="832" spans="1:26" ht="15.5">
      <c r="A832" s="10"/>
      <c r="B832" s="10"/>
      <c r="C832" s="10"/>
      <c r="D832" s="10"/>
      <c r="E832" s="10"/>
      <c r="F832" s="610"/>
      <c r="G832" s="10"/>
      <c r="H832" s="10"/>
      <c r="I832" s="10"/>
      <c r="J832" s="10"/>
      <c r="K832" s="10"/>
      <c r="L832" s="10"/>
      <c r="M832" s="507"/>
      <c r="N832" s="10"/>
      <c r="O832" s="10"/>
      <c r="P832" s="10"/>
      <c r="Q832" s="10"/>
      <c r="R832" s="10"/>
      <c r="S832" s="10"/>
      <c r="T832" s="10"/>
      <c r="U832" s="10"/>
      <c r="V832" s="10"/>
      <c r="W832" s="10"/>
      <c r="X832" s="10"/>
      <c r="Y832" s="10"/>
      <c r="Z832" s="10"/>
    </row>
    <row r="833" spans="1:26" ht="15.5">
      <c r="A833" s="10"/>
      <c r="B833" s="10"/>
      <c r="C833" s="10"/>
      <c r="D833" s="10"/>
      <c r="E833" s="10"/>
      <c r="F833" s="610"/>
      <c r="G833" s="10"/>
      <c r="H833" s="10"/>
      <c r="I833" s="10"/>
      <c r="J833" s="10"/>
      <c r="K833" s="10"/>
      <c r="L833" s="10"/>
      <c r="M833" s="507"/>
      <c r="N833" s="10"/>
      <c r="O833" s="10"/>
      <c r="P833" s="10"/>
      <c r="Q833" s="10"/>
      <c r="R833" s="10"/>
      <c r="S833" s="10"/>
      <c r="T833" s="10"/>
      <c r="U833" s="10"/>
      <c r="V833" s="10"/>
      <c r="W833" s="10"/>
      <c r="X833" s="10"/>
      <c r="Y833" s="10"/>
      <c r="Z833" s="10"/>
    </row>
    <row r="834" spans="1:26" ht="15.5">
      <c r="A834" s="10"/>
      <c r="B834" s="10"/>
      <c r="C834" s="10"/>
      <c r="D834" s="10"/>
      <c r="E834" s="10"/>
      <c r="F834" s="610"/>
      <c r="G834" s="10"/>
      <c r="H834" s="10"/>
      <c r="I834" s="10"/>
      <c r="J834" s="10"/>
      <c r="K834" s="10"/>
      <c r="L834" s="10"/>
      <c r="M834" s="507"/>
      <c r="N834" s="10"/>
      <c r="O834" s="10"/>
      <c r="P834" s="10"/>
      <c r="Q834" s="10"/>
      <c r="R834" s="10"/>
      <c r="S834" s="10"/>
      <c r="T834" s="10"/>
      <c r="U834" s="10"/>
      <c r="V834" s="10"/>
      <c r="W834" s="10"/>
      <c r="X834" s="10"/>
      <c r="Y834" s="10"/>
      <c r="Z834" s="10"/>
    </row>
    <row r="835" spans="1:26" ht="15.5">
      <c r="A835" s="10"/>
      <c r="B835" s="10"/>
      <c r="C835" s="10"/>
      <c r="D835" s="10"/>
      <c r="E835" s="10"/>
      <c r="F835" s="610"/>
      <c r="G835" s="10"/>
      <c r="H835" s="10"/>
      <c r="I835" s="10"/>
      <c r="J835" s="10"/>
      <c r="K835" s="10"/>
      <c r="L835" s="10"/>
      <c r="M835" s="507"/>
      <c r="N835" s="10"/>
      <c r="O835" s="10"/>
      <c r="P835" s="10"/>
      <c r="Q835" s="10"/>
      <c r="R835" s="10"/>
      <c r="S835" s="10"/>
      <c r="T835" s="10"/>
      <c r="U835" s="10"/>
      <c r="V835" s="10"/>
      <c r="W835" s="10"/>
      <c r="X835" s="10"/>
      <c r="Y835" s="10"/>
      <c r="Z835" s="10"/>
    </row>
    <row r="836" spans="1:26" ht="15.5">
      <c r="A836" s="10"/>
      <c r="B836" s="10"/>
      <c r="C836" s="10"/>
      <c r="D836" s="10"/>
      <c r="E836" s="10"/>
      <c r="F836" s="610"/>
      <c r="G836" s="10"/>
      <c r="H836" s="10"/>
      <c r="I836" s="10"/>
      <c r="J836" s="10"/>
      <c r="K836" s="10"/>
      <c r="L836" s="10"/>
      <c r="M836" s="507"/>
      <c r="N836" s="10"/>
      <c r="O836" s="10"/>
      <c r="P836" s="10"/>
      <c r="Q836" s="10"/>
      <c r="R836" s="10"/>
      <c r="S836" s="10"/>
      <c r="T836" s="10"/>
      <c r="U836" s="10"/>
      <c r="V836" s="10"/>
      <c r="W836" s="10"/>
      <c r="X836" s="10"/>
      <c r="Y836" s="10"/>
      <c r="Z836" s="10"/>
    </row>
    <row r="837" spans="1:26" ht="15.5">
      <c r="A837" s="10"/>
      <c r="B837" s="10"/>
      <c r="C837" s="10"/>
      <c r="D837" s="10"/>
      <c r="E837" s="10"/>
      <c r="F837" s="610"/>
      <c r="G837" s="10"/>
      <c r="H837" s="10"/>
      <c r="I837" s="10"/>
      <c r="J837" s="10"/>
      <c r="K837" s="10"/>
      <c r="L837" s="10"/>
      <c r="M837" s="507"/>
      <c r="N837" s="10"/>
      <c r="O837" s="10"/>
      <c r="P837" s="10"/>
      <c r="Q837" s="10"/>
      <c r="R837" s="10"/>
      <c r="S837" s="10"/>
      <c r="T837" s="10"/>
      <c r="U837" s="10"/>
      <c r="V837" s="10"/>
      <c r="W837" s="10"/>
      <c r="X837" s="10"/>
      <c r="Y837" s="10"/>
      <c r="Z837" s="10"/>
    </row>
    <row r="838" spans="1:26" ht="15.5">
      <c r="A838" s="10"/>
      <c r="B838" s="10"/>
      <c r="C838" s="10"/>
      <c r="D838" s="10"/>
      <c r="E838" s="10"/>
      <c r="F838" s="610"/>
      <c r="G838" s="10"/>
      <c r="H838" s="10"/>
      <c r="I838" s="10"/>
      <c r="J838" s="10"/>
      <c r="K838" s="10"/>
      <c r="L838" s="10"/>
      <c r="M838" s="507"/>
      <c r="N838" s="10"/>
      <c r="O838" s="10"/>
      <c r="P838" s="10"/>
      <c r="Q838" s="10"/>
      <c r="R838" s="10"/>
      <c r="S838" s="10"/>
      <c r="T838" s="10"/>
      <c r="U838" s="10"/>
      <c r="V838" s="10"/>
      <c r="W838" s="10"/>
      <c r="X838" s="10"/>
      <c r="Y838" s="10"/>
      <c r="Z838" s="10"/>
    </row>
    <row r="839" spans="1:26" ht="15.5">
      <c r="A839" s="10"/>
      <c r="B839" s="10"/>
      <c r="C839" s="10"/>
      <c r="D839" s="10"/>
      <c r="E839" s="10"/>
      <c r="F839" s="610"/>
      <c r="G839" s="10"/>
      <c r="H839" s="10"/>
      <c r="I839" s="10"/>
      <c r="J839" s="10"/>
      <c r="K839" s="10"/>
      <c r="L839" s="10"/>
      <c r="M839" s="507"/>
      <c r="N839" s="10"/>
      <c r="O839" s="10"/>
      <c r="P839" s="10"/>
      <c r="Q839" s="10"/>
      <c r="R839" s="10"/>
      <c r="S839" s="10"/>
      <c r="T839" s="10"/>
      <c r="U839" s="10"/>
      <c r="V839" s="10"/>
      <c r="W839" s="10"/>
      <c r="X839" s="10"/>
      <c r="Y839" s="10"/>
      <c r="Z839" s="10"/>
    </row>
    <row r="840" spans="1:26" ht="15.5">
      <c r="A840" s="10"/>
      <c r="B840" s="10"/>
      <c r="C840" s="10"/>
      <c r="D840" s="10"/>
      <c r="E840" s="10"/>
      <c r="F840" s="610"/>
      <c r="G840" s="10"/>
      <c r="H840" s="10"/>
      <c r="I840" s="10"/>
      <c r="J840" s="10"/>
      <c r="K840" s="10"/>
      <c r="L840" s="10"/>
      <c r="M840" s="507"/>
      <c r="N840" s="10"/>
      <c r="O840" s="10"/>
      <c r="P840" s="10"/>
      <c r="Q840" s="10"/>
      <c r="R840" s="10"/>
      <c r="S840" s="10"/>
      <c r="T840" s="10"/>
      <c r="U840" s="10"/>
      <c r="V840" s="10"/>
      <c r="W840" s="10"/>
      <c r="X840" s="10"/>
      <c r="Y840" s="10"/>
      <c r="Z840" s="10"/>
    </row>
    <row r="841" spans="1:26" ht="15.5">
      <c r="A841" s="10"/>
      <c r="B841" s="10"/>
      <c r="C841" s="10"/>
      <c r="D841" s="10"/>
      <c r="E841" s="10"/>
      <c r="F841" s="610"/>
      <c r="G841" s="10"/>
      <c r="H841" s="10"/>
      <c r="I841" s="10"/>
      <c r="J841" s="10"/>
      <c r="K841" s="10"/>
      <c r="L841" s="10"/>
      <c r="M841" s="507"/>
      <c r="N841" s="10"/>
      <c r="O841" s="10"/>
      <c r="P841" s="10"/>
      <c r="Q841" s="10"/>
      <c r="R841" s="10"/>
      <c r="S841" s="10"/>
      <c r="T841" s="10"/>
      <c r="U841" s="10"/>
      <c r="V841" s="10"/>
      <c r="W841" s="10"/>
      <c r="X841" s="10"/>
      <c r="Y841" s="10"/>
      <c r="Z841" s="10"/>
    </row>
    <row r="842" spans="1:26" ht="15.5">
      <c r="A842" s="10"/>
      <c r="B842" s="10"/>
      <c r="C842" s="10"/>
      <c r="D842" s="10"/>
      <c r="E842" s="10"/>
      <c r="F842" s="610"/>
      <c r="G842" s="10"/>
      <c r="H842" s="10"/>
      <c r="I842" s="10"/>
      <c r="J842" s="10"/>
      <c r="K842" s="10"/>
      <c r="L842" s="10"/>
      <c r="M842" s="507"/>
      <c r="N842" s="10"/>
      <c r="O842" s="10"/>
      <c r="P842" s="10"/>
      <c r="Q842" s="10"/>
      <c r="R842" s="10"/>
      <c r="S842" s="10"/>
      <c r="T842" s="10"/>
      <c r="U842" s="10"/>
      <c r="V842" s="10"/>
      <c r="W842" s="10"/>
      <c r="X842" s="10"/>
      <c r="Y842" s="10"/>
      <c r="Z842" s="10"/>
    </row>
    <row r="843" spans="1:26" ht="15.5">
      <c r="A843" s="10"/>
      <c r="B843" s="10"/>
      <c r="C843" s="10"/>
      <c r="D843" s="10"/>
      <c r="E843" s="10"/>
      <c r="F843" s="610"/>
      <c r="G843" s="10"/>
      <c r="H843" s="10"/>
      <c r="I843" s="10"/>
      <c r="J843" s="10"/>
      <c r="K843" s="10"/>
      <c r="L843" s="10"/>
      <c r="M843" s="507"/>
      <c r="N843" s="10"/>
      <c r="O843" s="10"/>
      <c r="P843" s="10"/>
      <c r="Q843" s="10"/>
      <c r="R843" s="10"/>
      <c r="S843" s="10"/>
      <c r="T843" s="10"/>
      <c r="U843" s="10"/>
      <c r="V843" s="10"/>
      <c r="W843" s="10"/>
      <c r="X843" s="10"/>
      <c r="Y843" s="10"/>
      <c r="Z843" s="10"/>
    </row>
    <row r="844" spans="1:26" ht="15.5">
      <c r="A844" s="10"/>
      <c r="B844" s="10"/>
      <c r="C844" s="10"/>
      <c r="D844" s="10"/>
      <c r="E844" s="10"/>
      <c r="F844" s="610"/>
      <c r="G844" s="10"/>
      <c r="H844" s="10"/>
      <c r="I844" s="10"/>
      <c r="J844" s="10"/>
      <c r="K844" s="10"/>
      <c r="L844" s="10"/>
      <c r="M844" s="507"/>
      <c r="N844" s="10"/>
      <c r="O844" s="10"/>
      <c r="P844" s="10"/>
      <c r="Q844" s="10"/>
      <c r="R844" s="10"/>
      <c r="S844" s="10"/>
      <c r="T844" s="10"/>
      <c r="U844" s="10"/>
      <c r="V844" s="10"/>
      <c r="W844" s="10"/>
      <c r="X844" s="10"/>
      <c r="Y844" s="10"/>
      <c r="Z844" s="10"/>
    </row>
    <row r="845" spans="1:26" ht="15.5">
      <c r="A845" s="10"/>
      <c r="B845" s="10"/>
      <c r="C845" s="10"/>
      <c r="D845" s="10"/>
      <c r="E845" s="10"/>
      <c r="F845" s="610"/>
      <c r="G845" s="10"/>
      <c r="H845" s="10"/>
      <c r="I845" s="10"/>
      <c r="J845" s="10"/>
      <c r="K845" s="10"/>
      <c r="L845" s="10"/>
      <c r="M845" s="507"/>
      <c r="N845" s="10"/>
      <c r="O845" s="10"/>
      <c r="P845" s="10"/>
      <c r="Q845" s="10"/>
      <c r="R845" s="10"/>
      <c r="S845" s="10"/>
      <c r="T845" s="10"/>
      <c r="U845" s="10"/>
      <c r="V845" s="10"/>
      <c r="W845" s="10"/>
      <c r="X845" s="10"/>
      <c r="Y845" s="10"/>
      <c r="Z845" s="10"/>
    </row>
    <row r="846" spans="1:26" ht="15.5">
      <c r="A846" s="10"/>
      <c r="B846" s="10"/>
      <c r="C846" s="10"/>
      <c r="D846" s="10"/>
      <c r="E846" s="10"/>
      <c r="F846" s="610"/>
      <c r="G846" s="10"/>
      <c r="H846" s="10"/>
      <c r="I846" s="10"/>
      <c r="J846" s="10"/>
      <c r="K846" s="10"/>
      <c r="L846" s="10"/>
      <c r="M846" s="507"/>
      <c r="N846" s="10"/>
      <c r="O846" s="10"/>
      <c r="P846" s="10"/>
      <c r="Q846" s="10"/>
      <c r="R846" s="10"/>
      <c r="S846" s="10"/>
      <c r="T846" s="10"/>
      <c r="U846" s="10"/>
      <c r="V846" s="10"/>
      <c r="W846" s="10"/>
      <c r="X846" s="10"/>
      <c r="Y846" s="10"/>
      <c r="Z846" s="10"/>
    </row>
    <row r="847" spans="1:26" ht="15.5">
      <c r="A847" s="10"/>
      <c r="B847" s="10"/>
      <c r="C847" s="10"/>
      <c r="D847" s="10"/>
      <c r="E847" s="10"/>
      <c r="F847" s="610"/>
      <c r="G847" s="10"/>
      <c r="H847" s="10"/>
      <c r="I847" s="10"/>
      <c r="J847" s="10"/>
      <c r="K847" s="10"/>
      <c r="L847" s="10"/>
      <c r="M847" s="507"/>
      <c r="N847" s="10"/>
      <c r="O847" s="10"/>
      <c r="P847" s="10"/>
      <c r="Q847" s="10"/>
      <c r="R847" s="10"/>
      <c r="S847" s="10"/>
      <c r="T847" s="10"/>
      <c r="U847" s="10"/>
      <c r="V847" s="10"/>
      <c r="W847" s="10"/>
      <c r="X847" s="10"/>
      <c r="Y847" s="10"/>
      <c r="Z847" s="10"/>
    </row>
    <row r="848" spans="1:26" ht="15.5">
      <c r="A848" s="10"/>
      <c r="B848" s="10"/>
      <c r="C848" s="10"/>
      <c r="D848" s="10"/>
      <c r="E848" s="10"/>
      <c r="F848" s="610"/>
      <c r="G848" s="10"/>
      <c r="H848" s="10"/>
      <c r="I848" s="10"/>
      <c r="J848" s="10"/>
      <c r="K848" s="10"/>
      <c r="L848" s="10"/>
      <c r="M848" s="507"/>
      <c r="N848" s="10"/>
      <c r="O848" s="10"/>
      <c r="P848" s="10"/>
      <c r="Q848" s="10"/>
      <c r="R848" s="10"/>
      <c r="S848" s="10"/>
      <c r="T848" s="10"/>
      <c r="U848" s="10"/>
      <c r="V848" s="10"/>
      <c r="W848" s="10"/>
      <c r="X848" s="10"/>
      <c r="Y848" s="10"/>
      <c r="Z848" s="10"/>
    </row>
    <row r="849" spans="1:26" ht="15.5">
      <c r="A849" s="10"/>
      <c r="B849" s="10"/>
      <c r="C849" s="10"/>
      <c r="D849" s="10"/>
      <c r="E849" s="10"/>
      <c r="F849" s="610"/>
      <c r="G849" s="10"/>
      <c r="H849" s="10"/>
      <c r="I849" s="10"/>
      <c r="J849" s="10"/>
      <c r="K849" s="10"/>
      <c r="L849" s="10"/>
      <c r="M849" s="507"/>
      <c r="N849" s="10"/>
      <c r="O849" s="10"/>
      <c r="P849" s="10"/>
      <c r="Q849" s="10"/>
      <c r="R849" s="10"/>
      <c r="S849" s="10"/>
      <c r="T849" s="10"/>
      <c r="U849" s="10"/>
      <c r="V849" s="10"/>
      <c r="W849" s="10"/>
      <c r="X849" s="10"/>
      <c r="Y849" s="10"/>
      <c r="Z849" s="10"/>
    </row>
    <row r="850" spans="1:26" ht="15.5">
      <c r="A850" s="10"/>
      <c r="B850" s="10"/>
      <c r="C850" s="10"/>
      <c r="D850" s="10"/>
      <c r="E850" s="10"/>
      <c r="F850" s="610"/>
      <c r="G850" s="10"/>
      <c r="H850" s="10"/>
      <c r="I850" s="10"/>
      <c r="J850" s="10"/>
      <c r="K850" s="10"/>
      <c r="L850" s="10"/>
      <c r="M850" s="507"/>
      <c r="N850" s="10"/>
      <c r="O850" s="10"/>
      <c r="P850" s="10"/>
      <c r="Q850" s="10"/>
      <c r="R850" s="10"/>
      <c r="S850" s="10"/>
      <c r="T850" s="10"/>
      <c r="U850" s="10"/>
      <c r="V850" s="10"/>
      <c r="W850" s="10"/>
      <c r="X850" s="10"/>
      <c r="Y850" s="10"/>
      <c r="Z850" s="10"/>
    </row>
    <row r="851" spans="1:26" ht="15.5">
      <c r="A851" s="10"/>
      <c r="B851" s="10"/>
      <c r="C851" s="10"/>
      <c r="D851" s="10"/>
      <c r="E851" s="10"/>
      <c r="F851" s="610"/>
      <c r="G851" s="10"/>
      <c r="H851" s="10"/>
      <c r="I851" s="10"/>
      <c r="J851" s="10"/>
      <c r="K851" s="10"/>
      <c r="L851" s="10"/>
      <c r="M851" s="507"/>
      <c r="N851" s="10"/>
      <c r="O851" s="10"/>
      <c r="P851" s="10"/>
      <c r="Q851" s="10"/>
      <c r="R851" s="10"/>
      <c r="S851" s="10"/>
      <c r="T851" s="10"/>
      <c r="U851" s="10"/>
      <c r="V851" s="10"/>
      <c r="W851" s="10"/>
      <c r="X851" s="10"/>
      <c r="Y851" s="10"/>
      <c r="Z851" s="10"/>
    </row>
    <row r="852" spans="1:26" ht="15.5">
      <c r="A852" s="10"/>
      <c r="B852" s="10"/>
      <c r="C852" s="10"/>
      <c r="D852" s="10"/>
      <c r="E852" s="10"/>
      <c r="F852" s="610"/>
      <c r="G852" s="10"/>
      <c r="H852" s="10"/>
      <c r="I852" s="10"/>
      <c r="J852" s="10"/>
      <c r="K852" s="10"/>
      <c r="L852" s="10"/>
      <c r="M852" s="507"/>
      <c r="N852" s="10"/>
      <c r="O852" s="10"/>
      <c r="P852" s="10"/>
      <c r="Q852" s="10"/>
      <c r="R852" s="10"/>
      <c r="S852" s="10"/>
      <c r="T852" s="10"/>
      <c r="U852" s="10"/>
      <c r="V852" s="10"/>
      <c r="W852" s="10"/>
      <c r="X852" s="10"/>
      <c r="Y852" s="10"/>
      <c r="Z852" s="10"/>
    </row>
    <row r="853" spans="1:26" ht="15.5">
      <c r="A853" s="10"/>
      <c r="B853" s="10"/>
      <c r="C853" s="10"/>
      <c r="D853" s="10"/>
      <c r="E853" s="10"/>
      <c r="F853" s="610"/>
      <c r="G853" s="10"/>
      <c r="H853" s="10"/>
      <c r="I853" s="10"/>
      <c r="J853" s="10"/>
      <c r="K853" s="10"/>
      <c r="L853" s="10"/>
      <c r="M853" s="507"/>
      <c r="N853" s="10"/>
      <c r="O853" s="10"/>
      <c r="P853" s="10"/>
      <c r="Q853" s="10"/>
      <c r="R853" s="10"/>
      <c r="S853" s="10"/>
      <c r="T853" s="10"/>
      <c r="U853" s="10"/>
      <c r="V853" s="10"/>
      <c r="W853" s="10"/>
      <c r="X853" s="10"/>
      <c r="Y853" s="10"/>
      <c r="Z853" s="10"/>
    </row>
    <row r="854" spans="1:26" ht="15.5">
      <c r="A854" s="10"/>
      <c r="B854" s="10"/>
      <c r="C854" s="10"/>
      <c r="D854" s="10"/>
      <c r="E854" s="10"/>
      <c r="F854" s="610"/>
      <c r="G854" s="10"/>
      <c r="H854" s="10"/>
      <c r="I854" s="10"/>
      <c r="J854" s="10"/>
      <c r="K854" s="10"/>
      <c r="L854" s="10"/>
      <c r="M854" s="507"/>
      <c r="N854" s="10"/>
      <c r="O854" s="10"/>
      <c r="P854" s="10"/>
      <c r="Q854" s="10"/>
      <c r="R854" s="10"/>
      <c r="S854" s="10"/>
      <c r="T854" s="10"/>
      <c r="U854" s="10"/>
      <c r="V854" s="10"/>
      <c r="W854" s="10"/>
      <c r="X854" s="10"/>
      <c r="Y854" s="10"/>
      <c r="Z854" s="10"/>
    </row>
    <row r="855" spans="1:26" ht="15.5">
      <c r="A855" s="10"/>
      <c r="B855" s="10"/>
      <c r="C855" s="10"/>
      <c r="D855" s="10"/>
      <c r="E855" s="10"/>
      <c r="F855" s="610"/>
      <c r="G855" s="10"/>
      <c r="H855" s="10"/>
      <c r="I855" s="10"/>
      <c r="J855" s="10"/>
      <c r="K855" s="10"/>
      <c r="L855" s="10"/>
      <c r="M855" s="507"/>
      <c r="N855" s="10"/>
      <c r="O855" s="10"/>
      <c r="P855" s="10"/>
      <c r="Q855" s="10"/>
      <c r="R855" s="10"/>
      <c r="S855" s="10"/>
      <c r="T855" s="10"/>
      <c r="U855" s="10"/>
      <c r="V855" s="10"/>
      <c r="W855" s="10"/>
      <c r="X855" s="10"/>
      <c r="Y855" s="10"/>
      <c r="Z855" s="10"/>
    </row>
    <row r="856" spans="1:26" ht="15.5">
      <c r="A856" s="10"/>
      <c r="B856" s="10"/>
      <c r="C856" s="10"/>
      <c r="D856" s="10"/>
      <c r="E856" s="10"/>
      <c r="F856" s="610"/>
      <c r="G856" s="10"/>
      <c r="H856" s="10"/>
      <c r="I856" s="10"/>
      <c r="J856" s="10"/>
      <c r="K856" s="10"/>
      <c r="L856" s="10"/>
      <c r="M856" s="507"/>
      <c r="N856" s="10"/>
      <c r="O856" s="10"/>
      <c r="P856" s="10"/>
      <c r="Q856" s="10"/>
      <c r="R856" s="10"/>
      <c r="S856" s="10"/>
      <c r="T856" s="10"/>
      <c r="U856" s="10"/>
      <c r="V856" s="10"/>
      <c r="W856" s="10"/>
      <c r="X856" s="10"/>
      <c r="Y856" s="10"/>
      <c r="Z856" s="10"/>
    </row>
    <row r="857" spans="1:26" ht="15.5">
      <c r="A857" s="10"/>
      <c r="B857" s="10"/>
      <c r="C857" s="10"/>
      <c r="D857" s="10"/>
      <c r="E857" s="10"/>
      <c r="F857" s="610"/>
      <c r="G857" s="10"/>
      <c r="H857" s="10"/>
      <c r="I857" s="10"/>
      <c r="J857" s="10"/>
      <c r="K857" s="10"/>
      <c r="L857" s="10"/>
      <c r="M857" s="507"/>
      <c r="N857" s="10"/>
      <c r="O857" s="10"/>
      <c r="P857" s="10"/>
      <c r="Q857" s="10"/>
      <c r="R857" s="10"/>
      <c r="S857" s="10"/>
      <c r="T857" s="10"/>
      <c r="U857" s="10"/>
      <c r="V857" s="10"/>
      <c r="W857" s="10"/>
      <c r="X857" s="10"/>
      <c r="Y857" s="10"/>
      <c r="Z857" s="10"/>
    </row>
    <row r="858" spans="1:26" ht="15.5">
      <c r="A858" s="10"/>
      <c r="B858" s="10"/>
      <c r="C858" s="10"/>
      <c r="D858" s="10"/>
      <c r="E858" s="10"/>
      <c r="F858" s="610"/>
      <c r="G858" s="10"/>
      <c r="H858" s="10"/>
      <c r="I858" s="10"/>
      <c r="J858" s="10"/>
      <c r="K858" s="10"/>
      <c r="L858" s="10"/>
      <c r="M858" s="507"/>
      <c r="N858" s="10"/>
      <c r="O858" s="10"/>
      <c r="P858" s="10"/>
      <c r="Q858" s="10"/>
      <c r="R858" s="10"/>
      <c r="S858" s="10"/>
      <c r="T858" s="10"/>
      <c r="U858" s="10"/>
      <c r="V858" s="10"/>
      <c r="W858" s="10"/>
      <c r="X858" s="10"/>
      <c r="Y858" s="10"/>
      <c r="Z858" s="10"/>
    </row>
    <row r="859" spans="1:26" ht="15.5">
      <c r="A859" s="10"/>
      <c r="B859" s="10"/>
      <c r="C859" s="10"/>
      <c r="D859" s="10"/>
      <c r="E859" s="10"/>
      <c r="F859" s="610"/>
      <c r="G859" s="10"/>
      <c r="H859" s="10"/>
      <c r="I859" s="10"/>
      <c r="J859" s="10"/>
      <c r="K859" s="10"/>
      <c r="L859" s="10"/>
      <c r="M859" s="507"/>
      <c r="N859" s="10"/>
      <c r="O859" s="10"/>
      <c r="P859" s="10"/>
      <c r="Q859" s="10"/>
      <c r="R859" s="10"/>
      <c r="S859" s="10"/>
      <c r="T859" s="10"/>
      <c r="U859" s="10"/>
      <c r="V859" s="10"/>
      <c r="W859" s="10"/>
      <c r="X859" s="10"/>
      <c r="Y859" s="10"/>
      <c r="Z859" s="10"/>
    </row>
    <row r="860" spans="1:26" ht="15.5">
      <c r="A860" s="10"/>
      <c r="B860" s="10"/>
      <c r="C860" s="10"/>
      <c r="D860" s="10"/>
      <c r="E860" s="10"/>
      <c r="F860" s="610"/>
      <c r="G860" s="10"/>
      <c r="H860" s="10"/>
      <c r="I860" s="10"/>
      <c r="J860" s="10"/>
      <c r="K860" s="10"/>
      <c r="L860" s="10"/>
      <c r="M860" s="507"/>
      <c r="N860" s="10"/>
      <c r="O860" s="10"/>
      <c r="P860" s="10"/>
      <c r="Q860" s="10"/>
      <c r="R860" s="10"/>
      <c r="S860" s="10"/>
      <c r="T860" s="10"/>
      <c r="U860" s="10"/>
      <c r="V860" s="10"/>
      <c r="W860" s="10"/>
      <c r="X860" s="10"/>
      <c r="Y860" s="10"/>
      <c r="Z860" s="10"/>
    </row>
    <row r="861" spans="1:26" ht="15.5">
      <c r="A861" s="10"/>
      <c r="B861" s="10"/>
      <c r="C861" s="10"/>
      <c r="D861" s="10"/>
      <c r="E861" s="10"/>
      <c r="F861" s="610"/>
      <c r="G861" s="10"/>
      <c r="H861" s="10"/>
      <c r="I861" s="10"/>
      <c r="J861" s="10"/>
      <c r="K861" s="10"/>
      <c r="L861" s="10"/>
      <c r="M861" s="507"/>
      <c r="N861" s="10"/>
      <c r="O861" s="10"/>
      <c r="P861" s="10"/>
      <c r="Q861" s="10"/>
      <c r="R861" s="10"/>
      <c r="S861" s="10"/>
      <c r="T861" s="10"/>
      <c r="U861" s="10"/>
      <c r="V861" s="10"/>
      <c r="W861" s="10"/>
      <c r="X861" s="10"/>
      <c r="Y861" s="10"/>
      <c r="Z861" s="10"/>
    </row>
    <row r="862" spans="1:26" ht="15.5">
      <c r="A862" s="10"/>
      <c r="B862" s="10"/>
      <c r="C862" s="10"/>
      <c r="D862" s="10"/>
      <c r="E862" s="10"/>
      <c r="F862" s="610"/>
      <c r="G862" s="10"/>
      <c r="H862" s="10"/>
      <c r="I862" s="10"/>
      <c r="J862" s="10"/>
      <c r="K862" s="10"/>
      <c r="L862" s="10"/>
      <c r="M862" s="507"/>
      <c r="N862" s="10"/>
      <c r="O862" s="10"/>
      <c r="P862" s="10"/>
      <c r="Q862" s="10"/>
      <c r="R862" s="10"/>
      <c r="S862" s="10"/>
      <c r="T862" s="10"/>
      <c r="U862" s="10"/>
      <c r="V862" s="10"/>
      <c r="W862" s="10"/>
      <c r="X862" s="10"/>
      <c r="Y862" s="10"/>
      <c r="Z862" s="10"/>
    </row>
    <row r="863" spans="1:26" ht="15.5">
      <c r="A863" s="10"/>
      <c r="B863" s="10"/>
      <c r="C863" s="10"/>
      <c r="D863" s="10"/>
      <c r="E863" s="10"/>
      <c r="F863" s="610"/>
      <c r="G863" s="10"/>
      <c r="H863" s="10"/>
      <c r="I863" s="10"/>
      <c r="J863" s="10"/>
      <c r="K863" s="10"/>
      <c r="L863" s="10"/>
      <c r="M863" s="507"/>
      <c r="N863" s="10"/>
      <c r="O863" s="10"/>
      <c r="P863" s="10"/>
      <c r="Q863" s="10"/>
      <c r="R863" s="10"/>
      <c r="S863" s="10"/>
      <c r="T863" s="10"/>
      <c r="U863" s="10"/>
      <c r="V863" s="10"/>
      <c r="W863" s="10"/>
      <c r="X863" s="10"/>
      <c r="Y863" s="10"/>
      <c r="Z863" s="10"/>
    </row>
    <row r="864" spans="1:26" ht="15.5">
      <c r="A864" s="10"/>
      <c r="B864" s="10"/>
      <c r="C864" s="10"/>
      <c r="D864" s="10"/>
      <c r="E864" s="10"/>
      <c r="F864" s="610"/>
      <c r="G864" s="10"/>
      <c r="H864" s="10"/>
      <c r="I864" s="10"/>
      <c r="J864" s="10"/>
      <c r="K864" s="10"/>
      <c r="L864" s="10"/>
      <c r="M864" s="507"/>
      <c r="N864" s="10"/>
      <c r="O864" s="10"/>
      <c r="P864" s="10"/>
      <c r="Q864" s="10"/>
      <c r="R864" s="10"/>
      <c r="S864" s="10"/>
      <c r="T864" s="10"/>
      <c r="U864" s="10"/>
      <c r="V864" s="10"/>
      <c r="W864" s="10"/>
      <c r="X864" s="10"/>
      <c r="Y864" s="10"/>
      <c r="Z864" s="10"/>
    </row>
    <row r="865" spans="1:26" ht="15.5">
      <c r="A865" s="10"/>
      <c r="B865" s="10"/>
      <c r="C865" s="10"/>
      <c r="D865" s="10"/>
      <c r="E865" s="10"/>
      <c r="F865" s="610"/>
      <c r="G865" s="10"/>
      <c r="H865" s="10"/>
      <c r="I865" s="10"/>
      <c r="J865" s="10"/>
      <c r="K865" s="10"/>
      <c r="L865" s="10"/>
      <c r="M865" s="507"/>
      <c r="N865" s="10"/>
      <c r="O865" s="10"/>
      <c r="P865" s="10"/>
      <c r="Q865" s="10"/>
      <c r="R865" s="10"/>
      <c r="S865" s="10"/>
      <c r="T865" s="10"/>
      <c r="U865" s="10"/>
      <c r="V865" s="10"/>
      <c r="W865" s="10"/>
      <c r="X865" s="10"/>
      <c r="Y865" s="10"/>
      <c r="Z865" s="10"/>
    </row>
    <row r="866" spans="1:26" ht="15.5">
      <c r="A866" s="10"/>
      <c r="B866" s="10"/>
      <c r="C866" s="10"/>
      <c r="D866" s="10"/>
      <c r="E866" s="10"/>
      <c r="F866" s="610"/>
      <c r="G866" s="10"/>
      <c r="H866" s="10"/>
      <c r="I866" s="10"/>
      <c r="J866" s="10"/>
      <c r="K866" s="10"/>
      <c r="L866" s="10"/>
      <c r="M866" s="507"/>
      <c r="N866" s="10"/>
      <c r="O866" s="10"/>
      <c r="P866" s="10"/>
      <c r="Q866" s="10"/>
      <c r="R866" s="10"/>
      <c r="S866" s="10"/>
      <c r="T866" s="10"/>
      <c r="U866" s="10"/>
      <c r="V866" s="10"/>
      <c r="W866" s="10"/>
      <c r="X866" s="10"/>
      <c r="Y866" s="10"/>
      <c r="Z866" s="10"/>
    </row>
    <row r="867" spans="1:26" ht="15.5">
      <c r="A867" s="10"/>
      <c r="B867" s="10"/>
      <c r="C867" s="10"/>
      <c r="D867" s="10"/>
      <c r="E867" s="10"/>
      <c r="F867" s="610"/>
      <c r="G867" s="10"/>
      <c r="H867" s="10"/>
      <c r="I867" s="10"/>
      <c r="J867" s="10"/>
      <c r="K867" s="10"/>
      <c r="L867" s="10"/>
      <c r="M867" s="507"/>
      <c r="N867" s="10"/>
      <c r="O867" s="10"/>
      <c r="P867" s="10"/>
      <c r="Q867" s="10"/>
      <c r="R867" s="10"/>
      <c r="S867" s="10"/>
      <c r="T867" s="10"/>
      <c r="U867" s="10"/>
      <c r="V867" s="10"/>
      <c r="W867" s="10"/>
      <c r="X867" s="10"/>
      <c r="Y867" s="10"/>
      <c r="Z867" s="10"/>
    </row>
    <row r="868" spans="1:26" ht="15.5">
      <c r="A868" s="10"/>
      <c r="B868" s="10"/>
      <c r="C868" s="10"/>
      <c r="D868" s="10"/>
      <c r="E868" s="10"/>
      <c r="F868" s="610"/>
      <c r="G868" s="10"/>
      <c r="H868" s="10"/>
      <c r="I868" s="10"/>
      <c r="J868" s="10"/>
      <c r="K868" s="10"/>
      <c r="L868" s="10"/>
      <c r="M868" s="507"/>
      <c r="N868" s="10"/>
      <c r="O868" s="10"/>
      <c r="P868" s="10"/>
      <c r="Q868" s="10"/>
      <c r="R868" s="10"/>
      <c r="S868" s="10"/>
      <c r="T868" s="10"/>
      <c r="U868" s="10"/>
      <c r="V868" s="10"/>
      <c r="W868" s="10"/>
      <c r="X868" s="10"/>
      <c r="Y868" s="10"/>
      <c r="Z868" s="10"/>
    </row>
    <row r="869" spans="1:26" ht="15.5">
      <c r="A869" s="10"/>
      <c r="B869" s="10"/>
      <c r="C869" s="10"/>
      <c r="D869" s="10"/>
      <c r="E869" s="10"/>
      <c r="F869" s="610"/>
      <c r="G869" s="10"/>
      <c r="H869" s="10"/>
      <c r="I869" s="10"/>
      <c r="J869" s="10"/>
      <c r="K869" s="10"/>
      <c r="L869" s="10"/>
      <c r="M869" s="507"/>
      <c r="N869" s="10"/>
      <c r="O869" s="10"/>
      <c r="P869" s="10"/>
      <c r="Q869" s="10"/>
      <c r="R869" s="10"/>
      <c r="S869" s="10"/>
      <c r="T869" s="10"/>
      <c r="U869" s="10"/>
      <c r="V869" s="10"/>
      <c r="W869" s="10"/>
      <c r="X869" s="10"/>
      <c r="Y869" s="10"/>
      <c r="Z869" s="10"/>
    </row>
    <row r="870" spans="1:26" ht="15.5">
      <c r="A870" s="10"/>
      <c r="B870" s="10"/>
      <c r="C870" s="10"/>
      <c r="D870" s="10"/>
      <c r="E870" s="10"/>
      <c r="F870" s="610"/>
      <c r="G870" s="10"/>
      <c r="H870" s="10"/>
      <c r="I870" s="10"/>
      <c r="J870" s="10"/>
      <c r="K870" s="10"/>
      <c r="L870" s="10"/>
      <c r="M870" s="507"/>
      <c r="N870" s="10"/>
      <c r="O870" s="10"/>
      <c r="P870" s="10"/>
      <c r="Q870" s="10"/>
      <c r="R870" s="10"/>
      <c r="S870" s="10"/>
      <c r="T870" s="10"/>
      <c r="U870" s="10"/>
      <c r="V870" s="10"/>
      <c r="W870" s="10"/>
      <c r="X870" s="10"/>
      <c r="Y870" s="10"/>
      <c r="Z870" s="10"/>
    </row>
    <row r="871" spans="1:26" ht="15.5">
      <c r="A871" s="10"/>
      <c r="B871" s="10"/>
      <c r="C871" s="10"/>
      <c r="D871" s="10"/>
      <c r="E871" s="10"/>
      <c r="F871" s="610"/>
      <c r="G871" s="10"/>
      <c r="H871" s="10"/>
      <c r="I871" s="10"/>
      <c r="J871" s="10"/>
      <c r="K871" s="10"/>
      <c r="L871" s="10"/>
      <c r="M871" s="507"/>
      <c r="N871" s="10"/>
      <c r="O871" s="10"/>
      <c r="P871" s="10"/>
      <c r="Q871" s="10"/>
      <c r="R871" s="10"/>
      <c r="S871" s="10"/>
      <c r="T871" s="10"/>
      <c r="U871" s="10"/>
      <c r="V871" s="10"/>
      <c r="W871" s="10"/>
      <c r="X871" s="10"/>
      <c r="Y871" s="10"/>
      <c r="Z871" s="10"/>
    </row>
    <row r="872" spans="1:26" ht="15.5">
      <c r="A872" s="10"/>
      <c r="B872" s="10"/>
      <c r="C872" s="10"/>
      <c r="D872" s="10"/>
      <c r="E872" s="10"/>
      <c r="F872" s="610"/>
      <c r="G872" s="10"/>
      <c r="H872" s="10"/>
      <c r="I872" s="10"/>
      <c r="J872" s="10"/>
      <c r="K872" s="10"/>
      <c r="L872" s="10"/>
      <c r="M872" s="507"/>
      <c r="N872" s="10"/>
      <c r="O872" s="10"/>
      <c r="P872" s="10"/>
      <c r="Q872" s="10"/>
      <c r="R872" s="10"/>
      <c r="S872" s="10"/>
      <c r="T872" s="10"/>
      <c r="U872" s="10"/>
      <c r="V872" s="10"/>
      <c r="W872" s="10"/>
      <c r="X872" s="10"/>
      <c r="Y872" s="10"/>
      <c r="Z872" s="10"/>
    </row>
    <row r="873" spans="1:26" ht="15.5">
      <c r="A873" s="10"/>
      <c r="B873" s="10"/>
      <c r="C873" s="10"/>
      <c r="D873" s="10"/>
      <c r="E873" s="10"/>
      <c r="F873" s="610"/>
      <c r="G873" s="10"/>
      <c r="H873" s="10"/>
      <c r="I873" s="10"/>
      <c r="J873" s="10"/>
      <c r="K873" s="10"/>
      <c r="L873" s="10"/>
      <c r="M873" s="507"/>
      <c r="N873" s="10"/>
      <c r="O873" s="10"/>
      <c r="P873" s="10"/>
      <c r="Q873" s="10"/>
      <c r="R873" s="10"/>
      <c r="S873" s="10"/>
      <c r="T873" s="10"/>
      <c r="U873" s="10"/>
      <c r="V873" s="10"/>
      <c r="W873" s="10"/>
      <c r="X873" s="10"/>
      <c r="Y873" s="10"/>
      <c r="Z873" s="10"/>
    </row>
    <row r="874" spans="1:26" ht="15.5">
      <c r="A874" s="10"/>
      <c r="B874" s="10"/>
      <c r="C874" s="10"/>
      <c r="D874" s="10"/>
      <c r="E874" s="10"/>
      <c r="F874" s="610"/>
      <c r="G874" s="10"/>
      <c r="H874" s="10"/>
      <c r="I874" s="10"/>
      <c r="J874" s="10"/>
      <c r="K874" s="10"/>
      <c r="L874" s="10"/>
      <c r="M874" s="507"/>
      <c r="N874" s="10"/>
      <c r="O874" s="10"/>
      <c r="P874" s="10"/>
      <c r="Q874" s="10"/>
      <c r="R874" s="10"/>
      <c r="S874" s="10"/>
      <c r="T874" s="10"/>
      <c r="U874" s="10"/>
      <c r="V874" s="10"/>
      <c r="W874" s="10"/>
      <c r="X874" s="10"/>
      <c r="Y874" s="10"/>
      <c r="Z874" s="10"/>
    </row>
    <row r="875" spans="1:26" ht="15.5">
      <c r="A875" s="10"/>
      <c r="B875" s="10"/>
      <c r="C875" s="10"/>
      <c r="D875" s="10"/>
      <c r="E875" s="10"/>
      <c r="F875" s="610"/>
      <c r="G875" s="10"/>
      <c r="H875" s="10"/>
      <c r="I875" s="10"/>
      <c r="J875" s="10"/>
      <c r="K875" s="10"/>
      <c r="L875" s="10"/>
      <c r="M875" s="507"/>
      <c r="N875" s="10"/>
      <c r="O875" s="10"/>
      <c r="P875" s="10"/>
      <c r="Q875" s="10"/>
      <c r="R875" s="10"/>
      <c r="S875" s="10"/>
      <c r="T875" s="10"/>
      <c r="U875" s="10"/>
      <c r="V875" s="10"/>
      <c r="W875" s="10"/>
      <c r="X875" s="10"/>
      <c r="Y875" s="10"/>
      <c r="Z875" s="10"/>
    </row>
    <row r="876" spans="1:26" ht="15.5">
      <c r="A876" s="10"/>
      <c r="B876" s="10"/>
      <c r="C876" s="10"/>
      <c r="D876" s="10"/>
      <c r="E876" s="10"/>
      <c r="F876" s="610"/>
      <c r="G876" s="10"/>
      <c r="H876" s="10"/>
      <c r="I876" s="10"/>
      <c r="J876" s="10"/>
      <c r="K876" s="10"/>
      <c r="L876" s="10"/>
      <c r="M876" s="507"/>
      <c r="N876" s="10"/>
      <c r="O876" s="10"/>
      <c r="P876" s="10"/>
      <c r="Q876" s="10"/>
      <c r="R876" s="10"/>
      <c r="S876" s="10"/>
      <c r="T876" s="10"/>
      <c r="U876" s="10"/>
      <c r="V876" s="10"/>
      <c r="W876" s="10"/>
      <c r="X876" s="10"/>
      <c r="Y876" s="10"/>
      <c r="Z876" s="10"/>
    </row>
    <row r="877" spans="1:26" ht="15.5">
      <c r="A877" s="10"/>
      <c r="B877" s="10"/>
      <c r="C877" s="10"/>
      <c r="D877" s="10"/>
      <c r="E877" s="10"/>
      <c r="F877" s="610"/>
      <c r="G877" s="10"/>
      <c r="H877" s="10"/>
      <c r="I877" s="10"/>
      <c r="J877" s="10"/>
      <c r="K877" s="10"/>
      <c r="L877" s="10"/>
      <c r="M877" s="507"/>
      <c r="N877" s="10"/>
      <c r="O877" s="10"/>
      <c r="P877" s="10"/>
      <c r="Q877" s="10"/>
      <c r="R877" s="10"/>
      <c r="S877" s="10"/>
      <c r="T877" s="10"/>
      <c r="U877" s="10"/>
      <c r="V877" s="10"/>
      <c r="W877" s="10"/>
      <c r="X877" s="10"/>
      <c r="Y877" s="10"/>
      <c r="Z877" s="10"/>
    </row>
    <row r="878" spans="1:26" ht="15.5">
      <c r="A878" s="10"/>
      <c r="B878" s="10"/>
      <c r="C878" s="10"/>
      <c r="D878" s="10"/>
      <c r="E878" s="10"/>
      <c r="F878" s="610"/>
      <c r="G878" s="10"/>
      <c r="H878" s="10"/>
      <c r="I878" s="10"/>
      <c r="J878" s="10"/>
      <c r="K878" s="10"/>
      <c r="L878" s="10"/>
      <c r="M878" s="507"/>
      <c r="N878" s="10"/>
      <c r="O878" s="10"/>
      <c r="P878" s="10"/>
      <c r="Q878" s="10"/>
      <c r="R878" s="10"/>
      <c r="S878" s="10"/>
      <c r="T878" s="10"/>
      <c r="U878" s="10"/>
      <c r="V878" s="10"/>
      <c r="W878" s="10"/>
      <c r="X878" s="10"/>
      <c r="Y878" s="10"/>
      <c r="Z878" s="10"/>
    </row>
    <row r="879" spans="1:26" ht="15.5">
      <c r="A879" s="10"/>
      <c r="B879" s="10"/>
      <c r="C879" s="10"/>
      <c r="D879" s="10"/>
      <c r="E879" s="10"/>
      <c r="F879" s="610"/>
      <c r="G879" s="10"/>
      <c r="H879" s="10"/>
      <c r="I879" s="10"/>
      <c r="J879" s="10"/>
      <c r="K879" s="10"/>
      <c r="L879" s="10"/>
      <c r="M879" s="507"/>
      <c r="N879" s="10"/>
      <c r="O879" s="10"/>
      <c r="P879" s="10"/>
      <c r="Q879" s="10"/>
      <c r="R879" s="10"/>
      <c r="S879" s="10"/>
      <c r="T879" s="10"/>
      <c r="U879" s="10"/>
      <c r="V879" s="10"/>
      <c r="W879" s="10"/>
      <c r="X879" s="10"/>
      <c r="Y879" s="10"/>
      <c r="Z879" s="10"/>
    </row>
    <row r="880" spans="1:26" ht="15.5">
      <c r="A880" s="10"/>
      <c r="B880" s="10"/>
      <c r="C880" s="10"/>
      <c r="D880" s="10"/>
      <c r="E880" s="10"/>
      <c r="F880" s="610"/>
      <c r="G880" s="10"/>
      <c r="H880" s="10"/>
      <c r="I880" s="10"/>
      <c r="J880" s="10"/>
      <c r="K880" s="10"/>
      <c r="L880" s="10"/>
      <c r="M880" s="507"/>
      <c r="N880" s="10"/>
      <c r="O880" s="10"/>
      <c r="P880" s="10"/>
      <c r="Q880" s="10"/>
      <c r="R880" s="10"/>
      <c r="S880" s="10"/>
      <c r="T880" s="10"/>
      <c r="U880" s="10"/>
      <c r="V880" s="10"/>
      <c r="W880" s="10"/>
      <c r="X880" s="10"/>
      <c r="Y880" s="10"/>
      <c r="Z880" s="10"/>
    </row>
    <row r="881" spans="1:26" ht="15.5">
      <c r="A881" s="10"/>
      <c r="B881" s="10"/>
      <c r="C881" s="10"/>
      <c r="D881" s="10"/>
      <c r="E881" s="10"/>
      <c r="F881" s="610"/>
      <c r="G881" s="10"/>
      <c r="H881" s="10"/>
      <c r="I881" s="10"/>
      <c r="J881" s="10"/>
      <c r="K881" s="10"/>
      <c r="L881" s="10"/>
      <c r="M881" s="507"/>
      <c r="N881" s="10"/>
      <c r="O881" s="10"/>
      <c r="P881" s="10"/>
      <c r="Q881" s="10"/>
      <c r="R881" s="10"/>
      <c r="S881" s="10"/>
      <c r="T881" s="10"/>
      <c r="U881" s="10"/>
      <c r="V881" s="10"/>
      <c r="W881" s="10"/>
      <c r="X881" s="10"/>
      <c r="Y881" s="10"/>
      <c r="Z881" s="10"/>
    </row>
    <row r="882" spans="1:26" ht="15.5">
      <c r="A882" s="10"/>
      <c r="B882" s="10"/>
      <c r="C882" s="10"/>
      <c r="D882" s="10"/>
      <c r="E882" s="10"/>
      <c r="F882" s="610"/>
      <c r="G882" s="10"/>
      <c r="H882" s="10"/>
      <c r="I882" s="10"/>
      <c r="J882" s="10"/>
      <c r="K882" s="10"/>
      <c r="L882" s="10"/>
      <c r="M882" s="507"/>
      <c r="N882" s="10"/>
      <c r="O882" s="10"/>
      <c r="P882" s="10"/>
      <c r="Q882" s="10"/>
      <c r="R882" s="10"/>
      <c r="S882" s="10"/>
      <c r="T882" s="10"/>
      <c r="U882" s="10"/>
      <c r="V882" s="10"/>
      <c r="W882" s="10"/>
      <c r="X882" s="10"/>
      <c r="Y882" s="10"/>
      <c r="Z882" s="10"/>
    </row>
    <row r="883" spans="1:26" ht="15.5">
      <c r="A883" s="10"/>
      <c r="B883" s="10"/>
      <c r="C883" s="10"/>
      <c r="D883" s="10"/>
      <c r="E883" s="10"/>
      <c r="F883" s="610"/>
      <c r="G883" s="10"/>
      <c r="H883" s="10"/>
      <c r="I883" s="10"/>
      <c r="J883" s="10"/>
      <c r="K883" s="10"/>
      <c r="L883" s="10"/>
      <c r="M883" s="507"/>
      <c r="N883" s="10"/>
      <c r="O883" s="10"/>
      <c r="P883" s="10"/>
      <c r="Q883" s="10"/>
      <c r="R883" s="10"/>
      <c r="S883" s="10"/>
      <c r="T883" s="10"/>
      <c r="U883" s="10"/>
      <c r="V883" s="10"/>
      <c r="W883" s="10"/>
      <c r="X883" s="10"/>
      <c r="Y883" s="10"/>
      <c r="Z883" s="10"/>
    </row>
    <row r="884" spans="1:26" ht="15.5">
      <c r="A884" s="10"/>
      <c r="B884" s="10"/>
      <c r="C884" s="10"/>
      <c r="D884" s="10"/>
      <c r="E884" s="10"/>
      <c r="F884" s="610"/>
      <c r="G884" s="10"/>
      <c r="H884" s="10"/>
      <c r="I884" s="10"/>
      <c r="J884" s="10"/>
      <c r="K884" s="10"/>
      <c r="L884" s="10"/>
      <c r="M884" s="507"/>
      <c r="N884" s="10"/>
      <c r="O884" s="10"/>
      <c r="P884" s="10"/>
      <c r="Q884" s="10"/>
      <c r="R884" s="10"/>
      <c r="S884" s="10"/>
      <c r="T884" s="10"/>
      <c r="U884" s="10"/>
      <c r="V884" s="10"/>
      <c r="W884" s="10"/>
      <c r="X884" s="10"/>
      <c r="Y884" s="10"/>
      <c r="Z884" s="10"/>
    </row>
    <row r="885" spans="1:26" ht="15.5">
      <c r="A885" s="10"/>
      <c r="B885" s="10"/>
      <c r="C885" s="10"/>
      <c r="D885" s="10"/>
      <c r="E885" s="10"/>
      <c r="F885" s="610"/>
      <c r="G885" s="10"/>
      <c r="H885" s="10"/>
      <c r="I885" s="10"/>
      <c r="J885" s="10"/>
      <c r="K885" s="10"/>
      <c r="L885" s="10"/>
      <c r="M885" s="507"/>
      <c r="N885" s="10"/>
      <c r="O885" s="10"/>
      <c r="P885" s="10"/>
      <c r="Q885" s="10"/>
      <c r="R885" s="10"/>
      <c r="S885" s="10"/>
      <c r="T885" s="10"/>
      <c r="U885" s="10"/>
      <c r="V885" s="10"/>
      <c r="W885" s="10"/>
      <c r="X885" s="10"/>
      <c r="Y885" s="10"/>
      <c r="Z885" s="10"/>
    </row>
    <row r="886" spans="1:26" ht="15.5">
      <c r="A886" s="10"/>
      <c r="B886" s="10"/>
      <c r="C886" s="10"/>
      <c r="D886" s="10"/>
      <c r="E886" s="10"/>
      <c r="F886" s="610"/>
      <c r="G886" s="10"/>
      <c r="H886" s="10"/>
      <c r="I886" s="10"/>
      <c r="J886" s="10"/>
      <c r="K886" s="10"/>
      <c r="L886" s="10"/>
      <c r="M886" s="507"/>
      <c r="N886" s="10"/>
      <c r="O886" s="10"/>
      <c r="P886" s="10"/>
      <c r="Q886" s="10"/>
      <c r="R886" s="10"/>
      <c r="S886" s="10"/>
      <c r="T886" s="10"/>
      <c r="U886" s="10"/>
      <c r="V886" s="10"/>
      <c r="W886" s="10"/>
      <c r="X886" s="10"/>
      <c r="Y886" s="10"/>
      <c r="Z886" s="10"/>
    </row>
    <row r="887" spans="1:26" ht="15.5">
      <c r="A887" s="10"/>
      <c r="B887" s="10"/>
      <c r="C887" s="10"/>
      <c r="D887" s="10"/>
      <c r="E887" s="10"/>
      <c r="F887" s="610"/>
      <c r="G887" s="10"/>
      <c r="H887" s="10"/>
      <c r="I887" s="10"/>
      <c r="J887" s="10"/>
      <c r="K887" s="10"/>
      <c r="L887" s="10"/>
      <c r="M887" s="507"/>
      <c r="N887" s="10"/>
      <c r="O887" s="10"/>
      <c r="P887" s="10"/>
      <c r="Q887" s="10"/>
      <c r="R887" s="10"/>
      <c r="S887" s="10"/>
      <c r="T887" s="10"/>
      <c r="U887" s="10"/>
      <c r="V887" s="10"/>
      <c r="W887" s="10"/>
      <c r="X887" s="10"/>
      <c r="Y887" s="10"/>
      <c r="Z887" s="10"/>
    </row>
    <row r="888" spans="1:26" ht="15.5">
      <c r="A888" s="10"/>
      <c r="B888" s="10"/>
      <c r="C888" s="10"/>
      <c r="D888" s="10"/>
      <c r="E888" s="10"/>
      <c r="F888" s="610"/>
      <c r="G888" s="10"/>
      <c r="H888" s="10"/>
      <c r="I888" s="10"/>
      <c r="J888" s="10"/>
      <c r="K888" s="10"/>
      <c r="L888" s="10"/>
      <c r="M888" s="507"/>
      <c r="N888" s="10"/>
      <c r="O888" s="10"/>
      <c r="P888" s="10"/>
      <c r="Q888" s="10"/>
      <c r="R888" s="10"/>
      <c r="S888" s="10"/>
      <c r="T888" s="10"/>
      <c r="U888" s="10"/>
      <c r="V888" s="10"/>
      <c r="W888" s="10"/>
      <c r="X888" s="10"/>
      <c r="Y888" s="10"/>
      <c r="Z888" s="10"/>
    </row>
    <row r="889" spans="1:26" ht="15.5">
      <c r="A889" s="10"/>
      <c r="B889" s="10"/>
      <c r="C889" s="10"/>
      <c r="D889" s="10"/>
      <c r="E889" s="10"/>
      <c r="F889" s="610"/>
      <c r="G889" s="10"/>
      <c r="H889" s="10"/>
      <c r="I889" s="10"/>
      <c r="J889" s="10"/>
      <c r="K889" s="10"/>
      <c r="L889" s="10"/>
      <c r="M889" s="507"/>
      <c r="N889" s="10"/>
      <c r="O889" s="10"/>
      <c r="P889" s="10"/>
      <c r="Q889" s="10"/>
      <c r="R889" s="10"/>
      <c r="S889" s="10"/>
      <c r="T889" s="10"/>
      <c r="U889" s="10"/>
      <c r="V889" s="10"/>
      <c r="W889" s="10"/>
      <c r="X889" s="10"/>
      <c r="Y889" s="10"/>
      <c r="Z889" s="10"/>
    </row>
    <row r="890" spans="1:26" ht="15.5">
      <c r="A890" s="10"/>
      <c r="B890" s="10"/>
      <c r="C890" s="10"/>
      <c r="D890" s="10"/>
      <c r="E890" s="10"/>
      <c r="F890" s="610"/>
      <c r="G890" s="10"/>
      <c r="H890" s="10"/>
      <c r="I890" s="10"/>
      <c r="J890" s="10"/>
      <c r="K890" s="10"/>
      <c r="L890" s="10"/>
      <c r="M890" s="507"/>
      <c r="N890" s="10"/>
      <c r="O890" s="10"/>
      <c r="P890" s="10"/>
      <c r="Q890" s="10"/>
      <c r="R890" s="10"/>
      <c r="S890" s="10"/>
      <c r="T890" s="10"/>
      <c r="U890" s="10"/>
      <c r="V890" s="10"/>
      <c r="W890" s="10"/>
      <c r="X890" s="10"/>
      <c r="Y890" s="10"/>
      <c r="Z890" s="10"/>
    </row>
    <row r="891" spans="1:26" ht="15.5">
      <c r="A891" s="10"/>
      <c r="B891" s="10"/>
      <c r="C891" s="10"/>
      <c r="D891" s="10"/>
      <c r="E891" s="10"/>
      <c r="F891" s="610"/>
      <c r="G891" s="10"/>
      <c r="H891" s="10"/>
      <c r="I891" s="10"/>
      <c r="J891" s="10"/>
      <c r="K891" s="10"/>
      <c r="L891" s="10"/>
      <c r="M891" s="507"/>
      <c r="N891" s="10"/>
      <c r="O891" s="10"/>
      <c r="P891" s="10"/>
      <c r="Q891" s="10"/>
      <c r="R891" s="10"/>
      <c r="S891" s="10"/>
      <c r="T891" s="10"/>
      <c r="U891" s="10"/>
      <c r="V891" s="10"/>
      <c r="W891" s="10"/>
      <c r="X891" s="10"/>
      <c r="Y891" s="10"/>
      <c r="Z891" s="10"/>
    </row>
    <row r="892" spans="1:26" ht="15.5">
      <c r="A892" s="10"/>
      <c r="B892" s="10"/>
      <c r="C892" s="10"/>
      <c r="D892" s="10"/>
      <c r="E892" s="10"/>
      <c r="F892" s="610"/>
      <c r="G892" s="10"/>
      <c r="H892" s="10"/>
      <c r="I892" s="10"/>
      <c r="J892" s="10"/>
      <c r="K892" s="10"/>
      <c r="L892" s="10"/>
      <c r="M892" s="507"/>
      <c r="N892" s="10"/>
      <c r="O892" s="10"/>
      <c r="P892" s="10"/>
      <c r="Q892" s="10"/>
      <c r="R892" s="10"/>
      <c r="S892" s="10"/>
      <c r="T892" s="10"/>
      <c r="U892" s="10"/>
      <c r="V892" s="10"/>
      <c r="W892" s="10"/>
      <c r="X892" s="10"/>
      <c r="Y892" s="10"/>
      <c r="Z892" s="10"/>
    </row>
    <row r="893" spans="1:26" ht="15.5">
      <c r="A893" s="10"/>
      <c r="B893" s="10"/>
      <c r="C893" s="10"/>
      <c r="D893" s="10"/>
      <c r="E893" s="10"/>
      <c r="F893" s="610"/>
      <c r="G893" s="10"/>
      <c r="H893" s="10"/>
      <c r="I893" s="10"/>
      <c r="J893" s="10"/>
      <c r="K893" s="10"/>
      <c r="L893" s="10"/>
      <c r="M893" s="507"/>
      <c r="N893" s="10"/>
      <c r="O893" s="10"/>
      <c r="P893" s="10"/>
      <c r="Q893" s="10"/>
      <c r="R893" s="10"/>
      <c r="S893" s="10"/>
      <c r="T893" s="10"/>
      <c r="U893" s="10"/>
      <c r="V893" s="10"/>
      <c r="W893" s="10"/>
      <c r="X893" s="10"/>
      <c r="Y893" s="10"/>
      <c r="Z893" s="10"/>
    </row>
    <row r="894" spans="1:26" ht="15.5">
      <c r="A894" s="10"/>
      <c r="B894" s="10"/>
      <c r="C894" s="10"/>
      <c r="D894" s="10"/>
      <c r="E894" s="10"/>
      <c r="F894" s="610"/>
      <c r="G894" s="10"/>
      <c r="H894" s="10"/>
      <c r="I894" s="10"/>
      <c r="J894" s="10"/>
      <c r="K894" s="10"/>
      <c r="L894" s="10"/>
      <c r="M894" s="507"/>
      <c r="N894" s="10"/>
      <c r="O894" s="10"/>
      <c r="P894" s="10"/>
      <c r="Q894" s="10"/>
      <c r="R894" s="10"/>
      <c r="S894" s="10"/>
      <c r="T894" s="10"/>
      <c r="U894" s="10"/>
      <c r="V894" s="10"/>
      <c r="W894" s="10"/>
      <c r="X894" s="10"/>
      <c r="Y894" s="10"/>
      <c r="Z894" s="10"/>
    </row>
    <row r="895" spans="1:26" ht="15.5">
      <c r="A895" s="10"/>
      <c r="B895" s="10"/>
      <c r="C895" s="10"/>
      <c r="D895" s="10"/>
      <c r="E895" s="10"/>
      <c r="F895" s="610"/>
      <c r="G895" s="10"/>
      <c r="H895" s="10"/>
      <c r="I895" s="10"/>
      <c r="J895" s="10"/>
      <c r="K895" s="10"/>
      <c r="L895" s="10"/>
      <c r="M895" s="507"/>
      <c r="N895" s="10"/>
      <c r="O895" s="10"/>
      <c r="P895" s="10"/>
      <c r="Q895" s="10"/>
      <c r="R895" s="10"/>
      <c r="S895" s="10"/>
      <c r="T895" s="10"/>
      <c r="U895" s="10"/>
      <c r="V895" s="10"/>
      <c r="W895" s="10"/>
      <c r="X895" s="10"/>
      <c r="Y895" s="10"/>
      <c r="Z895" s="10"/>
    </row>
    <row r="896" spans="1:26" ht="15.5">
      <c r="A896" s="10"/>
      <c r="B896" s="10"/>
      <c r="C896" s="10"/>
      <c r="D896" s="10"/>
      <c r="E896" s="10"/>
      <c r="F896" s="610"/>
      <c r="G896" s="10"/>
      <c r="H896" s="10"/>
      <c r="I896" s="10"/>
      <c r="J896" s="10"/>
      <c r="K896" s="10"/>
      <c r="L896" s="10"/>
      <c r="M896" s="507"/>
      <c r="N896" s="10"/>
      <c r="O896" s="10"/>
      <c r="P896" s="10"/>
      <c r="Q896" s="10"/>
      <c r="R896" s="10"/>
      <c r="S896" s="10"/>
      <c r="T896" s="10"/>
      <c r="U896" s="10"/>
      <c r="V896" s="10"/>
      <c r="W896" s="10"/>
      <c r="X896" s="10"/>
      <c r="Y896" s="10"/>
      <c r="Z896" s="10"/>
    </row>
    <row r="897" spans="1:26" ht="15.5">
      <c r="A897" s="10"/>
      <c r="B897" s="10"/>
      <c r="C897" s="10"/>
      <c r="D897" s="10"/>
      <c r="E897" s="10"/>
      <c r="F897" s="610"/>
      <c r="G897" s="10"/>
      <c r="H897" s="10"/>
      <c r="I897" s="10"/>
      <c r="J897" s="10"/>
      <c r="K897" s="10"/>
      <c r="L897" s="10"/>
      <c r="M897" s="507"/>
      <c r="N897" s="10"/>
      <c r="O897" s="10"/>
      <c r="P897" s="10"/>
      <c r="Q897" s="10"/>
      <c r="R897" s="10"/>
      <c r="S897" s="10"/>
      <c r="T897" s="10"/>
      <c r="U897" s="10"/>
      <c r="V897" s="10"/>
      <c r="W897" s="10"/>
      <c r="X897" s="10"/>
      <c r="Y897" s="10"/>
      <c r="Z897" s="10"/>
    </row>
    <row r="898" spans="1:26" ht="15.5">
      <c r="A898" s="10"/>
      <c r="B898" s="10"/>
      <c r="C898" s="10"/>
      <c r="D898" s="10"/>
      <c r="E898" s="10"/>
      <c r="F898" s="610"/>
      <c r="G898" s="10"/>
      <c r="H898" s="10"/>
      <c r="I898" s="10"/>
      <c r="J898" s="10"/>
      <c r="K898" s="10"/>
      <c r="L898" s="10"/>
      <c r="M898" s="507"/>
      <c r="N898" s="10"/>
      <c r="O898" s="10"/>
      <c r="P898" s="10"/>
      <c r="Q898" s="10"/>
      <c r="R898" s="10"/>
      <c r="S898" s="10"/>
      <c r="T898" s="10"/>
      <c r="U898" s="10"/>
      <c r="V898" s="10"/>
      <c r="W898" s="10"/>
      <c r="X898" s="10"/>
      <c r="Y898" s="10"/>
      <c r="Z898" s="10"/>
    </row>
    <row r="899" spans="1:26" ht="15.5">
      <c r="A899" s="10"/>
      <c r="B899" s="10"/>
      <c r="C899" s="10"/>
      <c r="D899" s="10"/>
      <c r="E899" s="10"/>
      <c r="F899" s="610"/>
      <c r="G899" s="10"/>
      <c r="H899" s="10"/>
      <c r="I899" s="10"/>
      <c r="J899" s="10"/>
      <c r="K899" s="10"/>
      <c r="L899" s="10"/>
      <c r="M899" s="507"/>
      <c r="N899" s="10"/>
      <c r="O899" s="10"/>
      <c r="P899" s="10"/>
      <c r="Q899" s="10"/>
      <c r="R899" s="10"/>
      <c r="S899" s="10"/>
      <c r="T899" s="10"/>
      <c r="U899" s="10"/>
      <c r="V899" s="10"/>
      <c r="W899" s="10"/>
      <c r="X899" s="10"/>
      <c r="Y899" s="10"/>
      <c r="Z899" s="10"/>
    </row>
    <row r="900" spans="1:26" ht="15.5">
      <c r="A900" s="10"/>
      <c r="B900" s="10"/>
      <c r="C900" s="10"/>
      <c r="D900" s="10"/>
      <c r="E900" s="10"/>
      <c r="F900" s="610"/>
      <c r="G900" s="10"/>
      <c r="H900" s="10"/>
      <c r="I900" s="10"/>
      <c r="J900" s="10"/>
      <c r="K900" s="10"/>
      <c r="L900" s="10"/>
      <c r="M900" s="507"/>
      <c r="N900" s="10"/>
      <c r="O900" s="10"/>
      <c r="P900" s="10"/>
      <c r="Q900" s="10"/>
      <c r="R900" s="10"/>
      <c r="S900" s="10"/>
      <c r="T900" s="10"/>
      <c r="U900" s="10"/>
      <c r="V900" s="10"/>
      <c r="W900" s="10"/>
      <c r="X900" s="10"/>
      <c r="Y900" s="10"/>
      <c r="Z900" s="10"/>
    </row>
    <row r="901" spans="1:26" ht="15.5">
      <c r="A901" s="10"/>
      <c r="B901" s="10"/>
      <c r="C901" s="10"/>
      <c r="D901" s="10"/>
      <c r="E901" s="10"/>
      <c r="F901" s="610"/>
      <c r="G901" s="10"/>
      <c r="H901" s="10"/>
      <c r="I901" s="10"/>
      <c r="J901" s="10"/>
      <c r="K901" s="10"/>
      <c r="L901" s="10"/>
      <c r="M901" s="507"/>
      <c r="N901" s="10"/>
      <c r="O901" s="10"/>
      <c r="P901" s="10"/>
      <c r="Q901" s="10"/>
      <c r="R901" s="10"/>
      <c r="S901" s="10"/>
      <c r="T901" s="10"/>
      <c r="U901" s="10"/>
      <c r="V901" s="10"/>
      <c r="W901" s="10"/>
      <c r="X901" s="10"/>
      <c r="Y901" s="10"/>
      <c r="Z901" s="10"/>
    </row>
    <row r="902" spans="1:26" ht="15.5">
      <c r="A902" s="10"/>
      <c r="B902" s="10"/>
      <c r="C902" s="10"/>
      <c r="D902" s="10"/>
      <c r="E902" s="10"/>
      <c r="F902" s="610"/>
      <c r="G902" s="10"/>
      <c r="H902" s="10"/>
      <c r="I902" s="10"/>
      <c r="J902" s="10"/>
      <c r="K902" s="10"/>
      <c r="L902" s="10"/>
      <c r="M902" s="507"/>
      <c r="N902" s="10"/>
      <c r="O902" s="10"/>
      <c r="P902" s="10"/>
      <c r="Q902" s="10"/>
      <c r="R902" s="10"/>
      <c r="S902" s="10"/>
      <c r="T902" s="10"/>
      <c r="U902" s="10"/>
      <c r="V902" s="10"/>
      <c r="W902" s="10"/>
      <c r="X902" s="10"/>
      <c r="Y902" s="10"/>
      <c r="Z902" s="10"/>
    </row>
    <row r="903" spans="1:26" ht="15.5">
      <c r="A903" s="10"/>
      <c r="B903" s="10"/>
      <c r="C903" s="10"/>
      <c r="D903" s="10"/>
      <c r="E903" s="10"/>
      <c r="F903" s="610"/>
      <c r="G903" s="10"/>
      <c r="H903" s="10"/>
      <c r="I903" s="10"/>
      <c r="J903" s="10"/>
      <c r="K903" s="10"/>
      <c r="L903" s="10"/>
      <c r="M903" s="507"/>
      <c r="N903" s="10"/>
      <c r="O903" s="10"/>
      <c r="P903" s="10"/>
      <c r="Q903" s="10"/>
      <c r="R903" s="10"/>
      <c r="S903" s="10"/>
      <c r="T903" s="10"/>
      <c r="U903" s="10"/>
      <c r="V903" s="10"/>
      <c r="W903" s="10"/>
      <c r="X903" s="10"/>
      <c r="Y903" s="10"/>
      <c r="Z903" s="10"/>
    </row>
    <row r="904" spans="1:26" ht="15.5">
      <c r="A904" s="10"/>
      <c r="B904" s="10"/>
      <c r="C904" s="10"/>
      <c r="D904" s="10"/>
      <c r="E904" s="10"/>
      <c r="F904" s="610"/>
      <c r="G904" s="10"/>
      <c r="H904" s="10"/>
      <c r="I904" s="10"/>
      <c r="J904" s="10"/>
      <c r="K904" s="10"/>
      <c r="L904" s="10"/>
      <c r="M904" s="507"/>
      <c r="N904" s="10"/>
      <c r="O904" s="10"/>
      <c r="P904" s="10"/>
      <c r="Q904" s="10"/>
      <c r="R904" s="10"/>
      <c r="S904" s="10"/>
      <c r="T904" s="10"/>
      <c r="U904" s="10"/>
      <c r="V904" s="10"/>
      <c r="W904" s="10"/>
      <c r="X904" s="10"/>
      <c r="Y904" s="10"/>
      <c r="Z904" s="10"/>
    </row>
    <row r="905" spans="1:26" ht="15.5">
      <c r="A905" s="10"/>
      <c r="B905" s="10"/>
      <c r="C905" s="10"/>
      <c r="D905" s="10"/>
      <c r="E905" s="10"/>
      <c r="F905" s="610"/>
      <c r="G905" s="10"/>
      <c r="H905" s="10"/>
      <c r="I905" s="10"/>
      <c r="J905" s="10"/>
      <c r="K905" s="10"/>
      <c r="L905" s="10"/>
      <c r="M905" s="507"/>
      <c r="N905" s="10"/>
      <c r="O905" s="10"/>
      <c r="P905" s="10"/>
      <c r="Q905" s="10"/>
      <c r="R905" s="10"/>
      <c r="S905" s="10"/>
      <c r="T905" s="10"/>
      <c r="U905" s="10"/>
      <c r="V905" s="10"/>
      <c r="W905" s="10"/>
      <c r="X905" s="10"/>
      <c r="Y905" s="10"/>
      <c r="Z905" s="10"/>
    </row>
    <row r="906" spans="1:26" ht="15.5">
      <c r="A906" s="10"/>
      <c r="B906" s="10"/>
      <c r="C906" s="10"/>
      <c r="D906" s="10"/>
      <c r="E906" s="10"/>
      <c r="F906" s="610"/>
      <c r="G906" s="10"/>
      <c r="H906" s="10"/>
      <c r="I906" s="10"/>
      <c r="J906" s="10"/>
      <c r="K906" s="10"/>
      <c r="L906" s="10"/>
      <c r="M906" s="507"/>
      <c r="N906" s="10"/>
      <c r="O906" s="10"/>
      <c r="P906" s="10"/>
      <c r="Q906" s="10"/>
      <c r="R906" s="10"/>
      <c r="S906" s="10"/>
      <c r="T906" s="10"/>
      <c r="U906" s="10"/>
      <c r="V906" s="10"/>
      <c r="W906" s="10"/>
      <c r="X906" s="10"/>
      <c r="Y906" s="10"/>
      <c r="Z906" s="10"/>
    </row>
    <row r="907" spans="1:26" ht="15.5">
      <c r="A907" s="10"/>
      <c r="B907" s="10"/>
      <c r="C907" s="10"/>
      <c r="D907" s="10"/>
      <c r="E907" s="10"/>
      <c r="F907" s="610"/>
      <c r="G907" s="10"/>
      <c r="H907" s="10"/>
      <c r="I907" s="10"/>
      <c r="J907" s="10"/>
      <c r="K907" s="10"/>
      <c r="L907" s="10"/>
      <c r="M907" s="507"/>
      <c r="N907" s="10"/>
      <c r="O907" s="10"/>
      <c r="P907" s="10"/>
      <c r="Q907" s="10"/>
      <c r="R907" s="10"/>
      <c r="S907" s="10"/>
      <c r="T907" s="10"/>
      <c r="U907" s="10"/>
      <c r="V907" s="10"/>
      <c r="W907" s="10"/>
      <c r="X907" s="10"/>
      <c r="Y907" s="10"/>
      <c r="Z907" s="10"/>
    </row>
    <row r="908" spans="1:26" ht="15.5">
      <c r="A908" s="10"/>
      <c r="B908" s="10"/>
      <c r="C908" s="10"/>
      <c r="D908" s="10"/>
      <c r="E908" s="10"/>
      <c r="F908" s="610"/>
      <c r="G908" s="10"/>
      <c r="H908" s="10"/>
      <c r="I908" s="10"/>
      <c r="J908" s="10"/>
      <c r="K908" s="10"/>
      <c r="L908" s="10"/>
      <c r="M908" s="507"/>
      <c r="N908" s="10"/>
      <c r="O908" s="10"/>
      <c r="P908" s="10"/>
      <c r="Q908" s="10"/>
      <c r="R908" s="10"/>
      <c r="S908" s="10"/>
      <c r="T908" s="10"/>
      <c r="U908" s="10"/>
      <c r="V908" s="10"/>
      <c r="W908" s="10"/>
      <c r="X908" s="10"/>
      <c r="Y908" s="10"/>
      <c r="Z908" s="10"/>
    </row>
    <row r="909" spans="1:26" ht="15.5">
      <c r="A909" s="10"/>
      <c r="B909" s="10"/>
      <c r="C909" s="10"/>
      <c r="D909" s="10"/>
      <c r="E909" s="10"/>
      <c r="F909" s="610"/>
      <c r="G909" s="10"/>
      <c r="H909" s="10"/>
      <c r="I909" s="10"/>
      <c r="J909" s="10"/>
      <c r="K909" s="10"/>
      <c r="L909" s="10"/>
      <c r="M909" s="507"/>
      <c r="N909" s="10"/>
      <c r="O909" s="10"/>
      <c r="P909" s="10"/>
      <c r="Q909" s="10"/>
      <c r="R909" s="10"/>
      <c r="S909" s="10"/>
      <c r="T909" s="10"/>
      <c r="U909" s="10"/>
      <c r="V909" s="10"/>
      <c r="W909" s="10"/>
      <c r="X909" s="10"/>
      <c r="Y909" s="10"/>
      <c r="Z909" s="10"/>
    </row>
    <row r="910" spans="1:26" ht="15.5">
      <c r="A910" s="10"/>
      <c r="B910" s="10"/>
      <c r="C910" s="10"/>
      <c r="D910" s="10"/>
      <c r="E910" s="10"/>
      <c r="F910" s="610"/>
      <c r="G910" s="10"/>
      <c r="H910" s="10"/>
      <c r="I910" s="10"/>
      <c r="J910" s="10"/>
      <c r="K910" s="10"/>
      <c r="L910" s="10"/>
      <c r="M910" s="507"/>
      <c r="N910" s="10"/>
      <c r="O910" s="10"/>
      <c r="P910" s="10"/>
      <c r="Q910" s="10"/>
      <c r="R910" s="10"/>
      <c r="S910" s="10"/>
      <c r="T910" s="10"/>
      <c r="U910" s="10"/>
      <c r="V910" s="10"/>
      <c r="W910" s="10"/>
      <c r="X910" s="10"/>
      <c r="Y910" s="10"/>
      <c r="Z910" s="10"/>
    </row>
    <row r="911" spans="1:26" ht="15.5">
      <c r="A911" s="10"/>
      <c r="B911" s="10"/>
      <c r="C911" s="10"/>
      <c r="D911" s="10"/>
      <c r="E911" s="10"/>
      <c r="F911" s="610"/>
      <c r="G911" s="10"/>
      <c r="H911" s="10"/>
      <c r="I911" s="10"/>
      <c r="J911" s="10"/>
      <c r="K911" s="10"/>
      <c r="L911" s="10"/>
      <c r="M911" s="507"/>
      <c r="N911" s="10"/>
      <c r="O911" s="10"/>
      <c r="P911" s="10"/>
      <c r="Q911" s="10"/>
      <c r="R911" s="10"/>
      <c r="S911" s="10"/>
      <c r="T911" s="10"/>
      <c r="U911" s="10"/>
      <c r="V911" s="10"/>
      <c r="W911" s="10"/>
      <c r="X911" s="10"/>
      <c r="Y911" s="10"/>
      <c r="Z911" s="10"/>
    </row>
    <row r="912" spans="1:26" ht="15.5">
      <c r="A912" s="10"/>
      <c r="B912" s="10"/>
      <c r="C912" s="10"/>
      <c r="D912" s="10"/>
      <c r="E912" s="10"/>
      <c r="F912" s="610"/>
      <c r="G912" s="10"/>
      <c r="H912" s="10"/>
      <c r="I912" s="10"/>
      <c r="J912" s="10"/>
      <c r="K912" s="10"/>
      <c r="L912" s="10"/>
      <c r="M912" s="507"/>
      <c r="N912" s="10"/>
      <c r="O912" s="10"/>
      <c r="P912" s="10"/>
      <c r="Q912" s="10"/>
      <c r="R912" s="10"/>
      <c r="S912" s="10"/>
      <c r="T912" s="10"/>
      <c r="U912" s="10"/>
      <c r="V912" s="10"/>
      <c r="W912" s="10"/>
      <c r="X912" s="10"/>
      <c r="Y912" s="10"/>
      <c r="Z912" s="10"/>
    </row>
    <row r="913" spans="1:26" ht="15.5">
      <c r="A913" s="10"/>
      <c r="B913" s="10"/>
      <c r="C913" s="10"/>
      <c r="D913" s="10"/>
      <c r="E913" s="10"/>
      <c r="F913" s="610"/>
      <c r="G913" s="10"/>
      <c r="H913" s="10"/>
      <c r="I913" s="10"/>
      <c r="J913" s="10"/>
      <c r="K913" s="10"/>
      <c r="L913" s="10"/>
      <c r="M913" s="507"/>
      <c r="N913" s="10"/>
      <c r="O913" s="10"/>
      <c r="P913" s="10"/>
      <c r="Q913" s="10"/>
      <c r="R913" s="10"/>
      <c r="S913" s="10"/>
      <c r="T913" s="10"/>
      <c r="U913" s="10"/>
      <c r="V913" s="10"/>
      <c r="W913" s="10"/>
      <c r="X913" s="10"/>
      <c r="Y913" s="10"/>
      <c r="Z913" s="10"/>
    </row>
    <row r="914" spans="1:26" ht="15.5">
      <c r="A914" s="10"/>
      <c r="B914" s="10"/>
      <c r="C914" s="10"/>
      <c r="D914" s="10"/>
      <c r="E914" s="10"/>
      <c r="F914" s="610"/>
      <c r="G914" s="10"/>
      <c r="H914" s="10"/>
      <c r="I914" s="10"/>
      <c r="J914" s="10"/>
      <c r="K914" s="10"/>
      <c r="L914" s="10"/>
      <c r="M914" s="507"/>
      <c r="N914" s="10"/>
      <c r="O914" s="10"/>
      <c r="P914" s="10"/>
      <c r="Q914" s="10"/>
      <c r="R914" s="10"/>
      <c r="S914" s="10"/>
      <c r="T914" s="10"/>
      <c r="U914" s="10"/>
      <c r="V914" s="10"/>
      <c r="W914" s="10"/>
      <c r="X914" s="10"/>
      <c r="Y914" s="10"/>
      <c r="Z914" s="10"/>
    </row>
    <row r="915" spans="1:26" ht="15.5">
      <c r="A915" s="10"/>
      <c r="B915" s="10"/>
      <c r="C915" s="10"/>
      <c r="D915" s="10"/>
      <c r="E915" s="10"/>
      <c r="F915" s="610"/>
      <c r="G915" s="10"/>
      <c r="H915" s="10"/>
      <c r="I915" s="10"/>
      <c r="J915" s="10"/>
      <c r="K915" s="10"/>
      <c r="L915" s="10"/>
      <c r="M915" s="507"/>
      <c r="N915" s="10"/>
      <c r="O915" s="10"/>
      <c r="P915" s="10"/>
      <c r="Q915" s="10"/>
      <c r="R915" s="10"/>
      <c r="S915" s="10"/>
      <c r="T915" s="10"/>
      <c r="U915" s="10"/>
      <c r="V915" s="10"/>
      <c r="W915" s="10"/>
      <c r="X915" s="10"/>
      <c r="Y915" s="10"/>
      <c r="Z915" s="10"/>
    </row>
    <row r="916" spans="1:26" ht="15.5">
      <c r="A916" s="10"/>
      <c r="B916" s="10"/>
      <c r="C916" s="10"/>
      <c r="D916" s="10"/>
      <c r="E916" s="10"/>
      <c r="F916" s="610"/>
      <c r="G916" s="10"/>
      <c r="H916" s="10"/>
      <c r="I916" s="10"/>
      <c r="J916" s="10"/>
      <c r="K916" s="10"/>
      <c r="L916" s="10"/>
      <c r="M916" s="507"/>
      <c r="N916" s="10"/>
      <c r="O916" s="10"/>
      <c r="P916" s="10"/>
      <c r="Q916" s="10"/>
      <c r="R916" s="10"/>
      <c r="S916" s="10"/>
      <c r="T916" s="10"/>
      <c r="U916" s="10"/>
      <c r="V916" s="10"/>
      <c r="W916" s="10"/>
      <c r="X916" s="10"/>
      <c r="Y916" s="10"/>
      <c r="Z916" s="10"/>
    </row>
    <row r="917" spans="1:26" ht="15.5">
      <c r="A917" s="10"/>
      <c r="B917" s="10"/>
      <c r="C917" s="10"/>
      <c r="D917" s="10"/>
      <c r="E917" s="10"/>
      <c r="F917" s="610"/>
      <c r="G917" s="10"/>
      <c r="H917" s="10"/>
      <c r="I917" s="10"/>
      <c r="J917" s="10"/>
      <c r="K917" s="10"/>
      <c r="L917" s="10"/>
      <c r="M917" s="507"/>
      <c r="N917" s="10"/>
      <c r="O917" s="10"/>
      <c r="P917" s="10"/>
      <c r="Q917" s="10"/>
      <c r="R917" s="10"/>
      <c r="S917" s="10"/>
      <c r="T917" s="10"/>
      <c r="U917" s="10"/>
      <c r="V917" s="10"/>
      <c r="W917" s="10"/>
      <c r="X917" s="10"/>
      <c r="Y917" s="10"/>
      <c r="Z917" s="10"/>
    </row>
    <row r="918" spans="1:26" ht="15.5">
      <c r="A918" s="10"/>
      <c r="B918" s="10"/>
      <c r="C918" s="10"/>
      <c r="D918" s="10"/>
      <c r="E918" s="10"/>
      <c r="F918" s="610"/>
      <c r="G918" s="10"/>
      <c r="H918" s="10"/>
      <c r="I918" s="10"/>
      <c r="J918" s="10"/>
      <c r="K918" s="10"/>
      <c r="L918" s="10"/>
      <c r="M918" s="507"/>
      <c r="N918" s="10"/>
      <c r="O918" s="10"/>
      <c r="P918" s="10"/>
      <c r="Q918" s="10"/>
      <c r="R918" s="10"/>
      <c r="S918" s="10"/>
      <c r="T918" s="10"/>
      <c r="U918" s="10"/>
      <c r="V918" s="10"/>
      <c r="W918" s="10"/>
      <c r="X918" s="10"/>
      <c r="Y918" s="10"/>
      <c r="Z918" s="10"/>
    </row>
    <row r="919" spans="1:26" ht="15.5">
      <c r="A919" s="10"/>
      <c r="B919" s="10"/>
      <c r="C919" s="10"/>
      <c r="D919" s="10"/>
      <c r="E919" s="10"/>
      <c r="F919" s="610"/>
      <c r="G919" s="10"/>
      <c r="H919" s="10"/>
      <c r="I919" s="10"/>
      <c r="J919" s="10"/>
      <c r="K919" s="10"/>
      <c r="L919" s="10"/>
      <c r="M919" s="507"/>
      <c r="N919" s="10"/>
      <c r="O919" s="10"/>
      <c r="P919" s="10"/>
      <c r="Q919" s="10"/>
      <c r="R919" s="10"/>
      <c r="S919" s="10"/>
      <c r="T919" s="10"/>
      <c r="U919" s="10"/>
      <c r="V919" s="10"/>
      <c r="W919" s="10"/>
      <c r="X919" s="10"/>
      <c r="Y919" s="10"/>
      <c r="Z919" s="10"/>
    </row>
    <row r="920" spans="1:26" ht="15.5">
      <c r="A920" s="10"/>
      <c r="B920" s="10"/>
      <c r="C920" s="10"/>
      <c r="D920" s="10"/>
      <c r="E920" s="10"/>
      <c r="F920" s="610"/>
      <c r="G920" s="10"/>
      <c r="H920" s="10"/>
      <c r="I920" s="10"/>
      <c r="J920" s="10"/>
      <c r="K920" s="10"/>
      <c r="L920" s="10"/>
      <c r="M920" s="507"/>
      <c r="N920" s="10"/>
      <c r="O920" s="10"/>
      <c r="P920" s="10"/>
      <c r="Q920" s="10"/>
      <c r="R920" s="10"/>
      <c r="S920" s="10"/>
      <c r="T920" s="10"/>
      <c r="U920" s="10"/>
      <c r="V920" s="10"/>
      <c r="W920" s="10"/>
      <c r="X920" s="10"/>
      <c r="Y920" s="10"/>
      <c r="Z920" s="10"/>
    </row>
    <row r="921" spans="1:26" ht="15.5">
      <c r="A921" s="10"/>
      <c r="B921" s="10"/>
      <c r="C921" s="10"/>
      <c r="D921" s="10"/>
      <c r="E921" s="10"/>
      <c r="F921" s="610"/>
      <c r="G921" s="10"/>
      <c r="H921" s="10"/>
      <c r="I921" s="10"/>
      <c r="J921" s="10"/>
      <c r="K921" s="10"/>
      <c r="L921" s="10"/>
      <c r="M921" s="507"/>
      <c r="N921" s="10"/>
      <c r="O921" s="10"/>
      <c r="P921" s="10"/>
      <c r="Q921" s="10"/>
      <c r="R921" s="10"/>
      <c r="S921" s="10"/>
      <c r="T921" s="10"/>
      <c r="U921" s="10"/>
      <c r="V921" s="10"/>
      <c r="W921" s="10"/>
      <c r="X921" s="10"/>
      <c r="Y921" s="10"/>
      <c r="Z921" s="10"/>
    </row>
    <row r="922" spans="1:26" ht="15.5">
      <c r="A922" s="10"/>
      <c r="B922" s="10"/>
      <c r="C922" s="10"/>
      <c r="D922" s="10"/>
      <c r="E922" s="10"/>
      <c r="F922" s="610"/>
      <c r="G922" s="10"/>
      <c r="H922" s="10"/>
      <c r="I922" s="10"/>
      <c r="J922" s="10"/>
      <c r="K922" s="10"/>
      <c r="L922" s="10"/>
      <c r="M922" s="507"/>
      <c r="N922" s="10"/>
      <c r="O922" s="10"/>
      <c r="P922" s="10"/>
      <c r="Q922" s="10"/>
      <c r="R922" s="10"/>
      <c r="S922" s="10"/>
      <c r="T922" s="10"/>
      <c r="U922" s="10"/>
      <c r="V922" s="10"/>
      <c r="W922" s="10"/>
      <c r="X922" s="10"/>
      <c r="Y922" s="10"/>
      <c r="Z922" s="10"/>
    </row>
    <row r="923" spans="1:26" ht="15.5">
      <c r="A923" s="10"/>
      <c r="B923" s="10"/>
      <c r="C923" s="10"/>
      <c r="D923" s="10"/>
      <c r="E923" s="10"/>
      <c r="F923" s="610"/>
      <c r="G923" s="10"/>
      <c r="H923" s="10"/>
      <c r="I923" s="10"/>
      <c r="J923" s="10"/>
      <c r="K923" s="10"/>
      <c r="L923" s="10"/>
      <c r="M923" s="507"/>
      <c r="N923" s="10"/>
      <c r="O923" s="10"/>
      <c r="P923" s="10"/>
      <c r="Q923" s="10"/>
      <c r="R923" s="10"/>
      <c r="S923" s="10"/>
      <c r="T923" s="10"/>
      <c r="U923" s="10"/>
      <c r="V923" s="10"/>
      <c r="W923" s="10"/>
      <c r="X923" s="10"/>
      <c r="Y923" s="10"/>
      <c r="Z923" s="10"/>
    </row>
    <row r="924" spans="1:26" ht="15.5">
      <c r="A924" s="10"/>
      <c r="B924" s="10"/>
      <c r="C924" s="10"/>
      <c r="D924" s="10"/>
      <c r="E924" s="10"/>
      <c r="F924" s="610"/>
      <c r="G924" s="10"/>
      <c r="H924" s="10"/>
      <c r="I924" s="10"/>
      <c r="J924" s="10"/>
      <c r="K924" s="10"/>
      <c r="L924" s="10"/>
      <c r="M924" s="507"/>
      <c r="N924" s="10"/>
      <c r="O924" s="10"/>
      <c r="P924" s="10"/>
      <c r="Q924" s="10"/>
      <c r="R924" s="10"/>
      <c r="S924" s="10"/>
      <c r="T924" s="10"/>
      <c r="U924" s="10"/>
      <c r="V924" s="10"/>
      <c r="W924" s="10"/>
      <c r="X924" s="10"/>
      <c r="Y924" s="10"/>
      <c r="Z924" s="10"/>
    </row>
    <row r="925" spans="1:26" ht="15.5">
      <c r="A925" s="10"/>
      <c r="B925" s="10"/>
      <c r="C925" s="10"/>
      <c r="D925" s="10"/>
      <c r="E925" s="10"/>
      <c r="F925" s="610"/>
      <c r="G925" s="10"/>
      <c r="H925" s="10"/>
      <c r="I925" s="10"/>
      <c r="J925" s="10"/>
      <c r="K925" s="10"/>
      <c r="L925" s="10"/>
      <c r="M925" s="507"/>
      <c r="N925" s="10"/>
      <c r="O925" s="10"/>
      <c r="P925" s="10"/>
      <c r="Q925" s="10"/>
      <c r="R925" s="10"/>
      <c r="S925" s="10"/>
      <c r="T925" s="10"/>
      <c r="U925" s="10"/>
      <c r="V925" s="10"/>
      <c r="W925" s="10"/>
      <c r="X925" s="10"/>
      <c r="Y925" s="10"/>
      <c r="Z925" s="10"/>
    </row>
    <row r="926" spans="1:26" ht="15.5">
      <c r="A926" s="10"/>
      <c r="B926" s="10"/>
      <c r="C926" s="10"/>
      <c r="D926" s="10"/>
      <c r="E926" s="10"/>
      <c r="F926" s="610"/>
      <c r="G926" s="10"/>
      <c r="H926" s="10"/>
      <c r="I926" s="10"/>
      <c r="J926" s="10"/>
      <c r="K926" s="10"/>
      <c r="L926" s="10"/>
      <c r="M926" s="507"/>
      <c r="N926" s="10"/>
      <c r="O926" s="10"/>
      <c r="P926" s="10"/>
      <c r="Q926" s="10"/>
      <c r="R926" s="10"/>
      <c r="S926" s="10"/>
      <c r="T926" s="10"/>
      <c r="U926" s="10"/>
      <c r="V926" s="10"/>
      <c r="W926" s="10"/>
      <c r="X926" s="10"/>
      <c r="Y926" s="10"/>
      <c r="Z926" s="10"/>
    </row>
    <row r="927" spans="1:26" ht="15.5">
      <c r="A927" s="10"/>
      <c r="B927" s="10"/>
      <c r="C927" s="10"/>
      <c r="D927" s="10"/>
      <c r="E927" s="10"/>
      <c r="F927" s="610"/>
      <c r="G927" s="10"/>
      <c r="H927" s="10"/>
      <c r="I927" s="10"/>
      <c r="J927" s="10"/>
      <c r="K927" s="10"/>
      <c r="L927" s="10"/>
      <c r="M927" s="507"/>
      <c r="N927" s="10"/>
      <c r="O927" s="10"/>
      <c r="P927" s="10"/>
      <c r="Q927" s="10"/>
      <c r="R927" s="10"/>
      <c r="S927" s="10"/>
      <c r="T927" s="10"/>
      <c r="U927" s="10"/>
      <c r="V927" s="10"/>
      <c r="W927" s="10"/>
      <c r="X927" s="10"/>
      <c r="Y927" s="10"/>
      <c r="Z927" s="10"/>
    </row>
    <row r="928" spans="1:26" ht="15.5">
      <c r="A928" s="10"/>
      <c r="B928" s="10"/>
      <c r="C928" s="10"/>
      <c r="D928" s="10"/>
      <c r="E928" s="10"/>
      <c r="F928" s="610"/>
      <c r="G928" s="10"/>
      <c r="H928" s="10"/>
      <c r="I928" s="10"/>
      <c r="J928" s="10"/>
      <c r="K928" s="10"/>
      <c r="L928" s="10"/>
      <c r="M928" s="507"/>
      <c r="N928" s="10"/>
      <c r="O928" s="10"/>
      <c r="P928" s="10"/>
      <c r="Q928" s="10"/>
      <c r="R928" s="10"/>
      <c r="S928" s="10"/>
      <c r="T928" s="10"/>
      <c r="U928" s="10"/>
      <c r="V928" s="10"/>
      <c r="W928" s="10"/>
      <c r="X928" s="10"/>
      <c r="Y928" s="10"/>
      <c r="Z928" s="10"/>
    </row>
    <row r="929" spans="1:26" ht="15.5">
      <c r="A929" s="10"/>
      <c r="B929" s="10"/>
      <c r="C929" s="10"/>
      <c r="D929" s="10"/>
      <c r="E929" s="10"/>
      <c r="F929" s="610"/>
      <c r="G929" s="10"/>
      <c r="H929" s="10"/>
      <c r="I929" s="10"/>
      <c r="J929" s="10"/>
      <c r="K929" s="10"/>
      <c r="L929" s="10"/>
      <c r="M929" s="507"/>
      <c r="N929" s="10"/>
      <c r="O929" s="10"/>
      <c r="P929" s="10"/>
      <c r="Q929" s="10"/>
      <c r="R929" s="10"/>
      <c r="S929" s="10"/>
      <c r="T929" s="10"/>
      <c r="U929" s="10"/>
      <c r="V929" s="10"/>
      <c r="W929" s="10"/>
      <c r="X929" s="10"/>
      <c r="Y929" s="10"/>
      <c r="Z929" s="10"/>
    </row>
    <row r="930" spans="1:26" ht="15.5">
      <c r="A930" s="10"/>
      <c r="B930" s="10"/>
      <c r="C930" s="10"/>
      <c r="D930" s="10"/>
      <c r="E930" s="10"/>
      <c r="F930" s="610"/>
      <c r="G930" s="10"/>
      <c r="H930" s="10"/>
      <c r="I930" s="10"/>
      <c r="J930" s="10"/>
      <c r="K930" s="10"/>
      <c r="L930" s="10"/>
      <c r="M930" s="507"/>
      <c r="N930" s="10"/>
      <c r="O930" s="10"/>
      <c r="P930" s="10"/>
      <c r="Q930" s="10"/>
      <c r="R930" s="10"/>
      <c r="S930" s="10"/>
      <c r="T930" s="10"/>
      <c r="U930" s="10"/>
      <c r="V930" s="10"/>
      <c r="W930" s="10"/>
      <c r="X930" s="10"/>
      <c r="Y930" s="10"/>
      <c r="Z930" s="10"/>
    </row>
    <row r="931" spans="1:26" ht="15.5">
      <c r="A931" s="10"/>
      <c r="B931" s="10"/>
      <c r="C931" s="10"/>
      <c r="D931" s="10"/>
      <c r="E931" s="10"/>
      <c r="F931" s="610"/>
      <c r="G931" s="10"/>
      <c r="H931" s="10"/>
      <c r="I931" s="10"/>
      <c r="J931" s="10"/>
      <c r="K931" s="10"/>
      <c r="L931" s="10"/>
      <c r="M931" s="507"/>
      <c r="N931" s="10"/>
      <c r="O931" s="10"/>
      <c r="P931" s="10"/>
      <c r="Q931" s="10"/>
      <c r="R931" s="10"/>
      <c r="S931" s="10"/>
      <c r="T931" s="10"/>
      <c r="U931" s="10"/>
      <c r="V931" s="10"/>
      <c r="W931" s="10"/>
      <c r="X931" s="10"/>
      <c r="Y931" s="10"/>
      <c r="Z931" s="10"/>
    </row>
    <row r="932" spans="1:26" ht="15.5">
      <c r="A932" s="10"/>
      <c r="B932" s="10"/>
      <c r="C932" s="10"/>
      <c r="D932" s="10"/>
      <c r="E932" s="10"/>
      <c r="F932" s="610"/>
      <c r="G932" s="10"/>
      <c r="H932" s="10"/>
      <c r="I932" s="10"/>
      <c r="J932" s="10"/>
      <c r="K932" s="10"/>
      <c r="L932" s="10"/>
      <c r="M932" s="507"/>
      <c r="N932" s="10"/>
      <c r="O932" s="10"/>
      <c r="P932" s="10"/>
      <c r="Q932" s="10"/>
      <c r="R932" s="10"/>
      <c r="S932" s="10"/>
      <c r="T932" s="10"/>
      <c r="U932" s="10"/>
      <c r="V932" s="10"/>
      <c r="W932" s="10"/>
      <c r="X932" s="10"/>
      <c r="Y932" s="10"/>
      <c r="Z932" s="10"/>
    </row>
    <row r="933" spans="1:26" ht="15.5">
      <c r="A933" s="10"/>
      <c r="B933" s="10"/>
      <c r="C933" s="10"/>
      <c r="D933" s="10"/>
      <c r="E933" s="10"/>
      <c r="F933" s="610"/>
      <c r="G933" s="10"/>
      <c r="H933" s="10"/>
      <c r="I933" s="10"/>
      <c r="J933" s="10"/>
      <c r="K933" s="10"/>
      <c r="L933" s="10"/>
      <c r="M933" s="507"/>
      <c r="N933" s="10"/>
      <c r="O933" s="10"/>
      <c r="P933" s="10"/>
      <c r="Q933" s="10"/>
      <c r="R933" s="10"/>
      <c r="S933" s="10"/>
      <c r="T933" s="10"/>
      <c r="U933" s="10"/>
      <c r="V933" s="10"/>
      <c r="W933" s="10"/>
      <c r="X933" s="10"/>
      <c r="Y933" s="10"/>
      <c r="Z933" s="10"/>
    </row>
    <row r="934" spans="1:26" ht="15.5">
      <c r="A934" s="10"/>
      <c r="B934" s="10"/>
      <c r="C934" s="10"/>
      <c r="D934" s="10"/>
      <c r="E934" s="10"/>
      <c r="F934" s="610"/>
      <c r="G934" s="10"/>
      <c r="H934" s="10"/>
      <c r="I934" s="10"/>
      <c r="J934" s="10"/>
      <c r="K934" s="10"/>
      <c r="L934" s="10"/>
      <c r="M934" s="507"/>
      <c r="N934" s="10"/>
      <c r="O934" s="10"/>
      <c r="P934" s="10"/>
      <c r="Q934" s="10"/>
      <c r="R934" s="10"/>
      <c r="S934" s="10"/>
      <c r="T934" s="10"/>
      <c r="U934" s="10"/>
      <c r="V934" s="10"/>
      <c r="W934" s="10"/>
      <c r="X934" s="10"/>
      <c r="Y934" s="10"/>
      <c r="Z934" s="10"/>
    </row>
    <row r="935" spans="1:26" ht="15.5">
      <c r="A935" s="10"/>
      <c r="B935" s="10"/>
      <c r="C935" s="10"/>
      <c r="D935" s="10"/>
      <c r="E935" s="10"/>
      <c r="F935" s="610"/>
      <c r="G935" s="10"/>
      <c r="H935" s="10"/>
      <c r="I935" s="10"/>
      <c r="J935" s="10"/>
      <c r="K935" s="10"/>
      <c r="L935" s="10"/>
      <c r="M935" s="507"/>
      <c r="N935" s="10"/>
      <c r="O935" s="10"/>
      <c r="P935" s="10"/>
      <c r="Q935" s="10"/>
      <c r="R935" s="10"/>
      <c r="S935" s="10"/>
      <c r="T935" s="10"/>
      <c r="U935" s="10"/>
      <c r="V935" s="10"/>
      <c r="W935" s="10"/>
      <c r="X935" s="10"/>
      <c r="Y935" s="10"/>
      <c r="Z935" s="10"/>
    </row>
    <row r="936" spans="1:26" ht="15.5">
      <c r="A936" s="10"/>
      <c r="B936" s="10"/>
      <c r="C936" s="10"/>
      <c r="D936" s="10"/>
      <c r="E936" s="10"/>
      <c r="F936" s="610"/>
      <c r="G936" s="10"/>
      <c r="H936" s="10"/>
      <c r="I936" s="10"/>
      <c r="J936" s="10"/>
      <c r="K936" s="10"/>
      <c r="L936" s="10"/>
      <c r="M936" s="507"/>
      <c r="N936" s="10"/>
      <c r="O936" s="10"/>
      <c r="P936" s="10"/>
      <c r="Q936" s="10"/>
      <c r="R936" s="10"/>
      <c r="S936" s="10"/>
      <c r="T936" s="10"/>
      <c r="U936" s="10"/>
      <c r="V936" s="10"/>
      <c r="W936" s="10"/>
      <c r="X936" s="10"/>
      <c r="Y936" s="10"/>
      <c r="Z936" s="10"/>
    </row>
    <row r="937" spans="1:26" ht="15.5">
      <c r="A937" s="10"/>
      <c r="B937" s="10"/>
      <c r="C937" s="10"/>
      <c r="D937" s="10"/>
      <c r="E937" s="10"/>
      <c r="F937" s="610"/>
      <c r="G937" s="10"/>
      <c r="H937" s="10"/>
      <c r="I937" s="10"/>
      <c r="J937" s="10"/>
      <c r="K937" s="10"/>
      <c r="L937" s="10"/>
      <c r="M937" s="507"/>
      <c r="N937" s="10"/>
      <c r="O937" s="10"/>
      <c r="P937" s="10"/>
      <c r="Q937" s="10"/>
      <c r="R937" s="10"/>
      <c r="S937" s="10"/>
      <c r="T937" s="10"/>
      <c r="U937" s="10"/>
      <c r="V937" s="10"/>
      <c r="W937" s="10"/>
      <c r="X937" s="10"/>
      <c r="Y937" s="10"/>
      <c r="Z937" s="10"/>
    </row>
    <row r="938" spans="1:26" ht="15.5">
      <c r="A938" s="10"/>
      <c r="B938" s="10"/>
      <c r="C938" s="10"/>
      <c r="D938" s="10"/>
      <c r="E938" s="10"/>
      <c r="F938" s="610"/>
      <c r="G938" s="10"/>
      <c r="H938" s="10"/>
      <c r="I938" s="10"/>
      <c r="J938" s="10"/>
      <c r="K938" s="10"/>
      <c r="L938" s="10"/>
      <c r="M938" s="507"/>
      <c r="N938" s="10"/>
      <c r="O938" s="10"/>
      <c r="P938" s="10"/>
      <c r="Q938" s="10"/>
      <c r="R938" s="10"/>
      <c r="S938" s="10"/>
      <c r="T938" s="10"/>
      <c r="U938" s="10"/>
      <c r="V938" s="10"/>
      <c r="W938" s="10"/>
      <c r="X938" s="10"/>
      <c r="Y938" s="10"/>
      <c r="Z938" s="10"/>
    </row>
    <row r="939" spans="1:26" ht="15.5">
      <c r="A939" s="10"/>
      <c r="B939" s="10"/>
      <c r="C939" s="10"/>
      <c r="D939" s="10"/>
      <c r="E939" s="10"/>
      <c r="F939" s="610"/>
      <c r="G939" s="10"/>
      <c r="H939" s="10"/>
      <c r="I939" s="10"/>
      <c r="J939" s="10"/>
      <c r="K939" s="10"/>
      <c r="L939" s="10"/>
      <c r="M939" s="507"/>
      <c r="N939" s="10"/>
      <c r="O939" s="10"/>
      <c r="P939" s="10"/>
      <c r="Q939" s="10"/>
      <c r="R939" s="10"/>
      <c r="S939" s="10"/>
      <c r="T939" s="10"/>
      <c r="U939" s="10"/>
      <c r="V939" s="10"/>
      <c r="W939" s="10"/>
      <c r="X939" s="10"/>
      <c r="Y939" s="10"/>
      <c r="Z939" s="10"/>
    </row>
    <row r="940" spans="1:26" ht="15.5">
      <c r="A940" s="10"/>
      <c r="B940" s="10"/>
      <c r="C940" s="10"/>
      <c r="D940" s="10"/>
      <c r="E940" s="10"/>
      <c r="F940" s="610"/>
      <c r="G940" s="10"/>
      <c r="H940" s="10"/>
      <c r="I940" s="10"/>
      <c r="J940" s="10"/>
      <c r="K940" s="10"/>
      <c r="L940" s="10"/>
      <c r="M940" s="507"/>
      <c r="N940" s="10"/>
      <c r="O940" s="10"/>
      <c r="P940" s="10"/>
      <c r="Q940" s="10"/>
      <c r="R940" s="10"/>
      <c r="S940" s="10"/>
      <c r="T940" s="10"/>
      <c r="U940" s="10"/>
      <c r="V940" s="10"/>
      <c r="W940" s="10"/>
      <c r="X940" s="10"/>
      <c r="Y940" s="10"/>
      <c r="Z940" s="10"/>
    </row>
    <row r="941" spans="1:26" ht="15.5">
      <c r="A941" s="10"/>
      <c r="B941" s="10"/>
      <c r="C941" s="10"/>
      <c r="D941" s="10"/>
      <c r="E941" s="10"/>
      <c r="F941" s="610"/>
      <c r="G941" s="10"/>
      <c r="H941" s="10"/>
      <c r="I941" s="10"/>
      <c r="J941" s="10"/>
      <c r="K941" s="10"/>
      <c r="L941" s="10"/>
      <c r="M941" s="507"/>
      <c r="N941" s="10"/>
      <c r="O941" s="10"/>
      <c r="P941" s="10"/>
      <c r="Q941" s="10"/>
      <c r="R941" s="10"/>
      <c r="S941" s="10"/>
      <c r="T941" s="10"/>
      <c r="U941" s="10"/>
      <c r="V941" s="10"/>
      <c r="W941" s="10"/>
      <c r="X941" s="10"/>
      <c r="Y941" s="10"/>
      <c r="Z941" s="10"/>
    </row>
    <row r="942" spans="1:26" ht="15.5">
      <c r="A942" s="10"/>
      <c r="B942" s="10"/>
      <c r="C942" s="10"/>
      <c r="D942" s="10"/>
      <c r="E942" s="10"/>
      <c r="F942" s="610"/>
      <c r="G942" s="10"/>
      <c r="H942" s="10"/>
      <c r="I942" s="10"/>
      <c r="J942" s="10"/>
      <c r="K942" s="10"/>
      <c r="L942" s="10"/>
      <c r="M942" s="507"/>
      <c r="N942" s="10"/>
      <c r="O942" s="10"/>
      <c r="P942" s="10"/>
      <c r="Q942" s="10"/>
      <c r="R942" s="10"/>
      <c r="S942" s="10"/>
      <c r="T942" s="10"/>
      <c r="U942" s="10"/>
      <c r="V942" s="10"/>
      <c r="W942" s="10"/>
      <c r="X942" s="10"/>
      <c r="Y942" s="10"/>
      <c r="Z942" s="10"/>
    </row>
    <row r="943" spans="1:26" ht="15.5">
      <c r="A943" s="10"/>
      <c r="B943" s="10"/>
      <c r="C943" s="10"/>
      <c r="D943" s="10"/>
      <c r="E943" s="10"/>
      <c r="F943" s="610"/>
      <c r="G943" s="10"/>
      <c r="H943" s="10"/>
      <c r="I943" s="10"/>
      <c r="J943" s="10"/>
      <c r="K943" s="10"/>
      <c r="L943" s="10"/>
      <c r="M943" s="507"/>
      <c r="N943" s="10"/>
      <c r="O943" s="10"/>
      <c r="P943" s="10"/>
      <c r="Q943" s="10"/>
      <c r="R943" s="10"/>
      <c r="S943" s="10"/>
      <c r="T943" s="10"/>
      <c r="U943" s="10"/>
      <c r="V943" s="10"/>
      <c r="W943" s="10"/>
      <c r="X943" s="10"/>
      <c r="Y943" s="10"/>
      <c r="Z943" s="10"/>
    </row>
    <row r="944" spans="1:26" ht="15.5">
      <c r="A944" s="10"/>
      <c r="B944" s="10"/>
      <c r="C944" s="10"/>
      <c r="D944" s="10"/>
      <c r="E944" s="10"/>
      <c r="F944" s="610"/>
      <c r="G944" s="10"/>
      <c r="H944" s="10"/>
      <c r="I944" s="10"/>
      <c r="J944" s="10"/>
      <c r="K944" s="10"/>
      <c r="L944" s="10"/>
      <c r="M944" s="507"/>
      <c r="N944" s="10"/>
      <c r="O944" s="10"/>
      <c r="P944" s="10"/>
      <c r="Q944" s="10"/>
      <c r="R944" s="10"/>
      <c r="S944" s="10"/>
      <c r="T944" s="10"/>
      <c r="U944" s="10"/>
      <c r="V944" s="10"/>
      <c r="W944" s="10"/>
      <c r="X944" s="10"/>
      <c r="Y944" s="10"/>
      <c r="Z944" s="10"/>
    </row>
    <row r="945" spans="1:26" ht="15.5">
      <c r="A945" s="10"/>
      <c r="B945" s="10"/>
      <c r="C945" s="10"/>
      <c r="D945" s="10"/>
      <c r="E945" s="10"/>
      <c r="F945" s="610"/>
      <c r="G945" s="10"/>
      <c r="H945" s="10"/>
      <c r="I945" s="10"/>
      <c r="J945" s="10"/>
      <c r="K945" s="10"/>
      <c r="L945" s="10"/>
      <c r="M945" s="507"/>
      <c r="N945" s="10"/>
      <c r="O945" s="10"/>
      <c r="P945" s="10"/>
      <c r="Q945" s="10"/>
      <c r="R945" s="10"/>
      <c r="S945" s="10"/>
      <c r="T945" s="10"/>
      <c r="U945" s="10"/>
      <c r="V945" s="10"/>
      <c r="W945" s="10"/>
      <c r="X945" s="10"/>
      <c r="Y945" s="10"/>
      <c r="Z945" s="10"/>
    </row>
    <row r="946" spans="1:26" ht="15.5">
      <c r="A946" s="10"/>
      <c r="B946" s="10"/>
      <c r="C946" s="10"/>
      <c r="D946" s="10"/>
      <c r="E946" s="10"/>
      <c r="F946" s="610"/>
      <c r="G946" s="10"/>
      <c r="H946" s="10"/>
      <c r="I946" s="10"/>
      <c r="J946" s="10"/>
      <c r="K946" s="10"/>
      <c r="L946" s="10"/>
      <c r="M946" s="507"/>
      <c r="N946" s="10"/>
      <c r="O946" s="10"/>
      <c r="P946" s="10"/>
      <c r="Q946" s="10"/>
      <c r="R946" s="10"/>
      <c r="S946" s="10"/>
      <c r="T946" s="10"/>
      <c r="U946" s="10"/>
      <c r="V946" s="10"/>
      <c r="W946" s="10"/>
      <c r="X946" s="10"/>
      <c r="Y946" s="10"/>
      <c r="Z946" s="10"/>
    </row>
    <row r="947" spans="1:26" ht="15.5">
      <c r="A947" s="10"/>
      <c r="B947" s="10"/>
      <c r="C947" s="10"/>
      <c r="D947" s="10"/>
      <c r="E947" s="10"/>
      <c r="F947" s="610"/>
      <c r="G947" s="10"/>
      <c r="H947" s="10"/>
      <c r="I947" s="10"/>
      <c r="J947" s="10"/>
      <c r="K947" s="10"/>
      <c r="L947" s="10"/>
      <c r="M947" s="507"/>
      <c r="N947" s="10"/>
      <c r="O947" s="10"/>
      <c r="P947" s="10"/>
      <c r="Q947" s="10"/>
      <c r="R947" s="10"/>
      <c r="S947" s="10"/>
      <c r="T947" s="10"/>
      <c r="U947" s="10"/>
      <c r="V947" s="10"/>
      <c r="W947" s="10"/>
      <c r="X947" s="10"/>
      <c r="Y947" s="10"/>
      <c r="Z947" s="10"/>
    </row>
    <row r="948" spans="1:26" ht="15.5">
      <c r="A948" s="10"/>
      <c r="B948" s="10"/>
      <c r="C948" s="10"/>
      <c r="D948" s="10"/>
      <c r="E948" s="10"/>
      <c r="F948" s="610"/>
      <c r="G948" s="10"/>
      <c r="H948" s="10"/>
      <c r="I948" s="10"/>
      <c r="J948" s="10"/>
      <c r="K948" s="10"/>
      <c r="L948" s="10"/>
      <c r="M948" s="507"/>
      <c r="N948" s="10"/>
      <c r="O948" s="10"/>
      <c r="P948" s="10"/>
      <c r="Q948" s="10"/>
      <c r="R948" s="10"/>
      <c r="S948" s="10"/>
      <c r="T948" s="10"/>
      <c r="U948" s="10"/>
      <c r="V948" s="10"/>
      <c r="W948" s="10"/>
      <c r="X948" s="10"/>
      <c r="Y948" s="10"/>
      <c r="Z948" s="10"/>
    </row>
    <row r="949" spans="1:26" ht="15.5">
      <c r="A949" s="10"/>
      <c r="B949" s="10"/>
      <c r="C949" s="10"/>
      <c r="D949" s="10"/>
      <c r="E949" s="10"/>
      <c r="F949" s="610"/>
      <c r="G949" s="10"/>
      <c r="H949" s="10"/>
      <c r="I949" s="10"/>
      <c r="J949" s="10"/>
      <c r="K949" s="10"/>
      <c r="L949" s="10"/>
      <c r="M949" s="507"/>
      <c r="N949" s="10"/>
      <c r="O949" s="10"/>
      <c r="P949" s="10"/>
      <c r="Q949" s="10"/>
      <c r="R949" s="10"/>
      <c r="S949" s="10"/>
      <c r="T949" s="10"/>
      <c r="U949" s="10"/>
      <c r="V949" s="10"/>
      <c r="W949" s="10"/>
      <c r="X949" s="10"/>
      <c r="Y949" s="10"/>
      <c r="Z949" s="10"/>
    </row>
    <row r="950" spans="1:26" ht="15.5">
      <c r="A950" s="10"/>
      <c r="B950" s="10"/>
      <c r="C950" s="10"/>
      <c r="D950" s="10"/>
      <c r="E950" s="10"/>
      <c r="F950" s="610"/>
      <c r="G950" s="10"/>
      <c r="H950" s="10"/>
      <c r="I950" s="10"/>
      <c r="J950" s="10"/>
      <c r="K950" s="10"/>
      <c r="L950" s="10"/>
      <c r="M950" s="507"/>
      <c r="N950" s="10"/>
      <c r="O950" s="10"/>
      <c r="P950" s="10"/>
      <c r="Q950" s="10"/>
      <c r="R950" s="10"/>
      <c r="S950" s="10"/>
      <c r="T950" s="10"/>
      <c r="U950" s="10"/>
      <c r="V950" s="10"/>
      <c r="W950" s="10"/>
      <c r="X950" s="10"/>
      <c r="Y950" s="10"/>
      <c r="Z950" s="10"/>
    </row>
    <row r="951" spans="1:26" ht="15.5">
      <c r="A951" s="10"/>
      <c r="B951" s="10"/>
      <c r="C951" s="10"/>
      <c r="D951" s="10"/>
      <c r="E951" s="10"/>
      <c r="F951" s="610"/>
      <c r="G951" s="10"/>
      <c r="H951" s="10"/>
      <c r="I951" s="10"/>
      <c r="J951" s="10"/>
      <c r="K951" s="10"/>
      <c r="L951" s="10"/>
      <c r="M951" s="507"/>
      <c r="N951" s="10"/>
      <c r="O951" s="10"/>
      <c r="P951" s="10"/>
      <c r="Q951" s="10"/>
      <c r="R951" s="10"/>
      <c r="S951" s="10"/>
      <c r="T951" s="10"/>
      <c r="U951" s="10"/>
      <c r="V951" s="10"/>
      <c r="W951" s="10"/>
      <c r="X951" s="10"/>
      <c r="Y951" s="10"/>
      <c r="Z951" s="10"/>
    </row>
    <row r="952" spans="1:26" ht="15.5">
      <c r="A952" s="10"/>
      <c r="B952" s="10"/>
      <c r="C952" s="10"/>
      <c r="D952" s="10"/>
      <c r="E952" s="10"/>
      <c r="F952" s="610"/>
      <c r="G952" s="10"/>
      <c r="H952" s="10"/>
      <c r="I952" s="10"/>
      <c r="J952" s="10"/>
      <c r="K952" s="10"/>
      <c r="L952" s="10"/>
      <c r="M952" s="507"/>
      <c r="N952" s="10"/>
      <c r="O952" s="10"/>
      <c r="P952" s="10"/>
      <c r="Q952" s="10"/>
      <c r="R952" s="10"/>
      <c r="S952" s="10"/>
      <c r="T952" s="10"/>
      <c r="U952" s="10"/>
      <c r="V952" s="10"/>
      <c r="W952" s="10"/>
      <c r="X952" s="10"/>
      <c r="Y952" s="10"/>
      <c r="Z952" s="10"/>
    </row>
    <row r="953" spans="1:26" ht="15.5">
      <c r="A953" s="10"/>
      <c r="B953" s="10"/>
      <c r="C953" s="10"/>
      <c r="D953" s="10"/>
      <c r="E953" s="10"/>
      <c r="F953" s="610"/>
      <c r="G953" s="10"/>
      <c r="H953" s="10"/>
      <c r="I953" s="10"/>
      <c r="J953" s="10"/>
      <c r="K953" s="10"/>
      <c r="L953" s="10"/>
      <c r="M953" s="507"/>
      <c r="N953" s="10"/>
      <c r="O953" s="10"/>
      <c r="P953" s="10"/>
      <c r="Q953" s="10"/>
      <c r="R953" s="10"/>
      <c r="S953" s="10"/>
      <c r="T953" s="10"/>
      <c r="U953" s="10"/>
      <c r="V953" s="10"/>
      <c r="W953" s="10"/>
      <c r="X953" s="10"/>
      <c r="Y953" s="10"/>
      <c r="Z953" s="10"/>
    </row>
    <row r="954" spans="1:26" ht="15.5">
      <c r="A954" s="10"/>
      <c r="B954" s="10"/>
      <c r="C954" s="10"/>
      <c r="D954" s="10"/>
      <c r="E954" s="10"/>
      <c r="F954" s="610"/>
      <c r="G954" s="10"/>
      <c r="H954" s="10"/>
      <c r="I954" s="10"/>
      <c r="J954" s="10"/>
      <c r="K954" s="10"/>
      <c r="L954" s="10"/>
      <c r="M954" s="507"/>
      <c r="N954" s="10"/>
      <c r="O954" s="10"/>
      <c r="P954" s="10"/>
      <c r="Q954" s="10"/>
      <c r="R954" s="10"/>
      <c r="S954" s="10"/>
      <c r="T954" s="10"/>
      <c r="U954" s="10"/>
      <c r="V954" s="10"/>
      <c r="W954" s="10"/>
      <c r="X954" s="10"/>
      <c r="Y954" s="10"/>
      <c r="Z954" s="10"/>
    </row>
    <row r="955" spans="1:26" ht="15.5">
      <c r="A955" s="10"/>
      <c r="B955" s="10"/>
      <c r="C955" s="10"/>
      <c r="D955" s="10"/>
      <c r="E955" s="10"/>
      <c r="F955" s="610"/>
      <c r="G955" s="10"/>
      <c r="H955" s="10"/>
      <c r="I955" s="10"/>
      <c r="J955" s="10"/>
      <c r="K955" s="10"/>
      <c r="L955" s="10"/>
      <c r="M955" s="507"/>
      <c r="N955" s="10"/>
      <c r="O955" s="10"/>
      <c r="P955" s="10"/>
      <c r="Q955" s="10"/>
      <c r="R955" s="10"/>
      <c r="S955" s="10"/>
      <c r="T955" s="10"/>
      <c r="U955" s="10"/>
      <c r="V955" s="10"/>
      <c r="W955" s="10"/>
      <c r="X955" s="10"/>
      <c r="Y955" s="10"/>
      <c r="Z955" s="10"/>
    </row>
    <row r="956" spans="1:26" ht="15.5">
      <c r="A956" s="10"/>
      <c r="B956" s="10"/>
      <c r="C956" s="10"/>
      <c r="D956" s="10"/>
      <c r="E956" s="10"/>
      <c r="F956" s="610"/>
      <c r="G956" s="10"/>
      <c r="H956" s="10"/>
      <c r="I956" s="10"/>
      <c r="J956" s="10"/>
      <c r="K956" s="10"/>
      <c r="L956" s="10"/>
      <c r="M956" s="507"/>
      <c r="N956" s="10"/>
      <c r="O956" s="10"/>
      <c r="P956" s="10"/>
      <c r="Q956" s="10"/>
      <c r="R956" s="10"/>
      <c r="S956" s="10"/>
      <c r="T956" s="10"/>
      <c r="U956" s="10"/>
      <c r="V956" s="10"/>
      <c r="W956" s="10"/>
      <c r="X956" s="10"/>
      <c r="Y956" s="10"/>
      <c r="Z956" s="10"/>
    </row>
    <row r="957" spans="1:26" ht="15.5">
      <c r="A957" s="10"/>
      <c r="B957" s="10"/>
      <c r="C957" s="10"/>
      <c r="D957" s="10"/>
      <c r="E957" s="10"/>
      <c r="F957" s="610"/>
      <c r="G957" s="10"/>
      <c r="H957" s="10"/>
      <c r="I957" s="10"/>
      <c r="J957" s="10"/>
      <c r="K957" s="10"/>
      <c r="L957" s="10"/>
      <c r="M957" s="507"/>
      <c r="N957" s="10"/>
      <c r="O957" s="10"/>
      <c r="P957" s="10"/>
      <c r="Q957" s="10"/>
      <c r="R957" s="10"/>
      <c r="S957" s="10"/>
      <c r="T957" s="10"/>
      <c r="U957" s="10"/>
      <c r="V957" s="10"/>
      <c r="W957" s="10"/>
      <c r="X957" s="10"/>
      <c r="Y957" s="10"/>
      <c r="Z957" s="10"/>
    </row>
    <row r="958" spans="1:26" ht="15.5">
      <c r="A958" s="10"/>
      <c r="B958" s="10"/>
      <c r="C958" s="10"/>
      <c r="D958" s="10"/>
      <c r="E958" s="10"/>
      <c r="F958" s="610"/>
      <c r="G958" s="10"/>
      <c r="H958" s="10"/>
      <c r="I958" s="10"/>
      <c r="J958" s="10"/>
      <c r="K958" s="10"/>
      <c r="L958" s="10"/>
      <c r="M958" s="507"/>
      <c r="N958" s="10"/>
      <c r="O958" s="10"/>
      <c r="P958" s="10"/>
      <c r="Q958" s="10"/>
      <c r="R958" s="10"/>
      <c r="S958" s="10"/>
      <c r="T958" s="10"/>
      <c r="U958" s="10"/>
      <c r="V958" s="10"/>
      <c r="W958" s="10"/>
      <c r="X958" s="10"/>
      <c r="Y958" s="10"/>
      <c r="Z958" s="10"/>
    </row>
    <row r="959" spans="1:26" ht="15.5">
      <c r="A959" s="10"/>
      <c r="B959" s="10"/>
      <c r="C959" s="10"/>
      <c r="D959" s="10"/>
      <c r="E959" s="10"/>
      <c r="F959" s="610"/>
      <c r="G959" s="10"/>
      <c r="H959" s="10"/>
      <c r="I959" s="10"/>
      <c r="J959" s="10"/>
      <c r="K959" s="10"/>
      <c r="L959" s="10"/>
      <c r="M959" s="507"/>
      <c r="N959" s="10"/>
      <c r="O959" s="10"/>
      <c r="P959" s="10"/>
      <c r="Q959" s="10"/>
      <c r="R959" s="10"/>
      <c r="S959" s="10"/>
      <c r="T959" s="10"/>
      <c r="U959" s="10"/>
      <c r="V959" s="10"/>
      <c r="W959" s="10"/>
      <c r="X959" s="10"/>
      <c r="Y959" s="10"/>
      <c r="Z959" s="10"/>
    </row>
    <row r="960" spans="1:26" ht="15.5">
      <c r="A960" s="10"/>
      <c r="B960" s="10"/>
      <c r="C960" s="10"/>
      <c r="D960" s="10"/>
      <c r="E960" s="10"/>
      <c r="F960" s="610"/>
      <c r="G960" s="10"/>
      <c r="H960" s="10"/>
      <c r="I960" s="10"/>
      <c r="J960" s="10"/>
      <c r="K960" s="10"/>
      <c r="L960" s="10"/>
      <c r="M960" s="507"/>
      <c r="N960" s="10"/>
      <c r="O960" s="10"/>
      <c r="P960" s="10"/>
      <c r="Q960" s="10"/>
      <c r="R960" s="10"/>
      <c r="S960" s="10"/>
      <c r="T960" s="10"/>
      <c r="U960" s="10"/>
      <c r="V960" s="10"/>
      <c r="W960" s="10"/>
      <c r="X960" s="10"/>
      <c r="Y960" s="10"/>
      <c r="Z960" s="10"/>
    </row>
    <row r="961" spans="1:26" ht="15.5">
      <c r="A961" s="10"/>
      <c r="B961" s="10"/>
      <c r="C961" s="10"/>
      <c r="D961" s="10"/>
      <c r="E961" s="10"/>
      <c r="F961" s="610"/>
      <c r="G961" s="10"/>
      <c r="H961" s="10"/>
      <c r="I961" s="10"/>
      <c r="J961" s="10"/>
      <c r="K961" s="10"/>
      <c r="L961" s="10"/>
      <c r="M961" s="507"/>
      <c r="N961" s="10"/>
      <c r="O961" s="10"/>
      <c r="P961" s="10"/>
      <c r="Q961" s="10"/>
      <c r="R961" s="10"/>
      <c r="S961" s="10"/>
      <c r="T961" s="10"/>
      <c r="U961" s="10"/>
      <c r="V961" s="10"/>
      <c r="W961" s="10"/>
      <c r="X961" s="10"/>
      <c r="Y961" s="10"/>
      <c r="Z961" s="10"/>
    </row>
    <row r="962" spans="1:26" ht="15.5">
      <c r="A962" s="10"/>
      <c r="B962" s="10"/>
      <c r="C962" s="10"/>
      <c r="D962" s="10"/>
      <c r="E962" s="10"/>
      <c r="F962" s="610"/>
      <c r="G962" s="10"/>
      <c r="H962" s="10"/>
      <c r="I962" s="10"/>
      <c r="J962" s="10"/>
      <c r="K962" s="10"/>
      <c r="L962" s="10"/>
      <c r="M962" s="507"/>
      <c r="N962" s="10"/>
      <c r="O962" s="10"/>
      <c r="P962" s="10"/>
      <c r="Q962" s="10"/>
      <c r="R962" s="10"/>
      <c r="S962" s="10"/>
      <c r="T962" s="10"/>
      <c r="U962" s="10"/>
      <c r="V962" s="10"/>
      <c r="W962" s="10"/>
      <c r="X962" s="10"/>
      <c r="Y962" s="10"/>
      <c r="Z962" s="10"/>
    </row>
    <row r="963" spans="1:26" ht="15.5">
      <c r="A963" s="10"/>
      <c r="B963" s="10"/>
      <c r="C963" s="10"/>
      <c r="D963" s="10"/>
      <c r="E963" s="10"/>
      <c r="F963" s="610"/>
      <c r="G963" s="10"/>
      <c r="H963" s="10"/>
      <c r="I963" s="10"/>
      <c r="J963" s="10"/>
      <c r="K963" s="10"/>
      <c r="L963" s="10"/>
      <c r="M963" s="507"/>
      <c r="N963" s="10"/>
      <c r="O963" s="10"/>
      <c r="P963" s="10"/>
      <c r="Q963" s="10"/>
      <c r="R963" s="10"/>
      <c r="S963" s="10"/>
      <c r="T963" s="10"/>
      <c r="U963" s="10"/>
      <c r="V963" s="10"/>
      <c r="W963" s="10"/>
      <c r="X963" s="10"/>
      <c r="Y963" s="10"/>
      <c r="Z963" s="10"/>
    </row>
    <row r="964" spans="1:26" ht="15.5">
      <c r="A964" s="10"/>
      <c r="B964" s="10"/>
      <c r="C964" s="10"/>
      <c r="D964" s="10"/>
      <c r="E964" s="10"/>
      <c r="F964" s="610"/>
      <c r="G964" s="10"/>
      <c r="H964" s="10"/>
      <c r="I964" s="10"/>
      <c r="J964" s="10"/>
      <c r="K964" s="10"/>
      <c r="L964" s="10"/>
      <c r="M964" s="507"/>
      <c r="N964" s="10"/>
      <c r="O964" s="10"/>
      <c r="P964" s="10"/>
      <c r="Q964" s="10"/>
      <c r="R964" s="10"/>
      <c r="S964" s="10"/>
      <c r="T964" s="10"/>
      <c r="U964" s="10"/>
      <c r="V964" s="10"/>
      <c r="W964" s="10"/>
      <c r="X964" s="10"/>
      <c r="Y964" s="10"/>
      <c r="Z964" s="10"/>
    </row>
    <row r="965" spans="1:26" ht="15.5">
      <c r="A965" s="10"/>
      <c r="B965" s="10"/>
      <c r="C965" s="10"/>
      <c r="D965" s="10"/>
      <c r="E965" s="10"/>
      <c r="F965" s="610"/>
      <c r="G965" s="10"/>
      <c r="H965" s="10"/>
      <c r="I965" s="10"/>
      <c r="J965" s="10"/>
      <c r="K965" s="10"/>
      <c r="L965" s="10"/>
      <c r="M965" s="507"/>
      <c r="N965" s="10"/>
      <c r="O965" s="10"/>
      <c r="P965" s="10"/>
      <c r="Q965" s="10"/>
      <c r="R965" s="10"/>
      <c r="S965" s="10"/>
      <c r="T965" s="10"/>
      <c r="U965" s="10"/>
      <c r="V965" s="10"/>
      <c r="W965" s="10"/>
      <c r="X965" s="10"/>
      <c r="Y965" s="10"/>
      <c r="Z965" s="10"/>
    </row>
    <row r="966" spans="1:26" ht="15.5">
      <c r="A966" s="10"/>
      <c r="B966" s="10"/>
      <c r="C966" s="10"/>
      <c r="D966" s="10"/>
      <c r="E966" s="10"/>
      <c r="F966" s="610"/>
      <c r="G966" s="10"/>
      <c r="H966" s="10"/>
      <c r="I966" s="10"/>
      <c r="J966" s="10"/>
      <c r="K966" s="10"/>
      <c r="L966" s="10"/>
      <c r="M966" s="507"/>
      <c r="N966" s="10"/>
      <c r="O966" s="10"/>
      <c r="P966" s="10"/>
      <c r="Q966" s="10"/>
      <c r="R966" s="10"/>
      <c r="S966" s="10"/>
      <c r="T966" s="10"/>
      <c r="U966" s="10"/>
      <c r="V966" s="10"/>
      <c r="W966" s="10"/>
      <c r="X966" s="10"/>
      <c r="Y966" s="10"/>
      <c r="Z966" s="10"/>
    </row>
    <row r="967" spans="1:26" ht="15.5">
      <c r="A967" s="10"/>
      <c r="B967" s="10"/>
      <c r="C967" s="10"/>
      <c r="D967" s="10"/>
      <c r="E967" s="10"/>
      <c r="F967" s="610"/>
      <c r="G967" s="10"/>
      <c r="H967" s="10"/>
      <c r="I967" s="10"/>
      <c r="J967" s="10"/>
      <c r="K967" s="10"/>
      <c r="L967" s="10"/>
      <c r="M967" s="507"/>
      <c r="N967" s="10"/>
      <c r="O967" s="10"/>
      <c r="P967" s="10"/>
      <c r="Q967" s="10"/>
      <c r="R967" s="10"/>
      <c r="S967" s="10"/>
      <c r="T967" s="10"/>
      <c r="U967" s="10"/>
      <c r="V967" s="10"/>
      <c r="W967" s="10"/>
      <c r="X967" s="10"/>
      <c r="Y967" s="10"/>
      <c r="Z967" s="10"/>
    </row>
    <row r="968" spans="1:26" ht="15.5">
      <c r="A968" s="10"/>
      <c r="B968" s="10"/>
      <c r="C968" s="10"/>
      <c r="D968" s="10"/>
      <c r="E968" s="10"/>
      <c r="F968" s="610"/>
      <c r="G968" s="10"/>
      <c r="H968" s="10"/>
      <c r="I968" s="10"/>
      <c r="J968" s="10"/>
      <c r="K968" s="10"/>
      <c r="L968" s="10"/>
      <c r="M968" s="507"/>
      <c r="N968" s="10"/>
      <c r="O968" s="10"/>
      <c r="P968" s="10"/>
      <c r="Q968" s="10"/>
      <c r="R968" s="10"/>
      <c r="S968" s="10"/>
      <c r="T968" s="10"/>
      <c r="U968" s="10"/>
      <c r="V968" s="10"/>
      <c r="W968" s="10"/>
      <c r="X968" s="10"/>
      <c r="Y968" s="10"/>
      <c r="Z968" s="10"/>
    </row>
    <row r="969" spans="1:26" ht="15.5">
      <c r="A969" s="10"/>
      <c r="B969" s="10"/>
      <c r="C969" s="10"/>
      <c r="D969" s="10"/>
      <c r="E969" s="10"/>
      <c r="F969" s="610"/>
      <c r="G969" s="10"/>
      <c r="H969" s="10"/>
      <c r="I969" s="10"/>
      <c r="J969" s="10"/>
      <c r="K969" s="10"/>
      <c r="L969" s="10"/>
      <c r="M969" s="507"/>
      <c r="N969" s="10"/>
      <c r="O969" s="10"/>
      <c r="P969" s="10"/>
      <c r="Q969" s="10"/>
      <c r="R969" s="10"/>
      <c r="S969" s="10"/>
      <c r="T969" s="10"/>
      <c r="U969" s="10"/>
      <c r="V969" s="10"/>
      <c r="W969" s="10"/>
      <c r="X969" s="10"/>
      <c r="Y969" s="10"/>
      <c r="Z969" s="10"/>
    </row>
    <row r="970" spans="1:26" ht="15.5">
      <c r="A970" s="10"/>
      <c r="B970" s="10"/>
      <c r="C970" s="10"/>
      <c r="D970" s="10"/>
      <c r="E970" s="10"/>
      <c r="F970" s="610"/>
      <c r="G970" s="10"/>
      <c r="H970" s="10"/>
      <c r="I970" s="10"/>
      <c r="J970" s="10"/>
      <c r="K970" s="10"/>
      <c r="L970" s="10"/>
      <c r="M970" s="507"/>
      <c r="N970" s="10"/>
      <c r="O970" s="10"/>
      <c r="P970" s="10"/>
      <c r="Q970" s="10"/>
      <c r="R970" s="10"/>
      <c r="S970" s="10"/>
      <c r="T970" s="10"/>
      <c r="U970" s="10"/>
      <c r="V970" s="10"/>
      <c r="W970" s="10"/>
      <c r="X970" s="10"/>
      <c r="Y970" s="10"/>
      <c r="Z970" s="10"/>
    </row>
    <row r="971" spans="1:26" ht="15.5">
      <c r="A971" s="10"/>
      <c r="B971" s="10"/>
      <c r="C971" s="10"/>
      <c r="D971" s="10"/>
      <c r="E971" s="10"/>
      <c r="F971" s="610"/>
      <c r="G971" s="10"/>
      <c r="H971" s="10"/>
      <c r="I971" s="10"/>
      <c r="J971" s="10"/>
      <c r="K971" s="10"/>
      <c r="L971" s="10"/>
      <c r="M971" s="507"/>
      <c r="N971" s="10"/>
      <c r="O971" s="10"/>
      <c r="P971" s="10"/>
      <c r="Q971" s="10"/>
      <c r="R971" s="10"/>
      <c r="S971" s="10"/>
      <c r="T971" s="10"/>
      <c r="U971" s="10"/>
      <c r="V971" s="10"/>
      <c r="W971" s="10"/>
      <c r="X971" s="10"/>
      <c r="Y971" s="10"/>
      <c r="Z971" s="10"/>
    </row>
    <row r="972" spans="1:26" ht="15.5">
      <c r="A972" s="10"/>
      <c r="B972" s="10"/>
      <c r="C972" s="10"/>
      <c r="D972" s="10"/>
      <c r="E972" s="10"/>
      <c r="F972" s="610"/>
      <c r="G972" s="10"/>
      <c r="H972" s="10"/>
      <c r="I972" s="10"/>
      <c r="J972" s="10"/>
      <c r="K972" s="10"/>
      <c r="L972" s="10"/>
      <c r="M972" s="507"/>
      <c r="N972" s="10"/>
      <c r="O972" s="10"/>
      <c r="P972" s="10"/>
      <c r="Q972" s="10"/>
      <c r="R972" s="10"/>
      <c r="S972" s="10"/>
      <c r="T972" s="10"/>
      <c r="U972" s="10"/>
      <c r="V972" s="10"/>
      <c r="W972" s="10"/>
      <c r="X972" s="10"/>
      <c r="Y972" s="10"/>
      <c r="Z972" s="10"/>
    </row>
    <row r="973" spans="1:26" ht="15.5">
      <c r="A973" s="10"/>
      <c r="B973" s="10"/>
      <c r="C973" s="10"/>
      <c r="D973" s="10"/>
      <c r="E973" s="10"/>
      <c r="F973" s="610"/>
      <c r="G973" s="10"/>
      <c r="H973" s="10"/>
      <c r="I973" s="10"/>
      <c r="J973" s="10"/>
      <c r="K973" s="10"/>
      <c r="L973" s="10"/>
      <c r="M973" s="507"/>
      <c r="N973" s="10"/>
      <c r="O973" s="10"/>
      <c r="P973" s="10"/>
      <c r="Q973" s="10"/>
      <c r="R973" s="10"/>
      <c r="S973" s="10"/>
      <c r="T973" s="10"/>
      <c r="U973" s="10"/>
      <c r="V973" s="10"/>
      <c r="W973" s="10"/>
      <c r="X973" s="10"/>
      <c r="Y973" s="10"/>
      <c r="Z973" s="10"/>
    </row>
    <row r="974" spans="1:26" ht="15.5">
      <c r="A974" s="10"/>
      <c r="B974" s="10"/>
      <c r="C974" s="10"/>
      <c r="D974" s="10"/>
      <c r="E974" s="10"/>
      <c r="F974" s="610"/>
      <c r="G974" s="10"/>
      <c r="H974" s="10"/>
      <c r="I974" s="10"/>
      <c r="J974" s="10"/>
      <c r="K974" s="10"/>
      <c r="L974" s="10"/>
      <c r="M974" s="507"/>
      <c r="N974" s="10"/>
      <c r="O974" s="10"/>
      <c r="P974" s="10"/>
      <c r="Q974" s="10"/>
      <c r="R974" s="10"/>
      <c r="S974" s="10"/>
      <c r="T974" s="10"/>
      <c r="U974" s="10"/>
      <c r="V974" s="10"/>
      <c r="W974" s="10"/>
      <c r="X974" s="10"/>
      <c r="Y974" s="10"/>
      <c r="Z974" s="10"/>
    </row>
    <row r="975" spans="1:26" ht="15.5">
      <c r="A975" s="10"/>
      <c r="B975" s="10"/>
      <c r="C975" s="10"/>
      <c r="D975" s="10"/>
      <c r="E975" s="10"/>
      <c r="F975" s="610"/>
      <c r="G975" s="10"/>
      <c r="H975" s="10"/>
      <c r="I975" s="10"/>
      <c r="J975" s="10"/>
      <c r="K975" s="10"/>
      <c r="L975" s="10"/>
      <c r="M975" s="507"/>
      <c r="N975" s="10"/>
      <c r="O975" s="10"/>
      <c r="P975" s="10"/>
      <c r="Q975" s="10"/>
      <c r="R975" s="10"/>
      <c r="S975" s="10"/>
      <c r="T975" s="10"/>
      <c r="U975" s="10"/>
      <c r="V975" s="10"/>
      <c r="W975" s="10"/>
      <c r="X975" s="10"/>
      <c r="Y975" s="10"/>
      <c r="Z975" s="10"/>
    </row>
    <row r="976" spans="1:26" ht="15.5">
      <c r="A976" s="10"/>
      <c r="B976" s="10"/>
      <c r="C976" s="10"/>
      <c r="D976" s="10"/>
      <c r="E976" s="10"/>
      <c r="F976" s="610"/>
      <c r="G976" s="10"/>
      <c r="H976" s="10"/>
      <c r="I976" s="10"/>
      <c r="J976" s="10"/>
      <c r="K976" s="10"/>
      <c r="L976" s="10"/>
      <c r="M976" s="507"/>
      <c r="N976" s="10"/>
      <c r="O976" s="10"/>
      <c r="P976" s="10"/>
      <c r="Q976" s="10"/>
      <c r="R976" s="10"/>
      <c r="S976" s="10"/>
      <c r="T976" s="10"/>
      <c r="U976" s="10"/>
      <c r="V976" s="10"/>
      <c r="W976" s="10"/>
      <c r="X976" s="10"/>
      <c r="Y976" s="10"/>
      <c r="Z976" s="10"/>
    </row>
    <row r="977" spans="1:26" ht="15.5">
      <c r="A977" s="10"/>
      <c r="B977" s="10"/>
      <c r="C977" s="10"/>
      <c r="D977" s="10"/>
      <c r="E977" s="10"/>
      <c r="F977" s="610"/>
      <c r="G977" s="10"/>
      <c r="H977" s="10"/>
      <c r="I977" s="10"/>
      <c r="J977" s="10"/>
      <c r="K977" s="10"/>
      <c r="L977" s="10"/>
      <c r="M977" s="507"/>
      <c r="N977" s="10"/>
      <c r="O977" s="10"/>
      <c r="P977" s="10"/>
      <c r="Q977" s="10"/>
      <c r="R977" s="10"/>
      <c r="S977" s="10"/>
      <c r="T977" s="10"/>
      <c r="U977" s="10"/>
      <c r="V977" s="10"/>
      <c r="W977" s="10"/>
      <c r="X977" s="10"/>
      <c r="Y977" s="10"/>
      <c r="Z977" s="10"/>
    </row>
    <row r="978" spans="1:26" ht="15.5">
      <c r="A978" s="10"/>
      <c r="B978" s="10"/>
      <c r="C978" s="10"/>
      <c r="D978" s="10"/>
      <c r="E978" s="10"/>
      <c r="F978" s="610"/>
      <c r="G978" s="10"/>
      <c r="H978" s="10"/>
      <c r="I978" s="10"/>
      <c r="J978" s="10"/>
      <c r="K978" s="10"/>
      <c r="L978" s="10"/>
      <c r="M978" s="507"/>
      <c r="N978" s="10"/>
      <c r="O978" s="10"/>
      <c r="P978" s="10"/>
      <c r="Q978" s="10"/>
      <c r="R978" s="10"/>
      <c r="S978" s="10"/>
      <c r="T978" s="10"/>
      <c r="U978" s="10"/>
      <c r="V978" s="10"/>
      <c r="W978" s="10"/>
      <c r="X978" s="10"/>
      <c r="Y978" s="10"/>
      <c r="Z978" s="10"/>
    </row>
    <row r="979" spans="1:26" ht="15.5">
      <c r="A979" s="10"/>
      <c r="B979" s="10"/>
      <c r="C979" s="10"/>
      <c r="D979" s="10"/>
      <c r="E979" s="10"/>
      <c r="F979" s="610"/>
      <c r="G979" s="10"/>
      <c r="H979" s="10"/>
      <c r="I979" s="10"/>
      <c r="J979" s="10"/>
      <c r="K979" s="10"/>
      <c r="L979" s="10"/>
      <c r="M979" s="507"/>
      <c r="N979" s="10"/>
      <c r="O979" s="10"/>
      <c r="P979" s="10"/>
      <c r="Q979" s="10"/>
      <c r="R979" s="10"/>
      <c r="S979" s="10"/>
      <c r="T979" s="10"/>
      <c r="U979" s="10"/>
      <c r="V979" s="10"/>
      <c r="W979" s="10"/>
      <c r="X979" s="10"/>
      <c r="Y979" s="10"/>
      <c r="Z979" s="10"/>
    </row>
    <row r="980" spans="1:26" ht="15.5">
      <c r="A980" s="10"/>
      <c r="B980" s="10"/>
      <c r="C980" s="10"/>
      <c r="D980" s="10"/>
      <c r="E980" s="10"/>
      <c r="F980" s="610"/>
      <c r="G980" s="10"/>
      <c r="H980" s="10"/>
      <c r="I980" s="10"/>
      <c r="J980" s="10"/>
      <c r="K980" s="10"/>
      <c r="L980" s="10"/>
      <c r="M980" s="507"/>
      <c r="N980" s="10"/>
      <c r="O980" s="10"/>
      <c r="P980" s="10"/>
      <c r="Q980" s="10"/>
      <c r="R980" s="10"/>
      <c r="S980" s="10"/>
      <c r="T980" s="10"/>
      <c r="U980" s="10"/>
      <c r="V980" s="10"/>
      <c r="W980" s="10"/>
      <c r="X980" s="10"/>
      <c r="Y980" s="10"/>
      <c r="Z980" s="10"/>
    </row>
    <row r="981" spans="1:26" ht="15.5">
      <c r="A981" s="10"/>
      <c r="B981" s="10"/>
      <c r="C981" s="10"/>
      <c r="D981" s="10"/>
      <c r="E981" s="10"/>
      <c r="F981" s="610"/>
      <c r="G981" s="10"/>
      <c r="H981" s="10"/>
      <c r="I981" s="10"/>
      <c r="J981" s="10"/>
      <c r="K981" s="10"/>
      <c r="L981" s="10"/>
      <c r="M981" s="507"/>
      <c r="N981" s="10"/>
      <c r="O981" s="10"/>
      <c r="P981" s="10"/>
      <c r="Q981" s="10"/>
      <c r="R981" s="10"/>
      <c r="S981" s="10"/>
      <c r="T981" s="10"/>
      <c r="U981" s="10"/>
      <c r="V981" s="10"/>
      <c r="W981" s="10"/>
      <c r="X981" s="10"/>
      <c r="Y981" s="10"/>
      <c r="Z981" s="10"/>
    </row>
    <row r="982" spans="1:26" ht="15.5">
      <c r="A982" s="10"/>
      <c r="B982" s="10"/>
      <c r="C982" s="10"/>
      <c r="D982" s="10"/>
      <c r="E982" s="10"/>
      <c r="F982" s="610"/>
      <c r="G982" s="10"/>
      <c r="H982" s="10"/>
      <c r="I982" s="10"/>
      <c r="J982" s="10"/>
      <c r="K982" s="10"/>
      <c r="L982" s="10"/>
      <c r="M982" s="507"/>
      <c r="N982" s="10"/>
      <c r="O982" s="10"/>
      <c r="P982" s="10"/>
      <c r="Q982" s="10"/>
      <c r="R982" s="10"/>
      <c r="S982" s="10"/>
      <c r="T982" s="10"/>
      <c r="U982" s="10"/>
      <c r="V982" s="10"/>
      <c r="W982" s="10"/>
      <c r="X982" s="10"/>
      <c r="Y982" s="10"/>
      <c r="Z982" s="10"/>
    </row>
    <row r="983" spans="1:26" ht="15.5">
      <c r="A983" s="10"/>
      <c r="B983" s="10"/>
      <c r="C983" s="10"/>
      <c r="D983" s="10"/>
      <c r="E983" s="10"/>
      <c r="F983" s="610"/>
      <c r="G983" s="10"/>
      <c r="H983" s="10"/>
      <c r="I983" s="10"/>
      <c r="J983" s="10"/>
      <c r="K983" s="10"/>
      <c r="L983" s="10"/>
      <c r="M983" s="507"/>
      <c r="N983" s="10"/>
      <c r="O983" s="10"/>
      <c r="P983" s="10"/>
      <c r="Q983" s="10"/>
      <c r="R983" s="10"/>
      <c r="S983" s="10"/>
      <c r="T983" s="10"/>
      <c r="U983" s="10"/>
      <c r="V983" s="10"/>
      <c r="W983" s="10"/>
      <c r="X983" s="10"/>
      <c r="Y983" s="10"/>
      <c r="Z983" s="10"/>
    </row>
    <row r="984" spans="1:26" ht="15.5">
      <c r="A984" s="10"/>
      <c r="B984" s="10"/>
      <c r="C984" s="10"/>
      <c r="D984" s="10"/>
      <c r="E984" s="10"/>
      <c r="F984" s="610"/>
      <c r="G984" s="10"/>
      <c r="H984" s="10"/>
      <c r="I984" s="10"/>
      <c r="J984" s="10"/>
      <c r="K984" s="10"/>
      <c r="L984" s="10"/>
      <c r="M984" s="507"/>
      <c r="N984" s="10"/>
      <c r="O984" s="10"/>
      <c r="P984" s="10"/>
      <c r="Q984" s="10"/>
      <c r="R984" s="10"/>
      <c r="S984" s="10"/>
      <c r="T984" s="10"/>
      <c r="U984" s="10"/>
      <c r="V984" s="10"/>
      <c r="W984" s="10"/>
      <c r="X984" s="10"/>
      <c r="Y984" s="10"/>
      <c r="Z984" s="10"/>
    </row>
    <row r="985" spans="1:26" ht="15.5">
      <c r="A985" s="10"/>
      <c r="B985" s="10"/>
      <c r="C985" s="10"/>
      <c r="D985" s="10"/>
      <c r="E985" s="10"/>
      <c r="F985" s="610"/>
      <c r="G985" s="10"/>
      <c r="H985" s="10"/>
      <c r="I985" s="10"/>
      <c r="J985" s="10"/>
      <c r="K985" s="10"/>
      <c r="L985" s="10"/>
      <c r="M985" s="507"/>
      <c r="N985" s="10"/>
      <c r="O985" s="10"/>
      <c r="P985" s="10"/>
      <c r="Q985" s="10"/>
      <c r="R985" s="10"/>
      <c r="S985" s="10"/>
      <c r="T985" s="10"/>
      <c r="U985" s="10"/>
      <c r="V985" s="10"/>
      <c r="W985" s="10"/>
      <c r="X985" s="10"/>
      <c r="Y985" s="10"/>
      <c r="Z985" s="10"/>
    </row>
    <row r="986" spans="1:26" ht="15.5">
      <c r="A986" s="10"/>
      <c r="B986" s="10"/>
      <c r="C986" s="10"/>
      <c r="D986" s="10"/>
      <c r="E986" s="10"/>
      <c r="F986" s="610"/>
      <c r="G986" s="10"/>
      <c r="H986" s="10"/>
      <c r="I986" s="10"/>
      <c r="J986" s="10"/>
      <c r="K986" s="10"/>
      <c r="L986" s="10"/>
      <c r="M986" s="507"/>
      <c r="N986" s="10"/>
      <c r="O986" s="10"/>
      <c r="P986" s="10"/>
      <c r="Q986" s="10"/>
      <c r="R986" s="10"/>
      <c r="S986" s="10"/>
      <c r="T986" s="10"/>
      <c r="U986" s="10"/>
      <c r="V986" s="10"/>
      <c r="W986" s="10"/>
      <c r="X986" s="10"/>
      <c r="Y986" s="10"/>
      <c r="Z986" s="10"/>
    </row>
    <row r="987" spans="1:26" ht="15.5">
      <c r="A987" s="10"/>
      <c r="B987" s="10"/>
      <c r="C987" s="10"/>
      <c r="D987" s="10"/>
      <c r="E987" s="10"/>
      <c r="F987" s="610"/>
      <c r="G987" s="10"/>
      <c r="H987" s="10"/>
      <c r="I987" s="10"/>
      <c r="J987" s="10"/>
      <c r="K987" s="10"/>
      <c r="L987" s="10"/>
      <c r="M987" s="507"/>
      <c r="N987" s="10"/>
      <c r="O987" s="10"/>
      <c r="P987" s="10"/>
      <c r="Q987" s="10"/>
      <c r="R987" s="10"/>
      <c r="S987" s="10"/>
      <c r="T987" s="10"/>
      <c r="U987" s="10"/>
      <c r="V987" s="10"/>
      <c r="W987" s="10"/>
      <c r="X987" s="10"/>
      <c r="Y987" s="10"/>
      <c r="Z987" s="10"/>
    </row>
    <row r="988" spans="1:26" ht="15.5">
      <c r="A988" s="10"/>
      <c r="B988" s="10"/>
      <c r="C988" s="10"/>
      <c r="D988" s="10"/>
      <c r="E988" s="10"/>
      <c r="F988" s="610"/>
      <c r="G988" s="10"/>
      <c r="H988" s="10"/>
      <c r="I988" s="10"/>
      <c r="J988" s="10"/>
      <c r="K988" s="10"/>
      <c r="L988" s="10"/>
      <c r="M988" s="507"/>
      <c r="N988" s="10"/>
      <c r="O988" s="10"/>
      <c r="P988" s="10"/>
      <c r="Q988" s="10"/>
      <c r="R988" s="10"/>
      <c r="S988" s="10"/>
      <c r="T988" s="10"/>
      <c r="U988" s="10"/>
      <c r="V988" s="10"/>
      <c r="W988" s="10"/>
      <c r="X988" s="10"/>
      <c r="Y988" s="10"/>
      <c r="Z988" s="10"/>
    </row>
    <row r="989" spans="1:26" ht="15.5">
      <c r="A989" s="10"/>
      <c r="B989" s="10"/>
      <c r="C989" s="10"/>
      <c r="D989" s="10"/>
      <c r="E989" s="10"/>
      <c r="F989" s="610"/>
      <c r="G989" s="10"/>
      <c r="H989" s="10"/>
      <c r="I989" s="10"/>
      <c r="J989" s="10"/>
      <c r="K989" s="10"/>
      <c r="L989" s="10"/>
      <c r="M989" s="507"/>
      <c r="N989" s="10"/>
      <c r="O989" s="10"/>
      <c r="P989" s="10"/>
      <c r="Q989" s="10"/>
      <c r="R989" s="10"/>
      <c r="S989" s="10"/>
      <c r="T989" s="10"/>
      <c r="U989" s="10"/>
      <c r="V989" s="10"/>
      <c r="W989" s="10"/>
      <c r="X989" s="10"/>
      <c r="Y989" s="10"/>
      <c r="Z989" s="10"/>
    </row>
    <row r="990" spans="1:26" ht="15.5">
      <c r="A990" s="10"/>
      <c r="B990" s="10"/>
      <c r="C990" s="10"/>
      <c r="D990" s="10"/>
      <c r="E990" s="10"/>
      <c r="F990" s="610"/>
      <c r="G990" s="10"/>
      <c r="H990" s="10"/>
      <c r="I990" s="10"/>
      <c r="J990" s="10"/>
      <c r="K990" s="10"/>
      <c r="L990" s="10"/>
      <c r="M990" s="507"/>
      <c r="N990" s="10"/>
      <c r="O990" s="10"/>
      <c r="P990" s="10"/>
      <c r="Q990" s="10"/>
      <c r="R990" s="10"/>
      <c r="S990" s="10"/>
      <c r="T990" s="10"/>
      <c r="U990" s="10"/>
      <c r="V990" s="10"/>
      <c r="W990" s="10"/>
      <c r="X990" s="10"/>
      <c r="Y990" s="10"/>
      <c r="Z990" s="10"/>
    </row>
    <row r="991" spans="1:26" ht="15.5">
      <c r="A991" s="10"/>
      <c r="B991" s="10"/>
      <c r="C991" s="10"/>
      <c r="D991" s="10"/>
      <c r="E991" s="10"/>
      <c r="F991" s="610"/>
      <c r="G991" s="10"/>
      <c r="H991" s="10"/>
      <c r="I991" s="10"/>
      <c r="J991" s="10"/>
      <c r="K991" s="10"/>
      <c r="L991" s="10"/>
      <c r="M991" s="507"/>
      <c r="N991" s="10"/>
      <c r="O991" s="10"/>
      <c r="P991" s="10"/>
      <c r="Q991" s="10"/>
      <c r="R991" s="10"/>
      <c r="S991" s="10"/>
      <c r="T991" s="10"/>
      <c r="U991" s="10"/>
      <c r="V991" s="10"/>
      <c r="W991" s="10"/>
      <c r="X991" s="10"/>
      <c r="Y991" s="10"/>
      <c r="Z991" s="10"/>
    </row>
    <row r="992" spans="1:26" ht="15.5">
      <c r="A992" s="10"/>
      <c r="B992" s="10"/>
      <c r="C992" s="10"/>
      <c r="D992" s="10"/>
      <c r="E992" s="10"/>
      <c r="F992" s="610"/>
      <c r="G992" s="10"/>
      <c r="H992" s="10"/>
      <c r="I992" s="10"/>
      <c r="J992" s="10"/>
      <c r="K992" s="10"/>
      <c r="L992" s="10"/>
      <c r="M992" s="507"/>
      <c r="N992" s="10"/>
      <c r="O992" s="10"/>
      <c r="P992" s="10"/>
      <c r="Q992" s="10"/>
      <c r="R992" s="10"/>
      <c r="S992" s="10"/>
      <c r="T992" s="10"/>
      <c r="U992" s="10"/>
      <c r="V992" s="10"/>
      <c r="W992" s="10"/>
      <c r="X992" s="10"/>
      <c r="Y992" s="10"/>
      <c r="Z992" s="10"/>
    </row>
    <row r="993" spans="1:26" ht="15.5">
      <c r="A993" s="10"/>
      <c r="B993" s="10"/>
      <c r="C993" s="10"/>
      <c r="D993" s="10"/>
      <c r="E993" s="10"/>
      <c r="F993" s="610"/>
      <c r="G993" s="10"/>
      <c r="H993" s="10"/>
      <c r="I993" s="10"/>
      <c r="J993" s="10"/>
      <c r="K993" s="10"/>
      <c r="L993" s="10"/>
      <c r="M993" s="507"/>
      <c r="N993" s="10"/>
      <c r="O993" s="10"/>
      <c r="P993" s="10"/>
      <c r="Q993" s="10"/>
      <c r="R993" s="10"/>
      <c r="S993" s="10"/>
      <c r="T993" s="10"/>
      <c r="U993" s="10"/>
      <c r="V993" s="10"/>
      <c r="W993" s="10"/>
      <c r="X993" s="10"/>
      <c r="Y993" s="10"/>
      <c r="Z993" s="10"/>
    </row>
    <row r="994" spans="1:26" ht="15.5">
      <c r="A994" s="10"/>
      <c r="B994" s="10"/>
      <c r="C994" s="10"/>
      <c r="D994" s="10"/>
      <c r="E994" s="10"/>
      <c r="F994" s="610"/>
      <c r="G994" s="10"/>
      <c r="H994" s="10"/>
      <c r="I994" s="10"/>
      <c r="J994" s="10"/>
      <c r="K994" s="10"/>
      <c r="L994" s="10"/>
      <c r="M994" s="507"/>
      <c r="N994" s="10"/>
      <c r="O994" s="10"/>
      <c r="P994" s="10"/>
      <c r="Q994" s="10"/>
      <c r="R994" s="10"/>
      <c r="S994" s="10"/>
      <c r="T994" s="10"/>
      <c r="U994" s="10"/>
      <c r="V994" s="10"/>
      <c r="W994" s="10"/>
      <c r="X994" s="10"/>
      <c r="Y994" s="10"/>
      <c r="Z994" s="10"/>
    </row>
    <row r="995" spans="1:26" ht="15.5">
      <c r="A995" s="10"/>
      <c r="B995" s="10"/>
      <c r="C995" s="10"/>
      <c r="D995" s="10"/>
      <c r="E995" s="10"/>
      <c r="F995" s="610"/>
      <c r="G995" s="10"/>
      <c r="H995" s="10"/>
      <c r="I995" s="10"/>
      <c r="J995" s="10"/>
      <c r="K995" s="10"/>
      <c r="L995" s="10"/>
      <c r="M995" s="507"/>
      <c r="N995" s="10"/>
      <c r="O995" s="10"/>
      <c r="P995" s="10"/>
      <c r="Q995" s="10"/>
      <c r="R995" s="10"/>
      <c r="S995" s="10"/>
      <c r="T995" s="10"/>
      <c r="U995" s="10"/>
      <c r="V995" s="10"/>
      <c r="W995" s="10"/>
      <c r="X995" s="10"/>
      <c r="Y995" s="10"/>
      <c r="Z995" s="10"/>
    </row>
    <row r="996" spans="1:26" ht="15.5">
      <c r="A996" s="10"/>
      <c r="B996" s="10"/>
      <c r="C996" s="10"/>
      <c r="D996" s="10"/>
      <c r="E996" s="10"/>
      <c r="F996" s="610"/>
      <c r="G996" s="10"/>
      <c r="H996" s="10"/>
      <c r="I996" s="10"/>
      <c r="J996" s="10"/>
      <c r="K996" s="10"/>
      <c r="L996" s="10"/>
      <c r="M996" s="507"/>
      <c r="N996" s="10"/>
      <c r="O996" s="10"/>
      <c r="P996" s="10"/>
      <c r="Q996" s="10"/>
      <c r="R996" s="10"/>
      <c r="S996" s="10"/>
      <c r="T996" s="10"/>
      <c r="U996" s="10"/>
      <c r="V996" s="10"/>
      <c r="W996" s="10"/>
      <c r="X996" s="10"/>
      <c r="Y996" s="10"/>
      <c r="Z996" s="10"/>
    </row>
    <row r="997" spans="1:26" ht="15.5">
      <c r="A997" s="10"/>
      <c r="B997" s="10"/>
      <c r="C997" s="10"/>
      <c r="D997" s="10"/>
      <c r="E997" s="10"/>
      <c r="F997" s="610"/>
      <c r="G997" s="10"/>
      <c r="H997" s="10"/>
      <c r="I997" s="10"/>
      <c r="J997" s="10"/>
      <c r="K997" s="10"/>
      <c r="L997" s="10"/>
      <c r="M997" s="507"/>
      <c r="N997" s="10"/>
      <c r="O997" s="10"/>
      <c r="P997" s="10"/>
      <c r="Q997" s="10"/>
      <c r="R997" s="10"/>
      <c r="S997" s="10"/>
      <c r="T997" s="10"/>
      <c r="U997" s="10"/>
      <c r="V997" s="10"/>
      <c r="W997" s="10"/>
      <c r="X997" s="10"/>
      <c r="Y997" s="10"/>
      <c r="Z997" s="10"/>
    </row>
    <row r="998" spans="1:26" ht="15.5">
      <c r="A998" s="10"/>
      <c r="B998" s="10"/>
      <c r="C998" s="10"/>
      <c r="D998" s="10"/>
      <c r="E998" s="10"/>
      <c r="F998" s="610"/>
      <c r="G998" s="10"/>
      <c r="H998" s="10"/>
      <c r="I998" s="10"/>
      <c r="J998" s="10"/>
      <c r="K998" s="10"/>
      <c r="L998" s="10"/>
      <c r="M998" s="507"/>
      <c r="N998" s="10"/>
      <c r="O998" s="10"/>
      <c r="P998" s="10"/>
      <c r="Q998" s="10"/>
      <c r="R998" s="10"/>
      <c r="S998" s="10"/>
      <c r="T998" s="10"/>
      <c r="U998" s="10"/>
      <c r="V998" s="10"/>
      <c r="W998" s="10"/>
      <c r="X998" s="10"/>
      <c r="Y998" s="10"/>
      <c r="Z998" s="10"/>
    </row>
    <row r="999" spans="1:26" ht="15.5">
      <c r="A999" s="10"/>
      <c r="B999" s="10"/>
      <c r="C999" s="10"/>
      <c r="D999" s="10"/>
      <c r="E999" s="10"/>
      <c r="F999" s="610"/>
      <c r="G999" s="10"/>
      <c r="H999" s="10"/>
      <c r="I999" s="10"/>
      <c r="J999" s="10"/>
      <c r="K999" s="10"/>
      <c r="L999" s="10"/>
      <c r="M999" s="507"/>
      <c r="N999" s="10"/>
      <c r="O999" s="10"/>
      <c r="P999" s="10"/>
      <c r="Q999" s="10"/>
      <c r="R999" s="10"/>
      <c r="S999" s="10"/>
      <c r="T999" s="10"/>
      <c r="U999" s="10"/>
      <c r="V999" s="10"/>
      <c r="W999" s="10"/>
      <c r="X999" s="10"/>
      <c r="Y999" s="10"/>
      <c r="Z999" s="10"/>
    </row>
    <row r="1000" spans="1:26" ht="15.5">
      <c r="A1000" s="10"/>
      <c r="B1000" s="10"/>
      <c r="C1000" s="10"/>
      <c r="D1000" s="10"/>
      <c r="E1000" s="10"/>
      <c r="F1000" s="610"/>
      <c r="G1000" s="10"/>
      <c r="H1000" s="10"/>
      <c r="I1000" s="10"/>
      <c r="J1000" s="10"/>
      <c r="K1000" s="10"/>
      <c r="L1000" s="10"/>
      <c r="M1000" s="507"/>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workbookViewId="0">
      <selection sqref="A1:B1"/>
    </sheetView>
  </sheetViews>
  <sheetFormatPr defaultColWidth="12.6640625" defaultRowHeight="15" customHeight="1"/>
  <cols>
    <col min="1" max="1" width="4.9140625" customWidth="1"/>
    <col min="2" max="2" width="34.4140625" customWidth="1"/>
    <col min="3" max="3" width="8.25" customWidth="1"/>
    <col min="4" max="12" width="8.1640625" customWidth="1"/>
    <col min="13" max="26" width="9" customWidth="1"/>
  </cols>
  <sheetData>
    <row r="1" spans="1:26" ht="13.5" customHeight="1">
      <c r="A1" s="759" t="s">
        <v>65</v>
      </c>
      <c r="B1" s="751"/>
      <c r="C1" s="31"/>
      <c r="D1" s="31"/>
      <c r="E1" s="31"/>
      <c r="F1" s="31"/>
      <c r="G1" s="31"/>
      <c r="H1" s="31"/>
      <c r="I1" s="31"/>
      <c r="J1" s="31"/>
      <c r="K1" s="760" t="s">
        <v>66</v>
      </c>
      <c r="L1" s="751"/>
      <c r="M1" s="32"/>
      <c r="N1" s="32"/>
      <c r="O1" s="32"/>
      <c r="P1" s="32"/>
      <c r="Q1" s="32"/>
      <c r="R1" s="32"/>
      <c r="S1" s="32"/>
      <c r="T1" s="32"/>
      <c r="U1" s="32"/>
      <c r="V1" s="32"/>
      <c r="W1" s="32"/>
      <c r="X1" s="32"/>
      <c r="Y1" s="32"/>
      <c r="Z1" s="32"/>
    </row>
    <row r="2" spans="1:26" ht="13.5" customHeight="1">
      <c r="A2" s="761" t="s">
        <v>67</v>
      </c>
      <c r="B2" s="751"/>
      <c r="C2" s="31"/>
      <c r="D2" s="31"/>
      <c r="E2" s="31"/>
      <c r="F2" s="31"/>
      <c r="G2" s="31"/>
      <c r="H2" s="31"/>
      <c r="I2" s="31"/>
      <c r="J2" s="31"/>
      <c r="K2" s="33"/>
      <c r="L2" s="33"/>
      <c r="M2" s="32"/>
      <c r="N2" s="32"/>
      <c r="O2" s="32"/>
      <c r="P2" s="32"/>
      <c r="Q2" s="32"/>
      <c r="R2" s="32"/>
      <c r="S2" s="32"/>
      <c r="T2" s="32"/>
      <c r="U2" s="32"/>
      <c r="V2" s="32"/>
      <c r="W2" s="32"/>
      <c r="X2" s="32"/>
      <c r="Y2" s="32"/>
      <c r="Z2" s="32"/>
    </row>
    <row r="3" spans="1:26" ht="26.25" customHeight="1">
      <c r="A3" s="762" t="s">
        <v>9</v>
      </c>
      <c r="B3" s="751"/>
      <c r="C3" s="751"/>
      <c r="D3" s="751"/>
      <c r="E3" s="751"/>
      <c r="F3" s="751"/>
      <c r="G3" s="751"/>
      <c r="H3" s="751"/>
      <c r="I3" s="751"/>
      <c r="J3" s="751"/>
      <c r="K3" s="751"/>
      <c r="L3" s="751"/>
      <c r="M3" s="32"/>
      <c r="N3" s="32"/>
      <c r="O3" s="32"/>
      <c r="P3" s="32"/>
      <c r="Q3" s="32"/>
      <c r="R3" s="32"/>
      <c r="S3" s="32"/>
      <c r="T3" s="32"/>
      <c r="U3" s="32"/>
      <c r="V3" s="32"/>
      <c r="W3" s="32"/>
      <c r="X3" s="32"/>
      <c r="Y3" s="32"/>
      <c r="Z3" s="32"/>
    </row>
    <row r="4" spans="1:26" ht="13.5" customHeight="1">
      <c r="A4" s="35"/>
      <c r="B4" s="35"/>
      <c r="C4" s="35"/>
      <c r="D4" s="35"/>
      <c r="E4" s="35"/>
      <c r="F4" s="35"/>
      <c r="G4" s="35"/>
      <c r="H4" s="35"/>
      <c r="I4" s="35"/>
      <c r="J4" s="35"/>
      <c r="K4" s="35"/>
      <c r="L4" s="36" t="s">
        <v>68</v>
      </c>
      <c r="M4" s="32"/>
      <c r="N4" s="32"/>
      <c r="O4" s="32"/>
      <c r="P4" s="32"/>
      <c r="Q4" s="32"/>
      <c r="R4" s="32"/>
      <c r="S4" s="32"/>
      <c r="T4" s="32"/>
      <c r="U4" s="32"/>
      <c r="V4" s="32"/>
      <c r="W4" s="32"/>
      <c r="X4" s="32"/>
      <c r="Y4" s="32"/>
      <c r="Z4" s="32"/>
    </row>
    <row r="5" spans="1:26" ht="42" customHeight="1">
      <c r="A5" s="37" t="s">
        <v>69</v>
      </c>
      <c r="B5" s="38" t="s">
        <v>70</v>
      </c>
      <c r="C5" s="38" t="s">
        <v>71</v>
      </c>
      <c r="D5" s="38" t="s">
        <v>72</v>
      </c>
      <c r="E5" s="38" t="s">
        <v>73</v>
      </c>
      <c r="F5" s="38" t="s">
        <v>74</v>
      </c>
      <c r="G5" s="38" t="s">
        <v>75</v>
      </c>
      <c r="H5" s="38" t="s">
        <v>76</v>
      </c>
      <c r="I5" s="38" t="s">
        <v>77</v>
      </c>
      <c r="J5" s="38" t="s">
        <v>78</v>
      </c>
      <c r="K5" s="38" t="s">
        <v>79</v>
      </c>
      <c r="L5" s="39" t="s">
        <v>7</v>
      </c>
      <c r="M5" s="32"/>
      <c r="N5" s="32"/>
      <c r="O5" s="32"/>
      <c r="P5" s="32"/>
      <c r="Q5" s="32"/>
      <c r="R5" s="32"/>
      <c r="S5" s="32"/>
      <c r="T5" s="32"/>
      <c r="U5" s="32"/>
      <c r="V5" s="32"/>
      <c r="W5" s="32"/>
      <c r="X5" s="32"/>
      <c r="Y5" s="32"/>
      <c r="Z5" s="32"/>
    </row>
    <row r="6" spans="1:26" ht="25.5" customHeight="1">
      <c r="A6" s="40" t="s">
        <v>80</v>
      </c>
      <c r="B6" s="41" t="s">
        <v>81</v>
      </c>
      <c r="C6" s="41"/>
      <c r="D6" s="41"/>
      <c r="E6" s="41"/>
      <c r="F6" s="41"/>
      <c r="G6" s="41"/>
      <c r="H6" s="41"/>
      <c r="I6" s="41"/>
      <c r="J6" s="41"/>
      <c r="K6" s="42"/>
      <c r="L6" s="43"/>
      <c r="M6" s="32"/>
      <c r="N6" s="32"/>
      <c r="O6" s="32"/>
      <c r="P6" s="32"/>
      <c r="Q6" s="32"/>
      <c r="R6" s="32"/>
      <c r="S6" s="32"/>
      <c r="T6" s="32"/>
      <c r="U6" s="32"/>
      <c r="V6" s="32"/>
      <c r="W6" s="32"/>
      <c r="X6" s="32"/>
      <c r="Y6" s="32"/>
      <c r="Z6" s="32"/>
    </row>
    <row r="7" spans="1:26" ht="28.5" customHeight="1">
      <c r="A7" s="44" t="s">
        <v>82</v>
      </c>
      <c r="B7" s="45" t="s">
        <v>83</v>
      </c>
      <c r="C7" s="46"/>
      <c r="D7" s="47"/>
      <c r="E7" s="47"/>
      <c r="F7" s="47"/>
      <c r="G7" s="47"/>
      <c r="H7" s="47"/>
      <c r="I7" s="47"/>
      <c r="J7" s="47"/>
      <c r="K7" s="48"/>
      <c r="L7" s="49"/>
      <c r="M7" s="32"/>
      <c r="N7" s="32"/>
      <c r="O7" s="32"/>
      <c r="P7" s="32"/>
      <c r="Q7" s="32"/>
      <c r="R7" s="32"/>
      <c r="S7" s="32"/>
      <c r="T7" s="32"/>
      <c r="U7" s="32"/>
      <c r="V7" s="32"/>
      <c r="W7" s="32"/>
      <c r="X7" s="32"/>
      <c r="Y7" s="32"/>
      <c r="Z7" s="32"/>
    </row>
    <row r="8" spans="1:26" ht="13.5" customHeight="1">
      <c r="A8" s="50" t="s">
        <v>84</v>
      </c>
      <c r="B8" s="51" t="s">
        <v>85</v>
      </c>
      <c r="C8" s="52" t="s">
        <v>86</v>
      </c>
      <c r="D8" s="53">
        <f t="shared" ref="D8:J8" si="0">SUM(D9:D14)</f>
        <v>629</v>
      </c>
      <c r="E8" s="53">
        <f t="shared" si="0"/>
        <v>0</v>
      </c>
      <c r="F8" s="53">
        <f t="shared" si="0"/>
        <v>0</v>
      </c>
      <c r="G8" s="53">
        <f t="shared" si="0"/>
        <v>0</v>
      </c>
      <c r="H8" s="53">
        <f t="shared" si="0"/>
        <v>0</v>
      </c>
      <c r="I8" s="53">
        <f t="shared" si="0"/>
        <v>0</v>
      </c>
      <c r="J8" s="53">
        <f t="shared" si="0"/>
        <v>0</v>
      </c>
      <c r="K8" s="53">
        <f t="shared" ref="K8:K13" si="1">SUM(D8:J8)</f>
        <v>629</v>
      </c>
      <c r="L8" s="54"/>
      <c r="M8" s="32"/>
      <c r="N8" s="32"/>
      <c r="O8" s="32"/>
      <c r="P8" s="32"/>
      <c r="Q8" s="32"/>
      <c r="R8" s="32"/>
      <c r="S8" s="32"/>
      <c r="T8" s="32"/>
      <c r="U8" s="32"/>
      <c r="V8" s="32"/>
      <c r="W8" s="32"/>
      <c r="X8" s="32"/>
      <c r="Y8" s="32"/>
      <c r="Z8" s="32"/>
    </row>
    <row r="9" spans="1:26" ht="13.5" customHeight="1">
      <c r="A9" s="50"/>
      <c r="B9" s="55" t="s">
        <v>87</v>
      </c>
      <c r="C9" s="52" t="s">
        <v>86</v>
      </c>
      <c r="D9" s="53">
        <v>42</v>
      </c>
      <c r="E9" s="53"/>
      <c r="F9" s="53"/>
      <c r="G9" s="53"/>
      <c r="H9" s="53"/>
      <c r="I9" s="53"/>
      <c r="J9" s="53"/>
      <c r="K9" s="53">
        <f t="shared" si="1"/>
        <v>42</v>
      </c>
      <c r="L9" s="54"/>
      <c r="M9" s="32"/>
      <c r="N9" s="32"/>
      <c r="O9" s="32"/>
      <c r="P9" s="32"/>
      <c r="Q9" s="32"/>
      <c r="R9" s="32"/>
      <c r="S9" s="32"/>
      <c r="T9" s="32"/>
      <c r="U9" s="32"/>
      <c r="V9" s="32"/>
      <c r="W9" s="32"/>
      <c r="X9" s="32"/>
      <c r="Y9" s="32"/>
      <c r="Z9" s="32"/>
    </row>
    <row r="10" spans="1:26" ht="13.5" customHeight="1">
      <c r="A10" s="50"/>
      <c r="B10" s="55" t="s">
        <v>88</v>
      </c>
      <c r="C10" s="52" t="s">
        <v>86</v>
      </c>
      <c r="D10" s="53"/>
      <c r="E10" s="53"/>
      <c r="F10" s="53"/>
      <c r="G10" s="53"/>
      <c r="H10" s="53"/>
      <c r="I10" s="53"/>
      <c r="J10" s="53"/>
      <c r="K10" s="53">
        <f t="shared" si="1"/>
        <v>0</v>
      </c>
      <c r="L10" s="54"/>
      <c r="M10" s="32"/>
      <c r="N10" s="32"/>
      <c r="O10" s="32"/>
      <c r="P10" s="32"/>
      <c r="Q10" s="32"/>
      <c r="R10" s="32"/>
      <c r="S10" s="32"/>
      <c r="T10" s="32"/>
      <c r="U10" s="32"/>
      <c r="V10" s="32"/>
      <c r="W10" s="32"/>
      <c r="X10" s="32"/>
      <c r="Y10" s="32"/>
      <c r="Z10" s="32"/>
    </row>
    <row r="11" spans="1:26" ht="13.5" customHeight="1">
      <c r="A11" s="50"/>
      <c r="B11" s="55" t="s">
        <v>89</v>
      </c>
      <c r="C11" s="52" t="s">
        <v>86</v>
      </c>
      <c r="D11" s="53">
        <v>25</v>
      </c>
      <c r="E11" s="53"/>
      <c r="F11" s="53"/>
      <c r="G11" s="53"/>
      <c r="H11" s="53"/>
      <c r="I11" s="53"/>
      <c r="J11" s="53"/>
      <c r="K11" s="53">
        <f t="shared" si="1"/>
        <v>25</v>
      </c>
      <c r="L11" s="54"/>
      <c r="M11" s="32"/>
      <c r="N11" s="32"/>
      <c r="O11" s="32"/>
      <c r="P11" s="32"/>
      <c r="Q11" s="32"/>
      <c r="R11" s="32"/>
      <c r="S11" s="32"/>
      <c r="T11" s="32"/>
      <c r="U11" s="32"/>
      <c r="V11" s="32"/>
      <c r="W11" s="32"/>
      <c r="X11" s="32"/>
      <c r="Y11" s="32"/>
      <c r="Z11" s="32"/>
    </row>
    <row r="12" spans="1:26" ht="13.5" customHeight="1">
      <c r="A12" s="50"/>
      <c r="B12" s="55" t="s">
        <v>90</v>
      </c>
      <c r="C12" s="52" t="s">
        <v>86</v>
      </c>
      <c r="D12" s="53">
        <v>74</v>
      </c>
      <c r="E12" s="53"/>
      <c r="F12" s="53"/>
      <c r="G12" s="53"/>
      <c r="H12" s="53"/>
      <c r="I12" s="53"/>
      <c r="J12" s="53"/>
      <c r="K12" s="53">
        <f t="shared" si="1"/>
        <v>74</v>
      </c>
      <c r="L12" s="54"/>
      <c r="M12" s="32"/>
      <c r="N12" s="32"/>
      <c r="O12" s="32"/>
      <c r="P12" s="32"/>
      <c r="Q12" s="32"/>
      <c r="R12" s="32"/>
      <c r="S12" s="32"/>
      <c r="T12" s="32"/>
      <c r="U12" s="32"/>
      <c r="V12" s="32"/>
      <c r="W12" s="32"/>
      <c r="X12" s="32"/>
      <c r="Y12" s="32"/>
      <c r="Z12" s="32"/>
    </row>
    <row r="13" spans="1:26" ht="13.5" customHeight="1">
      <c r="A13" s="50"/>
      <c r="B13" s="55" t="s">
        <v>91</v>
      </c>
      <c r="C13" s="52" t="s">
        <v>86</v>
      </c>
      <c r="D13" s="53">
        <v>140</v>
      </c>
      <c r="E13" s="53"/>
      <c r="F13" s="53"/>
      <c r="G13" s="53"/>
      <c r="H13" s="53"/>
      <c r="I13" s="53"/>
      <c r="J13" s="53"/>
      <c r="K13" s="53">
        <f t="shared" si="1"/>
        <v>140</v>
      </c>
      <c r="L13" s="54"/>
      <c r="M13" s="32"/>
      <c r="N13" s="32"/>
      <c r="O13" s="32"/>
      <c r="P13" s="32"/>
      <c r="Q13" s="32"/>
      <c r="R13" s="32"/>
      <c r="S13" s="32"/>
      <c r="T13" s="32"/>
      <c r="U13" s="32"/>
      <c r="V13" s="32"/>
      <c r="W13" s="32"/>
      <c r="X13" s="32"/>
      <c r="Y13" s="32"/>
      <c r="Z13" s="32"/>
    </row>
    <row r="14" spans="1:26" ht="13.5" customHeight="1">
      <c r="A14" s="50"/>
      <c r="B14" s="55" t="s">
        <v>92</v>
      </c>
      <c r="C14" s="52" t="s">
        <v>86</v>
      </c>
      <c r="D14" s="53">
        <v>348</v>
      </c>
      <c r="E14" s="53"/>
      <c r="F14" s="53"/>
      <c r="G14" s="53"/>
      <c r="H14" s="53"/>
      <c r="I14" s="53"/>
      <c r="J14" s="53"/>
      <c r="K14" s="53"/>
      <c r="L14" s="54"/>
      <c r="M14" s="32"/>
      <c r="N14" s="32"/>
      <c r="O14" s="32"/>
      <c r="P14" s="32"/>
      <c r="Q14" s="32"/>
      <c r="R14" s="32"/>
      <c r="S14" s="32"/>
      <c r="T14" s="32"/>
      <c r="U14" s="32"/>
      <c r="V14" s="32"/>
      <c r="W14" s="32"/>
      <c r="X14" s="32"/>
      <c r="Y14" s="32"/>
      <c r="Z14" s="32"/>
    </row>
    <row r="15" spans="1:26" ht="13.5" customHeight="1">
      <c r="A15" s="56" t="s">
        <v>93</v>
      </c>
      <c r="B15" s="51" t="s">
        <v>94</v>
      </c>
      <c r="C15" s="52"/>
      <c r="D15" s="53">
        <f t="shared" ref="D15:J15" si="2">SUM(D16:D21)</f>
        <v>57</v>
      </c>
      <c r="E15" s="53">
        <f t="shared" si="2"/>
        <v>0</v>
      </c>
      <c r="F15" s="53">
        <f t="shared" si="2"/>
        <v>0</v>
      </c>
      <c r="G15" s="53">
        <f t="shared" si="2"/>
        <v>0</v>
      </c>
      <c r="H15" s="53">
        <f t="shared" si="2"/>
        <v>0</v>
      </c>
      <c r="I15" s="53">
        <f t="shared" si="2"/>
        <v>0</v>
      </c>
      <c r="J15" s="53">
        <f t="shared" si="2"/>
        <v>0</v>
      </c>
      <c r="K15" s="53">
        <f t="shared" ref="K15:K20" si="3">SUM(D15:J15)</f>
        <v>57</v>
      </c>
      <c r="L15" s="54"/>
      <c r="M15" s="32"/>
      <c r="N15" s="32"/>
      <c r="O15" s="32"/>
      <c r="P15" s="32"/>
      <c r="Q15" s="32"/>
      <c r="R15" s="32"/>
      <c r="S15" s="32"/>
      <c r="T15" s="32"/>
      <c r="U15" s="32"/>
      <c r="V15" s="32"/>
      <c r="W15" s="32"/>
      <c r="X15" s="32"/>
      <c r="Y15" s="32"/>
      <c r="Z15" s="32"/>
    </row>
    <row r="16" spans="1:26" ht="13.5" customHeight="1">
      <c r="A16" s="50"/>
      <c r="B16" s="55" t="s">
        <v>87</v>
      </c>
      <c r="C16" s="52" t="s">
        <v>86</v>
      </c>
      <c r="D16" s="53">
        <v>32</v>
      </c>
      <c r="E16" s="53"/>
      <c r="F16" s="53"/>
      <c r="G16" s="53"/>
      <c r="H16" s="53"/>
      <c r="I16" s="53"/>
      <c r="J16" s="53"/>
      <c r="K16" s="53">
        <f t="shared" si="3"/>
        <v>32</v>
      </c>
      <c r="L16" s="54"/>
      <c r="M16" s="32"/>
      <c r="N16" s="32"/>
      <c r="O16" s="32"/>
      <c r="P16" s="32"/>
      <c r="Q16" s="32"/>
      <c r="R16" s="32"/>
      <c r="S16" s="32"/>
      <c r="T16" s="32"/>
      <c r="U16" s="32"/>
      <c r="V16" s="32"/>
      <c r="W16" s="32"/>
      <c r="X16" s="32"/>
      <c r="Y16" s="32"/>
      <c r="Z16" s="32"/>
    </row>
    <row r="17" spans="1:26" ht="13.5" customHeight="1">
      <c r="A17" s="50"/>
      <c r="B17" s="55" t="s">
        <v>88</v>
      </c>
      <c r="C17" s="52" t="s">
        <v>86</v>
      </c>
      <c r="D17" s="53"/>
      <c r="E17" s="53"/>
      <c r="F17" s="53"/>
      <c r="G17" s="53"/>
      <c r="H17" s="53"/>
      <c r="I17" s="53"/>
      <c r="J17" s="53"/>
      <c r="K17" s="53">
        <f t="shared" si="3"/>
        <v>0</v>
      </c>
      <c r="L17" s="54"/>
      <c r="M17" s="32"/>
      <c r="N17" s="32"/>
      <c r="O17" s="32"/>
      <c r="P17" s="32"/>
      <c r="Q17" s="32"/>
      <c r="R17" s="32"/>
      <c r="S17" s="32"/>
      <c r="T17" s="32"/>
      <c r="U17" s="32"/>
      <c r="V17" s="32"/>
      <c r="W17" s="32"/>
      <c r="X17" s="32"/>
      <c r="Y17" s="32"/>
      <c r="Z17" s="32"/>
    </row>
    <row r="18" spans="1:26" ht="13.5" customHeight="1">
      <c r="A18" s="50"/>
      <c r="B18" s="55" t="s">
        <v>89</v>
      </c>
      <c r="C18" s="52" t="s">
        <v>86</v>
      </c>
      <c r="D18" s="53">
        <v>25</v>
      </c>
      <c r="E18" s="53"/>
      <c r="F18" s="53"/>
      <c r="G18" s="53"/>
      <c r="H18" s="53"/>
      <c r="I18" s="53"/>
      <c r="J18" s="53"/>
      <c r="K18" s="53">
        <f t="shared" si="3"/>
        <v>25</v>
      </c>
      <c r="L18" s="54"/>
      <c r="M18" s="32"/>
      <c r="N18" s="32"/>
      <c r="O18" s="32"/>
      <c r="P18" s="32"/>
      <c r="Q18" s="32"/>
      <c r="R18" s="32"/>
      <c r="S18" s="32"/>
      <c r="T18" s="32"/>
      <c r="U18" s="32"/>
      <c r="V18" s="32"/>
      <c r="W18" s="32"/>
      <c r="X18" s="32"/>
      <c r="Y18" s="32"/>
      <c r="Z18" s="32"/>
    </row>
    <row r="19" spans="1:26" ht="13.5" customHeight="1">
      <c r="A19" s="50"/>
      <c r="B19" s="55" t="s">
        <v>90</v>
      </c>
      <c r="C19" s="52" t="s">
        <v>86</v>
      </c>
      <c r="D19" s="53"/>
      <c r="E19" s="53"/>
      <c r="F19" s="53"/>
      <c r="G19" s="53"/>
      <c r="H19" s="53"/>
      <c r="I19" s="53"/>
      <c r="J19" s="53"/>
      <c r="K19" s="53">
        <f t="shared" si="3"/>
        <v>0</v>
      </c>
      <c r="L19" s="54"/>
      <c r="M19" s="32"/>
      <c r="N19" s="32"/>
      <c r="O19" s="32"/>
      <c r="P19" s="32"/>
      <c r="Q19" s="32"/>
      <c r="R19" s="32"/>
      <c r="S19" s="32"/>
      <c r="T19" s="32"/>
      <c r="U19" s="32"/>
      <c r="V19" s="32"/>
      <c r="W19" s="32"/>
      <c r="X19" s="32"/>
      <c r="Y19" s="32"/>
      <c r="Z19" s="32"/>
    </row>
    <row r="20" spans="1:26" ht="13.5" customHeight="1">
      <c r="A20" s="50"/>
      <c r="B20" s="55" t="s">
        <v>91</v>
      </c>
      <c r="C20" s="52" t="s">
        <v>86</v>
      </c>
      <c r="D20" s="53"/>
      <c r="E20" s="53"/>
      <c r="F20" s="53"/>
      <c r="G20" s="53"/>
      <c r="H20" s="53"/>
      <c r="I20" s="53"/>
      <c r="J20" s="53"/>
      <c r="K20" s="53">
        <f t="shared" si="3"/>
        <v>0</v>
      </c>
      <c r="L20" s="54"/>
      <c r="M20" s="32"/>
      <c r="N20" s="32"/>
      <c r="O20" s="32"/>
      <c r="P20" s="32"/>
      <c r="Q20" s="32"/>
      <c r="R20" s="32"/>
      <c r="S20" s="32"/>
      <c r="T20" s="32"/>
      <c r="U20" s="32"/>
      <c r="V20" s="32"/>
      <c r="W20" s="32"/>
      <c r="X20" s="32"/>
      <c r="Y20" s="32"/>
      <c r="Z20" s="32"/>
    </row>
    <row r="21" spans="1:26" ht="13.5" customHeight="1">
      <c r="A21" s="50"/>
      <c r="B21" s="55" t="s">
        <v>92</v>
      </c>
      <c r="C21" s="52" t="s">
        <v>86</v>
      </c>
      <c r="D21" s="53"/>
      <c r="E21" s="53"/>
      <c r="F21" s="53"/>
      <c r="G21" s="53"/>
      <c r="H21" s="53"/>
      <c r="I21" s="53"/>
      <c r="J21" s="53"/>
      <c r="K21" s="53"/>
      <c r="L21" s="54"/>
      <c r="M21" s="32"/>
      <c r="N21" s="32"/>
      <c r="O21" s="32"/>
      <c r="P21" s="32"/>
      <c r="Q21" s="32"/>
      <c r="R21" s="32"/>
      <c r="S21" s="32"/>
      <c r="T21" s="32"/>
      <c r="U21" s="32"/>
      <c r="V21" s="32"/>
      <c r="W21" s="32"/>
      <c r="X21" s="32"/>
      <c r="Y21" s="32"/>
      <c r="Z21" s="32"/>
    </row>
    <row r="22" spans="1:26" ht="52.5" customHeight="1">
      <c r="A22" s="56" t="s">
        <v>95</v>
      </c>
      <c r="B22" s="57" t="s">
        <v>96</v>
      </c>
      <c r="C22" s="52" t="s">
        <v>86</v>
      </c>
      <c r="D22" s="53"/>
      <c r="E22" s="53"/>
      <c r="F22" s="53"/>
      <c r="G22" s="53"/>
      <c r="H22" s="53"/>
      <c r="I22" s="53"/>
      <c r="J22" s="53"/>
      <c r="K22" s="53">
        <f t="shared" ref="K22:K31" si="4">SUM(D22:J22)</f>
        <v>0</v>
      </c>
      <c r="L22" s="54"/>
      <c r="M22" s="32"/>
      <c r="N22" s="32"/>
      <c r="O22" s="32"/>
      <c r="P22" s="32"/>
      <c r="Q22" s="32"/>
      <c r="R22" s="32"/>
      <c r="S22" s="32"/>
      <c r="T22" s="32"/>
      <c r="U22" s="32"/>
      <c r="V22" s="32"/>
      <c r="W22" s="32"/>
      <c r="X22" s="32"/>
      <c r="Y22" s="32"/>
      <c r="Z22" s="32"/>
    </row>
    <row r="23" spans="1:26" ht="61.5" customHeight="1">
      <c r="A23" s="56"/>
      <c r="B23" s="55" t="s">
        <v>97</v>
      </c>
      <c r="C23" s="52"/>
      <c r="D23" s="53"/>
      <c r="E23" s="53"/>
      <c r="F23" s="53"/>
      <c r="G23" s="53"/>
      <c r="H23" s="53"/>
      <c r="I23" s="53"/>
      <c r="J23" s="53"/>
      <c r="K23" s="53">
        <f t="shared" si="4"/>
        <v>0</v>
      </c>
      <c r="L23" s="54"/>
      <c r="M23" s="32"/>
      <c r="N23" s="32"/>
      <c r="O23" s="32"/>
      <c r="P23" s="32"/>
      <c r="Q23" s="32"/>
      <c r="R23" s="32"/>
      <c r="S23" s="32"/>
      <c r="T23" s="32"/>
      <c r="U23" s="32"/>
      <c r="V23" s="32"/>
      <c r="W23" s="32"/>
      <c r="X23" s="32"/>
      <c r="Y23" s="32"/>
      <c r="Z23" s="32"/>
    </row>
    <row r="24" spans="1:26" ht="13.5" customHeight="1">
      <c r="A24" s="56" t="s">
        <v>98</v>
      </c>
      <c r="B24" s="51" t="s">
        <v>99</v>
      </c>
      <c r="C24" s="58" t="s">
        <v>86</v>
      </c>
      <c r="D24" s="59">
        <f t="shared" ref="D24:J24" si="5">SUM(D25:D30)</f>
        <v>224</v>
      </c>
      <c r="E24" s="59">
        <f t="shared" si="5"/>
        <v>0</v>
      </c>
      <c r="F24" s="59">
        <f t="shared" si="5"/>
        <v>0</v>
      </c>
      <c r="G24" s="59">
        <f t="shared" si="5"/>
        <v>0</v>
      </c>
      <c r="H24" s="59">
        <f t="shared" si="5"/>
        <v>0</v>
      </c>
      <c r="I24" s="59">
        <f t="shared" si="5"/>
        <v>0</v>
      </c>
      <c r="J24" s="59">
        <f t="shared" si="5"/>
        <v>0</v>
      </c>
      <c r="K24" s="59">
        <f t="shared" si="4"/>
        <v>224</v>
      </c>
      <c r="L24" s="60"/>
      <c r="M24" s="32"/>
      <c r="N24" s="32"/>
      <c r="O24" s="32"/>
      <c r="P24" s="32"/>
      <c r="Q24" s="32"/>
      <c r="R24" s="32"/>
      <c r="S24" s="32"/>
      <c r="T24" s="32"/>
      <c r="U24" s="32"/>
      <c r="V24" s="32"/>
      <c r="W24" s="32"/>
      <c r="X24" s="32"/>
      <c r="Y24" s="32"/>
      <c r="Z24" s="32"/>
    </row>
    <row r="25" spans="1:26" ht="13.5" customHeight="1">
      <c r="A25" s="50"/>
      <c r="B25" s="55" t="s">
        <v>87</v>
      </c>
      <c r="C25" s="52" t="s">
        <v>86</v>
      </c>
      <c r="D25" s="53">
        <f t="shared" ref="D25:J25" si="6">D9-D16</f>
        <v>10</v>
      </c>
      <c r="E25" s="53">
        <f t="shared" si="6"/>
        <v>0</v>
      </c>
      <c r="F25" s="53">
        <f t="shared" si="6"/>
        <v>0</v>
      </c>
      <c r="G25" s="53">
        <f t="shared" si="6"/>
        <v>0</v>
      </c>
      <c r="H25" s="53">
        <f t="shared" si="6"/>
        <v>0</v>
      </c>
      <c r="I25" s="53">
        <f t="shared" si="6"/>
        <v>0</v>
      </c>
      <c r="J25" s="53">
        <f t="shared" si="6"/>
        <v>0</v>
      </c>
      <c r="K25" s="53">
        <f t="shared" si="4"/>
        <v>10</v>
      </c>
      <c r="L25" s="54"/>
      <c r="M25" s="32"/>
      <c r="N25" s="32"/>
      <c r="O25" s="32"/>
      <c r="P25" s="32"/>
      <c r="Q25" s="32"/>
      <c r="R25" s="32"/>
      <c r="S25" s="32"/>
      <c r="T25" s="32"/>
      <c r="U25" s="32"/>
      <c r="V25" s="32"/>
      <c r="W25" s="32"/>
      <c r="X25" s="32"/>
      <c r="Y25" s="32"/>
      <c r="Z25" s="32"/>
    </row>
    <row r="26" spans="1:26" ht="13.5" customHeight="1">
      <c r="A26" s="50"/>
      <c r="B26" s="55" t="s">
        <v>88</v>
      </c>
      <c r="C26" s="52" t="s">
        <v>86</v>
      </c>
      <c r="D26" s="53">
        <f t="shared" ref="D26:J26" si="7">+D10-D17</f>
        <v>0</v>
      </c>
      <c r="E26" s="53">
        <f t="shared" si="7"/>
        <v>0</v>
      </c>
      <c r="F26" s="53">
        <f t="shared" si="7"/>
        <v>0</v>
      </c>
      <c r="G26" s="53">
        <f t="shared" si="7"/>
        <v>0</v>
      </c>
      <c r="H26" s="53">
        <f t="shared" si="7"/>
        <v>0</v>
      </c>
      <c r="I26" s="53">
        <f t="shared" si="7"/>
        <v>0</v>
      </c>
      <c r="J26" s="53">
        <f t="shared" si="7"/>
        <v>0</v>
      </c>
      <c r="K26" s="53">
        <f t="shared" si="4"/>
        <v>0</v>
      </c>
      <c r="L26" s="54"/>
      <c r="M26" s="32"/>
      <c r="N26" s="32"/>
      <c r="O26" s="32"/>
      <c r="P26" s="32"/>
      <c r="Q26" s="32"/>
      <c r="R26" s="32"/>
      <c r="S26" s="32"/>
      <c r="T26" s="32"/>
      <c r="U26" s="32"/>
      <c r="V26" s="32"/>
      <c r="W26" s="32"/>
      <c r="X26" s="32"/>
      <c r="Y26" s="32"/>
      <c r="Z26" s="32"/>
    </row>
    <row r="27" spans="1:26" ht="13.5" customHeight="1">
      <c r="A27" s="50"/>
      <c r="B27" s="55" t="s">
        <v>100</v>
      </c>
      <c r="C27" s="52" t="s">
        <v>86</v>
      </c>
      <c r="D27" s="53">
        <f t="shared" ref="D27:J27" si="8">+D11-D18</f>
        <v>0</v>
      </c>
      <c r="E27" s="53">
        <f t="shared" si="8"/>
        <v>0</v>
      </c>
      <c r="F27" s="53">
        <f t="shared" si="8"/>
        <v>0</v>
      </c>
      <c r="G27" s="53">
        <f t="shared" si="8"/>
        <v>0</v>
      </c>
      <c r="H27" s="53">
        <f t="shared" si="8"/>
        <v>0</v>
      </c>
      <c r="I27" s="53">
        <f t="shared" si="8"/>
        <v>0</v>
      </c>
      <c r="J27" s="53">
        <f t="shared" si="8"/>
        <v>0</v>
      </c>
      <c r="K27" s="53">
        <f t="shared" si="4"/>
        <v>0</v>
      </c>
      <c r="L27" s="54"/>
      <c r="M27" s="32"/>
      <c r="N27" s="32"/>
      <c r="O27" s="32"/>
      <c r="P27" s="32"/>
      <c r="Q27" s="32"/>
      <c r="R27" s="32"/>
      <c r="S27" s="32"/>
      <c r="T27" s="32"/>
      <c r="U27" s="32"/>
      <c r="V27" s="32"/>
      <c r="W27" s="32"/>
      <c r="X27" s="32"/>
      <c r="Y27" s="32"/>
      <c r="Z27" s="32"/>
    </row>
    <row r="28" spans="1:26" ht="13.5" customHeight="1">
      <c r="A28" s="50"/>
      <c r="B28" s="55" t="s">
        <v>101</v>
      </c>
      <c r="C28" s="52" t="s">
        <v>86</v>
      </c>
      <c r="D28" s="53">
        <f t="shared" ref="D28:J28" si="9">+D12-D19</f>
        <v>74</v>
      </c>
      <c r="E28" s="53">
        <f t="shared" si="9"/>
        <v>0</v>
      </c>
      <c r="F28" s="53">
        <f t="shared" si="9"/>
        <v>0</v>
      </c>
      <c r="G28" s="53">
        <f t="shared" si="9"/>
        <v>0</v>
      </c>
      <c r="H28" s="53">
        <f t="shared" si="9"/>
        <v>0</v>
      </c>
      <c r="I28" s="53">
        <f t="shared" si="9"/>
        <v>0</v>
      </c>
      <c r="J28" s="53">
        <f t="shared" si="9"/>
        <v>0</v>
      </c>
      <c r="K28" s="53">
        <f t="shared" si="4"/>
        <v>74</v>
      </c>
      <c r="L28" s="54"/>
      <c r="M28" s="32"/>
      <c r="N28" s="32"/>
      <c r="O28" s="32"/>
      <c r="P28" s="32"/>
      <c r="Q28" s="32"/>
      <c r="R28" s="32"/>
      <c r="S28" s="32"/>
      <c r="T28" s="32"/>
      <c r="U28" s="32"/>
      <c r="V28" s="32"/>
      <c r="W28" s="32"/>
      <c r="X28" s="32"/>
      <c r="Y28" s="32"/>
      <c r="Z28" s="32"/>
    </row>
    <row r="29" spans="1:26" ht="13.5" customHeight="1">
      <c r="A29" s="50"/>
      <c r="B29" s="55" t="s">
        <v>102</v>
      </c>
      <c r="C29" s="52" t="s">
        <v>86</v>
      </c>
      <c r="D29" s="53">
        <f t="shared" ref="D29:J29" si="10">+D13-D20</f>
        <v>140</v>
      </c>
      <c r="E29" s="53">
        <f t="shared" si="10"/>
        <v>0</v>
      </c>
      <c r="F29" s="53">
        <f t="shared" si="10"/>
        <v>0</v>
      </c>
      <c r="G29" s="53">
        <f t="shared" si="10"/>
        <v>0</v>
      </c>
      <c r="H29" s="53">
        <f t="shared" si="10"/>
        <v>0</v>
      </c>
      <c r="I29" s="53">
        <f t="shared" si="10"/>
        <v>0</v>
      </c>
      <c r="J29" s="53">
        <f t="shared" si="10"/>
        <v>0</v>
      </c>
      <c r="K29" s="53">
        <f t="shared" si="4"/>
        <v>140</v>
      </c>
      <c r="L29" s="54"/>
      <c r="M29" s="32"/>
      <c r="N29" s="32"/>
      <c r="O29" s="32"/>
      <c r="P29" s="32"/>
      <c r="Q29" s="32"/>
      <c r="R29" s="32"/>
      <c r="S29" s="32"/>
      <c r="T29" s="32"/>
      <c r="U29" s="32"/>
      <c r="V29" s="32"/>
      <c r="W29" s="32"/>
      <c r="X29" s="32"/>
      <c r="Y29" s="32"/>
      <c r="Z29" s="32"/>
    </row>
    <row r="30" spans="1:26" ht="13.5" customHeight="1">
      <c r="A30" s="50"/>
      <c r="B30" s="55" t="s">
        <v>103</v>
      </c>
      <c r="C30" s="52" t="s">
        <v>86</v>
      </c>
      <c r="D30" s="53">
        <f t="shared" ref="D30:J30" si="11">+D23</f>
        <v>0</v>
      </c>
      <c r="E30" s="53">
        <f t="shared" si="11"/>
        <v>0</v>
      </c>
      <c r="F30" s="53">
        <f t="shared" si="11"/>
        <v>0</v>
      </c>
      <c r="G30" s="53">
        <f t="shared" si="11"/>
        <v>0</v>
      </c>
      <c r="H30" s="53">
        <f t="shared" si="11"/>
        <v>0</v>
      </c>
      <c r="I30" s="53">
        <f t="shared" si="11"/>
        <v>0</v>
      </c>
      <c r="J30" s="53">
        <f t="shared" si="11"/>
        <v>0</v>
      </c>
      <c r="K30" s="53">
        <f t="shared" si="4"/>
        <v>0</v>
      </c>
      <c r="L30" s="54"/>
      <c r="M30" s="32"/>
      <c r="N30" s="32"/>
      <c r="O30" s="32"/>
      <c r="P30" s="32"/>
      <c r="Q30" s="32"/>
      <c r="R30" s="32"/>
      <c r="S30" s="32"/>
      <c r="T30" s="32"/>
      <c r="U30" s="32"/>
      <c r="V30" s="32"/>
      <c r="W30" s="32"/>
      <c r="X30" s="32"/>
      <c r="Y30" s="32"/>
      <c r="Z30" s="32"/>
    </row>
    <row r="31" spans="1:26" ht="15.75" customHeight="1">
      <c r="A31" s="56"/>
      <c r="B31" s="55" t="s">
        <v>104</v>
      </c>
      <c r="C31" s="52" t="s">
        <v>86</v>
      </c>
      <c r="D31" s="53">
        <f t="shared" ref="D31:J31" si="12">+D23</f>
        <v>0</v>
      </c>
      <c r="E31" s="53">
        <f t="shared" si="12"/>
        <v>0</v>
      </c>
      <c r="F31" s="53">
        <f t="shared" si="12"/>
        <v>0</v>
      </c>
      <c r="G31" s="53">
        <f t="shared" si="12"/>
        <v>0</v>
      </c>
      <c r="H31" s="53">
        <f t="shared" si="12"/>
        <v>0</v>
      </c>
      <c r="I31" s="53">
        <f t="shared" si="12"/>
        <v>0</v>
      </c>
      <c r="J31" s="53">
        <f t="shared" si="12"/>
        <v>0</v>
      </c>
      <c r="K31" s="53">
        <f t="shared" si="4"/>
        <v>0</v>
      </c>
      <c r="L31" s="54"/>
      <c r="M31" s="32"/>
      <c r="N31" s="32"/>
      <c r="O31" s="32"/>
      <c r="P31" s="32"/>
      <c r="Q31" s="32"/>
      <c r="R31" s="32"/>
      <c r="S31" s="32"/>
      <c r="T31" s="32"/>
      <c r="U31" s="32"/>
      <c r="V31" s="32"/>
      <c r="W31" s="32"/>
      <c r="X31" s="32"/>
      <c r="Y31" s="32"/>
      <c r="Z31" s="32"/>
    </row>
    <row r="32" spans="1:26" ht="28.5" customHeight="1">
      <c r="A32" s="44" t="s">
        <v>105</v>
      </c>
      <c r="B32" s="45" t="s">
        <v>106</v>
      </c>
      <c r="C32" s="46"/>
      <c r="D32" s="61"/>
      <c r="E32" s="61"/>
      <c r="F32" s="61"/>
      <c r="G32" s="61"/>
      <c r="H32" s="61"/>
      <c r="I32" s="61"/>
      <c r="J32" s="61"/>
      <c r="K32" s="62"/>
      <c r="L32" s="49"/>
      <c r="M32" s="32" t="s">
        <v>107</v>
      </c>
      <c r="N32" s="32"/>
      <c r="O32" s="32"/>
      <c r="P32" s="32"/>
      <c r="Q32" s="32"/>
      <c r="R32" s="32"/>
      <c r="S32" s="32"/>
      <c r="T32" s="32"/>
      <c r="U32" s="32"/>
      <c r="V32" s="32"/>
      <c r="W32" s="32"/>
      <c r="X32" s="32"/>
      <c r="Y32" s="32"/>
      <c r="Z32" s="32"/>
    </row>
    <row r="33" spans="1:26" ht="74.25" customHeight="1">
      <c r="A33" s="50" t="s">
        <v>84</v>
      </c>
      <c r="B33" s="51" t="s">
        <v>85</v>
      </c>
      <c r="C33" s="52" t="s">
        <v>86</v>
      </c>
      <c r="D33" s="53">
        <f t="shared" ref="D33:J33" si="13">SUM(D34:D37)</f>
        <v>0</v>
      </c>
      <c r="E33" s="53">
        <f t="shared" si="13"/>
        <v>0</v>
      </c>
      <c r="F33" s="53">
        <f t="shared" si="13"/>
        <v>0</v>
      </c>
      <c r="G33" s="53">
        <f t="shared" si="13"/>
        <v>0</v>
      </c>
      <c r="H33" s="53">
        <f t="shared" si="13"/>
        <v>0</v>
      </c>
      <c r="I33" s="53">
        <f t="shared" si="13"/>
        <v>0</v>
      </c>
      <c r="J33" s="53">
        <f t="shared" si="13"/>
        <v>0</v>
      </c>
      <c r="K33" s="53">
        <f t="shared" ref="K33:K49" si="14">SUM(D33:J33)</f>
        <v>0</v>
      </c>
      <c r="L33" s="54"/>
      <c r="M33" s="752"/>
      <c r="N33" s="32"/>
      <c r="O33" s="32"/>
      <c r="P33" s="32"/>
      <c r="Q33" s="32"/>
      <c r="R33" s="32"/>
      <c r="S33" s="32"/>
      <c r="T33" s="32"/>
      <c r="U33" s="32"/>
      <c r="V33" s="32"/>
      <c r="W33" s="32"/>
      <c r="X33" s="32"/>
      <c r="Y33" s="32"/>
      <c r="Z33" s="32"/>
    </row>
    <row r="34" spans="1:26" ht="13.5" customHeight="1">
      <c r="A34" s="50"/>
      <c r="B34" s="55" t="s">
        <v>108</v>
      </c>
      <c r="C34" s="52" t="s">
        <v>86</v>
      </c>
      <c r="D34" s="53"/>
      <c r="E34" s="53"/>
      <c r="F34" s="53"/>
      <c r="G34" s="53"/>
      <c r="H34" s="53"/>
      <c r="I34" s="53"/>
      <c r="J34" s="53"/>
      <c r="K34" s="53">
        <f t="shared" si="14"/>
        <v>0</v>
      </c>
      <c r="L34" s="54"/>
      <c r="M34" s="753"/>
      <c r="N34" s="32"/>
      <c r="O34" s="32"/>
      <c r="P34" s="32"/>
      <c r="Q34" s="32"/>
      <c r="R34" s="32"/>
      <c r="S34" s="32"/>
      <c r="T34" s="32"/>
      <c r="U34" s="32"/>
      <c r="V34" s="32"/>
      <c r="W34" s="32"/>
      <c r="X34" s="32"/>
      <c r="Y34" s="32"/>
      <c r="Z34" s="32"/>
    </row>
    <row r="35" spans="1:26" ht="19.5" customHeight="1">
      <c r="A35" s="50"/>
      <c r="B35" s="55" t="s">
        <v>109</v>
      </c>
      <c r="C35" s="52" t="s">
        <v>86</v>
      </c>
      <c r="D35" s="53"/>
      <c r="E35" s="53"/>
      <c r="F35" s="53"/>
      <c r="G35" s="53"/>
      <c r="H35" s="53"/>
      <c r="I35" s="53"/>
      <c r="J35" s="53"/>
      <c r="K35" s="53">
        <f t="shared" si="14"/>
        <v>0</v>
      </c>
      <c r="L35" s="54"/>
      <c r="M35" s="753"/>
      <c r="N35" s="32"/>
      <c r="O35" s="32"/>
      <c r="P35" s="32"/>
      <c r="Q35" s="32"/>
      <c r="R35" s="32"/>
      <c r="S35" s="32"/>
      <c r="T35" s="32"/>
      <c r="U35" s="32"/>
      <c r="V35" s="32"/>
      <c r="W35" s="32"/>
      <c r="X35" s="32"/>
      <c r="Y35" s="32"/>
      <c r="Z35" s="32"/>
    </row>
    <row r="36" spans="1:26" ht="17.25" customHeight="1">
      <c r="A36" s="50"/>
      <c r="B36" s="55" t="s">
        <v>110</v>
      </c>
      <c r="C36" s="52" t="s">
        <v>86</v>
      </c>
      <c r="D36" s="53"/>
      <c r="E36" s="53"/>
      <c r="F36" s="53"/>
      <c r="G36" s="53"/>
      <c r="H36" s="53"/>
      <c r="I36" s="53"/>
      <c r="J36" s="53"/>
      <c r="K36" s="53">
        <f t="shared" si="14"/>
        <v>0</v>
      </c>
      <c r="L36" s="54"/>
      <c r="M36" s="753"/>
      <c r="N36" s="32"/>
      <c r="O36" s="32"/>
      <c r="P36" s="32"/>
      <c r="Q36" s="32"/>
      <c r="R36" s="32"/>
      <c r="S36" s="32"/>
      <c r="T36" s="32"/>
      <c r="U36" s="32"/>
      <c r="V36" s="32"/>
      <c r="W36" s="32"/>
      <c r="X36" s="32"/>
      <c r="Y36" s="32"/>
      <c r="Z36" s="32"/>
    </row>
    <row r="37" spans="1:26" ht="22.5" customHeight="1">
      <c r="A37" s="50"/>
      <c r="B37" s="55" t="s">
        <v>111</v>
      </c>
      <c r="C37" s="52" t="s">
        <v>86</v>
      </c>
      <c r="D37" s="53"/>
      <c r="E37" s="53"/>
      <c r="F37" s="53"/>
      <c r="G37" s="53"/>
      <c r="H37" s="53"/>
      <c r="I37" s="53"/>
      <c r="J37" s="53"/>
      <c r="K37" s="53">
        <f t="shared" si="14"/>
        <v>0</v>
      </c>
      <c r="L37" s="54"/>
      <c r="M37" s="753"/>
      <c r="N37" s="32"/>
      <c r="O37" s="32"/>
      <c r="P37" s="32"/>
      <c r="Q37" s="32"/>
      <c r="R37" s="32"/>
      <c r="S37" s="32"/>
      <c r="T37" s="32"/>
      <c r="U37" s="32"/>
      <c r="V37" s="32"/>
      <c r="W37" s="32"/>
      <c r="X37" s="32"/>
      <c r="Y37" s="32"/>
      <c r="Z37" s="32"/>
    </row>
    <row r="38" spans="1:26" ht="57" customHeight="1">
      <c r="A38" s="56" t="s">
        <v>93</v>
      </c>
      <c r="B38" s="51" t="s">
        <v>94</v>
      </c>
      <c r="C38" s="52"/>
      <c r="D38" s="53">
        <f t="shared" ref="D38:J38" si="15">SUM(D39:D42)</f>
        <v>0</v>
      </c>
      <c r="E38" s="53">
        <f t="shared" si="15"/>
        <v>0</v>
      </c>
      <c r="F38" s="53">
        <f t="shared" si="15"/>
        <v>0</v>
      </c>
      <c r="G38" s="53">
        <f t="shared" si="15"/>
        <v>0</v>
      </c>
      <c r="H38" s="53">
        <f t="shared" si="15"/>
        <v>0</v>
      </c>
      <c r="I38" s="53">
        <f t="shared" si="15"/>
        <v>0</v>
      </c>
      <c r="J38" s="53">
        <f t="shared" si="15"/>
        <v>0</v>
      </c>
      <c r="K38" s="53">
        <f t="shared" si="14"/>
        <v>0</v>
      </c>
      <c r="L38" s="54"/>
      <c r="M38" s="32"/>
      <c r="N38" s="32"/>
      <c r="O38" s="32"/>
      <c r="P38" s="32"/>
      <c r="Q38" s="32"/>
      <c r="R38" s="32"/>
      <c r="S38" s="32"/>
      <c r="T38" s="32"/>
      <c r="U38" s="32"/>
      <c r="V38" s="32"/>
      <c r="W38" s="32"/>
      <c r="X38" s="32"/>
      <c r="Y38" s="32"/>
      <c r="Z38" s="32"/>
    </row>
    <row r="39" spans="1:26" ht="13.5" customHeight="1">
      <c r="A39" s="50"/>
      <c r="B39" s="55" t="s">
        <v>108</v>
      </c>
      <c r="C39" s="52" t="s">
        <v>86</v>
      </c>
      <c r="D39" s="53"/>
      <c r="E39" s="53"/>
      <c r="F39" s="53"/>
      <c r="G39" s="53"/>
      <c r="H39" s="53"/>
      <c r="I39" s="53"/>
      <c r="J39" s="53"/>
      <c r="K39" s="53">
        <f t="shared" si="14"/>
        <v>0</v>
      </c>
      <c r="L39" s="54"/>
      <c r="M39" s="32"/>
      <c r="N39" s="32"/>
      <c r="O39" s="32"/>
      <c r="P39" s="32"/>
      <c r="Q39" s="32"/>
      <c r="R39" s="32"/>
      <c r="S39" s="32"/>
      <c r="T39" s="32"/>
      <c r="U39" s="32"/>
      <c r="V39" s="32"/>
      <c r="W39" s="32"/>
      <c r="X39" s="32"/>
      <c r="Y39" s="32"/>
      <c r="Z39" s="32"/>
    </row>
    <row r="40" spans="1:26" ht="13.5" customHeight="1">
      <c r="A40" s="50"/>
      <c r="B40" s="55" t="s">
        <v>109</v>
      </c>
      <c r="C40" s="52" t="s">
        <v>86</v>
      </c>
      <c r="D40" s="53"/>
      <c r="E40" s="53"/>
      <c r="F40" s="53"/>
      <c r="G40" s="53"/>
      <c r="H40" s="53"/>
      <c r="I40" s="53"/>
      <c r="J40" s="53"/>
      <c r="K40" s="53">
        <f t="shared" si="14"/>
        <v>0</v>
      </c>
      <c r="L40" s="54"/>
      <c r="M40" s="32"/>
      <c r="N40" s="32"/>
      <c r="O40" s="32"/>
      <c r="P40" s="32"/>
      <c r="Q40" s="32"/>
      <c r="R40" s="32"/>
      <c r="S40" s="32"/>
      <c r="T40" s="32"/>
      <c r="U40" s="32"/>
      <c r="V40" s="32"/>
      <c r="W40" s="32"/>
      <c r="X40" s="32"/>
      <c r="Y40" s="32"/>
      <c r="Z40" s="32"/>
    </row>
    <row r="41" spans="1:26" ht="13.5" customHeight="1">
      <c r="A41" s="50"/>
      <c r="B41" s="55" t="s">
        <v>110</v>
      </c>
      <c r="C41" s="52" t="s">
        <v>86</v>
      </c>
      <c r="D41" s="53"/>
      <c r="E41" s="53"/>
      <c r="F41" s="53"/>
      <c r="G41" s="53"/>
      <c r="H41" s="53"/>
      <c r="I41" s="53"/>
      <c r="J41" s="53"/>
      <c r="K41" s="53">
        <f t="shared" si="14"/>
        <v>0</v>
      </c>
      <c r="L41" s="54"/>
      <c r="M41" s="32"/>
      <c r="N41" s="32"/>
      <c r="O41" s="32"/>
      <c r="P41" s="32"/>
      <c r="Q41" s="32"/>
      <c r="R41" s="32"/>
      <c r="S41" s="32"/>
      <c r="T41" s="32"/>
      <c r="U41" s="32"/>
      <c r="V41" s="32"/>
      <c r="W41" s="32"/>
      <c r="X41" s="32"/>
      <c r="Y41" s="32"/>
      <c r="Z41" s="32"/>
    </row>
    <row r="42" spans="1:26" ht="13.5" customHeight="1">
      <c r="A42" s="50"/>
      <c r="B42" s="55" t="s">
        <v>111</v>
      </c>
      <c r="C42" s="52" t="s">
        <v>86</v>
      </c>
      <c r="D42" s="53"/>
      <c r="E42" s="53"/>
      <c r="F42" s="53"/>
      <c r="G42" s="53"/>
      <c r="H42" s="53"/>
      <c r="I42" s="53"/>
      <c r="J42" s="53"/>
      <c r="K42" s="53">
        <f t="shared" si="14"/>
        <v>0</v>
      </c>
      <c r="L42" s="54"/>
      <c r="M42" s="32"/>
      <c r="N42" s="32"/>
      <c r="O42" s="32"/>
      <c r="P42" s="32"/>
      <c r="Q42" s="32"/>
      <c r="R42" s="32"/>
      <c r="S42" s="32"/>
      <c r="T42" s="32"/>
      <c r="U42" s="32"/>
      <c r="V42" s="32"/>
      <c r="W42" s="32"/>
      <c r="X42" s="32"/>
      <c r="Y42" s="32"/>
      <c r="Z42" s="32"/>
    </row>
    <row r="43" spans="1:26" ht="13.5" customHeight="1">
      <c r="A43" s="56" t="s">
        <v>95</v>
      </c>
      <c r="B43" s="63" t="s">
        <v>112</v>
      </c>
      <c r="C43" s="52" t="s">
        <v>86</v>
      </c>
      <c r="D43" s="53"/>
      <c r="E43" s="53"/>
      <c r="F43" s="53"/>
      <c r="G43" s="53"/>
      <c r="H43" s="53"/>
      <c r="I43" s="53"/>
      <c r="J43" s="53"/>
      <c r="K43" s="53">
        <f t="shared" si="14"/>
        <v>0</v>
      </c>
      <c r="L43" s="54"/>
      <c r="M43" s="32"/>
      <c r="N43" s="32"/>
      <c r="O43" s="32"/>
      <c r="P43" s="32"/>
      <c r="Q43" s="32"/>
      <c r="R43" s="32"/>
      <c r="S43" s="32"/>
      <c r="T43" s="32"/>
      <c r="U43" s="32"/>
      <c r="V43" s="32"/>
      <c r="W43" s="32"/>
      <c r="X43" s="32"/>
      <c r="Y43" s="32"/>
      <c r="Z43" s="32"/>
    </row>
    <row r="44" spans="1:26" ht="13.5" customHeight="1">
      <c r="A44" s="56"/>
      <c r="B44" s="55" t="s">
        <v>113</v>
      </c>
      <c r="C44" s="52"/>
      <c r="D44" s="53"/>
      <c r="E44" s="53"/>
      <c r="F44" s="53"/>
      <c r="G44" s="53"/>
      <c r="H44" s="53"/>
      <c r="I44" s="53"/>
      <c r="J44" s="53"/>
      <c r="K44" s="53">
        <f t="shared" si="14"/>
        <v>0</v>
      </c>
      <c r="L44" s="54"/>
      <c r="M44" s="32"/>
      <c r="N44" s="32"/>
      <c r="O44" s="32"/>
      <c r="P44" s="32"/>
      <c r="Q44" s="32"/>
      <c r="R44" s="32"/>
      <c r="S44" s="32"/>
      <c r="T44" s="32"/>
      <c r="U44" s="32"/>
      <c r="V44" s="32"/>
      <c r="W44" s="32"/>
      <c r="X44" s="32"/>
      <c r="Y44" s="32"/>
      <c r="Z44" s="32"/>
    </row>
    <row r="45" spans="1:26" ht="13.5" customHeight="1">
      <c r="A45" s="56" t="s">
        <v>98</v>
      </c>
      <c r="B45" s="51" t="s">
        <v>99</v>
      </c>
      <c r="C45" s="58" t="s">
        <v>86</v>
      </c>
      <c r="D45" s="59">
        <f t="shared" ref="D45:J45" si="16">SUM(D46:D49)</f>
        <v>0</v>
      </c>
      <c r="E45" s="59">
        <f t="shared" si="16"/>
        <v>0</v>
      </c>
      <c r="F45" s="59">
        <f t="shared" si="16"/>
        <v>0</v>
      </c>
      <c r="G45" s="59">
        <f t="shared" si="16"/>
        <v>0</v>
      </c>
      <c r="H45" s="59">
        <f t="shared" si="16"/>
        <v>0</v>
      </c>
      <c r="I45" s="59">
        <f t="shared" si="16"/>
        <v>0</v>
      </c>
      <c r="J45" s="59">
        <f t="shared" si="16"/>
        <v>0</v>
      </c>
      <c r="K45" s="59">
        <f t="shared" si="14"/>
        <v>0</v>
      </c>
      <c r="L45" s="60"/>
      <c r="M45" s="32"/>
      <c r="N45" s="32"/>
      <c r="O45" s="32"/>
      <c r="P45" s="32"/>
      <c r="Q45" s="32"/>
      <c r="R45" s="32"/>
      <c r="S45" s="32"/>
      <c r="T45" s="32"/>
      <c r="U45" s="32"/>
      <c r="V45" s="32"/>
      <c r="W45" s="32"/>
      <c r="X45" s="32"/>
      <c r="Y45" s="32"/>
      <c r="Z45" s="32"/>
    </row>
    <row r="46" spans="1:26" ht="13.5" customHeight="1">
      <c r="A46" s="50"/>
      <c r="B46" s="55" t="s">
        <v>114</v>
      </c>
      <c r="C46" s="52" t="s">
        <v>86</v>
      </c>
      <c r="D46" s="53">
        <f t="shared" ref="D46:J46" si="17">D34-D39</f>
        <v>0</v>
      </c>
      <c r="E46" s="53">
        <f t="shared" si="17"/>
        <v>0</v>
      </c>
      <c r="F46" s="53">
        <f t="shared" si="17"/>
        <v>0</v>
      </c>
      <c r="G46" s="53">
        <f t="shared" si="17"/>
        <v>0</v>
      </c>
      <c r="H46" s="53">
        <f t="shared" si="17"/>
        <v>0</v>
      </c>
      <c r="I46" s="53">
        <f t="shared" si="17"/>
        <v>0</v>
      </c>
      <c r="J46" s="53">
        <f t="shared" si="17"/>
        <v>0</v>
      </c>
      <c r="K46" s="53">
        <f t="shared" si="14"/>
        <v>0</v>
      </c>
      <c r="L46" s="54"/>
      <c r="M46" s="32"/>
      <c r="N46" s="32"/>
      <c r="O46" s="32"/>
      <c r="P46" s="32"/>
      <c r="Q46" s="32"/>
      <c r="R46" s="32"/>
      <c r="S46" s="32"/>
      <c r="T46" s="32"/>
      <c r="U46" s="32"/>
      <c r="V46" s="32"/>
      <c r="W46" s="32"/>
      <c r="X46" s="32"/>
      <c r="Y46" s="32"/>
      <c r="Z46" s="32"/>
    </row>
    <row r="47" spans="1:26" ht="13.5" customHeight="1">
      <c r="A47" s="50"/>
      <c r="B47" s="55" t="s">
        <v>100</v>
      </c>
      <c r="C47" s="52" t="s">
        <v>86</v>
      </c>
      <c r="D47" s="53">
        <f t="shared" ref="D47:J47" si="18">+D35-D41</f>
        <v>0</v>
      </c>
      <c r="E47" s="53">
        <f t="shared" si="18"/>
        <v>0</v>
      </c>
      <c r="F47" s="53">
        <f t="shared" si="18"/>
        <v>0</v>
      </c>
      <c r="G47" s="53">
        <f t="shared" si="18"/>
        <v>0</v>
      </c>
      <c r="H47" s="53">
        <f t="shared" si="18"/>
        <v>0</v>
      </c>
      <c r="I47" s="53">
        <f t="shared" si="18"/>
        <v>0</v>
      </c>
      <c r="J47" s="53">
        <f t="shared" si="18"/>
        <v>0</v>
      </c>
      <c r="K47" s="53">
        <f t="shared" si="14"/>
        <v>0</v>
      </c>
      <c r="L47" s="54"/>
      <c r="M47" s="32"/>
      <c r="N47" s="32"/>
      <c r="O47" s="32"/>
      <c r="P47" s="32"/>
      <c r="Q47" s="32"/>
      <c r="R47" s="32"/>
      <c r="S47" s="32"/>
      <c r="T47" s="32"/>
      <c r="U47" s="32"/>
      <c r="V47" s="32"/>
      <c r="W47" s="32"/>
      <c r="X47" s="32"/>
      <c r="Y47" s="32"/>
      <c r="Z47" s="32"/>
    </row>
    <row r="48" spans="1:26" ht="13.5" customHeight="1">
      <c r="A48" s="50"/>
      <c r="B48" s="55" t="s">
        <v>101</v>
      </c>
      <c r="C48" s="52" t="s">
        <v>86</v>
      </c>
      <c r="D48" s="53">
        <f t="shared" ref="D48:J48" si="19">+D35-D41</f>
        <v>0</v>
      </c>
      <c r="E48" s="53">
        <f t="shared" si="19"/>
        <v>0</v>
      </c>
      <c r="F48" s="53">
        <f t="shared" si="19"/>
        <v>0</v>
      </c>
      <c r="G48" s="53">
        <f t="shared" si="19"/>
        <v>0</v>
      </c>
      <c r="H48" s="53">
        <f t="shared" si="19"/>
        <v>0</v>
      </c>
      <c r="I48" s="53">
        <f t="shared" si="19"/>
        <v>0</v>
      </c>
      <c r="J48" s="53">
        <f t="shared" si="19"/>
        <v>0</v>
      </c>
      <c r="K48" s="53">
        <f t="shared" si="14"/>
        <v>0</v>
      </c>
      <c r="L48" s="54"/>
      <c r="M48" s="32"/>
      <c r="N48" s="32"/>
      <c r="O48" s="32"/>
      <c r="P48" s="32"/>
      <c r="Q48" s="32"/>
      <c r="R48" s="32"/>
      <c r="S48" s="32"/>
      <c r="T48" s="32"/>
      <c r="U48" s="32"/>
      <c r="V48" s="32"/>
      <c r="W48" s="32"/>
      <c r="X48" s="32"/>
      <c r="Y48" s="32"/>
      <c r="Z48" s="32"/>
    </row>
    <row r="49" spans="1:26" ht="13.5" customHeight="1">
      <c r="A49" s="50"/>
      <c r="B49" s="55" t="s">
        <v>102</v>
      </c>
      <c r="C49" s="52" t="s">
        <v>86</v>
      </c>
      <c r="D49" s="53">
        <f t="shared" ref="D49:J49" si="20">+D36-D42</f>
        <v>0</v>
      </c>
      <c r="E49" s="53">
        <f t="shared" si="20"/>
        <v>0</v>
      </c>
      <c r="F49" s="53">
        <f t="shared" si="20"/>
        <v>0</v>
      </c>
      <c r="G49" s="53">
        <f t="shared" si="20"/>
        <v>0</v>
      </c>
      <c r="H49" s="53">
        <f t="shared" si="20"/>
        <v>0</v>
      </c>
      <c r="I49" s="53">
        <f t="shared" si="20"/>
        <v>0</v>
      </c>
      <c r="J49" s="53">
        <f t="shared" si="20"/>
        <v>0</v>
      </c>
      <c r="K49" s="53">
        <f t="shared" si="14"/>
        <v>0</v>
      </c>
      <c r="L49" s="54"/>
      <c r="M49" s="32"/>
      <c r="N49" s="32"/>
      <c r="O49" s="32"/>
      <c r="P49" s="32"/>
      <c r="Q49" s="32"/>
      <c r="R49" s="32"/>
      <c r="S49" s="32"/>
      <c r="T49" s="32"/>
      <c r="U49" s="32"/>
      <c r="V49" s="32"/>
      <c r="W49" s="32"/>
      <c r="X49" s="32"/>
      <c r="Y49" s="32"/>
      <c r="Z49" s="32"/>
    </row>
    <row r="50" spans="1:26" ht="28.5" customHeight="1">
      <c r="A50" s="44" t="s">
        <v>115</v>
      </c>
      <c r="B50" s="45" t="s">
        <v>116</v>
      </c>
      <c r="C50" s="46"/>
      <c r="D50" s="61"/>
      <c r="E50" s="61"/>
      <c r="F50" s="61"/>
      <c r="G50" s="61"/>
      <c r="H50" s="61"/>
      <c r="I50" s="61"/>
      <c r="J50" s="61"/>
      <c r="K50" s="62"/>
      <c r="L50" s="49"/>
      <c r="M50" s="32"/>
      <c r="N50" s="32"/>
      <c r="O50" s="32"/>
      <c r="P50" s="32"/>
      <c r="Q50" s="32"/>
      <c r="R50" s="32"/>
      <c r="S50" s="32"/>
      <c r="T50" s="32"/>
      <c r="U50" s="32"/>
      <c r="V50" s="32"/>
      <c r="W50" s="32"/>
      <c r="X50" s="32"/>
      <c r="Y50" s="32"/>
      <c r="Z50" s="32"/>
    </row>
    <row r="51" spans="1:26" ht="13.5" customHeight="1">
      <c r="A51" s="50" t="s">
        <v>84</v>
      </c>
      <c r="B51" s="51" t="s">
        <v>85</v>
      </c>
      <c r="C51" s="52" t="s">
        <v>86</v>
      </c>
      <c r="D51" s="53">
        <f t="shared" ref="D51:J51" si="21">SUM(D52:D55)</f>
        <v>0</v>
      </c>
      <c r="E51" s="53">
        <f t="shared" si="21"/>
        <v>0</v>
      </c>
      <c r="F51" s="53">
        <f t="shared" si="21"/>
        <v>0</v>
      </c>
      <c r="G51" s="53">
        <f t="shared" si="21"/>
        <v>0</v>
      </c>
      <c r="H51" s="53">
        <f t="shared" si="21"/>
        <v>0</v>
      </c>
      <c r="I51" s="53">
        <f t="shared" si="21"/>
        <v>0</v>
      </c>
      <c r="J51" s="53">
        <f t="shared" si="21"/>
        <v>0</v>
      </c>
      <c r="K51" s="53">
        <f t="shared" ref="K51:K54" si="22">SUM(D51:J51)</f>
        <v>0</v>
      </c>
      <c r="L51" s="54"/>
      <c r="M51" s="32"/>
      <c r="N51" s="32"/>
      <c r="O51" s="32"/>
      <c r="P51" s="32"/>
      <c r="Q51" s="32"/>
      <c r="R51" s="32"/>
      <c r="S51" s="32"/>
      <c r="T51" s="32"/>
      <c r="U51" s="32"/>
      <c r="V51" s="32"/>
      <c r="W51" s="32"/>
      <c r="X51" s="32"/>
      <c r="Y51" s="32"/>
      <c r="Z51" s="32"/>
    </row>
    <row r="52" spans="1:26" ht="13.5" customHeight="1">
      <c r="A52" s="50"/>
      <c r="B52" s="55" t="s">
        <v>117</v>
      </c>
      <c r="C52" s="52" t="s">
        <v>86</v>
      </c>
      <c r="D52" s="53"/>
      <c r="E52" s="53"/>
      <c r="F52" s="53"/>
      <c r="G52" s="53"/>
      <c r="H52" s="53"/>
      <c r="I52" s="53"/>
      <c r="J52" s="53"/>
      <c r="K52" s="53">
        <f t="shared" si="22"/>
        <v>0</v>
      </c>
      <c r="L52" s="54"/>
      <c r="M52" s="32"/>
      <c r="N52" s="32"/>
      <c r="O52" s="32"/>
      <c r="P52" s="32"/>
      <c r="Q52" s="32"/>
      <c r="R52" s="32"/>
      <c r="S52" s="32"/>
      <c r="T52" s="32"/>
      <c r="U52" s="32"/>
      <c r="V52" s="32"/>
      <c r="W52" s="32"/>
      <c r="X52" s="32"/>
      <c r="Y52" s="32"/>
      <c r="Z52" s="32"/>
    </row>
    <row r="53" spans="1:26" ht="13.5" customHeight="1">
      <c r="A53" s="50"/>
      <c r="B53" s="55" t="s">
        <v>90</v>
      </c>
      <c r="C53" s="52" t="s">
        <v>86</v>
      </c>
      <c r="D53" s="53"/>
      <c r="E53" s="53"/>
      <c r="F53" s="53"/>
      <c r="G53" s="53"/>
      <c r="H53" s="53"/>
      <c r="I53" s="53"/>
      <c r="J53" s="53"/>
      <c r="K53" s="53">
        <f t="shared" si="22"/>
        <v>0</v>
      </c>
      <c r="L53" s="54"/>
      <c r="M53" s="32"/>
      <c r="N53" s="32"/>
      <c r="O53" s="32"/>
      <c r="P53" s="32"/>
      <c r="Q53" s="32"/>
      <c r="R53" s="32"/>
      <c r="S53" s="32"/>
      <c r="T53" s="32"/>
      <c r="U53" s="32"/>
      <c r="V53" s="32"/>
      <c r="W53" s="32"/>
      <c r="X53" s="32"/>
      <c r="Y53" s="32"/>
      <c r="Z53" s="32"/>
    </row>
    <row r="54" spans="1:26" ht="13.5" customHeight="1">
      <c r="A54" s="50"/>
      <c r="B54" s="55" t="s">
        <v>91</v>
      </c>
      <c r="C54" s="52" t="s">
        <v>86</v>
      </c>
      <c r="D54" s="53"/>
      <c r="E54" s="53"/>
      <c r="F54" s="53"/>
      <c r="G54" s="53"/>
      <c r="H54" s="53"/>
      <c r="I54" s="53"/>
      <c r="J54" s="53"/>
      <c r="K54" s="53">
        <f t="shared" si="22"/>
        <v>0</v>
      </c>
      <c r="L54" s="54"/>
      <c r="M54" s="32"/>
      <c r="N54" s="32"/>
      <c r="O54" s="32"/>
      <c r="P54" s="32"/>
      <c r="Q54" s="32"/>
      <c r="R54" s="32"/>
      <c r="S54" s="32"/>
      <c r="T54" s="32"/>
      <c r="U54" s="32"/>
      <c r="V54" s="32"/>
      <c r="W54" s="32"/>
      <c r="X54" s="32"/>
      <c r="Y54" s="32"/>
      <c r="Z54" s="32"/>
    </row>
    <row r="55" spans="1:26" ht="13.5" customHeight="1">
      <c r="A55" s="50"/>
      <c r="B55" s="55" t="s">
        <v>92</v>
      </c>
      <c r="C55" s="52" t="s">
        <v>86</v>
      </c>
      <c r="D55" s="53"/>
      <c r="E55" s="53"/>
      <c r="F55" s="53"/>
      <c r="G55" s="53"/>
      <c r="H55" s="53"/>
      <c r="I55" s="53"/>
      <c r="J55" s="53"/>
      <c r="K55" s="53"/>
      <c r="L55" s="54"/>
      <c r="M55" s="32"/>
      <c r="N55" s="32"/>
      <c r="O55" s="32"/>
      <c r="P55" s="32"/>
      <c r="Q55" s="32"/>
      <c r="R55" s="32"/>
      <c r="S55" s="32"/>
      <c r="T55" s="32"/>
      <c r="U55" s="32"/>
      <c r="V55" s="32"/>
      <c r="W55" s="32"/>
      <c r="X55" s="32"/>
      <c r="Y55" s="32"/>
      <c r="Z55" s="32"/>
    </row>
    <row r="56" spans="1:26" ht="13.5" customHeight="1">
      <c r="A56" s="56" t="s">
        <v>93</v>
      </c>
      <c r="B56" s="51" t="s">
        <v>94</v>
      </c>
      <c r="C56" s="52"/>
      <c r="D56" s="53">
        <f t="shared" ref="D56:J56" si="23">SUM(D57:D60)</f>
        <v>0</v>
      </c>
      <c r="E56" s="53">
        <f t="shared" si="23"/>
        <v>0</v>
      </c>
      <c r="F56" s="53">
        <f t="shared" si="23"/>
        <v>0</v>
      </c>
      <c r="G56" s="53">
        <f t="shared" si="23"/>
        <v>0</v>
      </c>
      <c r="H56" s="53">
        <f t="shared" si="23"/>
        <v>0</v>
      </c>
      <c r="I56" s="53">
        <f t="shared" si="23"/>
        <v>0</v>
      </c>
      <c r="J56" s="53">
        <f t="shared" si="23"/>
        <v>0</v>
      </c>
      <c r="K56" s="53">
        <f t="shared" ref="K56:K59" si="24">SUM(D56:J56)</f>
        <v>0</v>
      </c>
      <c r="L56" s="54"/>
      <c r="M56" s="32"/>
      <c r="N56" s="32"/>
      <c r="O56" s="32"/>
      <c r="P56" s="32"/>
      <c r="Q56" s="32"/>
      <c r="R56" s="32"/>
      <c r="S56" s="32"/>
      <c r="T56" s="32"/>
      <c r="U56" s="32"/>
      <c r="V56" s="32"/>
      <c r="W56" s="32"/>
      <c r="X56" s="32"/>
      <c r="Y56" s="32"/>
      <c r="Z56" s="32"/>
    </row>
    <row r="57" spans="1:26" ht="13.5" customHeight="1">
      <c r="A57" s="50"/>
      <c r="B57" s="55" t="s">
        <v>117</v>
      </c>
      <c r="C57" s="52" t="s">
        <v>86</v>
      </c>
      <c r="D57" s="53"/>
      <c r="E57" s="53"/>
      <c r="F57" s="53"/>
      <c r="G57" s="53"/>
      <c r="H57" s="53"/>
      <c r="I57" s="53"/>
      <c r="J57" s="53"/>
      <c r="K57" s="53">
        <f t="shared" si="24"/>
        <v>0</v>
      </c>
      <c r="L57" s="54"/>
      <c r="M57" s="32"/>
      <c r="N57" s="32"/>
      <c r="O57" s="32"/>
      <c r="P57" s="32"/>
      <c r="Q57" s="32"/>
      <c r="R57" s="32"/>
      <c r="S57" s="32"/>
      <c r="T57" s="32"/>
      <c r="U57" s="32"/>
      <c r="V57" s="32"/>
      <c r="W57" s="32"/>
      <c r="X57" s="32"/>
      <c r="Y57" s="32"/>
      <c r="Z57" s="32"/>
    </row>
    <row r="58" spans="1:26" ht="13.5" customHeight="1">
      <c r="A58" s="50"/>
      <c r="B58" s="55" t="s">
        <v>90</v>
      </c>
      <c r="C58" s="52" t="s">
        <v>86</v>
      </c>
      <c r="D58" s="53"/>
      <c r="E58" s="53"/>
      <c r="F58" s="53"/>
      <c r="G58" s="53"/>
      <c r="H58" s="53"/>
      <c r="I58" s="53"/>
      <c r="J58" s="53"/>
      <c r="K58" s="53">
        <f t="shared" si="24"/>
        <v>0</v>
      </c>
      <c r="L58" s="54"/>
      <c r="M58" s="32"/>
      <c r="N58" s="32"/>
      <c r="O58" s="32"/>
      <c r="P58" s="32"/>
      <c r="Q58" s="32"/>
      <c r="R58" s="32"/>
      <c r="S58" s="32"/>
      <c r="T58" s="32"/>
      <c r="U58" s="32"/>
      <c r="V58" s="32"/>
      <c r="W58" s="32"/>
      <c r="X58" s="32"/>
      <c r="Y58" s="32"/>
      <c r="Z58" s="32"/>
    </row>
    <row r="59" spans="1:26" ht="13.5" customHeight="1">
      <c r="A59" s="50"/>
      <c r="B59" s="55" t="s">
        <v>91</v>
      </c>
      <c r="C59" s="52" t="s">
        <v>86</v>
      </c>
      <c r="D59" s="53"/>
      <c r="E59" s="53"/>
      <c r="F59" s="53"/>
      <c r="G59" s="53"/>
      <c r="H59" s="53"/>
      <c r="I59" s="53"/>
      <c r="J59" s="53"/>
      <c r="K59" s="53">
        <f t="shared" si="24"/>
        <v>0</v>
      </c>
      <c r="L59" s="54"/>
      <c r="M59" s="32"/>
      <c r="N59" s="32"/>
      <c r="O59" s="32"/>
      <c r="P59" s="32"/>
      <c r="Q59" s="32"/>
      <c r="R59" s="32"/>
      <c r="S59" s="32"/>
      <c r="T59" s="32"/>
      <c r="U59" s="32"/>
      <c r="V59" s="32"/>
      <c r="W59" s="32"/>
      <c r="X59" s="32"/>
      <c r="Y59" s="32"/>
      <c r="Z59" s="32"/>
    </row>
    <row r="60" spans="1:26" ht="13.5" customHeight="1">
      <c r="A60" s="50"/>
      <c r="B60" s="55" t="s">
        <v>92</v>
      </c>
      <c r="C60" s="52" t="s">
        <v>86</v>
      </c>
      <c r="D60" s="53"/>
      <c r="E60" s="53"/>
      <c r="F60" s="53"/>
      <c r="G60" s="53"/>
      <c r="H60" s="53"/>
      <c r="I60" s="53"/>
      <c r="J60" s="53"/>
      <c r="K60" s="53"/>
      <c r="L60" s="54"/>
      <c r="M60" s="32"/>
      <c r="N60" s="32"/>
      <c r="O60" s="32"/>
      <c r="P60" s="32"/>
      <c r="Q60" s="32"/>
      <c r="R60" s="32"/>
      <c r="S60" s="32"/>
      <c r="T60" s="32"/>
      <c r="U60" s="32"/>
      <c r="V60" s="32"/>
      <c r="W60" s="32"/>
      <c r="X60" s="32"/>
      <c r="Y60" s="32"/>
      <c r="Z60" s="32"/>
    </row>
    <row r="61" spans="1:26" ht="13.5" customHeight="1">
      <c r="A61" s="56" t="s">
        <v>95</v>
      </c>
      <c r="B61" s="63" t="s">
        <v>112</v>
      </c>
      <c r="C61" s="52" t="s">
        <v>86</v>
      </c>
      <c r="D61" s="53"/>
      <c r="E61" s="53"/>
      <c r="F61" s="53"/>
      <c r="G61" s="53"/>
      <c r="H61" s="53"/>
      <c r="I61" s="53"/>
      <c r="J61" s="53"/>
      <c r="K61" s="53">
        <f t="shared" ref="K61:K65" si="25">SUM(D61:J61)</f>
        <v>0</v>
      </c>
      <c r="L61" s="54"/>
      <c r="M61" s="32"/>
      <c r="N61" s="32"/>
      <c r="O61" s="32"/>
      <c r="P61" s="32"/>
      <c r="Q61" s="32"/>
      <c r="R61" s="32"/>
      <c r="S61" s="32"/>
      <c r="T61" s="32"/>
      <c r="U61" s="32"/>
      <c r="V61" s="32"/>
      <c r="W61" s="32"/>
      <c r="X61" s="32"/>
      <c r="Y61" s="32"/>
      <c r="Z61" s="32"/>
    </row>
    <row r="62" spans="1:26" ht="61.5" customHeight="1">
      <c r="A62" s="56"/>
      <c r="B62" s="55" t="s">
        <v>97</v>
      </c>
      <c r="C62" s="52"/>
      <c r="D62" s="53"/>
      <c r="E62" s="53"/>
      <c r="F62" s="53"/>
      <c r="G62" s="53"/>
      <c r="H62" s="53"/>
      <c r="I62" s="53"/>
      <c r="J62" s="53"/>
      <c r="K62" s="53">
        <f t="shared" si="25"/>
        <v>0</v>
      </c>
      <c r="L62" s="54"/>
      <c r="M62" s="32"/>
      <c r="N62" s="32"/>
      <c r="O62" s="32"/>
      <c r="P62" s="32"/>
      <c r="Q62" s="32"/>
      <c r="R62" s="32"/>
      <c r="S62" s="32"/>
      <c r="T62" s="32"/>
      <c r="U62" s="32"/>
      <c r="V62" s="32"/>
      <c r="W62" s="32"/>
      <c r="X62" s="32"/>
      <c r="Y62" s="32"/>
      <c r="Z62" s="32"/>
    </row>
    <row r="63" spans="1:26" ht="13.5" customHeight="1">
      <c r="A63" s="56" t="s">
        <v>98</v>
      </c>
      <c r="B63" s="51" t="s">
        <v>99</v>
      </c>
      <c r="C63" s="58" t="s">
        <v>86</v>
      </c>
      <c r="D63" s="59">
        <f t="shared" ref="D63:J63" si="26">SUM(D64:D67)</f>
        <v>0</v>
      </c>
      <c r="E63" s="59">
        <f t="shared" si="26"/>
        <v>0</v>
      </c>
      <c r="F63" s="59">
        <f t="shared" si="26"/>
        <v>0</v>
      </c>
      <c r="G63" s="59">
        <f t="shared" si="26"/>
        <v>0</v>
      </c>
      <c r="H63" s="59">
        <f t="shared" si="26"/>
        <v>0</v>
      </c>
      <c r="I63" s="59">
        <f t="shared" si="26"/>
        <v>0</v>
      </c>
      <c r="J63" s="59">
        <f t="shared" si="26"/>
        <v>0</v>
      </c>
      <c r="K63" s="59">
        <f t="shared" si="25"/>
        <v>0</v>
      </c>
      <c r="L63" s="60"/>
      <c r="M63" s="32"/>
      <c r="N63" s="32"/>
      <c r="O63" s="32"/>
      <c r="P63" s="32"/>
      <c r="Q63" s="32"/>
      <c r="R63" s="32"/>
      <c r="S63" s="32"/>
      <c r="T63" s="32"/>
      <c r="U63" s="32"/>
      <c r="V63" s="32"/>
      <c r="W63" s="32"/>
      <c r="X63" s="32"/>
      <c r="Y63" s="32"/>
      <c r="Z63" s="32"/>
    </row>
    <row r="64" spans="1:26" ht="13.5" customHeight="1">
      <c r="A64" s="50"/>
      <c r="B64" s="55" t="s">
        <v>118</v>
      </c>
      <c r="C64" s="52" t="s">
        <v>86</v>
      </c>
      <c r="D64" s="53"/>
      <c r="E64" s="53"/>
      <c r="F64" s="53"/>
      <c r="G64" s="53"/>
      <c r="H64" s="53"/>
      <c r="I64" s="53"/>
      <c r="J64" s="53"/>
      <c r="K64" s="53">
        <f t="shared" si="25"/>
        <v>0</v>
      </c>
      <c r="L64" s="54"/>
      <c r="M64" s="32"/>
      <c r="N64" s="32"/>
      <c r="O64" s="32"/>
      <c r="P64" s="32"/>
      <c r="Q64" s="32"/>
      <c r="R64" s="32"/>
      <c r="S64" s="32"/>
      <c r="T64" s="32"/>
      <c r="U64" s="32"/>
      <c r="V64" s="32"/>
      <c r="W64" s="32"/>
      <c r="X64" s="32"/>
      <c r="Y64" s="32"/>
      <c r="Z64" s="32"/>
    </row>
    <row r="65" spans="1:26" ht="13.5" customHeight="1">
      <c r="A65" s="50"/>
      <c r="B65" s="55" t="s">
        <v>91</v>
      </c>
      <c r="C65" s="52" t="s">
        <v>86</v>
      </c>
      <c r="D65" s="53"/>
      <c r="E65" s="53"/>
      <c r="F65" s="53"/>
      <c r="G65" s="53"/>
      <c r="H65" s="53"/>
      <c r="I65" s="53"/>
      <c r="J65" s="53"/>
      <c r="K65" s="53">
        <f t="shared" si="25"/>
        <v>0</v>
      </c>
      <c r="L65" s="54"/>
      <c r="M65" s="32"/>
      <c r="N65" s="32"/>
      <c r="O65" s="32"/>
      <c r="P65" s="32"/>
      <c r="Q65" s="32"/>
      <c r="R65" s="32"/>
      <c r="S65" s="32"/>
      <c r="T65" s="32"/>
      <c r="U65" s="32"/>
      <c r="V65" s="32"/>
      <c r="W65" s="32"/>
      <c r="X65" s="32"/>
      <c r="Y65" s="32"/>
      <c r="Z65" s="32"/>
    </row>
    <row r="66" spans="1:26" ht="13.5" customHeight="1">
      <c r="A66" s="50"/>
      <c r="B66" s="55" t="s">
        <v>92</v>
      </c>
      <c r="C66" s="52" t="s">
        <v>86</v>
      </c>
      <c r="D66" s="53"/>
      <c r="E66" s="53"/>
      <c r="F66" s="53"/>
      <c r="G66" s="53"/>
      <c r="H66" s="53"/>
      <c r="I66" s="53"/>
      <c r="J66" s="53"/>
      <c r="K66" s="53"/>
      <c r="L66" s="54"/>
      <c r="M66" s="32"/>
      <c r="N66" s="32"/>
      <c r="O66" s="32"/>
      <c r="P66" s="32"/>
      <c r="Q66" s="32"/>
      <c r="R66" s="32"/>
      <c r="S66" s="32"/>
      <c r="T66" s="32"/>
      <c r="U66" s="32"/>
      <c r="V66" s="32"/>
      <c r="W66" s="32"/>
      <c r="X66" s="32"/>
      <c r="Y66" s="32"/>
      <c r="Z66" s="32"/>
    </row>
    <row r="67" spans="1:26" ht="15.75" customHeight="1">
      <c r="A67" s="56"/>
      <c r="B67" s="55" t="s">
        <v>104</v>
      </c>
      <c r="C67" s="52" t="s">
        <v>86</v>
      </c>
      <c r="D67" s="53">
        <f t="shared" ref="D67:J67" si="27">+D62</f>
        <v>0</v>
      </c>
      <c r="E67" s="53">
        <f t="shared" si="27"/>
        <v>0</v>
      </c>
      <c r="F67" s="53">
        <f t="shared" si="27"/>
        <v>0</v>
      </c>
      <c r="G67" s="53">
        <f t="shared" si="27"/>
        <v>0</v>
      </c>
      <c r="H67" s="53">
        <f t="shared" si="27"/>
        <v>0</v>
      </c>
      <c r="I67" s="53">
        <f t="shared" si="27"/>
        <v>0</v>
      </c>
      <c r="J67" s="53">
        <f t="shared" si="27"/>
        <v>0</v>
      </c>
      <c r="K67" s="53">
        <f>SUM(D67:J67)</f>
        <v>0</v>
      </c>
      <c r="L67" s="54"/>
      <c r="M67" s="32"/>
      <c r="N67" s="32"/>
      <c r="O67" s="32"/>
      <c r="P67" s="32"/>
      <c r="Q67" s="32"/>
      <c r="R67" s="32"/>
      <c r="S67" s="32"/>
      <c r="T67" s="32"/>
      <c r="U67" s="32"/>
      <c r="V67" s="32"/>
      <c r="W67" s="32"/>
      <c r="X67" s="32"/>
      <c r="Y67" s="32"/>
      <c r="Z67" s="32"/>
    </row>
    <row r="68" spans="1:26" ht="28.5" customHeight="1">
      <c r="A68" s="44" t="s">
        <v>119</v>
      </c>
      <c r="B68" s="45" t="s">
        <v>120</v>
      </c>
      <c r="C68" s="46"/>
      <c r="D68" s="61"/>
      <c r="E68" s="61"/>
      <c r="F68" s="61"/>
      <c r="G68" s="61"/>
      <c r="H68" s="61"/>
      <c r="I68" s="61"/>
      <c r="J68" s="61"/>
      <c r="K68" s="62"/>
      <c r="L68" s="49"/>
      <c r="M68" s="32"/>
      <c r="N68" s="32"/>
      <c r="O68" s="32"/>
      <c r="P68" s="32"/>
      <c r="Q68" s="32"/>
      <c r="R68" s="32"/>
      <c r="S68" s="32"/>
      <c r="T68" s="32"/>
      <c r="U68" s="32"/>
      <c r="V68" s="32"/>
      <c r="W68" s="32"/>
      <c r="X68" s="32"/>
      <c r="Y68" s="32"/>
      <c r="Z68" s="32"/>
    </row>
    <row r="69" spans="1:26" ht="13.5" customHeight="1">
      <c r="A69" s="50" t="s">
        <v>84</v>
      </c>
      <c r="B69" s="51" t="s">
        <v>85</v>
      </c>
      <c r="C69" s="52" t="s">
        <v>86</v>
      </c>
      <c r="D69" s="53">
        <f t="shared" ref="D69:J69" si="28">SUM(D70:D73)</f>
        <v>0</v>
      </c>
      <c r="E69" s="53">
        <f t="shared" si="28"/>
        <v>0</v>
      </c>
      <c r="F69" s="53">
        <f t="shared" si="28"/>
        <v>0</v>
      </c>
      <c r="G69" s="53">
        <f t="shared" si="28"/>
        <v>0</v>
      </c>
      <c r="H69" s="53">
        <f t="shared" si="28"/>
        <v>0</v>
      </c>
      <c r="I69" s="53">
        <f t="shared" si="28"/>
        <v>0</v>
      </c>
      <c r="J69" s="53">
        <f t="shared" si="28"/>
        <v>0</v>
      </c>
      <c r="K69" s="53">
        <f t="shared" ref="K69:K72" si="29">SUM(D69:J69)</f>
        <v>0</v>
      </c>
      <c r="L69" s="54"/>
      <c r="M69" s="32"/>
      <c r="N69" s="32"/>
      <c r="O69" s="32"/>
      <c r="P69" s="32"/>
      <c r="Q69" s="32"/>
      <c r="R69" s="32"/>
      <c r="S69" s="32"/>
      <c r="T69" s="32"/>
      <c r="U69" s="32"/>
      <c r="V69" s="32"/>
      <c r="W69" s="32"/>
      <c r="X69" s="32"/>
      <c r="Y69" s="32"/>
      <c r="Z69" s="32"/>
    </row>
    <row r="70" spans="1:26" ht="13.5" customHeight="1">
      <c r="A70" s="50"/>
      <c r="B70" s="55" t="s">
        <v>117</v>
      </c>
      <c r="C70" s="52" t="s">
        <v>86</v>
      </c>
      <c r="D70" s="53"/>
      <c r="E70" s="53"/>
      <c r="F70" s="53"/>
      <c r="G70" s="53"/>
      <c r="H70" s="53"/>
      <c r="I70" s="53"/>
      <c r="J70" s="53"/>
      <c r="K70" s="53">
        <f t="shared" si="29"/>
        <v>0</v>
      </c>
      <c r="L70" s="54"/>
      <c r="M70" s="32"/>
      <c r="N70" s="32"/>
      <c r="O70" s="32"/>
      <c r="P70" s="32"/>
      <c r="Q70" s="32"/>
      <c r="R70" s="32"/>
      <c r="S70" s="32"/>
      <c r="T70" s="32"/>
      <c r="U70" s="32"/>
      <c r="V70" s="32"/>
      <c r="W70" s="32"/>
      <c r="X70" s="32"/>
      <c r="Y70" s="32"/>
      <c r="Z70" s="32"/>
    </row>
    <row r="71" spans="1:26" ht="13.5" customHeight="1">
      <c r="A71" s="50"/>
      <c r="B71" s="55" t="s">
        <v>90</v>
      </c>
      <c r="C71" s="52" t="s">
        <v>86</v>
      </c>
      <c r="D71" s="53"/>
      <c r="E71" s="53"/>
      <c r="F71" s="53"/>
      <c r="G71" s="53"/>
      <c r="H71" s="53"/>
      <c r="I71" s="53"/>
      <c r="J71" s="53"/>
      <c r="K71" s="53">
        <f t="shared" si="29"/>
        <v>0</v>
      </c>
      <c r="L71" s="54"/>
      <c r="M71" s="32"/>
      <c r="N71" s="32"/>
      <c r="O71" s="32"/>
      <c r="P71" s="32"/>
      <c r="Q71" s="32"/>
      <c r="R71" s="32"/>
      <c r="S71" s="32"/>
      <c r="T71" s="32"/>
      <c r="U71" s="32"/>
      <c r="V71" s="32"/>
      <c r="W71" s="32"/>
      <c r="X71" s="32"/>
      <c r="Y71" s="32"/>
      <c r="Z71" s="32"/>
    </row>
    <row r="72" spans="1:26" ht="13.5" customHeight="1">
      <c r="A72" s="50"/>
      <c r="B72" s="55" t="s">
        <v>91</v>
      </c>
      <c r="C72" s="52" t="s">
        <v>86</v>
      </c>
      <c r="D72" s="53"/>
      <c r="E72" s="53"/>
      <c r="F72" s="53"/>
      <c r="G72" s="53"/>
      <c r="H72" s="53"/>
      <c r="I72" s="53"/>
      <c r="J72" s="53"/>
      <c r="K72" s="53">
        <f t="shared" si="29"/>
        <v>0</v>
      </c>
      <c r="L72" s="54"/>
      <c r="M72" s="32"/>
      <c r="N72" s="32"/>
      <c r="O72" s="32"/>
      <c r="P72" s="32"/>
      <c r="Q72" s="32"/>
      <c r="R72" s="32"/>
      <c r="S72" s="32"/>
      <c r="T72" s="32"/>
      <c r="U72" s="32"/>
      <c r="V72" s="32"/>
      <c r="W72" s="32"/>
      <c r="X72" s="32"/>
      <c r="Y72" s="32"/>
      <c r="Z72" s="32"/>
    </row>
    <row r="73" spans="1:26" ht="13.5" customHeight="1">
      <c r="A73" s="50"/>
      <c r="B73" s="55" t="s">
        <v>92</v>
      </c>
      <c r="C73" s="52" t="s">
        <v>86</v>
      </c>
      <c r="D73" s="53"/>
      <c r="E73" s="53"/>
      <c r="F73" s="53"/>
      <c r="G73" s="53"/>
      <c r="H73" s="53"/>
      <c r="I73" s="53"/>
      <c r="J73" s="53"/>
      <c r="K73" s="53"/>
      <c r="L73" s="54"/>
      <c r="M73" s="32"/>
      <c r="N73" s="32"/>
      <c r="O73" s="32"/>
      <c r="P73" s="32"/>
      <c r="Q73" s="32"/>
      <c r="R73" s="32"/>
      <c r="S73" s="32"/>
      <c r="T73" s="32"/>
      <c r="U73" s="32"/>
      <c r="V73" s="32"/>
      <c r="W73" s="32"/>
      <c r="X73" s="32"/>
      <c r="Y73" s="32"/>
      <c r="Z73" s="32"/>
    </row>
    <row r="74" spans="1:26" ht="13.5" customHeight="1">
      <c r="A74" s="56" t="s">
        <v>93</v>
      </c>
      <c r="B74" s="51" t="s">
        <v>94</v>
      </c>
      <c r="C74" s="52"/>
      <c r="D74" s="53">
        <f t="shared" ref="D74:J74" si="30">SUM(D75:D78)</f>
        <v>0</v>
      </c>
      <c r="E74" s="53">
        <f t="shared" si="30"/>
        <v>0</v>
      </c>
      <c r="F74" s="53">
        <f t="shared" si="30"/>
        <v>0</v>
      </c>
      <c r="G74" s="53">
        <f t="shared" si="30"/>
        <v>0</v>
      </c>
      <c r="H74" s="53">
        <f t="shared" si="30"/>
        <v>0</v>
      </c>
      <c r="I74" s="53">
        <f t="shared" si="30"/>
        <v>0</v>
      </c>
      <c r="J74" s="53">
        <f t="shared" si="30"/>
        <v>0</v>
      </c>
      <c r="K74" s="53">
        <f t="shared" ref="K74:K77" si="31">SUM(D74:J74)</f>
        <v>0</v>
      </c>
      <c r="L74" s="54"/>
      <c r="M74" s="32"/>
      <c r="N74" s="32"/>
      <c r="O74" s="32"/>
      <c r="P74" s="32"/>
      <c r="Q74" s="32"/>
      <c r="R74" s="32"/>
      <c r="S74" s="32"/>
      <c r="T74" s="32"/>
      <c r="U74" s="32"/>
      <c r="V74" s="32"/>
      <c r="W74" s="32"/>
      <c r="X74" s="32"/>
      <c r="Y74" s="32"/>
      <c r="Z74" s="32"/>
    </row>
    <row r="75" spans="1:26" ht="13.5" customHeight="1">
      <c r="A75" s="50"/>
      <c r="B75" s="55" t="s">
        <v>117</v>
      </c>
      <c r="C75" s="52" t="s">
        <v>86</v>
      </c>
      <c r="D75" s="53"/>
      <c r="E75" s="53"/>
      <c r="F75" s="53"/>
      <c r="G75" s="53"/>
      <c r="H75" s="53"/>
      <c r="I75" s="53"/>
      <c r="J75" s="53"/>
      <c r="K75" s="53">
        <f t="shared" si="31"/>
        <v>0</v>
      </c>
      <c r="L75" s="54"/>
      <c r="M75" s="32"/>
      <c r="N75" s="32"/>
      <c r="O75" s="32"/>
      <c r="P75" s="32"/>
      <c r="Q75" s="32"/>
      <c r="R75" s="32"/>
      <c r="S75" s="32"/>
      <c r="T75" s="32"/>
      <c r="U75" s="32"/>
      <c r="V75" s="32"/>
      <c r="W75" s="32"/>
      <c r="X75" s="32"/>
      <c r="Y75" s="32"/>
      <c r="Z75" s="32"/>
    </row>
    <row r="76" spans="1:26" ht="13.5" customHeight="1">
      <c r="A76" s="50"/>
      <c r="B76" s="55" t="s">
        <v>90</v>
      </c>
      <c r="C76" s="52" t="s">
        <v>86</v>
      </c>
      <c r="D76" s="53"/>
      <c r="E76" s="53"/>
      <c r="F76" s="53"/>
      <c r="G76" s="53"/>
      <c r="H76" s="53"/>
      <c r="I76" s="53"/>
      <c r="J76" s="53"/>
      <c r="K76" s="53">
        <f t="shared" si="31"/>
        <v>0</v>
      </c>
      <c r="L76" s="54"/>
      <c r="M76" s="32"/>
      <c r="N76" s="32"/>
      <c r="O76" s="32"/>
      <c r="P76" s="32"/>
      <c r="Q76" s="32"/>
      <c r="R76" s="32"/>
      <c r="S76" s="32"/>
      <c r="T76" s="32"/>
      <c r="U76" s="32"/>
      <c r="V76" s="32"/>
      <c r="W76" s="32"/>
      <c r="X76" s="32"/>
      <c r="Y76" s="32"/>
      <c r="Z76" s="32"/>
    </row>
    <row r="77" spans="1:26" ht="13.5" customHeight="1">
      <c r="A77" s="50"/>
      <c r="B77" s="55" t="s">
        <v>91</v>
      </c>
      <c r="C77" s="52" t="s">
        <v>86</v>
      </c>
      <c r="D77" s="53"/>
      <c r="E77" s="53"/>
      <c r="F77" s="53"/>
      <c r="G77" s="53"/>
      <c r="H77" s="53"/>
      <c r="I77" s="53"/>
      <c r="J77" s="53"/>
      <c r="K77" s="53">
        <f t="shared" si="31"/>
        <v>0</v>
      </c>
      <c r="L77" s="54"/>
      <c r="M77" s="32"/>
      <c r="N77" s="32"/>
      <c r="O77" s="32"/>
      <c r="P77" s="32"/>
      <c r="Q77" s="32"/>
      <c r="R77" s="32"/>
      <c r="S77" s="32"/>
      <c r="T77" s="32"/>
      <c r="U77" s="32"/>
      <c r="V77" s="32"/>
      <c r="W77" s="32"/>
      <c r="X77" s="32"/>
      <c r="Y77" s="32"/>
      <c r="Z77" s="32"/>
    </row>
    <row r="78" spans="1:26" ht="13.5" customHeight="1">
      <c r="A78" s="50"/>
      <c r="B78" s="55" t="s">
        <v>92</v>
      </c>
      <c r="C78" s="52" t="s">
        <v>86</v>
      </c>
      <c r="D78" s="53"/>
      <c r="E78" s="53"/>
      <c r="F78" s="53"/>
      <c r="G78" s="53"/>
      <c r="H78" s="53"/>
      <c r="I78" s="53"/>
      <c r="J78" s="53"/>
      <c r="K78" s="53"/>
      <c r="L78" s="54"/>
      <c r="M78" s="32"/>
      <c r="N78" s="32"/>
      <c r="O78" s="32"/>
      <c r="P78" s="32"/>
      <c r="Q78" s="32"/>
      <c r="R78" s="32"/>
      <c r="S78" s="32"/>
      <c r="T78" s="32"/>
      <c r="U78" s="32"/>
      <c r="V78" s="32"/>
      <c r="W78" s="32"/>
      <c r="X78" s="32"/>
      <c r="Y78" s="32"/>
      <c r="Z78" s="32"/>
    </row>
    <row r="79" spans="1:26" ht="13.5" customHeight="1">
      <c r="A79" s="56" t="s">
        <v>95</v>
      </c>
      <c r="B79" s="63" t="s">
        <v>112</v>
      </c>
      <c r="C79" s="52" t="s">
        <v>86</v>
      </c>
      <c r="D79" s="53"/>
      <c r="E79" s="53"/>
      <c r="F79" s="53"/>
      <c r="G79" s="53"/>
      <c r="H79" s="53"/>
      <c r="I79" s="53"/>
      <c r="J79" s="53"/>
      <c r="K79" s="53">
        <f t="shared" ref="K79:K83" si="32">SUM(D79:J79)</f>
        <v>0</v>
      </c>
      <c r="L79" s="54"/>
      <c r="M79" s="32"/>
      <c r="N79" s="32"/>
      <c r="O79" s="32"/>
      <c r="P79" s="32"/>
      <c r="Q79" s="32"/>
      <c r="R79" s="32"/>
      <c r="S79" s="32"/>
      <c r="T79" s="32"/>
      <c r="U79" s="32"/>
      <c r="V79" s="32"/>
      <c r="W79" s="32"/>
      <c r="X79" s="32"/>
      <c r="Y79" s="32"/>
      <c r="Z79" s="32"/>
    </row>
    <row r="80" spans="1:26" ht="61.5" customHeight="1">
      <c r="A80" s="56"/>
      <c r="B80" s="55" t="s">
        <v>97</v>
      </c>
      <c r="C80" s="52"/>
      <c r="D80" s="53"/>
      <c r="E80" s="53"/>
      <c r="F80" s="53"/>
      <c r="G80" s="53"/>
      <c r="H80" s="53"/>
      <c r="I80" s="53"/>
      <c r="J80" s="53"/>
      <c r="K80" s="53">
        <f t="shared" si="32"/>
        <v>0</v>
      </c>
      <c r="L80" s="54"/>
      <c r="M80" s="32"/>
      <c r="N80" s="32"/>
      <c r="O80" s="32"/>
      <c r="P80" s="32"/>
      <c r="Q80" s="32"/>
      <c r="R80" s="32"/>
      <c r="S80" s="32"/>
      <c r="T80" s="32"/>
      <c r="U80" s="32"/>
      <c r="V80" s="32"/>
      <c r="W80" s="32"/>
      <c r="X80" s="32"/>
      <c r="Y80" s="32"/>
      <c r="Z80" s="32"/>
    </row>
    <row r="81" spans="1:26" ht="13.5" customHeight="1">
      <c r="A81" s="56" t="s">
        <v>98</v>
      </c>
      <c r="B81" s="51" t="s">
        <v>99</v>
      </c>
      <c r="C81" s="58" t="s">
        <v>86</v>
      </c>
      <c r="D81" s="59">
        <f t="shared" ref="D81:J81" si="33">SUM(D82:D85)</f>
        <v>0</v>
      </c>
      <c r="E81" s="59">
        <f t="shared" si="33"/>
        <v>0</v>
      </c>
      <c r="F81" s="59">
        <f t="shared" si="33"/>
        <v>0</v>
      </c>
      <c r="G81" s="59">
        <f t="shared" si="33"/>
        <v>0</v>
      </c>
      <c r="H81" s="59">
        <f t="shared" si="33"/>
        <v>0</v>
      </c>
      <c r="I81" s="59">
        <f t="shared" si="33"/>
        <v>0</v>
      </c>
      <c r="J81" s="59">
        <f t="shared" si="33"/>
        <v>0</v>
      </c>
      <c r="K81" s="59">
        <f t="shared" si="32"/>
        <v>0</v>
      </c>
      <c r="L81" s="60"/>
      <c r="M81" s="32"/>
      <c r="N81" s="32"/>
      <c r="O81" s="32"/>
      <c r="P81" s="32"/>
      <c r="Q81" s="32"/>
      <c r="R81" s="32"/>
      <c r="S81" s="32"/>
      <c r="T81" s="32"/>
      <c r="U81" s="32"/>
      <c r="V81" s="32"/>
      <c r="W81" s="32"/>
      <c r="X81" s="32"/>
      <c r="Y81" s="32"/>
      <c r="Z81" s="32"/>
    </row>
    <row r="82" spans="1:26" ht="13.5" customHeight="1">
      <c r="A82" s="50"/>
      <c r="B82" s="55" t="s">
        <v>118</v>
      </c>
      <c r="C82" s="52" t="s">
        <v>86</v>
      </c>
      <c r="D82" s="53"/>
      <c r="E82" s="53"/>
      <c r="F82" s="53"/>
      <c r="G82" s="53"/>
      <c r="H82" s="53"/>
      <c r="I82" s="53"/>
      <c r="J82" s="53"/>
      <c r="K82" s="53">
        <f t="shared" si="32"/>
        <v>0</v>
      </c>
      <c r="L82" s="54"/>
      <c r="M82" s="32"/>
      <c r="N82" s="32"/>
      <c r="O82" s="32"/>
      <c r="P82" s="32"/>
      <c r="Q82" s="32"/>
      <c r="R82" s="32"/>
      <c r="S82" s="32"/>
      <c r="T82" s="32"/>
      <c r="U82" s="32"/>
      <c r="V82" s="32"/>
      <c r="W82" s="32"/>
      <c r="X82" s="32"/>
      <c r="Y82" s="32"/>
      <c r="Z82" s="32"/>
    </row>
    <row r="83" spans="1:26" ht="13.5" customHeight="1">
      <c r="A83" s="50"/>
      <c r="B83" s="55" t="s">
        <v>91</v>
      </c>
      <c r="C83" s="52" t="s">
        <v>86</v>
      </c>
      <c r="D83" s="53"/>
      <c r="E83" s="53"/>
      <c r="F83" s="53"/>
      <c r="G83" s="53"/>
      <c r="H83" s="53"/>
      <c r="I83" s="53"/>
      <c r="J83" s="53"/>
      <c r="K83" s="53">
        <f t="shared" si="32"/>
        <v>0</v>
      </c>
      <c r="L83" s="54"/>
      <c r="M83" s="32"/>
      <c r="N83" s="32"/>
      <c r="O83" s="32"/>
      <c r="P83" s="32"/>
      <c r="Q83" s="32"/>
      <c r="R83" s="32"/>
      <c r="S83" s="32"/>
      <c r="T83" s="32"/>
      <c r="U83" s="32"/>
      <c r="V83" s="32"/>
      <c r="W83" s="32"/>
      <c r="X83" s="32"/>
      <c r="Y83" s="32"/>
      <c r="Z83" s="32"/>
    </row>
    <row r="84" spans="1:26" ht="13.5" customHeight="1">
      <c r="A84" s="50"/>
      <c r="B84" s="55" t="s">
        <v>92</v>
      </c>
      <c r="C84" s="52" t="s">
        <v>86</v>
      </c>
      <c r="D84" s="53"/>
      <c r="E84" s="53"/>
      <c r="F84" s="53"/>
      <c r="G84" s="53"/>
      <c r="H84" s="53"/>
      <c r="I84" s="53"/>
      <c r="J84" s="53"/>
      <c r="K84" s="53"/>
      <c r="L84" s="54"/>
      <c r="M84" s="32"/>
      <c r="N84" s="32"/>
      <c r="O84" s="32"/>
      <c r="P84" s="32"/>
      <c r="Q84" s="32"/>
      <c r="R84" s="32"/>
      <c r="S84" s="32"/>
      <c r="T84" s="32"/>
      <c r="U84" s="32"/>
      <c r="V84" s="32"/>
      <c r="W84" s="32"/>
      <c r="X84" s="32"/>
      <c r="Y84" s="32"/>
      <c r="Z84" s="32"/>
    </row>
    <row r="85" spans="1:26" ht="15.75" customHeight="1">
      <c r="A85" s="56"/>
      <c r="B85" s="55" t="s">
        <v>104</v>
      </c>
      <c r="C85" s="52" t="s">
        <v>86</v>
      </c>
      <c r="D85" s="53">
        <f t="shared" ref="D85:J85" si="34">+D80</f>
        <v>0</v>
      </c>
      <c r="E85" s="53">
        <f t="shared" si="34"/>
        <v>0</v>
      </c>
      <c r="F85" s="53">
        <f t="shared" si="34"/>
        <v>0</v>
      </c>
      <c r="G85" s="53">
        <f t="shared" si="34"/>
        <v>0</v>
      </c>
      <c r="H85" s="53">
        <f t="shared" si="34"/>
        <v>0</v>
      </c>
      <c r="I85" s="53">
        <f t="shared" si="34"/>
        <v>0</v>
      </c>
      <c r="J85" s="53">
        <f t="shared" si="34"/>
        <v>0</v>
      </c>
      <c r="K85" s="53">
        <f>SUM(D85:J85)</f>
        <v>0</v>
      </c>
      <c r="L85" s="54"/>
      <c r="M85" s="32"/>
      <c r="N85" s="32"/>
      <c r="O85" s="32"/>
      <c r="P85" s="32"/>
      <c r="Q85" s="32"/>
      <c r="R85" s="32"/>
      <c r="S85" s="32"/>
      <c r="T85" s="32"/>
      <c r="U85" s="32"/>
      <c r="V85" s="32"/>
      <c r="W85" s="32"/>
      <c r="X85" s="32"/>
      <c r="Y85" s="32"/>
      <c r="Z85" s="32"/>
    </row>
    <row r="86" spans="1:26" ht="23.25" customHeight="1">
      <c r="A86" s="44" t="s">
        <v>119</v>
      </c>
      <c r="B86" s="45" t="s">
        <v>121</v>
      </c>
      <c r="C86" s="46"/>
      <c r="D86" s="61"/>
      <c r="E86" s="61"/>
      <c r="F86" s="61"/>
      <c r="G86" s="61"/>
      <c r="H86" s="61"/>
      <c r="I86" s="61"/>
      <c r="J86" s="61"/>
      <c r="K86" s="62"/>
      <c r="L86" s="49"/>
      <c r="M86" s="32"/>
      <c r="N86" s="32"/>
      <c r="O86" s="32"/>
      <c r="P86" s="32"/>
      <c r="Q86" s="32"/>
      <c r="R86" s="32"/>
      <c r="S86" s="32"/>
      <c r="T86" s="32"/>
      <c r="U86" s="32"/>
      <c r="V86" s="32"/>
      <c r="W86" s="32"/>
      <c r="X86" s="32"/>
      <c r="Y86" s="32"/>
      <c r="Z86" s="32"/>
    </row>
    <row r="87" spans="1:26" ht="13.5" customHeight="1">
      <c r="A87" s="50" t="s">
        <v>84</v>
      </c>
      <c r="B87" s="51" t="s">
        <v>85</v>
      </c>
      <c r="C87" s="52" t="s">
        <v>86</v>
      </c>
      <c r="D87" s="53">
        <f t="shared" ref="D87:J87" si="35">SUM(D88:D92)</f>
        <v>0</v>
      </c>
      <c r="E87" s="53">
        <f t="shared" si="35"/>
        <v>0</v>
      </c>
      <c r="F87" s="53">
        <f t="shared" si="35"/>
        <v>0</v>
      </c>
      <c r="G87" s="53">
        <f t="shared" si="35"/>
        <v>0</v>
      </c>
      <c r="H87" s="53">
        <f t="shared" si="35"/>
        <v>0</v>
      </c>
      <c r="I87" s="53">
        <f t="shared" si="35"/>
        <v>0</v>
      </c>
      <c r="J87" s="53">
        <f t="shared" si="35"/>
        <v>0</v>
      </c>
      <c r="K87" s="53">
        <f t="shared" ref="K87:K91" si="36">SUM(D87:J87)</f>
        <v>0</v>
      </c>
      <c r="L87" s="54"/>
      <c r="M87" s="32"/>
      <c r="N87" s="32"/>
      <c r="O87" s="32"/>
      <c r="P87" s="32"/>
      <c r="Q87" s="32"/>
      <c r="R87" s="32"/>
      <c r="S87" s="32"/>
      <c r="T87" s="32"/>
      <c r="U87" s="32"/>
      <c r="V87" s="32"/>
      <c r="W87" s="32"/>
      <c r="X87" s="32"/>
      <c r="Y87" s="32"/>
      <c r="Z87" s="32"/>
    </row>
    <row r="88" spans="1:26" ht="13.5" customHeight="1">
      <c r="A88" s="50"/>
      <c r="B88" s="55" t="s">
        <v>122</v>
      </c>
      <c r="C88" s="52" t="s">
        <v>86</v>
      </c>
      <c r="D88" s="53"/>
      <c r="E88" s="53"/>
      <c r="F88" s="53"/>
      <c r="G88" s="53"/>
      <c r="H88" s="53"/>
      <c r="I88" s="53"/>
      <c r="J88" s="53"/>
      <c r="K88" s="53">
        <f t="shared" si="36"/>
        <v>0</v>
      </c>
      <c r="L88" s="54"/>
      <c r="M88" s="32"/>
      <c r="N88" s="32"/>
      <c r="O88" s="32"/>
      <c r="P88" s="32"/>
      <c r="Q88" s="32"/>
      <c r="R88" s="32"/>
      <c r="S88" s="32"/>
      <c r="T88" s="32"/>
      <c r="U88" s="32"/>
      <c r="V88" s="32"/>
      <c r="W88" s="32"/>
      <c r="X88" s="32"/>
      <c r="Y88" s="32"/>
      <c r="Z88" s="32"/>
    </row>
    <row r="89" spans="1:26" ht="13.5" customHeight="1">
      <c r="A89" s="50"/>
      <c r="B89" s="55" t="s">
        <v>89</v>
      </c>
      <c r="C89" s="52" t="s">
        <v>86</v>
      </c>
      <c r="D89" s="53"/>
      <c r="E89" s="53"/>
      <c r="F89" s="53"/>
      <c r="G89" s="53"/>
      <c r="H89" s="53"/>
      <c r="I89" s="53"/>
      <c r="J89" s="53"/>
      <c r="K89" s="53">
        <f t="shared" si="36"/>
        <v>0</v>
      </c>
      <c r="L89" s="54"/>
      <c r="M89" s="32"/>
      <c r="N89" s="32"/>
      <c r="O89" s="32"/>
      <c r="P89" s="32"/>
      <c r="Q89" s="32"/>
      <c r="R89" s="32"/>
      <c r="S89" s="32"/>
      <c r="T89" s="32"/>
      <c r="U89" s="32"/>
      <c r="V89" s="32"/>
      <c r="W89" s="32"/>
      <c r="X89" s="32"/>
      <c r="Y89" s="32"/>
      <c r="Z89" s="32"/>
    </row>
    <row r="90" spans="1:26" ht="13.5" customHeight="1">
      <c r="A90" s="50"/>
      <c r="B90" s="55" t="s">
        <v>90</v>
      </c>
      <c r="C90" s="52" t="s">
        <v>86</v>
      </c>
      <c r="D90" s="53"/>
      <c r="E90" s="53"/>
      <c r="F90" s="53"/>
      <c r="G90" s="53"/>
      <c r="H90" s="53"/>
      <c r="I90" s="53"/>
      <c r="J90" s="53"/>
      <c r="K90" s="53">
        <f t="shared" si="36"/>
        <v>0</v>
      </c>
      <c r="L90" s="54"/>
      <c r="M90" s="32"/>
      <c r="N90" s="32"/>
      <c r="O90" s="32"/>
      <c r="P90" s="32"/>
      <c r="Q90" s="32"/>
      <c r="R90" s="32"/>
      <c r="S90" s="32"/>
      <c r="T90" s="32"/>
      <c r="U90" s="32"/>
      <c r="V90" s="32"/>
      <c r="W90" s="32"/>
      <c r="X90" s="32"/>
      <c r="Y90" s="32"/>
      <c r="Z90" s="32"/>
    </row>
    <row r="91" spans="1:26" ht="13.5" customHeight="1">
      <c r="A91" s="50"/>
      <c r="B91" s="55" t="s">
        <v>91</v>
      </c>
      <c r="C91" s="52" t="s">
        <v>86</v>
      </c>
      <c r="D91" s="53"/>
      <c r="E91" s="53"/>
      <c r="F91" s="53"/>
      <c r="G91" s="53"/>
      <c r="H91" s="53"/>
      <c r="I91" s="53"/>
      <c r="J91" s="53"/>
      <c r="K91" s="53">
        <f t="shared" si="36"/>
        <v>0</v>
      </c>
      <c r="L91" s="54"/>
      <c r="M91" s="32"/>
      <c r="N91" s="32"/>
      <c r="O91" s="32"/>
      <c r="P91" s="32"/>
      <c r="Q91" s="32"/>
      <c r="R91" s="32"/>
      <c r="S91" s="32"/>
      <c r="T91" s="32"/>
      <c r="U91" s="32"/>
      <c r="V91" s="32"/>
      <c r="W91" s="32"/>
      <c r="X91" s="32"/>
      <c r="Y91" s="32"/>
      <c r="Z91" s="32"/>
    </row>
    <row r="92" spans="1:26" ht="13.5" customHeight="1">
      <c r="A92" s="50"/>
      <c r="B92" s="55" t="s">
        <v>92</v>
      </c>
      <c r="C92" s="52" t="s">
        <v>86</v>
      </c>
      <c r="D92" s="53"/>
      <c r="E92" s="53"/>
      <c r="F92" s="53"/>
      <c r="G92" s="53"/>
      <c r="H92" s="53"/>
      <c r="I92" s="53"/>
      <c r="J92" s="53"/>
      <c r="K92" s="53"/>
      <c r="L92" s="54"/>
      <c r="M92" s="32"/>
      <c r="N92" s="32"/>
      <c r="O92" s="32"/>
      <c r="P92" s="32"/>
      <c r="Q92" s="32"/>
      <c r="R92" s="32"/>
      <c r="S92" s="32"/>
      <c r="T92" s="32"/>
      <c r="U92" s="32"/>
      <c r="V92" s="32"/>
      <c r="W92" s="32"/>
      <c r="X92" s="32"/>
      <c r="Y92" s="32"/>
      <c r="Z92" s="32"/>
    </row>
    <row r="93" spans="1:26" ht="13.5" customHeight="1">
      <c r="A93" s="56" t="s">
        <v>93</v>
      </c>
      <c r="B93" s="51" t="s">
        <v>94</v>
      </c>
      <c r="C93" s="52"/>
      <c r="D93" s="53">
        <f t="shared" ref="D93:J93" si="37">SUM(D94:D98)</f>
        <v>0</v>
      </c>
      <c r="E93" s="53">
        <f t="shared" si="37"/>
        <v>0</v>
      </c>
      <c r="F93" s="53">
        <f t="shared" si="37"/>
        <v>0</v>
      </c>
      <c r="G93" s="53">
        <f t="shared" si="37"/>
        <v>0</v>
      </c>
      <c r="H93" s="53">
        <f t="shared" si="37"/>
        <v>0</v>
      </c>
      <c r="I93" s="53">
        <f t="shared" si="37"/>
        <v>0</v>
      </c>
      <c r="J93" s="53">
        <f t="shared" si="37"/>
        <v>0</v>
      </c>
      <c r="K93" s="53">
        <f t="shared" ref="K93:K97" si="38">SUM(D93:J93)</f>
        <v>0</v>
      </c>
      <c r="L93" s="54"/>
      <c r="M93" s="32"/>
      <c r="N93" s="32"/>
      <c r="O93" s="32"/>
      <c r="P93" s="32"/>
      <c r="Q93" s="32"/>
      <c r="R93" s="32"/>
      <c r="S93" s="32"/>
      <c r="T93" s="32"/>
      <c r="U93" s="32"/>
      <c r="V93" s="32"/>
      <c r="W93" s="32"/>
      <c r="X93" s="32"/>
      <c r="Y93" s="32"/>
      <c r="Z93" s="32"/>
    </row>
    <row r="94" spans="1:26" ht="13.5" customHeight="1">
      <c r="A94" s="50"/>
      <c r="B94" s="55" t="s">
        <v>122</v>
      </c>
      <c r="C94" s="52" t="s">
        <v>86</v>
      </c>
      <c r="D94" s="53"/>
      <c r="E94" s="53"/>
      <c r="F94" s="53"/>
      <c r="G94" s="53"/>
      <c r="H94" s="53"/>
      <c r="I94" s="53"/>
      <c r="J94" s="53"/>
      <c r="K94" s="53">
        <f t="shared" si="38"/>
        <v>0</v>
      </c>
      <c r="L94" s="54"/>
      <c r="M94" s="32"/>
      <c r="N94" s="32"/>
      <c r="O94" s="32"/>
      <c r="P94" s="32"/>
      <c r="Q94" s="32"/>
      <c r="R94" s="32"/>
      <c r="S94" s="32"/>
      <c r="T94" s="32"/>
      <c r="U94" s="32"/>
      <c r="V94" s="32"/>
      <c r="W94" s="32"/>
      <c r="X94" s="32"/>
      <c r="Y94" s="32"/>
      <c r="Z94" s="32"/>
    </row>
    <row r="95" spans="1:26" ht="13.5" customHeight="1">
      <c r="A95" s="50"/>
      <c r="B95" s="55" t="s">
        <v>89</v>
      </c>
      <c r="C95" s="52" t="s">
        <v>86</v>
      </c>
      <c r="D95" s="53"/>
      <c r="E95" s="53"/>
      <c r="F95" s="53"/>
      <c r="G95" s="53"/>
      <c r="H95" s="53"/>
      <c r="I95" s="53"/>
      <c r="J95" s="53"/>
      <c r="K95" s="53">
        <f t="shared" si="38"/>
        <v>0</v>
      </c>
      <c r="L95" s="54"/>
      <c r="M95" s="32"/>
      <c r="N95" s="32"/>
      <c r="O95" s="32"/>
      <c r="P95" s="32"/>
      <c r="Q95" s="32"/>
      <c r="R95" s="32"/>
      <c r="S95" s="32"/>
      <c r="T95" s="32"/>
      <c r="U95" s="32"/>
      <c r="V95" s="32"/>
      <c r="W95" s="32"/>
      <c r="X95" s="32"/>
      <c r="Y95" s="32"/>
      <c r="Z95" s="32"/>
    </row>
    <row r="96" spans="1:26" ht="13.5" customHeight="1">
      <c r="A96" s="50"/>
      <c r="B96" s="55" t="s">
        <v>90</v>
      </c>
      <c r="C96" s="52" t="s">
        <v>86</v>
      </c>
      <c r="D96" s="53"/>
      <c r="E96" s="53"/>
      <c r="F96" s="53"/>
      <c r="G96" s="53"/>
      <c r="H96" s="53"/>
      <c r="I96" s="53"/>
      <c r="J96" s="53"/>
      <c r="K96" s="53">
        <f t="shared" si="38"/>
        <v>0</v>
      </c>
      <c r="L96" s="54"/>
      <c r="M96" s="32"/>
      <c r="N96" s="32"/>
      <c r="O96" s="32"/>
      <c r="P96" s="32"/>
      <c r="Q96" s="32"/>
      <c r="R96" s="32"/>
      <c r="S96" s="32"/>
      <c r="T96" s="32"/>
      <c r="U96" s="32"/>
      <c r="V96" s="32"/>
      <c r="W96" s="32"/>
      <c r="X96" s="32"/>
      <c r="Y96" s="32"/>
      <c r="Z96" s="32"/>
    </row>
    <row r="97" spans="1:26" ht="13.5" customHeight="1">
      <c r="A97" s="50"/>
      <c r="B97" s="55" t="s">
        <v>91</v>
      </c>
      <c r="C97" s="52" t="s">
        <v>86</v>
      </c>
      <c r="D97" s="53"/>
      <c r="E97" s="53"/>
      <c r="F97" s="53"/>
      <c r="G97" s="53"/>
      <c r="H97" s="53"/>
      <c r="I97" s="53"/>
      <c r="J97" s="53"/>
      <c r="K97" s="53">
        <f t="shared" si="38"/>
        <v>0</v>
      </c>
      <c r="L97" s="54"/>
      <c r="M97" s="32"/>
      <c r="N97" s="32"/>
      <c r="O97" s="32"/>
      <c r="P97" s="32"/>
      <c r="Q97" s="32"/>
      <c r="R97" s="32"/>
      <c r="S97" s="32"/>
      <c r="T97" s="32"/>
      <c r="U97" s="32"/>
      <c r="V97" s="32"/>
      <c r="W97" s="32"/>
      <c r="X97" s="32"/>
      <c r="Y97" s="32"/>
      <c r="Z97" s="32"/>
    </row>
    <row r="98" spans="1:26" ht="13.5" customHeight="1">
      <c r="A98" s="50"/>
      <c r="B98" s="55" t="s">
        <v>92</v>
      </c>
      <c r="C98" s="52" t="s">
        <v>86</v>
      </c>
      <c r="D98" s="53"/>
      <c r="E98" s="53"/>
      <c r="F98" s="53"/>
      <c r="G98" s="53"/>
      <c r="H98" s="53"/>
      <c r="I98" s="53"/>
      <c r="J98" s="53"/>
      <c r="K98" s="53"/>
      <c r="L98" s="54"/>
      <c r="M98" s="32"/>
      <c r="N98" s="32"/>
      <c r="O98" s="32"/>
      <c r="P98" s="32"/>
      <c r="Q98" s="32"/>
      <c r="R98" s="32"/>
      <c r="S98" s="32"/>
      <c r="T98" s="32"/>
      <c r="U98" s="32"/>
      <c r="V98" s="32"/>
      <c r="W98" s="32"/>
      <c r="X98" s="32"/>
      <c r="Y98" s="32"/>
      <c r="Z98" s="32"/>
    </row>
    <row r="99" spans="1:26" ht="13.5" customHeight="1">
      <c r="A99" s="56" t="s">
        <v>95</v>
      </c>
      <c r="B99" s="63" t="s">
        <v>112</v>
      </c>
      <c r="C99" s="52" t="s">
        <v>86</v>
      </c>
      <c r="D99" s="53"/>
      <c r="E99" s="53"/>
      <c r="F99" s="53"/>
      <c r="G99" s="53"/>
      <c r="H99" s="53"/>
      <c r="I99" s="53"/>
      <c r="J99" s="53"/>
      <c r="K99" s="53">
        <f t="shared" ref="K99:K107" si="39">SUM(D99:J99)</f>
        <v>0</v>
      </c>
      <c r="L99" s="54"/>
      <c r="M99" s="32"/>
      <c r="N99" s="32"/>
      <c r="O99" s="32"/>
      <c r="P99" s="32"/>
      <c r="Q99" s="32"/>
      <c r="R99" s="32"/>
      <c r="S99" s="32"/>
      <c r="T99" s="32"/>
      <c r="U99" s="32"/>
      <c r="V99" s="32"/>
      <c r="W99" s="32"/>
      <c r="X99" s="32"/>
      <c r="Y99" s="32"/>
      <c r="Z99" s="32"/>
    </row>
    <row r="100" spans="1:26" ht="61.5" customHeight="1">
      <c r="A100" s="56"/>
      <c r="B100" s="55" t="s">
        <v>97</v>
      </c>
      <c r="C100" s="52"/>
      <c r="D100" s="53"/>
      <c r="E100" s="53"/>
      <c r="F100" s="53"/>
      <c r="G100" s="53"/>
      <c r="H100" s="53"/>
      <c r="I100" s="53"/>
      <c r="J100" s="53"/>
      <c r="K100" s="53">
        <f t="shared" si="39"/>
        <v>0</v>
      </c>
      <c r="L100" s="54"/>
      <c r="M100" s="32"/>
      <c r="N100" s="32"/>
      <c r="O100" s="32"/>
      <c r="P100" s="32"/>
      <c r="Q100" s="32"/>
      <c r="R100" s="32"/>
      <c r="S100" s="32"/>
      <c r="T100" s="32"/>
      <c r="U100" s="32"/>
      <c r="V100" s="32"/>
      <c r="W100" s="32"/>
      <c r="X100" s="32"/>
      <c r="Y100" s="32"/>
      <c r="Z100" s="32"/>
    </row>
    <row r="101" spans="1:26" ht="13.5" customHeight="1">
      <c r="A101" s="56" t="s">
        <v>98</v>
      </c>
      <c r="B101" s="51" t="s">
        <v>99</v>
      </c>
      <c r="C101" s="58" t="s">
        <v>86</v>
      </c>
      <c r="D101" s="59">
        <f t="shared" ref="D101:J101" si="40">SUM(D102:D106)</f>
        <v>0</v>
      </c>
      <c r="E101" s="59">
        <f t="shared" si="40"/>
        <v>0</v>
      </c>
      <c r="F101" s="59">
        <f t="shared" si="40"/>
        <v>0</v>
      </c>
      <c r="G101" s="59">
        <f t="shared" si="40"/>
        <v>0</v>
      </c>
      <c r="H101" s="59">
        <f t="shared" si="40"/>
        <v>0</v>
      </c>
      <c r="I101" s="59">
        <f t="shared" si="40"/>
        <v>0</v>
      </c>
      <c r="J101" s="59">
        <f t="shared" si="40"/>
        <v>0</v>
      </c>
      <c r="K101" s="59">
        <f t="shared" si="39"/>
        <v>0</v>
      </c>
      <c r="L101" s="60"/>
      <c r="M101" s="32"/>
      <c r="N101" s="32"/>
      <c r="O101" s="32"/>
      <c r="P101" s="32"/>
      <c r="Q101" s="32"/>
      <c r="R101" s="32"/>
      <c r="S101" s="32"/>
      <c r="T101" s="32"/>
      <c r="U101" s="32"/>
      <c r="V101" s="32"/>
      <c r="W101" s="32"/>
      <c r="X101" s="32"/>
      <c r="Y101" s="32"/>
      <c r="Z101" s="32"/>
    </row>
    <row r="102" spans="1:26" ht="13.5" customHeight="1">
      <c r="A102" s="50"/>
      <c r="B102" s="55" t="s">
        <v>87</v>
      </c>
      <c r="C102" s="52" t="s">
        <v>86</v>
      </c>
      <c r="D102" s="53">
        <f t="shared" ref="D102:J102" si="41">+D88-D94</f>
        <v>0</v>
      </c>
      <c r="E102" s="53">
        <f t="shared" si="41"/>
        <v>0</v>
      </c>
      <c r="F102" s="53">
        <f t="shared" si="41"/>
        <v>0</v>
      </c>
      <c r="G102" s="53">
        <f t="shared" si="41"/>
        <v>0</v>
      </c>
      <c r="H102" s="53">
        <f t="shared" si="41"/>
        <v>0</v>
      </c>
      <c r="I102" s="53">
        <f t="shared" si="41"/>
        <v>0</v>
      </c>
      <c r="J102" s="53">
        <f t="shared" si="41"/>
        <v>0</v>
      </c>
      <c r="K102" s="53">
        <f t="shared" si="39"/>
        <v>0</v>
      </c>
      <c r="L102" s="54"/>
      <c r="M102" s="32"/>
      <c r="N102" s="32"/>
      <c r="O102" s="32"/>
      <c r="P102" s="32"/>
      <c r="Q102" s="32"/>
      <c r="R102" s="32"/>
      <c r="S102" s="32"/>
      <c r="T102" s="32"/>
      <c r="U102" s="32"/>
      <c r="V102" s="32"/>
      <c r="W102" s="32"/>
      <c r="X102" s="32"/>
      <c r="Y102" s="32"/>
      <c r="Z102" s="32"/>
    </row>
    <row r="103" spans="1:26" ht="13.5" customHeight="1">
      <c r="A103" s="50"/>
      <c r="B103" s="55" t="s">
        <v>100</v>
      </c>
      <c r="C103" s="52" t="s">
        <v>86</v>
      </c>
      <c r="D103" s="53">
        <f t="shared" ref="D103:J103" si="42">+D89-D95</f>
        <v>0</v>
      </c>
      <c r="E103" s="53">
        <f t="shared" si="42"/>
        <v>0</v>
      </c>
      <c r="F103" s="53">
        <f t="shared" si="42"/>
        <v>0</v>
      </c>
      <c r="G103" s="53">
        <f t="shared" si="42"/>
        <v>0</v>
      </c>
      <c r="H103" s="53">
        <f t="shared" si="42"/>
        <v>0</v>
      </c>
      <c r="I103" s="53">
        <f t="shared" si="42"/>
        <v>0</v>
      </c>
      <c r="J103" s="53">
        <f t="shared" si="42"/>
        <v>0</v>
      </c>
      <c r="K103" s="53">
        <f t="shared" si="39"/>
        <v>0</v>
      </c>
      <c r="L103" s="54"/>
      <c r="M103" s="32"/>
      <c r="N103" s="32"/>
      <c r="O103" s="32"/>
      <c r="P103" s="32"/>
      <c r="Q103" s="32"/>
      <c r="R103" s="32"/>
      <c r="S103" s="32"/>
      <c r="T103" s="32"/>
      <c r="U103" s="32"/>
      <c r="V103" s="32"/>
      <c r="W103" s="32"/>
      <c r="X103" s="32"/>
      <c r="Y103" s="32"/>
      <c r="Z103" s="32"/>
    </row>
    <row r="104" spans="1:26" ht="13.5" customHeight="1">
      <c r="A104" s="50"/>
      <c r="B104" s="55" t="s">
        <v>101</v>
      </c>
      <c r="C104" s="52" t="s">
        <v>86</v>
      </c>
      <c r="D104" s="53">
        <f t="shared" ref="D104:J104" si="43">+D90-D96</f>
        <v>0</v>
      </c>
      <c r="E104" s="53">
        <f t="shared" si="43"/>
        <v>0</v>
      </c>
      <c r="F104" s="53">
        <f t="shared" si="43"/>
        <v>0</v>
      </c>
      <c r="G104" s="53">
        <f t="shared" si="43"/>
        <v>0</v>
      </c>
      <c r="H104" s="53">
        <f t="shared" si="43"/>
        <v>0</v>
      </c>
      <c r="I104" s="53">
        <f t="shared" si="43"/>
        <v>0</v>
      </c>
      <c r="J104" s="53">
        <f t="shared" si="43"/>
        <v>0</v>
      </c>
      <c r="K104" s="53">
        <f t="shared" si="39"/>
        <v>0</v>
      </c>
      <c r="L104" s="54"/>
      <c r="M104" s="32"/>
      <c r="N104" s="32"/>
      <c r="O104" s="32"/>
      <c r="P104" s="32"/>
      <c r="Q104" s="32"/>
      <c r="R104" s="32"/>
      <c r="S104" s="32"/>
      <c r="T104" s="32"/>
      <c r="U104" s="32"/>
      <c r="V104" s="32"/>
      <c r="W104" s="32"/>
      <c r="X104" s="32"/>
      <c r="Y104" s="32"/>
      <c r="Z104" s="32"/>
    </row>
    <row r="105" spans="1:26" ht="13.5" customHeight="1">
      <c r="A105" s="50"/>
      <c r="B105" s="55" t="s">
        <v>102</v>
      </c>
      <c r="C105" s="52" t="s">
        <v>86</v>
      </c>
      <c r="D105" s="53">
        <f t="shared" ref="D105:J105" si="44">+D91-D97</f>
        <v>0</v>
      </c>
      <c r="E105" s="53">
        <f t="shared" si="44"/>
        <v>0</v>
      </c>
      <c r="F105" s="53">
        <f t="shared" si="44"/>
        <v>0</v>
      </c>
      <c r="G105" s="53">
        <f t="shared" si="44"/>
        <v>0</v>
      </c>
      <c r="H105" s="53">
        <f t="shared" si="44"/>
        <v>0</v>
      </c>
      <c r="I105" s="53">
        <f t="shared" si="44"/>
        <v>0</v>
      </c>
      <c r="J105" s="53">
        <f t="shared" si="44"/>
        <v>0</v>
      </c>
      <c r="K105" s="53">
        <f t="shared" si="39"/>
        <v>0</v>
      </c>
      <c r="L105" s="54"/>
      <c r="M105" s="32"/>
      <c r="N105" s="32"/>
      <c r="O105" s="32"/>
      <c r="P105" s="32"/>
      <c r="Q105" s="32"/>
      <c r="R105" s="32"/>
      <c r="S105" s="32"/>
      <c r="T105" s="32"/>
      <c r="U105" s="32"/>
      <c r="V105" s="32"/>
      <c r="W105" s="32"/>
      <c r="X105" s="32"/>
      <c r="Y105" s="32"/>
      <c r="Z105" s="32"/>
    </row>
    <row r="106" spans="1:26" ht="13.5" customHeight="1">
      <c r="A106" s="50"/>
      <c r="B106" s="55" t="s">
        <v>103</v>
      </c>
      <c r="C106" s="52" t="s">
        <v>86</v>
      </c>
      <c r="D106" s="53">
        <f t="shared" ref="D106:J106" si="45">+D92-D98</f>
        <v>0</v>
      </c>
      <c r="E106" s="53">
        <f t="shared" si="45"/>
        <v>0</v>
      </c>
      <c r="F106" s="53">
        <f t="shared" si="45"/>
        <v>0</v>
      </c>
      <c r="G106" s="53">
        <f t="shared" si="45"/>
        <v>0</v>
      </c>
      <c r="H106" s="53">
        <f t="shared" si="45"/>
        <v>0</v>
      </c>
      <c r="I106" s="53">
        <f t="shared" si="45"/>
        <v>0</v>
      </c>
      <c r="J106" s="53">
        <f t="shared" si="45"/>
        <v>0</v>
      </c>
      <c r="K106" s="53">
        <f t="shared" si="39"/>
        <v>0</v>
      </c>
      <c r="L106" s="54"/>
      <c r="M106" s="32"/>
      <c r="N106" s="32"/>
      <c r="O106" s="32"/>
      <c r="P106" s="32"/>
      <c r="Q106" s="32"/>
      <c r="R106" s="32"/>
      <c r="S106" s="32"/>
      <c r="T106" s="32"/>
      <c r="U106" s="32"/>
      <c r="V106" s="32"/>
      <c r="W106" s="32"/>
      <c r="X106" s="32"/>
      <c r="Y106" s="32"/>
      <c r="Z106" s="32"/>
    </row>
    <row r="107" spans="1:26" ht="15.75" customHeight="1">
      <c r="A107" s="56"/>
      <c r="B107" s="55" t="s">
        <v>104</v>
      </c>
      <c r="C107" s="52" t="s">
        <v>86</v>
      </c>
      <c r="D107" s="53">
        <f t="shared" ref="D107:J107" si="46">+D100</f>
        <v>0</v>
      </c>
      <c r="E107" s="53">
        <f t="shared" si="46"/>
        <v>0</v>
      </c>
      <c r="F107" s="53">
        <f t="shared" si="46"/>
        <v>0</v>
      </c>
      <c r="G107" s="53">
        <f t="shared" si="46"/>
        <v>0</v>
      </c>
      <c r="H107" s="53">
        <f t="shared" si="46"/>
        <v>0</v>
      </c>
      <c r="I107" s="53">
        <f t="shared" si="46"/>
        <v>0</v>
      </c>
      <c r="J107" s="53">
        <f t="shared" si="46"/>
        <v>0</v>
      </c>
      <c r="K107" s="53">
        <f t="shared" si="39"/>
        <v>0</v>
      </c>
      <c r="L107" s="54"/>
      <c r="M107" s="32"/>
      <c r="N107" s="32"/>
      <c r="O107" s="32"/>
      <c r="P107" s="32"/>
      <c r="Q107" s="32"/>
      <c r="R107" s="32"/>
      <c r="S107" s="32"/>
      <c r="T107" s="32"/>
      <c r="U107" s="32"/>
      <c r="V107" s="32"/>
      <c r="W107" s="32"/>
      <c r="X107" s="32"/>
      <c r="Y107" s="32"/>
      <c r="Z107" s="32"/>
    </row>
    <row r="108" spans="1:26" ht="23.25" customHeight="1">
      <c r="A108" s="44" t="s">
        <v>123</v>
      </c>
      <c r="B108" s="45" t="s">
        <v>124</v>
      </c>
      <c r="C108" s="46"/>
      <c r="D108" s="61"/>
      <c r="E108" s="61"/>
      <c r="F108" s="61"/>
      <c r="G108" s="61"/>
      <c r="H108" s="61"/>
      <c r="I108" s="61"/>
      <c r="J108" s="61"/>
      <c r="K108" s="62"/>
      <c r="L108" s="49"/>
      <c r="M108" s="32"/>
      <c r="N108" s="32"/>
      <c r="O108" s="32"/>
      <c r="P108" s="32"/>
      <c r="Q108" s="32"/>
      <c r="R108" s="32"/>
      <c r="S108" s="32"/>
      <c r="T108" s="32"/>
      <c r="U108" s="32"/>
      <c r="V108" s="32"/>
      <c r="W108" s="32"/>
      <c r="X108" s="32"/>
      <c r="Y108" s="32"/>
      <c r="Z108" s="32"/>
    </row>
    <row r="109" spans="1:26" ht="13.5" customHeight="1">
      <c r="A109" s="64" t="s">
        <v>125</v>
      </c>
      <c r="B109" s="51" t="s">
        <v>85</v>
      </c>
      <c r="C109" s="64"/>
      <c r="D109" s="65"/>
      <c r="E109" s="65"/>
      <c r="F109" s="65"/>
      <c r="G109" s="65"/>
      <c r="H109" s="65"/>
      <c r="I109" s="65"/>
      <c r="J109" s="65"/>
      <c r="K109" s="65"/>
      <c r="L109" s="66"/>
      <c r="M109" s="32"/>
      <c r="N109" s="32"/>
      <c r="O109" s="32"/>
      <c r="P109" s="32"/>
      <c r="Q109" s="32"/>
      <c r="R109" s="32"/>
      <c r="S109" s="32"/>
      <c r="T109" s="32"/>
      <c r="U109" s="32"/>
      <c r="V109" s="32"/>
      <c r="W109" s="32"/>
      <c r="X109" s="32"/>
      <c r="Y109" s="32"/>
      <c r="Z109" s="32"/>
    </row>
    <row r="110" spans="1:26" ht="13.5" customHeight="1">
      <c r="A110" s="64" t="s">
        <v>126</v>
      </c>
      <c r="B110" s="51" t="s">
        <v>94</v>
      </c>
      <c r="C110" s="64"/>
      <c r="D110" s="65"/>
      <c r="E110" s="65"/>
      <c r="F110" s="65"/>
      <c r="G110" s="65"/>
      <c r="H110" s="65"/>
      <c r="I110" s="65"/>
      <c r="J110" s="65"/>
      <c r="K110" s="65"/>
      <c r="L110" s="66"/>
      <c r="M110" s="32"/>
      <c r="N110" s="32"/>
      <c r="O110" s="32"/>
      <c r="P110" s="32"/>
      <c r="Q110" s="32"/>
      <c r="R110" s="32"/>
      <c r="S110" s="32"/>
      <c r="T110" s="32"/>
      <c r="U110" s="32"/>
      <c r="V110" s="32"/>
      <c r="W110" s="32"/>
      <c r="X110" s="32"/>
      <c r="Y110" s="32"/>
      <c r="Z110" s="32"/>
    </row>
    <row r="111" spans="1:26" ht="13.5" customHeight="1">
      <c r="A111" s="64" t="s">
        <v>127</v>
      </c>
      <c r="B111" s="63" t="s">
        <v>112</v>
      </c>
      <c r="C111" s="64"/>
      <c r="D111" s="65"/>
      <c r="E111" s="65"/>
      <c r="F111" s="65"/>
      <c r="G111" s="65"/>
      <c r="H111" s="65"/>
      <c r="I111" s="65"/>
      <c r="J111" s="65"/>
      <c r="K111" s="65"/>
      <c r="L111" s="66"/>
      <c r="M111" s="32"/>
      <c r="N111" s="32"/>
      <c r="O111" s="32"/>
      <c r="P111" s="32"/>
      <c r="Q111" s="32"/>
      <c r="R111" s="32"/>
      <c r="S111" s="32"/>
      <c r="T111" s="32"/>
      <c r="U111" s="32"/>
      <c r="V111" s="32"/>
      <c r="W111" s="32"/>
      <c r="X111" s="32"/>
      <c r="Y111" s="32"/>
      <c r="Z111" s="32"/>
    </row>
    <row r="112" spans="1:26" ht="13.5" customHeight="1">
      <c r="A112" s="64" t="s">
        <v>128</v>
      </c>
      <c r="B112" s="51" t="s">
        <v>99</v>
      </c>
      <c r="C112" s="64"/>
      <c r="D112" s="65"/>
      <c r="E112" s="65"/>
      <c r="F112" s="65"/>
      <c r="G112" s="65"/>
      <c r="H112" s="65"/>
      <c r="I112" s="65"/>
      <c r="J112" s="65"/>
      <c r="K112" s="65"/>
      <c r="L112" s="66"/>
      <c r="M112" s="32"/>
      <c r="N112" s="32"/>
      <c r="O112" s="32"/>
      <c r="P112" s="32"/>
      <c r="Q112" s="32"/>
      <c r="R112" s="32"/>
      <c r="S112" s="32"/>
      <c r="T112" s="32"/>
      <c r="U112" s="32"/>
      <c r="V112" s="32"/>
      <c r="W112" s="32"/>
      <c r="X112" s="32"/>
      <c r="Y112" s="32"/>
      <c r="Z112" s="32"/>
    </row>
    <row r="113" spans="1:26" ht="13.5" customHeight="1">
      <c r="A113" s="64"/>
      <c r="B113" s="67"/>
      <c r="C113" s="64"/>
      <c r="D113" s="68"/>
      <c r="E113" s="68"/>
      <c r="F113" s="68"/>
      <c r="G113" s="68"/>
      <c r="H113" s="68"/>
      <c r="I113" s="68"/>
      <c r="J113" s="68"/>
      <c r="K113" s="68"/>
      <c r="L113" s="66"/>
      <c r="M113" s="32"/>
      <c r="N113" s="32"/>
      <c r="O113" s="32"/>
      <c r="P113" s="32"/>
      <c r="Q113" s="32"/>
      <c r="R113" s="32"/>
      <c r="S113" s="32"/>
      <c r="T113" s="32"/>
      <c r="U113" s="32"/>
      <c r="V113" s="32"/>
      <c r="W113" s="32"/>
      <c r="X113" s="32"/>
      <c r="Y113" s="32"/>
      <c r="Z113" s="32"/>
    </row>
    <row r="114" spans="1:26" ht="13.5" customHeight="1">
      <c r="A114" s="64"/>
      <c r="B114" s="67"/>
      <c r="C114" s="64"/>
      <c r="D114" s="68"/>
      <c r="E114" s="68"/>
      <c r="F114" s="68"/>
      <c r="G114" s="68"/>
      <c r="H114" s="68"/>
      <c r="I114" s="68"/>
      <c r="J114" s="68"/>
      <c r="K114" s="68"/>
      <c r="L114" s="66"/>
      <c r="M114" s="32"/>
      <c r="N114" s="32"/>
      <c r="O114" s="32"/>
      <c r="P114" s="32"/>
      <c r="Q114" s="32"/>
      <c r="R114" s="32"/>
      <c r="S114" s="32"/>
      <c r="T114" s="32"/>
      <c r="U114" s="32"/>
      <c r="V114" s="32"/>
      <c r="W114" s="32"/>
      <c r="X114" s="32"/>
      <c r="Y114" s="32"/>
      <c r="Z114" s="32"/>
    </row>
    <row r="115" spans="1:26" ht="13.5" customHeight="1">
      <c r="A115" s="64"/>
      <c r="B115" s="67"/>
      <c r="C115" s="64"/>
      <c r="D115" s="68"/>
      <c r="E115" s="68"/>
      <c r="F115" s="68"/>
      <c r="G115" s="68"/>
      <c r="H115" s="68"/>
      <c r="I115" s="68"/>
      <c r="J115" s="68"/>
      <c r="K115" s="68"/>
      <c r="L115" s="66"/>
      <c r="M115" s="32"/>
      <c r="N115" s="32"/>
      <c r="O115" s="32"/>
      <c r="P115" s="32"/>
      <c r="Q115" s="32"/>
      <c r="R115" s="32"/>
      <c r="S115" s="32"/>
      <c r="T115" s="32"/>
      <c r="U115" s="32"/>
      <c r="V115" s="32"/>
      <c r="W115" s="32"/>
      <c r="X115" s="32"/>
      <c r="Y115" s="32"/>
      <c r="Z115" s="32"/>
    </row>
    <row r="116" spans="1:26" ht="13.5" customHeight="1">
      <c r="A116" s="69"/>
      <c r="B116" s="31"/>
      <c r="C116" s="31"/>
      <c r="D116" s="31"/>
      <c r="E116" s="31"/>
      <c r="F116" s="31"/>
      <c r="G116" s="31"/>
      <c r="H116" s="31"/>
      <c r="I116" s="31"/>
      <c r="J116" s="754"/>
      <c r="K116" s="751"/>
      <c r="L116" s="751"/>
      <c r="M116" s="32"/>
      <c r="N116" s="32"/>
      <c r="O116" s="32"/>
      <c r="P116" s="32"/>
      <c r="Q116" s="32"/>
      <c r="R116" s="32"/>
      <c r="S116" s="32"/>
      <c r="T116" s="32"/>
      <c r="U116" s="32"/>
      <c r="V116" s="32"/>
      <c r="W116" s="32"/>
      <c r="X116" s="32"/>
      <c r="Y116" s="32"/>
      <c r="Z116" s="32"/>
    </row>
    <row r="117" spans="1:26" ht="13.5" customHeight="1">
      <c r="A117" s="70"/>
      <c r="B117" s="71"/>
      <c r="C117" s="72"/>
      <c r="D117" s="72"/>
      <c r="E117" s="72"/>
      <c r="F117" s="72"/>
      <c r="G117" s="72"/>
      <c r="H117" s="72"/>
      <c r="I117" s="72"/>
      <c r="J117" s="32"/>
      <c r="K117" s="35"/>
      <c r="L117" s="36" t="s">
        <v>129</v>
      </c>
      <c r="M117" s="32"/>
      <c r="N117" s="32"/>
      <c r="O117" s="32"/>
      <c r="P117" s="32"/>
      <c r="Q117" s="32"/>
      <c r="R117" s="32"/>
      <c r="S117" s="32"/>
      <c r="T117" s="32"/>
      <c r="U117" s="32"/>
      <c r="V117" s="32"/>
      <c r="W117" s="32"/>
      <c r="X117" s="32"/>
      <c r="Y117" s="32"/>
      <c r="Z117" s="32"/>
    </row>
    <row r="118" spans="1:26" ht="13.5" customHeight="1">
      <c r="A118" s="755"/>
      <c r="B118" s="756"/>
      <c r="C118" s="757"/>
      <c r="D118" s="73"/>
      <c r="E118" s="73"/>
      <c r="F118" s="73"/>
      <c r="G118" s="73"/>
      <c r="H118" s="73"/>
      <c r="I118" s="73"/>
      <c r="J118" s="758" t="s">
        <v>130</v>
      </c>
      <c r="K118" s="751"/>
      <c r="L118" s="751"/>
      <c r="M118" s="32"/>
      <c r="N118" s="32"/>
      <c r="O118" s="32"/>
      <c r="P118" s="32"/>
      <c r="Q118" s="32"/>
      <c r="R118" s="32"/>
      <c r="S118" s="32"/>
      <c r="T118" s="32"/>
      <c r="U118" s="32"/>
      <c r="V118" s="32"/>
      <c r="W118" s="32"/>
      <c r="X118" s="32"/>
      <c r="Y118" s="32"/>
      <c r="Z118" s="32"/>
    </row>
    <row r="119" spans="1:26"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Z1000"/>
  <sheetViews>
    <sheetView workbookViewId="0"/>
  </sheetViews>
  <sheetFormatPr defaultColWidth="12.6640625" defaultRowHeight="15" customHeight="1"/>
  <cols>
    <col min="1" max="1" width="5.1640625" customWidth="1"/>
    <col min="2" max="2" width="52.4140625" customWidth="1"/>
    <col min="3" max="3" width="11.1640625" customWidth="1"/>
    <col min="4" max="5" width="11" customWidth="1"/>
    <col min="6" max="6" width="12.5" customWidth="1"/>
    <col min="7" max="7" width="48" customWidth="1"/>
    <col min="8" max="26" width="9" customWidth="1"/>
  </cols>
  <sheetData>
    <row r="1" spans="1:26" ht="15.5">
      <c r="A1" s="866" t="s">
        <v>65</v>
      </c>
      <c r="B1" s="751"/>
      <c r="C1" s="34"/>
      <c r="D1" s="10"/>
      <c r="E1" s="10"/>
      <c r="F1" s="487" t="s">
        <v>1242</v>
      </c>
      <c r="G1" s="507"/>
      <c r="H1" s="10"/>
      <c r="I1" s="10"/>
      <c r="J1" s="10"/>
      <c r="K1" s="10"/>
      <c r="L1" s="10"/>
      <c r="M1" s="10"/>
      <c r="N1" s="10"/>
      <c r="O1" s="10"/>
      <c r="P1" s="10"/>
      <c r="Q1" s="10"/>
      <c r="R1" s="10"/>
      <c r="S1" s="10"/>
      <c r="T1" s="10"/>
      <c r="U1" s="10"/>
      <c r="V1" s="10"/>
      <c r="W1" s="10"/>
      <c r="X1" s="10"/>
      <c r="Y1" s="10"/>
      <c r="Z1" s="10"/>
    </row>
    <row r="2" spans="1:26" ht="15.5">
      <c r="A2" s="762" t="s">
        <v>1101</v>
      </c>
      <c r="B2" s="751"/>
      <c r="C2" s="34"/>
      <c r="D2" s="582"/>
      <c r="E2" s="10"/>
      <c r="F2" s="10"/>
      <c r="G2" s="507"/>
      <c r="H2" s="10"/>
      <c r="I2" s="10"/>
      <c r="J2" s="10"/>
      <c r="K2" s="10"/>
      <c r="L2" s="10"/>
      <c r="M2" s="10"/>
      <c r="N2" s="10"/>
      <c r="O2" s="10"/>
      <c r="P2" s="10"/>
      <c r="Q2" s="10"/>
      <c r="R2" s="10"/>
      <c r="S2" s="10"/>
      <c r="T2" s="10"/>
      <c r="U2" s="10"/>
      <c r="V2" s="10"/>
      <c r="W2" s="10"/>
      <c r="X2" s="10"/>
      <c r="Y2" s="10"/>
      <c r="Z2" s="10"/>
    </row>
    <row r="3" spans="1:26" ht="35.25" customHeight="1">
      <c r="A3" s="892" t="s">
        <v>1243</v>
      </c>
      <c r="B3" s="751"/>
      <c r="C3" s="751"/>
      <c r="D3" s="751"/>
      <c r="E3" s="751"/>
      <c r="F3" s="751"/>
      <c r="G3" s="507"/>
      <c r="H3" s="10"/>
      <c r="I3" s="10"/>
      <c r="J3" s="10"/>
      <c r="K3" s="10"/>
      <c r="L3" s="10"/>
      <c r="M3" s="10"/>
      <c r="N3" s="10"/>
      <c r="O3" s="10"/>
      <c r="P3" s="10"/>
      <c r="Q3" s="10"/>
      <c r="R3" s="10"/>
      <c r="S3" s="10"/>
      <c r="T3" s="10"/>
      <c r="U3" s="10"/>
      <c r="V3" s="10"/>
      <c r="W3" s="10"/>
      <c r="X3" s="10"/>
      <c r="Y3" s="10"/>
      <c r="Z3" s="10"/>
    </row>
    <row r="4" spans="1:26" ht="27.75" customHeight="1">
      <c r="A4" s="10"/>
      <c r="B4" s="10"/>
      <c r="C4" s="10"/>
      <c r="D4" s="10"/>
      <c r="E4" s="873" t="s">
        <v>1103</v>
      </c>
      <c r="F4" s="751"/>
      <c r="G4" s="507"/>
      <c r="H4" s="10"/>
      <c r="I4" s="10"/>
      <c r="J4" s="10"/>
      <c r="K4" s="10"/>
      <c r="L4" s="10"/>
      <c r="M4" s="10"/>
      <c r="N4" s="10"/>
      <c r="O4" s="10"/>
      <c r="P4" s="10"/>
      <c r="Q4" s="10"/>
      <c r="R4" s="10"/>
      <c r="S4" s="10"/>
      <c r="T4" s="10"/>
      <c r="U4" s="10"/>
      <c r="V4" s="10"/>
      <c r="W4" s="10"/>
      <c r="X4" s="10"/>
      <c r="Y4" s="10"/>
      <c r="Z4" s="10"/>
    </row>
    <row r="5" spans="1:26" ht="138" customHeight="1">
      <c r="A5" s="558" t="s">
        <v>3</v>
      </c>
      <c r="B5" s="559" t="s">
        <v>70</v>
      </c>
      <c r="C5" s="560" t="s">
        <v>1120</v>
      </c>
      <c r="D5" s="560" t="s">
        <v>991</v>
      </c>
      <c r="E5" s="560" t="s">
        <v>992</v>
      </c>
      <c r="F5" s="561" t="s">
        <v>7</v>
      </c>
      <c r="G5" s="537"/>
      <c r="H5" s="34"/>
      <c r="I5" s="34"/>
      <c r="J5" s="34"/>
      <c r="K5" s="34"/>
      <c r="L5" s="34"/>
      <c r="M5" s="34"/>
      <c r="N5" s="34"/>
      <c r="O5" s="34"/>
      <c r="P5" s="34"/>
      <c r="Q5" s="34"/>
      <c r="R5" s="34"/>
      <c r="S5" s="34"/>
      <c r="T5" s="34"/>
      <c r="U5" s="34"/>
      <c r="V5" s="34"/>
      <c r="W5" s="34"/>
      <c r="X5" s="34"/>
      <c r="Y5" s="34"/>
      <c r="Z5" s="34"/>
    </row>
    <row r="6" spans="1:26">
      <c r="A6" s="583" t="s">
        <v>216</v>
      </c>
      <c r="B6" s="584" t="s">
        <v>217</v>
      </c>
      <c r="C6" s="585" t="s">
        <v>218</v>
      </c>
      <c r="D6" s="585" t="s">
        <v>219</v>
      </c>
      <c r="E6" s="585" t="s">
        <v>220</v>
      </c>
      <c r="F6" s="586" t="s">
        <v>221</v>
      </c>
      <c r="G6" s="537"/>
      <c r="H6" s="34"/>
      <c r="I6" s="34"/>
      <c r="J6" s="34"/>
      <c r="K6" s="34"/>
      <c r="L6" s="34"/>
      <c r="M6" s="34"/>
      <c r="N6" s="34"/>
      <c r="O6" s="34"/>
      <c r="P6" s="34"/>
      <c r="Q6" s="34"/>
      <c r="R6" s="34"/>
      <c r="S6" s="34"/>
      <c r="T6" s="34"/>
      <c r="U6" s="34"/>
      <c r="V6" s="34"/>
      <c r="W6" s="34"/>
      <c r="X6" s="34"/>
      <c r="Y6" s="34"/>
      <c r="Z6" s="34"/>
    </row>
    <row r="7" spans="1:26" ht="33.75" customHeight="1">
      <c r="A7" s="587"/>
      <c r="B7" s="588" t="s">
        <v>1122</v>
      </c>
      <c r="C7" s="588"/>
      <c r="D7" s="589"/>
      <c r="E7" s="588"/>
      <c r="F7" s="590"/>
      <c r="G7" s="591"/>
      <c r="H7" s="5"/>
      <c r="I7" s="5"/>
      <c r="J7" s="5"/>
      <c r="K7" s="5"/>
      <c r="L7" s="5"/>
      <c r="M7" s="5"/>
      <c r="N7" s="5"/>
      <c r="O7" s="5"/>
      <c r="P7" s="5"/>
      <c r="Q7" s="5"/>
      <c r="R7" s="5"/>
      <c r="S7" s="5"/>
      <c r="T7" s="5"/>
      <c r="U7" s="5"/>
      <c r="V7" s="5"/>
      <c r="W7" s="5"/>
      <c r="X7" s="5"/>
      <c r="Y7" s="5"/>
      <c r="Z7" s="5"/>
    </row>
    <row r="8" spans="1:26" ht="22.5" customHeight="1">
      <c r="A8" s="562">
        <v>1</v>
      </c>
      <c r="B8" s="564" t="s">
        <v>1244</v>
      </c>
      <c r="C8" s="618"/>
      <c r="D8" s="614"/>
      <c r="E8" s="613"/>
      <c r="F8" s="682"/>
      <c r="G8" s="507"/>
      <c r="H8" s="10"/>
      <c r="I8" s="10"/>
      <c r="J8" s="10"/>
      <c r="K8" s="10"/>
      <c r="L8" s="10"/>
      <c r="M8" s="10"/>
      <c r="N8" s="10"/>
      <c r="O8" s="10"/>
      <c r="P8" s="10"/>
      <c r="Q8" s="10"/>
      <c r="R8" s="10"/>
      <c r="S8" s="10"/>
      <c r="T8" s="10"/>
      <c r="U8" s="10"/>
      <c r="V8" s="10"/>
      <c r="W8" s="10"/>
      <c r="X8" s="10"/>
      <c r="Y8" s="10"/>
      <c r="Z8" s="10"/>
    </row>
    <row r="9" spans="1:26" ht="22.5" customHeight="1">
      <c r="A9" s="683" t="s">
        <v>84</v>
      </c>
      <c r="B9" s="572" t="s">
        <v>1245</v>
      </c>
      <c r="C9" s="618"/>
      <c r="D9" s="614">
        <f t="shared" ref="D9:D10" si="0">5*10*23</f>
        <v>1150</v>
      </c>
      <c r="E9" s="613" t="s">
        <v>1381</v>
      </c>
      <c r="F9" s="682"/>
      <c r="G9" s="507"/>
      <c r="H9" s="10"/>
      <c r="I9" s="10"/>
      <c r="J9" s="10"/>
      <c r="K9" s="10"/>
      <c r="L9" s="10"/>
      <c r="M9" s="10"/>
      <c r="N9" s="10"/>
      <c r="O9" s="10"/>
      <c r="P9" s="10"/>
      <c r="Q9" s="10"/>
      <c r="R9" s="10"/>
      <c r="S9" s="10"/>
      <c r="T9" s="10"/>
      <c r="U9" s="10"/>
      <c r="V9" s="10"/>
      <c r="W9" s="10"/>
      <c r="X9" s="10"/>
      <c r="Y9" s="10"/>
      <c r="Z9" s="10"/>
    </row>
    <row r="10" spans="1:26" ht="22.5" customHeight="1">
      <c r="A10" s="684" t="s">
        <v>93</v>
      </c>
      <c r="B10" s="572" t="s">
        <v>1246</v>
      </c>
      <c r="C10" s="618"/>
      <c r="D10" s="614">
        <f t="shared" si="0"/>
        <v>1150</v>
      </c>
      <c r="E10" s="613" t="s">
        <v>1381</v>
      </c>
      <c r="F10" s="682"/>
      <c r="G10" s="507"/>
      <c r="H10" s="10"/>
      <c r="I10" s="10"/>
      <c r="J10" s="10"/>
      <c r="K10" s="10"/>
      <c r="L10" s="10"/>
      <c r="M10" s="10"/>
      <c r="N10" s="10"/>
      <c r="O10" s="10"/>
      <c r="P10" s="10"/>
      <c r="Q10" s="10"/>
      <c r="R10" s="10"/>
      <c r="S10" s="10"/>
      <c r="T10" s="10"/>
      <c r="U10" s="10"/>
      <c r="V10" s="10"/>
      <c r="W10" s="10"/>
      <c r="X10" s="10"/>
      <c r="Y10" s="10"/>
      <c r="Z10" s="10"/>
    </row>
    <row r="11" spans="1:26" ht="22.5" customHeight="1">
      <c r="A11" s="617">
        <v>2</v>
      </c>
      <c r="B11" s="685" t="s">
        <v>1247</v>
      </c>
      <c r="C11" s="618"/>
      <c r="D11" s="619"/>
      <c r="E11" s="618"/>
      <c r="F11" s="615"/>
      <c r="G11" s="591"/>
      <c r="H11" s="5"/>
      <c r="I11" s="5"/>
      <c r="J11" s="5"/>
      <c r="K11" s="5"/>
      <c r="L11" s="5"/>
      <c r="M11" s="5"/>
      <c r="N11" s="5"/>
      <c r="O11" s="5"/>
      <c r="P11" s="5"/>
      <c r="Q11" s="5"/>
      <c r="R11" s="5"/>
      <c r="S11" s="5"/>
      <c r="T11" s="5"/>
      <c r="U11" s="5"/>
      <c r="V11" s="5"/>
      <c r="W11" s="5"/>
      <c r="X11" s="5"/>
      <c r="Y11" s="5"/>
      <c r="Z11" s="5"/>
    </row>
    <row r="12" spans="1:26" ht="22.5" customHeight="1">
      <c r="A12" s="617">
        <v>3</v>
      </c>
      <c r="B12" s="685" t="s">
        <v>1248</v>
      </c>
      <c r="C12" s="613"/>
      <c r="D12" s="614"/>
      <c r="E12" s="613"/>
      <c r="F12" s="682"/>
      <c r="G12" s="507"/>
      <c r="H12" s="10"/>
      <c r="I12" s="10"/>
      <c r="J12" s="10"/>
      <c r="K12" s="10"/>
      <c r="L12" s="10"/>
      <c r="M12" s="10"/>
      <c r="N12" s="10"/>
      <c r="O12" s="10"/>
      <c r="P12" s="10"/>
      <c r="Q12" s="10"/>
      <c r="R12" s="10"/>
      <c r="S12" s="10"/>
      <c r="T12" s="10"/>
      <c r="U12" s="10"/>
      <c r="V12" s="10"/>
      <c r="W12" s="10"/>
      <c r="X12" s="10"/>
      <c r="Y12" s="10"/>
      <c r="Z12" s="10"/>
    </row>
    <row r="13" spans="1:26" ht="22.5" customHeight="1">
      <c r="A13" s="617">
        <v>4</v>
      </c>
      <c r="B13" s="685" t="s">
        <v>1249</v>
      </c>
      <c r="C13" s="613"/>
      <c r="D13" s="614"/>
      <c r="E13" s="613"/>
      <c r="F13" s="682"/>
      <c r="G13" s="507"/>
      <c r="H13" s="10"/>
      <c r="I13" s="10"/>
      <c r="J13" s="10"/>
      <c r="K13" s="10"/>
      <c r="L13" s="10"/>
      <c r="M13" s="10"/>
      <c r="N13" s="10"/>
      <c r="O13" s="10"/>
      <c r="P13" s="10"/>
      <c r="Q13" s="10"/>
      <c r="R13" s="10"/>
      <c r="S13" s="10"/>
      <c r="T13" s="10"/>
      <c r="U13" s="10"/>
      <c r="V13" s="10"/>
      <c r="W13" s="10"/>
      <c r="X13" s="10"/>
      <c r="Y13" s="10"/>
      <c r="Z13" s="10"/>
    </row>
    <row r="14" spans="1:26" ht="22.5" customHeight="1">
      <c r="A14" s="617">
        <v>5</v>
      </c>
      <c r="B14" s="685" t="s">
        <v>1250</v>
      </c>
      <c r="C14" s="613"/>
      <c r="D14" s="614"/>
      <c r="E14" s="613"/>
      <c r="F14" s="682"/>
      <c r="G14" s="507"/>
      <c r="H14" s="10"/>
      <c r="I14" s="10"/>
      <c r="J14" s="10"/>
      <c r="K14" s="10"/>
      <c r="L14" s="10"/>
      <c r="M14" s="10"/>
      <c r="N14" s="10"/>
      <c r="O14" s="10"/>
      <c r="P14" s="10"/>
      <c r="Q14" s="10"/>
      <c r="R14" s="10"/>
      <c r="S14" s="10"/>
      <c r="T14" s="10"/>
      <c r="U14" s="10"/>
      <c r="V14" s="10"/>
      <c r="W14" s="10"/>
      <c r="X14" s="10"/>
      <c r="Y14" s="10"/>
      <c r="Z14" s="10"/>
    </row>
    <row r="15" spans="1:26" ht="22.5" customHeight="1">
      <c r="A15" s="617">
        <v>6</v>
      </c>
      <c r="B15" s="685" t="s">
        <v>1251</v>
      </c>
      <c r="C15" s="613"/>
      <c r="D15" s="614"/>
      <c r="E15" s="613"/>
      <c r="F15" s="682"/>
      <c r="G15" s="507"/>
      <c r="H15" s="10"/>
      <c r="I15" s="10"/>
      <c r="J15" s="10"/>
      <c r="K15" s="10"/>
      <c r="L15" s="10"/>
      <c r="M15" s="10"/>
      <c r="N15" s="10"/>
      <c r="O15" s="10"/>
      <c r="P15" s="10"/>
      <c r="Q15" s="10"/>
      <c r="R15" s="10"/>
      <c r="S15" s="10"/>
      <c r="T15" s="10"/>
      <c r="U15" s="10"/>
      <c r="V15" s="10"/>
      <c r="W15" s="10"/>
      <c r="X15" s="10"/>
      <c r="Y15" s="10"/>
      <c r="Z15" s="10"/>
    </row>
    <row r="16" spans="1:26" ht="22.5" customHeight="1">
      <c r="A16" s="612">
        <v>7</v>
      </c>
      <c r="B16" s="616" t="s">
        <v>1252</v>
      </c>
      <c r="C16" s="613"/>
      <c r="D16" s="614"/>
      <c r="E16" s="613"/>
      <c r="F16" s="682"/>
      <c r="G16" s="507"/>
      <c r="H16" s="10"/>
      <c r="I16" s="10"/>
      <c r="J16" s="10"/>
      <c r="K16" s="10"/>
      <c r="L16" s="10"/>
      <c r="M16" s="10"/>
      <c r="N16" s="10"/>
      <c r="O16" s="10"/>
      <c r="P16" s="10"/>
      <c r="Q16" s="10"/>
      <c r="R16" s="10"/>
      <c r="S16" s="10"/>
      <c r="T16" s="10"/>
      <c r="U16" s="10"/>
      <c r="V16" s="10"/>
      <c r="W16" s="10"/>
      <c r="X16" s="10"/>
      <c r="Y16" s="10"/>
      <c r="Z16" s="10"/>
    </row>
    <row r="17" spans="1:26" ht="22.5" customHeight="1">
      <c r="A17" s="612">
        <v>8</v>
      </c>
      <c r="B17" s="616" t="s">
        <v>1252</v>
      </c>
      <c r="C17" s="613"/>
      <c r="D17" s="614"/>
      <c r="E17" s="613"/>
      <c r="F17" s="682"/>
      <c r="G17" s="507"/>
      <c r="H17" s="10"/>
      <c r="I17" s="10"/>
      <c r="J17" s="10"/>
      <c r="K17" s="10"/>
      <c r="L17" s="10"/>
      <c r="M17" s="10"/>
      <c r="N17" s="10"/>
      <c r="O17" s="10"/>
      <c r="P17" s="10"/>
      <c r="Q17" s="10"/>
      <c r="R17" s="10"/>
      <c r="S17" s="10"/>
      <c r="T17" s="10"/>
      <c r="U17" s="10"/>
      <c r="V17" s="10"/>
      <c r="W17" s="10"/>
      <c r="X17" s="10"/>
      <c r="Y17" s="10"/>
      <c r="Z17" s="10"/>
    </row>
    <row r="18" spans="1:26" ht="77.25" customHeight="1">
      <c r="A18" s="562">
        <v>9</v>
      </c>
      <c r="B18" s="573" t="s">
        <v>1253</v>
      </c>
      <c r="C18" s="564"/>
      <c r="D18" s="565"/>
      <c r="E18" s="570"/>
      <c r="F18" s="571"/>
      <c r="G18" s="507"/>
      <c r="H18" s="10"/>
      <c r="I18" s="10"/>
      <c r="J18" s="10"/>
      <c r="K18" s="10"/>
      <c r="L18" s="10"/>
      <c r="M18" s="10"/>
      <c r="N18" s="10"/>
      <c r="O18" s="10"/>
      <c r="P18" s="10"/>
      <c r="Q18" s="10"/>
      <c r="R18" s="10"/>
      <c r="S18" s="10"/>
      <c r="T18" s="10"/>
      <c r="U18" s="10"/>
      <c r="V18" s="10"/>
      <c r="W18" s="10"/>
      <c r="X18" s="10"/>
      <c r="Y18" s="10"/>
      <c r="Z18" s="10"/>
    </row>
    <row r="19" spans="1:26" ht="22.5" customHeight="1">
      <c r="A19" s="612"/>
      <c r="B19" s="616"/>
      <c r="C19" s="613"/>
      <c r="D19" s="614"/>
      <c r="E19" s="613"/>
      <c r="F19" s="682"/>
      <c r="G19" s="507"/>
      <c r="H19" s="10"/>
      <c r="I19" s="10"/>
      <c r="J19" s="10"/>
      <c r="K19" s="10"/>
      <c r="L19" s="10"/>
      <c r="M19" s="10"/>
      <c r="N19" s="10"/>
      <c r="O19" s="10"/>
      <c r="P19" s="10"/>
      <c r="Q19" s="10"/>
      <c r="R19" s="10"/>
      <c r="S19" s="10"/>
      <c r="T19" s="10"/>
      <c r="U19" s="10"/>
      <c r="V19" s="10"/>
      <c r="W19" s="10"/>
      <c r="X19" s="10"/>
      <c r="Y19" s="10"/>
      <c r="Z19" s="10"/>
    </row>
    <row r="20" spans="1:26" ht="21.75" customHeight="1">
      <c r="A20" s="575"/>
      <c r="B20" s="577"/>
      <c r="C20" s="576"/>
      <c r="D20" s="578"/>
      <c r="E20" s="577"/>
      <c r="F20" s="579"/>
      <c r="G20" s="507"/>
      <c r="H20" s="10"/>
      <c r="I20" s="10"/>
      <c r="J20" s="10"/>
      <c r="K20" s="10"/>
      <c r="L20" s="10"/>
      <c r="M20" s="10"/>
      <c r="N20" s="10"/>
      <c r="O20" s="10"/>
      <c r="P20" s="10"/>
      <c r="Q20" s="10"/>
      <c r="R20" s="10"/>
      <c r="S20" s="10"/>
      <c r="T20" s="10"/>
      <c r="U20" s="10"/>
      <c r="V20" s="10"/>
      <c r="W20" s="10"/>
      <c r="X20" s="10"/>
      <c r="Y20" s="10"/>
      <c r="Z20" s="10"/>
    </row>
    <row r="21" spans="1:26" ht="15.5">
      <c r="A21" s="580"/>
      <c r="B21" s="580"/>
      <c r="C21" s="580"/>
      <c r="D21" s="874" t="s">
        <v>1115</v>
      </c>
      <c r="E21" s="751"/>
      <c r="F21" s="751"/>
      <c r="G21" s="620"/>
      <c r="H21" s="580"/>
      <c r="I21" s="580"/>
      <c r="J21" s="580"/>
      <c r="K21" s="580"/>
      <c r="L21" s="580"/>
      <c r="M21" s="580"/>
      <c r="N21" s="580"/>
      <c r="O21" s="580"/>
      <c r="P21" s="580"/>
      <c r="Q21" s="580"/>
      <c r="R21" s="580"/>
      <c r="S21" s="580"/>
      <c r="T21" s="580"/>
      <c r="U21" s="580"/>
      <c r="V21" s="580"/>
      <c r="W21" s="580"/>
      <c r="X21" s="580"/>
      <c r="Y21" s="580"/>
      <c r="Z21" s="580"/>
    </row>
    <row r="22" spans="1:26" ht="15.5">
      <c r="A22" s="10"/>
      <c r="B22" s="872"/>
      <c r="C22" s="751"/>
      <c r="D22" s="751"/>
      <c r="E22" s="867"/>
      <c r="F22" s="751"/>
      <c r="G22" s="507"/>
      <c r="H22" s="10"/>
      <c r="I22" s="10"/>
      <c r="J22" s="10"/>
      <c r="K22" s="10"/>
      <c r="L22" s="10"/>
      <c r="M22" s="10"/>
      <c r="N22" s="10"/>
      <c r="O22" s="10"/>
      <c r="P22" s="10"/>
      <c r="Q22" s="10"/>
      <c r="R22" s="10"/>
      <c r="S22" s="10"/>
      <c r="T22" s="10"/>
      <c r="U22" s="10"/>
      <c r="V22" s="10"/>
      <c r="W22" s="10"/>
      <c r="X22" s="10"/>
      <c r="Y22" s="10"/>
      <c r="Z22" s="10"/>
    </row>
    <row r="23" spans="1:26" ht="77.25" customHeight="1">
      <c r="A23" s="864"/>
      <c r="B23" s="751"/>
      <c r="C23" s="751"/>
      <c r="D23" s="751"/>
      <c r="E23" s="10"/>
      <c r="F23" s="10"/>
      <c r="G23" s="507"/>
      <c r="H23" s="10"/>
      <c r="I23" s="10"/>
      <c r="J23" s="10"/>
      <c r="K23" s="10"/>
      <c r="L23" s="10"/>
      <c r="M23" s="10"/>
      <c r="N23" s="10"/>
      <c r="O23" s="10"/>
      <c r="P23" s="10"/>
      <c r="Q23" s="10"/>
      <c r="R23" s="10"/>
      <c r="S23" s="10"/>
      <c r="T23" s="10"/>
      <c r="U23" s="10"/>
      <c r="V23" s="10"/>
      <c r="W23" s="10"/>
      <c r="X23" s="10"/>
      <c r="Y23" s="10"/>
      <c r="Z23" s="10"/>
    </row>
    <row r="24" spans="1:26" ht="15.5">
      <c r="A24" s="5"/>
      <c r="B24" s="10"/>
      <c r="C24" s="10"/>
      <c r="D24" s="10"/>
      <c r="E24" s="10"/>
      <c r="F24" s="10"/>
      <c r="G24" s="507"/>
      <c r="H24" s="10"/>
      <c r="I24" s="10"/>
      <c r="J24" s="10"/>
      <c r="K24" s="10"/>
      <c r="L24" s="10"/>
      <c r="M24" s="10"/>
      <c r="N24" s="10"/>
      <c r="O24" s="10"/>
      <c r="P24" s="10"/>
      <c r="Q24" s="10"/>
      <c r="R24" s="10"/>
      <c r="S24" s="10"/>
      <c r="T24" s="10"/>
      <c r="U24" s="10"/>
      <c r="V24" s="10"/>
      <c r="W24" s="10"/>
      <c r="X24" s="10"/>
      <c r="Y24" s="10"/>
      <c r="Z24" s="10"/>
    </row>
    <row r="25" spans="1:26" ht="79.5" customHeight="1">
      <c r="A25" s="10"/>
      <c r="B25" s="10"/>
      <c r="C25" s="10"/>
      <c r="D25" s="10"/>
      <c r="E25" s="10"/>
      <c r="F25" s="10"/>
      <c r="G25" s="507"/>
      <c r="H25" s="10"/>
      <c r="I25" s="10"/>
      <c r="J25" s="10"/>
      <c r="K25" s="10"/>
      <c r="L25" s="10"/>
      <c r="M25" s="10"/>
      <c r="N25" s="10"/>
      <c r="O25" s="10"/>
      <c r="P25" s="10"/>
      <c r="Q25" s="10"/>
      <c r="R25" s="10"/>
      <c r="S25" s="10"/>
      <c r="T25" s="10"/>
      <c r="U25" s="10"/>
      <c r="V25" s="10"/>
      <c r="W25" s="10"/>
      <c r="X25" s="10"/>
      <c r="Y25" s="10"/>
      <c r="Z25" s="10"/>
    </row>
    <row r="26" spans="1:26" ht="39.75" customHeight="1">
      <c r="A26" s="10"/>
      <c r="B26" s="10"/>
      <c r="C26" s="10"/>
      <c r="D26" s="10"/>
      <c r="E26" s="10"/>
      <c r="F26" s="10"/>
      <c r="G26" s="507"/>
      <c r="H26" s="10"/>
      <c r="I26" s="10"/>
      <c r="J26" s="10"/>
      <c r="K26" s="10"/>
      <c r="L26" s="10"/>
      <c r="M26" s="10"/>
      <c r="N26" s="10"/>
      <c r="O26" s="10"/>
      <c r="P26" s="10"/>
      <c r="Q26" s="10"/>
      <c r="R26" s="10"/>
      <c r="S26" s="10"/>
      <c r="T26" s="10"/>
      <c r="U26" s="10"/>
      <c r="V26" s="10"/>
      <c r="W26" s="10"/>
      <c r="X26" s="10"/>
      <c r="Y26" s="10"/>
      <c r="Z26" s="10"/>
    </row>
    <row r="27" spans="1:26" ht="39.75" customHeight="1">
      <c r="A27" s="10"/>
      <c r="B27" s="10"/>
      <c r="C27" s="10"/>
      <c r="D27" s="10"/>
      <c r="E27" s="10"/>
      <c r="F27" s="10"/>
      <c r="G27" s="507"/>
      <c r="H27" s="10"/>
      <c r="I27" s="10"/>
      <c r="J27" s="10"/>
      <c r="K27" s="10"/>
      <c r="L27" s="10"/>
      <c r="M27" s="10"/>
      <c r="N27" s="10"/>
      <c r="O27" s="10"/>
      <c r="P27" s="10"/>
      <c r="Q27" s="10"/>
      <c r="R27" s="10"/>
      <c r="S27" s="10"/>
      <c r="T27" s="10"/>
      <c r="U27" s="10"/>
      <c r="V27" s="10"/>
      <c r="W27" s="10"/>
      <c r="X27" s="10"/>
      <c r="Y27" s="10"/>
      <c r="Z27" s="10"/>
    </row>
    <row r="28" spans="1:26" ht="15.5">
      <c r="A28" s="10"/>
      <c r="B28" s="10"/>
      <c r="C28" s="10"/>
      <c r="D28" s="10"/>
      <c r="E28" s="10"/>
      <c r="F28" s="10"/>
      <c r="G28" s="507"/>
      <c r="H28" s="10"/>
      <c r="I28" s="10"/>
      <c r="J28" s="10"/>
      <c r="K28" s="10"/>
      <c r="L28" s="10"/>
      <c r="M28" s="10"/>
      <c r="N28" s="10"/>
      <c r="O28" s="10"/>
      <c r="P28" s="10"/>
      <c r="Q28" s="10"/>
      <c r="R28" s="10"/>
      <c r="S28" s="10"/>
      <c r="T28" s="10"/>
      <c r="U28" s="10"/>
      <c r="V28" s="10"/>
      <c r="W28" s="10"/>
      <c r="X28" s="10"/>
      <c r="Y28" s="10"/>
      <c r="Z28" s="10"/>
    </row>
    <row r="29" spans="1:26" ht="15.5">
      <c r="A29" s="10"/>
      <c r="B29" s="10"/>
      <c r="C29" s="10"/>
      <c r="D29" s="10"/>
      <c r="E29" s="10"/>
      <c r="F29" s="10"/>
      <c r="G29" s="507"/>
      <c r="H29" s="10"/>
      <c r="I29" s="10"/>
      <c r="J29" s="10"/>
      <c r="K29" s="10"/>
      <c r="L29" s="10"/>
      <c r="M29" s="10"/>
      <c r="N29" s="10"/>
      <c r="O29" s="10"/>
      <c r="P29" s="10"/>
      <c r="Q29" s="10"/>
      <c r="R29" s="10"/>
      <c r="S29" s="10"/>
      <c r="T29" s="10"/>
      <c r="U29" s="10"/>
      <c r="V29" s="10"/>
      <c r="W29" s="10"/>
      <c r="X29" s="10"/>
      <c r="Y29" s="10"/>
      <c r="Z29" s="10"/>
    </row>
    <row r="30" spans="1:26" ht="15.5">
      <c r="A30" s="10"/>
      <c r="B30" s="10"/>
      <c r="C30" s="10"/>
      <c r="D30" s="10"/>
      <c r="E30" s="10"/>
      <c r="F30" s="10"/>
      <c r="G30" s="507"/>
      <c r="H30" s="10"/>
      <c r="I30" s="10"/>
      <c r="J30" s="10"/>
      <c r="K30" s="10"/>
      <c r="L30" s="10"/>
      <c r="M30" s="10"/>
      <c r="N30" s="10"/>
      <c r="O30" s="10"/>
      <c r="P30" s="10"/>
      <c r="Q30" s="10"/>
      <c r="R30" s="10"/>
      <c r="S30" s="10"/>
      <c r="T30" s="10"/>
      <c r="U30" s="10"/>
      <c r="V30" s="10"/>
      <c r="W30" s="10"/>
      <c r="X30" s="10"/>
      <c r="Y30" s="10"/>
      <c r="Z30" s="10"/>
    </row>
    <row r="31" spans="1:26" ht="15.5">
      <c r="A31" s="10"/>
      <c r="B31" s="10"/>
      <c r="C31" s="10"/>
      <c r="D31" s="10"/>
      <c r="E31" s="10"/>
      <c r="F31" s="10"/>
      <c r="G31" s="507"/>
      <c r="H31" s="10"/>
      <c r="I31" s="10"/>
      <c r="J31" s="10"/>
      <c r="K31" s="10"/>
      <c r="L31" s="10"/>
      <c r="M31" s="10"/>
      <c r="N31" s="10"/>
      <c r="O31" s="10"/>
      <c r="P31" s="10"/>
      <c r="Q31" s="10"/>
      <c r="R31" s="10"/>
      <c r="S31" s="10"/>
      <c r="T31" s="10"/>
      <c r="U31" s="10"/>
      <c r="V31" s="10"/>
      <c r="W31" s="10"/>
      <c r="X31" s="10"/>
      <c r="Y31" s="10"/>
      <c r="Z31" s="10"/>
    </row>
    <row r="32" spans="1:26" ht="15.5">
      <c r="A32" s="10"/>
      <c r="B32" s="10"/>
      <c r="C32" s="10"/>
      <c r="D32" s="10"/>
      <c r="E32" s="10"/>
      <c r="F32" s="10"/>
      <c r="G32" s="507"/>
      <c r="H32" s="10"/>
      <c r="I32" s="10"/>
      <c r="J32" s="10"/>
      <c r="K32" s="10"/>
      <c r="L32" s="10"/>
      <c r="M32" s="10"/>
      <c r="N32" s="10"/>
      <c r="O32" s="10"/>
      <c r="P32" s="10"/>
      <c r="Q32" s="10"/>
      <c r="R32" s="10"/>
      <c r="S32" s="10"/>
      <c r="T32" s="10"/>
      <c r="U32" s="10"/>
      <c r="V32" s="10"/>
      <c r="W32" s="10"/>
      <c r="X32" s="10"/>
      <c r="Y32" s="10"/>
      <c r="Z32" s="10"/>
    </row>
    <row r="33" spans="1:26" ht="15.5">
      <c r="A33" s="10"/>
      <c r="B33" s="10"/>
      <c r="C33" s="10"/>
      <c r="D33" s="10"/>
      <c r="E33" s="10"/>
      <c r="F33" s="10"/>
      <c r="G33" s="507"/>
      <c r="H33" s="10"/>
      <c r="I33" s="10"/>
      <c r="J33" s="10"/>
      <c r="K33" s="10"/>
      <c r="L33" s="10"/>
      <c r="M33" s="10"/>
      <c r="N33" s="10"/>
      <c r="O33" s="10"/>
      <c r="P33" s="10"/>
      <c r="Q33" s="10"/>
      <c r="R33" s="10"/>
      <c r="S33" s="10"/>
      <c r="T33" s="10"/>
      <c r="U33" s="10"/>
      <c r="V33" s="10"/>
      <c r="W33" s="10"/>
      <c r="X33" s="10"/>
      <c r="Y33" s="10"/>
      <c r="Z33" s="10"/>
    </row>
    <row r="34" spans="1:26" ht="15.5">
      <c r="A34" s="10"/>
      <c r="B34" s="10"/>
      <c r="C34" s="10"/>
      <c r="D34" s="10"/>
      <c r="E34" s="10"/>
      <c r="F34" s="10"/>
      <c r="G34" s="507"/>
      <c r="H34" s="10"/>
      <c r="I34" s="10"/>
      <c r="J34" s="10"/>
      <c r="K34" s="10"/>
      <c r="L34" s="10"/>
      <c r="M34" s="10"/>
      <c r="N34" s="10"/>
      <c r="O34" s="10"/>
      <c r="P34" s="10"/>
      <c r="Q34" s="10"/>
      <c r="R34" s="10"/>
      <c r="S34" s="10"/>
      <c r="T34" s="10"/>
      <c r="U34" s="10"/>
      <c r="V34" s="10"/>
      <c r="W34" s="10"/>
      <c r="X34" s="10"/>
      <c r="Y34" s="10"/>
      <c r="Z34" s="10"/>
    </row>
    <row r="35" spans="1:26" ht="15.5">
      <c r="A35" s="10"/>
      <c r="B35" s="10"/>
      <c r="C35" s="10"/>
      <c r="D35" s="10"/>
      <c r="E35" s="10"/>
      <c r="F35" s="10"/>
      <c r="G35" s="507"/>
      <c r="H35" s="10"/>
      <c r="I35" s="10"/>
      <c r="J35" s="10"/>
      <c r="K35" s="10"/>
      <c r="L35" s="10"/>
      <c r="M35" s="10"/>
      <c r="N35" s="10"/>
      <c r="O35" s="10"/>
      <c r="P35" s="10"/>
      <c r="Q35" s="10"/>
      <c r="R35" s="10"/>
      <c r="S35" s="10"/>
      <c r="T35" s="10"/>
      <c r="U35" s="10"/>
      <c r="V35" s="10"/>
      <c r="W35" s="10"/>
      <c r="X35" s="10"/>
      <c r="Y35" s="10"/>
      <c r="Z35" s="10"/>
    </row>
    <row r="36" spans="1:26" ht="15.5">
      <c r="A36" s="10"/>
      <c r="B36" s="10"/>
      <c r="C36" s="10"/>
      <c r="D36" s="10"/>
      <c r="E36" s="10"/>
      <c r="F36" s="10"/>
      <c r="G36" s="507"/>
      <c r="H36" s="10"/>
      <c r="I36" s="10"/>
      <c r="J36" s="10"/>
      <c r="K36" s="10"/>
      <c r="L36" s="10"/>
      <c r="M36" s="10"/>
      <c r="N36" s="10"/>
      <c r="O36" s="10"/>
      <c r="P36" s="10"/>
      <c r="Q36" s="10"/>
      <c r="R36" s="10"/>
      <c r="S36" s="10"/>
      <c r="T36" s="10"/>
      <c r="U36" s="10"/>
      <c r="V36" s="10"/>
      <c r="W36" s="10"/>
      <c r="X36" s="10"/>
      <c r="Y36" s="10"/>
      <c r="Z36" s="10"/>
    </row>
    <row r="37" spans="1:26" ht="15.5">
      <c r="A37" s="10"/>
      <c r="B37" s="10"/>
      <c r="C37" s="10"/>
      <c r="D37" s="10"/>
      <c r="E37" s="10"/>
      <c r="F37" s="10"/>
      <c r="G37" s="507"/>
      <c r="H37" s="10"/>
      <c r="I37" s="10"/>
      <c r="J37" s="10"/>
      <c r="K37" s="10"/>
      <c r="L37" s="10"/>
      <c r="M37" s="10"/>
      <c r="N37" s="10"/>
      <c r="O37" s="10"/>
      <c r="P37" s="10"/>
      <c r="Q37" s="10"/>
      <c r="R37" s="10"/>
      <c r="S37" s="10"/>
      <c r="T37" s="10"/>
      <c r="U37" s="10"/>
      <c r="V37" s="10"/>
      <c r="W37" s="10"/>
      <c r="X37" s="10"/>
      <c r="Y37" s="10"/>
      <c r="Z37" s="10"/>
    </row>
    <row r="38" spans="1:26" ht="15.5">
      <c r="A38" s="10"/>
      <c r="B38" s="10"/>
      <c r="C38" s="10"/>
      <c r="D38" s="10"/>
      <c r="E38" s="10"/>
      <c r="F38" s="10"/>
      <c r="G38" s="507"/>
      <c r="H38" s="10"/>
      <c r="I38" s="10"/>
      <c r="J38" s="10"/>
      <c r="K38" s="10"/>
      <c r="L38" s="10"/>
      <c r="M38" s="10"/>
      <c r="N38" s="10"/>
      <c r="O38" s="10"/>
      <c r="P38" s="10"/>
      <c r="Q38" s="10"/>
      <c r="R38" s="10"/>
      <c r="S38" s="10"/>
      <c r="T38" s="10"/>
      <c r="U38" s="10"/>
      <c r="V38" s="10"/>
      <c r="W38" s="10"/>
      <c r="X38" s="10"/>
      <c r="Y38" s="10"/>
      <c r="Z38" s="10"/>
    </row>
    <row r="39" spans="1:26" ht="15.5">
      <c r="A39" s="10"/>
      <c r="B39" s="10"/>
      <c r="C39" s="10"/>
      <c r="D39" s="10"/>
      <c r="E39" s="10"/>
      <c r="F39" s="10"/>
      <c r="G39" s="507"/>
      <c r="H39" s="10"/>
      <c r="I39" s="10"/>
      <c r="J39" s="10"/>
      <c r="K39" s="10"/>
      <c r="L39" s="10"/>
      <c r="M39" s="10"/>
      <c r="N39" s="10"/>
      <c r="O39" s="10"/>
      <c r="P39" s="10"/>
      <c r="Q39" s="10"/>
      <c r="R39" s="10"/>
      <c r="S39" s="10"/>
      <c r="T39" s="10"/>
      <c r="U39" s="10"/>
      <c r="V39" s="10"/>
      <c r="W39" s="10"/>
      <c r="X39" s="10"/>
      <c r="Y39" s="10"/>
      <c r="Z39" s="10"/>
    </row>
    <row r="40" spans="1:26" ht="15.5">
      <c r="A40" s="10"/>
      <c r="B40" s="10"/>
      <c r="C40" s="10"/>
      <c r="D40" s="10"/>
      <c r="E40" s="10"/>
      <c r="F40" s="10"/>
      <c r="G40" s="507"/>
      <c r="H40" s="10"/>
      <c r="I40" s="10"/>
      <c r="J40" s="10"/>
      <c r="K40" s="10"/>
      <c r="L40" s="10"/>
      <c r="M40" s="10"/>
      <c r="N40" s="10"/>
      <c r="O40" s="10"/>
      <c r="P40" s="10"/>
      <c r="Q40" s="10"/>
      <c r="R40" s="10"/>
      <c r="S40" s="10"/>
      <c r="T40" s="10"/>
      <c r="U40" s="10"/>
      <c r="V40" s="10"/>
      <c r="W40" s="10"/>
      <c r="X40" s="10"/>
      <c r="Y40" s="10"/>
      <c r="Z40" s="10"/>
    </row>
    <row r="41" spans="1:26" ht="15.5">
      <c r="A41" s="10"/>
      <c r="B41" s="10"/>
      <c r="C41" s="10"/>
      <c r="D41" s="10"/>
      <c r="E41" s="10"/>
      <c r="F41" s="10"/>
      <c r="G41" s="507"/>
      <c r="H41" s="10"/>
      <c r="I41" s="10"/>
      <c r="J41" s="10"/>
      <c r="K41" s="10"/>
      <c r="L41" s="10"/>
      <c r="M41" s="10"/>
      <c r="N41" s="10"/>
      <c r="O41" s="10"/>
      <c r="P41" s="10"/>
      <c r="Q41" s="10"/>
      <c r="R41" s="10"/>
      <c r="S41" s="10"/>
      <c r="T41" s="10"/>
      <c r="U41" s="10"/>
      <c r="V41" s="10"/>
      <c r="W41" s="10"/>
      <c r="X41" s="10"/>
      <c r="Y41" s="10"/>
      <c r="Z41" s="10"/>
    </row>
    <row r="42" spans="1:26" ht="15.5">
      <c r="A42" s="10"/>
      <c r="B42" s="10"/>
      <c r="C42" s="10"/>
      <c r="D42" s="10"/>
      <c r="E42" s="10"/>
      <c r="F42" s="10"/>
      <c r="G42" s="507"/>
      <c r="H42" s="10"/>
      <c r="I42" s="10"/>
      <c r="J42" s="10"/>
      <c r="K42" s="10"/>
      <c r="L42" s="10"/>
      <c r="M42" s="10"/>
      <c r="N42" s="10"/>
      <c r="O42" s="10"/>
      <c r="P42" s="10"/>
      <c r="Q42" s="10"/>
      <c r="R42" s="10"/>
      <c r="S42" s="10"/>
      <c r="T42" s="10"/>
      <c r="U42" s="10"/>
      <c r="V42" s="10"/>
      <c r="W42" s="10"/>
      <c r="X42" s="10"/>
      <c r="Y42" s="10"/>
      <c r="Z42" s="10"/>
    </row>
    <row r="43" spans="1:26" ht="15.5">
      <c r="A43" s="10"/>
      <c r="B43" s="10"/>
      <c r="C43" s="10"/>
      <c r="D43" s="10"/>
      <c r="E43" s="10"/>
      <c r="F43" s="10"/>
      <c r="G43" s="507"/>
      <c r="H43" s="10"/>
      <c r="I43" s="10"/>
      <c r="J43" s="10"/>
      <c r="K43" s="10"/>
      <c r="L43" s="10"/>
      <c r="M43" s="10"/>
      <c r="N43" s="10"/>
      <c r="O43" s="10"/>
      <c r="P43" s="10"/>
      <c r="Q43" s="10"/>
      <c r="R43" s="10"/>
      <c r="S43" s="10"/>
      <c r="T43" s="10"/>
      <c r="U43" s="10"/>
      <c r="V43" s="10"/>
      <c r="W43" s="10"/>
      <c r="X43" s="10"/>
      <c r="Y43" s="10"/>
      <c r="Z43" s="10"/>
    </row>
    <row r="44" spans="1:26" ht="15.5">
      <c r="A44" s="10"/>
      <c r="B44" s="10"/>
      <c r="C44" s="10"/>
      <c r="D44" s="10"/>
      <c r="E44" s="10"/>
      <c r="F44" s="10"/>
      <c r="G44" s="507"/>
      <c r="H44" s="10"/>
      <c r="I44" s="10"/>
      <c r="J44" s="10"/>
      <c r="K44" s="10"/>
      <c r="L44" s="10"/>
      <c r="M44" s="10"/>
      <c r="N44" s="10"/>
      <c r="O44" s="10"/>
      <c r="P44" s="10"/>
      <c r="Q44" s="10"/>
      <c r="R44" s="10"/>
      <c r="S44" s="10"/>
      <c r="T44" s="10"/>
      <c r="U44" s="10"/>
      <c r="V44" s="10"/>
      <c r="W44" s="10"/>
      <c r="X44" s="10"/>
      <c r="Y44" s="10"/>
      <c r="Z44" s="10"/>
    </row>
    <row r="45" spans="1:26" ht="15.5">
      <c r="A45" s="10"/>
      <c r="B45" s="10"/>
      <c r="C45" s="10"/>
      <c r="D45" s="10"/>
      <c r="E45" s="10"/>
      <c r="F45" s="10"/>
      <c r="G45" s="507"/>
      <c r="H45" s="10"/>
      <c r="I45" s="10"/>
      <c r="J45" s="10"/>
      <c r="K45" s="10"/>
      <c r="L45" s="10"/>
      <c r="M45" s="10"/>
      <c r="N45" s="10"/>
      <c r="O45" s="10"/>
      <c r="P45" s="10"/>
      <c r="Q45" s="10"/>
      <c r="R45" s="10"/>
      <c r="S45" s="10"/>
      <c r="T45" s="10"/>
      <c r="U45" s="10"/>
      <c r="V45" s="10"/>
      <c r="W45" s="10"/>
      <c r="X45" s="10"/>
      <c r="Y45" s="10"/>
      <c r="Z45" s="10"/>
    </row>
    <row r="46" spans="1:26" ht="15.5">
      <c r="A46" s="10"/>
      <c r="B46" s="10"/>
      <c r="C46" s="10"/>
      <c r="D46" s="10"/>
      <c r="E46" s="10"/>
      <c r="F46" s="10"/>
      <c r="G46" s="507"/>
      <c r="H46" s="10"/>
      <c r="I46" s="10"/>
      <c r="J46" s="10"/>
      <c r="K46" s="10"/>
      <c r="L46" s="10"/>
      <c r="M46" s="10"/>
      <c r="N46" s="10"/>
      <c r="O46" s="10"/>
      <c r="P46" s="10"/>
      <c r="Q46" s="10"/>
      <c r="R46" s="10"/>
      <c r="S46" s="10"/>
      <c r="T46" s="10"/>
      <c r="U46" s="10"/>
      <c r="V46" s="10"/>
      <c r="W46" s="10"/>
      <c r="X46" s="10"/>
      <c r="Y46" s="10"/>
      <c r="Z46" s="10"/>
    </row>
    <row r="47" spans="1:26" ht="15.5">
      <c r="A47" s="10"/>
      <c r="B47" s="10"/>
      <c r="C47" s="10"/>
      <c r="D47" s="10"/>
      <c r="E47" s="10"/>
      <c r="F47" s="10"/>
      <c r="G47" s="507"/>
      <c r="H47" s="10"/>
      <c r="I47" s="10"/>
      <c r="J47" s="10"/>
      <c r="K47" s="10"/>
      <c r="L47" s="10"/>
      <c r="M47" s="10"/>
      <c r="N47" s="10"/>
      <c r="O47" s="10"/>
      <c r="P47" s="10"/>
      <c r="Q47" s="10"/>
      <c r="R47" s="10"/>
      <c r="S47" s="10"/>
      <c r="T47" s="10"/>
      <c r="U47" s="10"/>
      <c r="V47" s="10"/>
      <c r="W47" s="10"/>
      <c r="X47" s="10"/>
      <c r="Y47" s="10"/>
      <c r="Z47" s="10"/>
    </row>
    <row r="48" spans="1:26" ht="15.5">
      <c r="A48" s="10"/>
      <c r="B48" s="10"/>
      <c r="C48" s="10"/>
      <c r="D48" s="10"/>
      <c r="E48" s="10"/>
      <c r="F48" s="10"/>
      <c r="G48" s="507"/>
      <c r="H48" s="10"/>
      <c r="I48" s="10"/>
      <c r="J48" s="10"/>
      <c r="K48" s="10"/>
      <c r="L48" s="10"/>
      <c r="M48" s="10"/>
      <c r="N48" s="10"/>
      <c r="O48" s="10"/>
      <c r="P48" s="10"/>
      <c r="Q48" s="10"/>
      <c r="R48" s="10"/>
      <c r="S48" s="10"/>
      <c r="T48" s="10"/>
      <c r="U48" s="10"/>
      <c r="V48" s="10"/>
      <c r="W48" s="10"/>
      <c r="X48" s="10"/>
      <c r="Y48" s="10"/>
      <c r="Z48" s="10"/>
    </row>
    <row r="49" spans="1:26" ht="15.5">
      <c r="A49" s="10"/>
      <c r="B49" s="10"/>
      <c r="C49" s="10"/>
      <c r="D49" s="10"/>
      <c r="E49" s="10"/>
      <c r="F49" s="10"/>
      <c r="G49" s="507"/>
      <c r="H49" s="10"/>
      <c r="I49" s="10"/>
      <c r="J49" s="10"/>
      <c r="K49" s="10"/>
      <c r="L49" s="10"/>
      <c r="M49" s="10"/>
      <c r="N49" s="10"/>
      <c r="O49" s="10"/>
      <c r="P49" s="10"/>
      <c r="Q49" s="10"/>
      <c r="R49" s="10"/>
      <c r="S49" s="10"/>
      <c r="T49" s="10"/>
      <c r="U49" s="10"/>
      <c r="V49" s="10"/>
      <c r="W49" s="10"/>
      <c r="X49" s="10"/>
      <c r="Y49" s="10"/>
      <c r="Z49" s="10"/>
    </row>
    <row r="50" spans="1:26" ht="15.5">
      <c r="A50" s="10"/>
      <c r="B50" s="10"/>
      <c r="C50" s="10"/>
      <c r="D50" s="10"/>
      <c r="E50" s="10"/>
      <c r="F50" s="10"/>
      <c r="G50" s="507"/>
      <c r="H50" s="10"/>
      <c r="I50" s="10"/>
      <c r="J50" s="10"/>
      <c r="K50" s="10"/>
      <c r="L50" s="10"/>
      <c r="M50" s="10"/>
      <c r="N50" s="10"/>
      <c r="O50" s="10"/>
      <c r="P50" s="10"/>
      <c r="Q50" s="10"/>
      <c r="R50" s="10"/>
      <c r="S50" s="10"/>
      <c r="T50" s="10"/>
      <c r="U50" s="10"/>
      <c r="V50" s="10"/>
      <c r="W50" s="10"/>
      <c r="X50" s="10"/>
      <c r="Y50" s="10"/>
      <c r="Z50" s="10"/>
    </row>
    <row r="51" spans="1:26" ht="15.5">
      <c r="A51" s="10"/>
      <c r="B51" s="10"/>
      <c r="C51" s="10"/>
      <c r="D51" s="10"/>
      <c r="E51" s="10"/>
      <c r="F51" s="10"/>
      <c r="G51" s="507"/>
      <c r="H51" s="10"/>
      <c r="I51" s="10"/>
      <c r="J51" s="10"/>
      <c r="K51" s="10"/>
      <c r="L51" s="10"/>
      <c r="M51" s="10"/>
      <c r="N51" s="10"/>
      <c r="O51" s="10"/>
      <c r="P51" s="10"/>
      <c r="Q51" s="10"/>
      <c r="R51" s="10"/>
      <c r="S51" s="10"/>
      <c r="T51" s="10"/>
      <c r="U51" s="10"/>
      <c r="V51" s="10"/>
      <c r="W51" s="10"/>
      <c r="X51" s="10"/>
      <c r="Y51" s="10"/>
      <c r="Z51" s="10"/>
    </row>
    <row r="52" spans="1:26" ht="15.5">
      <c r="A52" s="10"/>
      <c r="B52" s="10"/>
      <c r="C52" s="10"/>
      <c r="D52" s="10"/>
      <c r="E52" s="10"/>
      <c r="F52" s="10"/>
      <c r="G52" s="507"/>
      <c r="H52" s="10"/>
      <c r="I52" s="10"/>
      <c r="J52" s="10"/>
      <c r="K52" s="10"/>
      <c r="L52" s="10"/>
      <c r="M52" s="10"/>
      <c r="N52" s="10"/>
      <c r="O52" s="10"/>
      <c r="P52" s="10"/>
      <c r="Q52" s="10"/>
      <c r="R52" s="10"/>
      <c r="S52" s="10"/>
      <c r="T52" s="10"/>
      <c r="U52" s="10"/>
      <c r="V52" s="10"/>
      <c r="W52" s="10"/>
      <c r="X52" s="10"/>
      <c r="Y52" s="10"/>
      <c r="Z52" s="10"/>
    </row>
    <row r="53" spans="1:26" ht="15.5">
      <c r="A53" s="10"/>
      <c r="B53" s="10"/>
      <c r="C53" s="10"/>
      <c r="D53" s="10"/>
      <c r="E53" s="10"/>
      <c r="F53" s="10"/>
      <c r="G53" s="507"/>
      <c r="H53" s="10"/>
      <c r="I53" s="10"/>
      <c r="J53" s="10"/>
      <c r="K53" s="10"/>
      <c r="L53" s="10"/>
      <c r="M53" s="10"/>
      <c r="N53" s="10"/>
      <c r="O53" s="10"/>
      <c r="P53" s="10"/>
      <c r="Q53" s="10"/>
      <c r="R53" s="10"/>
      <c r="S53" s="10"/>
      <c r="T53" s="10"/>
      <c r="U53" s="10"/>
      <c r="V53" s="10"/>
      <c r="W53" s="10"/>
      <c r="X53" s="10"/>
      <c r="Y53" s="10"/>
      <c r="Z53" s="10"/>
    </row>
    <row r="54" spans="1:26" ht="15.5">
      <c r="A54" s="10"/>
      <c r="B54" s="10"/>
      <c r="C54" s="10"/>
      <c r="D54" s="10"/>
      <c r="E54" s="10"/>
      <c r="F54" s="10"/>
      <c r="G54" s="507"/>
      <c r="H54" s="10"/>
      <c r="I54" s="10"/>
      <c r="J54" s="10"/>
      <c r="K54" s="10"/>
      <c r="L54" s="10"/>
      <c r="M54" s="10"/>
      <c r="N54" s="10"/>
      <c r="O54" s="10"/>
      <c r="P54" s="10"/>
      <c r="Q54" s="10"/>
      <c r="R54" s="10"/>
      <c r="S54" s="10"/>
      <c r="T54" s="10"/>
      <c r="U54" s="10"/>
      <c r="V54" s="10"/>
      <c r="W54" s="10"/>
      <c r="X54" s="10"/>
      <c r="Y54" s="10"/>
      <c r="Z54" s="10"/>
    </row>
    <row r="55" spans="1:26" ht="15.5">
      <c r="A55" s="10"/>
      <c r="B55" s="10"/>
      <c r="C55" s="10"/>
      <c r="D55" s="10"/>
      <c r="E55" s="10"/>
      <c r="F55" s="10"/>
      <c r="G55" s="507"/>
      <c r="H55" s="10"/>
      <c r="I55" s="10"/>
      <c r="J55" s="10"/>
      <c r="K55" s="10"/>
      <c r="L55" s="10"/>
      <c r="M55" s="10"/>
      <c r="N55" s="10"/>
      <c r="O55" s="10"/>
      <c r="P55" s="10"/>
      <c r="Q55" s="10"/>
      <c r="R55" s="10"/>
      <c r="S55" s="10"/>
      <c r="T55" s="10"/>
      <c r="U55" s="10"/>
      <c r="V55" s="10"/>
      <c r="W55" s="10"/>
      <c r="X55" s="10"/>
      <c r="Y55" s="10"/>
      <c r="Z55" s="10"/>
    </row>
    <row r="56" spans="1:26" ht="15.5">
      <c r="A56" s="10"/>
      <c r="B56" s="10"/>
      <c r="C56" s="10"/>
      <c r="D56" s="10"/>
      <c r="E56" s="10"/>
      <c r="F56" s="10"/>
      <c r="G56" s="507"/>
      <c r="H56" s="10"/>
      <c r="I56" s="10"/>
      <c r="J56" s="10"/>
      <c r="K56" s="10"/>
      <c r="L56" s="10"/>
      <c r="M56" s="10"/>
      <c r="N56" s="10"/>
      <c r="O56" s="10"/>
      <c r="P56" s="10"/>
      <c r="Q56" s="10"/>
      <c r="R56" s="10"/>
      <c r="S56" s="10"/>
      <c r="T56" s="10"/>
      <c r="U56" s="10"/>
      <c r="V56" s="10"/>
      <c r="W56" s="10"/>
      <c r="X56" s="10"/>
      <c r="Y56" s="10"/>
      <c r="Z56" s="10"/>
    </row>
    <row r="57" spans="1:26" ht="15.5">
      <c r="A57" s="10"/>
      <c r="B57" s="10"/>
      <c r="C57" s="10"/>
      <c r="D57" s="10"/>
      <c r="E57" s="10"/>
      <c r="F57" s="10"/>
      <c r="G57" s="507"/>
      <c r="H57" s="10"/>
      <c r="I57" s="10"/>
      <c r="J57" s="10"/>
      <c r="K57" s="10"/>
      <c r="L57" s="10"/>
      <c r="M57" s="10"/>
      <c r="N57" s="10"/>
      <c r="O57" s="10"/>
      <c r="P57" s="10"/>
      <c r="Q57" s="10"/>
      <c r="R57" s="10"/>
      <c r="S57" s="10"/>
      <c r="T57" s="10"/>
      <c r="U57" s="10"/>
      <c r="V57" s="10"/>
      <c r="W57" s="10"/>
      <c r="X57" s="10"/>
      <c r="Y57" s="10"/>
      <c r="Z57" s="10"/>
    </row>
    <row r="58" spans="1:26" ht="15.5">
      <c r="A58" s="10"/>
      <c r="B58" s="10"/>
      <c r="C58" s="10"/>
      <c r="D58" s="10"/>
      <c r="E58" s="10"/>
      <c r="F58" s="10"/>
      <c r="G58" s="507"/>
      <c r="H58" s="10"/>
      <c r="I58" s="10"/>
      <c r="J58" s="10"/>
      <c r="K58" s="10"/>
      <c r="L58" s="10"/>
      <c r="M58" s="10"/>
      <c r="N58" s="10"/>
      <c r="O58" s="10"/>
      <c r="P58" s="10"/>
      <c r="Q58" s="10"/>
      <c r="R58" s="10"/>
      <c r="S58" s="10"/>
      <c r="T58" s="10"/>
      <c r="U58" s="10"/>
      <c r="V58" s="10"/>
      <c r="W58" s="10"/>
      <c r="X58" s="10"/>
      <c r="Y58" s="10"/>
      <c r="Z58" s="10"/>
    </row>
    <row r="59" spans="1:26" ht="15.5">
      <c r="A59" s="10"/>
      <c r="B59" s="10"/>
      <c r="C59" s="10"/>
      <c r="D59" s="10"/>
      <c r="E59" s="10"/>
      <c r="F59" s="10"/>
      <c r="G59" s="507"/>
      <c r="H59" s="10"/>
      <c r="I59" s="10"/>
      <c r="J59" s="10"/>
      <c r="K59" s="10"/>
      <c r="L59" s="10"/>
      <c r="M59" s="10"/>
      <c r="N59" s="10"/>
      <c r="O59" s="10"/>
      <c r="P59" s="10"/>
      <c r="Q59" s="10"/>
      <c r="R59" s="10"/>
      <c r="S59" s="10"/>
      <c r="T59" s="10"/>
      <c r="U59" s="10"/>
      <c r="V59" s="10"/>
      <c r="W59" s="10"/>
      <c r="X59" s="10"/>
      <c r="Y59" s="10"/>
      <c r="Z59" s="10"/>
    </row>
    <row r="60" spans="1:26" ht="15.5">
      <c r="A60" s="10"/>
      <c r="B60" s="10"/>
      <c r="C60" s="10"/>
      <c r="D60" s="10"/>
      <c r="E60" s="10"/>
      <c r="F60" s="10"/>
      <c r="G60" s="507"/>
      <c r="H60" s="10"/>
      <c r="I60" s="10"/>
      <c r="J60" s="10"/>
      <c r="K60" s="10"/>
      <c r="L60" s="10"/>
      <c r="M60" s="10"/>
      <c r="N60" s="10"/>
      <c r="O60" s="10"/>
      <c r="P60" s="10"/>
      <c r="Q60" s="10"/>
      <c r="R60" s="10"/>
      <c r="S60" s="10"/>
      <c r="T60" s="10"/>
      <c r="U60" s="10"/>
      <c r="V60" s="10"/>
      <c r="W60" s="10"/>
      <c r="X60" s="10"/>
      <c r="Y60" s="10"/>
      <c r="Z60" s="10"/>
    </row>
    <row r="61" spans="1:26" ht="15.5">
      <c r="A61" s="10"/>
      <c r="B61" s="10"/>
      <c r="C61" s="10"/>
      <c r="D61" s="10"/>
      <c r="E61" s="10"/>
      <c r="F61" s="10"/>
      <c r="G61" s="507"/>
      <c r="H61" s="10"/>
      <c r="I61" s="10"/>
      <c r="J61" s="10"/>
      <c r="K61" s="10"/>
      <c r="L61" s="10"/>
      <c r="M61" s="10"/>
      <c r="N61" s="10"/>
      <c r="O61" s="10"/>
      <c r="P61" s="10"/>
      <c r="Q61" s="10"/>
      <c r="R61" s="10"/>
      <c r="S61" s="10"/>
      <c r="T61" s="10"/>
      <c r="U61" s="10"/>
      <c r="V61" s="10"/>
      <c r="W61" s="10"/>
      <c r="X61" s="10"/>
      <c r="Y61" s="10"/>
      <c r="Z61" s="10"/>
    </row>
    <row r="62" spans="1:26" ht="15.5">
      <c r="A62" s="10"/>
      <c r="B62" s="10"/>
      <c r="C62" s="10"/>
      <c r="D62" s="10"/>
      <c r="E62" s="10"/>
      <c r="F62" s="10"/>
      <c r="G62" s="507"/>
      <c r="H62" s="10"/>
      <c r="I62" s="10"/>
      <c r="J62" s="10"/>
      <c r="K62" s="10"/>
      <c r="L62" s="10"/>
      <c r="M62" s="10"/>
      <c r="N62" s="10"/>
      <c r="O62" s="10"/>
      <c r="P62" s="10"/>
      <c r="Q62" s="10"/>
      <c r="R62" s="10"/>
      <c r="S62" s="10"/>
      <c r="T62" s="10"/>
      <c r="U62" s="10"/>
      <c r="V62" s="10"/>
      <c r="W62" s="10"/>
      <c r="X62" s="10"/>
      <c r="Y62" s="10"/>
      <c r="Z62" s="10"/>
    </row>
    <row r="63" spans="1:26" ht="15.5">
      <c r="A63" s="10"/>
      <c r="B63" s="10"/>
      <c r="C63" s="10"/>
      <c r="D63" s="10"/>
      <c r="E63" s="10"/>
      <c r="F63" s="10"/>
      <c r="G63" s="507"/>
      <c r="H63" s="10"/>
      <c r="I63" s="10"/>
      <c r="J63" s="10"/>
      <c r="K63" s="10"/>
      <c r="L63" s="10"/>
      <c r="M63" s="10"/>
      <c r="N63" s="10"/>
      <c r="O63" s="10"/>
      <c r="P63" s="10"/>
      <c r="Q63" s="10"/>
      <c r="R63" s="10"/>
      <c r="S63" s="10"/>
      <c r="T63" s="10"/>
      <c r="U63" s="10"/>
      <c r="V63" s="10"/>
      <c r="W63" s="10"/>
      <c r="X63" s="10"/>
      <c r="Y63" s="10"/>
      <c r="Z63" s="10"/>
    </row>
    <row r="64" spans="1:26" ht="15.5">
      <c r="A64" s="10"/>
      <c r="B64" s="10"/>
      <c r="C64" s="10"/>
      <c r="D64" s="10"/>
      <c r="E64" s="10"/>
      <c r="F64" s="10"/>
      <c r="G64" s="507"/>
      <c r="H64" s="10"/>
      <c r="I64" s="10"/>
      <c r="J64" s="10"/>
      <c r="K64" s="10"/>
      <c r="L64" s="10"/>
      <c r="M64" s="10"/>
      <c r="N64" s="10"/>
      <c r="O64" s="10"/>
      <c r="P64" s="10"/>
      <c r="Q64" s="10"/>
      <c r="R64" s="10"/>
      <c r="S64" s="10"/>
      <c r="T64" s="10"/>
      <c r="U64" s="10"/>
      <c r="V64" s="10"/>
      <c r="W64" s="10"/>
      <c r="X64" s="10"/>
      <c r="Y64" s="10"/>
      <c r="Z64" s="10"/>
    </row>
    <row r="65" spans="1:26" ht="15.5">
      <c r="A65" s="10"/>
      <c r="B65" s="10"/>
      <c r="C65" s="10"/>
      <c r="D65" s="10"/>
      <c r="E65" s="10"/>
      <c r="F65" s="10"/>
      <c r="G65" s="507"/>
      <c r="H65" s="10"/>
      <c r="I65" s="10"/>
      <c r="J65" s="10"/>
      <c r="K65" s="10"/>
      <c r="L65" s="10"/>
      <c r="M65" s="10"/>
      <c r="N65" s="10"/>
      <c r="O65" s="10"/>
      <c r="P65" s="10"/>
      <c r="Q65" s="10"/>
      <c r="R65" s="10"/>
      <c r="S65" s="10"/>
      <c r="T65" s="10"/>
      <c r="U65" s="10"/>
      <c r="V65" s="10"/>
      <c r="W65" s="10"/>
      <c r="X65" s="10"/>
      <c r="Y65" s="10"/>
      <c r="Z65" s="10"/>
    </row>
    <row r="66" spans="1:26" ht="15.5">
      <c r="A66" s="10"/>
      <c r="B66" s="10"/>
      <c r="C66" s="10"/>
      <c r="D66" s="10"/>
      <c r="E66" s="10"/>
      <c r="F66" s="10"/>
      <c r="G66" s="507"/>
      <c r="H66" s="10"/>
      <c r="I66" s="10"/>
      <c r="J66" s="10"/>
      <c r="K66" s="10"/>
      <c r="L66" s="10"/>
      <c r="M66" s="10"/>
      <c r="N66" s="10"/>
      <c r="O66" s="10"/>
      <c r="P66" s="10"/>
      <c r="Q66" s="10"/>
      <c r="R66" s="10"/>
      <c r="S66" s="10"/>
      <c r="T66" s="10"/>
      <c r="U66" s="10"/>
      <c r="V66" s="10"/>
      <c r="W66" s="10"/>
      <c r="X66" s="10"/>
      <c r="Y66" s="10"/>
      <c r="Z66" s="10"/>
    </row>
    <row r="67" spans="1:26" ht="15.5">
      <c r="A67" s="10"/>
      <c r="B67" s="10"/>
      <c r="C67" s="10"/>
      <c r="D67" s="10"/>
      <c r="E67" s="10"/>
      <c r="F67" s="10"/>
      <c r="G67" s="507"/>
      <c r="H67" s="10"/>
      <c r="I67" s="10"/>
      <c r="J67" s="10"/>
      <c r="K67" s="10"/>
      <c r="L67" s="10"/>
      <c r="M67" s="10"/>
      <c r="N67" s="10"/>
      <c r="O67" s="10"/>
      <c r="P67" s="10"/>
      <c r="Q67" s="10"/>
      <c r="R67" s="10"/>
      <c r="S67" s="10"/>
      <c r="T67" s="10"/>
      <c r="U67" s="10"/>
      <c r="V67" s="10"/>
      <c r="W67" s="10"/>
      <c r="X67" s="10"/>
      <c r="Y67" s="10"/>
      <c r="Z67" s="10"/>
    </row>
    <row r="68" spans="1:26" ht="15.5">
      <c r="A68" s="10"/>
      <c r="B68" s="10"/>
      <c r="C68" s="10"/>
      <c r="D68" s="10"/>
      <c r="E68" s="10"/>
      <c r="F68" s="10"/>
      <c r="G68" s="507"/>
      <c r="H68" s="10"/>
      <c r="I68" s="10"/>
      <c r="J68" s="10"/>
      <c r="K68" s="10"/>
      <c r="L68" s="10"/>
      <c r="M68" s="10"/>
      <c r="N68" s="10"/>
      <c r="O68" s="10"/>
      <c r="P68" s="10"/>
      <c r="Q68" s="10"/>
      <c r="R68" s="10"/>
      <c r="S68" s="10"/>
      <c r="T68" s="10"/>
      <c r="U68" s="10"/>
      <c r="V68" s="10"/>
      <c r="W68" s="10"/>
      <c r="X68" s="10"/>
      <c r="Y68" s="10"/>
      <c r="Z68" s="10"/>
    </row>
    <row r="69" spans="1:26" ht="15.5">
      <c r="A69" s="10"/>
      <c r="B69" s="10"/>
      <c r="C69" s="10"/>
      <c r="D69" s="10"/>
      <c r="E69" s="10"/>
      <c r="F69" s="10"/>
      <c r="G69" s="507"/>
      <c r="H69" s="10"/>
      <c r="I69" s="10"/>
      <c r="J69" s="10"/>
      <c r="K69" s="10"/>
      <c r="L69" s="10"/>
      <c r="M69" s="10"/>
      <c r="N69" s="10"/>
      <c r="O69" s="10"/>
      <c r="P69" s="10"/>
      <c r="Q69" s="10"/>
      <c r="R69" s="10"/>
      <c r="S69" s="10"/>
      <c r="T69" s="10"/>
      <c r="U69" s="10"/>
      <c r="V69" s="10"/>
      <c r="W69" s="10"/>
      <c r="X69" s="10"/>
      <c r="Y69" s="10"/>
      <c r="Z69" s="10"/>
    </row>
    <row r="70" spans="1:26" ht="15.5">
      <c r="A70" s="10"/>
      <c r="B70" s="10"/>
      <c r="C70" s="10"/>
      <c r="D70" s="10"/>
      <c r="E70" s="10"/>
      <c r="F70" s="10"/>
      <c r="G70" s="507"/>
      <c r="H70" s="10"/>
      <c r="I70" s="10"/>
      <c r="J70" s="10"/>
      <c r="K70" s="10"/>
      <c r="L70" s="10"/>
      <c r="M70" s="10"/>
      <c r="N70" s="10"/>
      <c r="O70" s="10"/>
      <c r="P70" s="10"/>
      <c r="Q70" s="10"/>
      <c r="R70" s="10"/>
      <c r="S70" s="10"/>
      <c r="T70" s="10"/>
      <c r="U70" s="10"/>
      <c r="V70" s="10"/>
      <c r="W70" s="10"/>
      <c r="X70" s="10"/>
      <c r="Y70" s="10"/>
      <c r="Z70" s="10"/>
    </row>
    <row r="71" spans="1:26" ht="15.5">
      <c r="A71" s="10"/>
      <c r="B71" s="10"/>
      <c r="C71" s="10"/>
      <c r="D71" s="10"/>
      <c r="E71" s="10"/>
      <c r="F71" s="10"/>
      <c r="G71" s="507"/>
      <c r="H71" s="10"/>
      <c r="I71" s="10"/>
      <c r="J71" s="10"/>
      <c r="K71" s="10"/>
      <c r="L71" s="10"/>
      <c r="M71" s="10"/>
      <c r="N71" s="10"/>
      <c r="O71" s="10"/>
      <c r="P71" s="10"/>
      <c r="Q71" s="10"/>
      <c r="R71" s="10"/>
      <c r="S71" s="10"/>
      <c r="T71" s="10"/>
      <c r="U71" s="10"/>
      <c r="V71" s="10"/>
      <c r="W71" s="10"/>
      <c r="X71" s="10"/>
      <c r="Y71" s="10"/>
      <c r="Z71" s="10"/>
    </row>
    <row r="72" spans="1:26" ht="15.5">
      <c r="A72" s="10"/>
      <c r="B72" s="10"/>
      <c r="C72" s="10"/>
      <c r="D72" s="10"/>
      <c r="E72" s="10"/>
      <c r="F72" s="10"/>
      <c r="G72" s="507"/>
      <c r="H72" s="10"/>
      <c r="I72" s="10"/>
      <c r="J72" s="10"/>
      <c r="K72" s="10"/>
      <c r="L72" s="10"/>
      <c r="M72" s="10"/>
      <c r="N72" s="10"/>
      <c r="O72" s="10"/>
      <c r="P72" s="10"/>
      <c r="Q72" s="10"/>
      <c r="R72" s="10"/>
      <c r="S72" s="10"/>
      <c r="T72" s="10"/>
      <c r="U72" s="10"/>
      <c r="V72" s="10"/>
      <c r="W72" s="10"/>
      <c r="X72" s="10"/>
      <c r="Y72" s="10"/>
      <c r="Z72" s="10"/>
    </row>
    <row r="73" spans="1:26" ht="15.5">
      <c r="A73" s="10"/>
      <c r="B73" s="10"/>
      <c r="C73" s="10"/>
      <c r="D73" s="10"/>
      <c r="E73" s="10"/>
      <c r="F73" s="10"/>
      <c r="G73" s="507"/>
      <c r="H73" s="10"/>
      <c r="I73" s="10"/>
      <c r="J73" s="10"/>
      <c r="K73" s="10"/>
      <c r="L73" s="10"/>
      <c r="M73" s="10"/>
      <c r="N73" s="10"/>
      <c r="O73" s="10"/>
      <c r="P73" s="10"/>
      <c r="Q73" s="10"/>
      <c r="R73" s="10"/>
      <c r="S73" s="10"/>
      <c r="T73" s="10"/>
      <c r="U73" s="10"/>
      <c r="V73" s="10"/>
      <c r="W73" s="10"/>
      <c r="X73" s="10"/>
      <c r="Y73" s="10"/>
      <c r="Z73" s="10"/>
    </row>
    <row r="74" spans="1:26" ht="15.5">
      <c r="A74" s="10"/>
      <c r="B74" s="10"/>
      <c r="C74" s="10"/>
      <c r="D74" s="10"/>
      <c r="E74" s="10"/>
      <c r="F74" s="10"/>
      <c r="G74" s="507"/>
      <c r="H74" s="10"/>
      <c r="I74" s="10"/>
      <c r="J74" s="10"/>
      <c r="K74" s="10"/>
      <c r="L74" s="10"/>
      <c r="M74" s="10"/>
      <c r="N74" s="10"/>
      <c r="O74" s="10"/>
      <c r="P74" s="10"/>
      <c r="Q74" s="10"/>
      <c r="R74" s="10"/>
      <c r="S74" s="10"/>
      <c r="T74" s="10"/>
      <c r="U74" s="10"/>
      <c r="V74" s="10"/>
      <c r="W74" s="10"/>
      <c r="X74" s="10"/>
      <c r="Y74" s="10"/>
      <c r="Z74" s="10"/>
    </row>
    <row r="75" spans="1:26" ht="15.5">
      <c r="A75" s="10"/>
      <c r="B75" s="10"/>
      <c r="C75" s="10"/>
      <c r="D75" s="10"/>
      <c r="E75" s="10"/>
      <c r="F75" s="10"/>
      <c r="G75" s="507"/>
      <c r="H75" s="10"/>
      <c r="I75" s="10"/>
      <c r="J75" s="10"/>
      <c r="K75" s="10"/>
      <c r="L75" s="10"/>
      <c r="M75" s="10"/>
      <c r="N75" s="10"/>
      <c r="O75" s="10"/>
      <c r="P75" s="10"/>
      <c r="Q75" s="10"/>
      <c r="R75" s="10"/>
      <c r="S75" s="10"/>
      <c r="T75" s="10"/>
      <c r="U75" s="10"/>
      <c r="V75" s="10"/>
      <c r="W75" s="10"/>
      <c r="X75" s="10"/>
      <c r="Y75" s="10"/>
      <c r="Z75" s="10"/>
    </row>
    <row r="76" spans="1:26" ht="15.5">
      <c r="A76" s="10"/>
      <c r="B76" s="10"/>
      <c r="C76" s="10"/>
      <c r="D76" s="10"/>
      <c r="E76" s="10"/>
      <c r="F76" s="10"/>
      <c r="G76" s="507"/>
      <c r="H76" s="10"/>
      <c r="I76" s="10"/>
      <c r="J76" s="10"/>
      <c r="K76" s="10"/>
      <c r="L76" s="10"/>
      <c r="M76" s="10"/>
      <c r="N76" s="10"/>
      <c r="O76" s="10"/>
      <c r="P76" s="10"/>
      <c r="Q76" s="10"/>
      <c r="R76" s="10"/>
      <c r="S76" s="10"/>
      <c r="T76" s="10"/>
      <c r="U76" s="10"/>
      <c r="V76" s="10"/>
      <c r="W76" s="10"/>
      <c r="X76" s="10"/>
      <c r="Y76" s="10"/>
      <c r="Z76" s="10"/>
    </row>
    <row r="77" spans="1:26" ht="15.5">
      <c r="A77" s="10"/>
      <c r="B77" s="10"/>
      <c r="C77" s="10"/>
      <c r="D77" s="10"/>
      <c r="E77" s="10"/>
      <c r="F77" s="10"/>
      <c r="G77" s="507"/>
      <c r="H77" s="10"/>
      <c r="I77" s="10"/>
      <c r="J77" s="10"/>
      <c r="K77" s="10"/>
      <c r="L77" s="10"/>
      <c r="M77" s="10"/>
      <c r="N77" s="10"/>
      <c r="O77" s="10"/>
      <c r="P77" s="10"/>
      <c r="Q77" s="10"/>
      <c r="R77" s="10"/>
      <c r="S77" s="10"/>
      <c r="T77" s="10"/>
      <c r="U77" s="10"/>
      <c r="V77" s="10"/>
      <c r="W77" s="10"/>
      <c r="X77" s="10"/>
      <c r="Y77" s="10"/>
      <c r="Z77" s="10"/>
    </row>
    <row r="78" spans="1:26" ht="15.5">
      <c r="A78" s="10"/>
      <c r="B78" s="10"/>
      <c r="C78" s="10"/>
      <c r="D78" s="10"/>
      <c r="E78" s="10"/>
      <c r="F78" s="10"/>
      <c r="G78" s="507"/>
      <c r="H78" s="10"/>
      <c r="I78" s="10"/>
      <c r="J78" s="10"/>
      <c r="K78" s="10"/>
      <c r="L78" s="10"/>
      <c r="M78" s="10"/>
      <c r="N78" s="10"/>
      <c r="O78" s="10"/>
      <c r="P78" s="10"/>
      <c r="Q78" s="10"/>
      <c r="R78" s="10"/>
      <c r="S78" s="10"/>
      <c r="T78" s="10"/>
      <c r="U78" s="10"/>
      <c r="V78" s="10"/>
      <c r="W78" s="10"/>
      <c r="X78" s="10"/>
      <c r="Y78" s="10"/>
      <c r="Z78" s="10"/>
    </row>
    <row r="79" spans="1:26" ht="15.5">
      <c r="A79" s="10"/>
      <c r="B79" s="10"/>
      <c r="C79" s="10"/>
      <c r="D79" s="10"/>
      <c r="E79" s="10"/>
      <c r="F79" s="10"/>
      <c r="G79" s="507"/>
      <c r="H79" s="10"/>
      <c r="I79" s="10"/>
      <c r="J79" s="10"/>
      <c r="K79" s="10"/>
      <c r="L79" s="10"/>
      <c r="M79" s="10"/>
      <c r="N79" s="10"/>
      <c r="O79" s="10"/>
      <c r="P79" s="10"/>
      <c r="Q79" s="10"/>
      <c r="R79" s="10"/>
      <c r="S79" s="10"/>
      <c r="T79" s="10"/>
      <c r="U79" s="10"/>
      <c r="V79" s="10"/>
      <c r="W79" s="10"/>
      <c r="X79" s="10"/>
      <c r="Y79" s="10"/>
      <c r="Z79" s="10"/>
    </row>
    <row r="80" spans="1:26" ht="15.5">
      <c r="A80" s="10"/>
      <c r="B80" s="10"/>
      <c r="C80" s="10"/>
      <c r="D80" s="10"/>
      <c r="E80" s="10"/>
      <c r="F80" s="10"/>
      <c r="G80" s="507"/>
      <c r="H80" s="10"/>
      <c r="I80" s="10"/>
      <c r="J80" s="10"/>
      <c r="K80" s="10"/>
      <c r="L80" s="10"/>
      <c r="M80" s="10"/>
      <c r="N80" s="10"/>
      <c r="O80" s="10"/>
      <c r="P80" s="10"/>
      <c r="Q80" s="10"/>
      <c r="R80" s="10"/>
      <c r="S80" s="10"/>
      <c r="T80" s="10"/>
      <c r="U80" s="10"/>
      <c r="V80" s="10"/>
      <c r="W80" s="10"/>
      <c r="X80" s="10"/>
      <c r="Y80" s="10"/>
      <c r="Z80" s="10"/>
    </row>
    <row r="81" spans="1:26" ht="15.5">
      <c r="A81" s="10"/>
      <c r="B81" s="10"/>
      <c r="C81" s="10"/>
      <c r="D81" s="10"/>
      <c r="E81" s="10"/>
      <c r="F81" s="10"/>
      <c r="G81" s="507"/>
      <c r="H81" s="10"/>
      <c r="I81" s="10"/>
      <c r="J81" s="10"/>
      <c r="K81" s="10"/>
      <c r="L81" s="10"/>
      <c r="M81" s="10"/>
      <c r="N81" s="10"/>
      <c r="O81" s="10"/>
      <c r="P81" s="10"/>
      <c r="Q81" s="10"/>
      <c r="R81" s="10"/>
      <c r="S81" s="10"/>
      <c r="T81" s="10"/>
      <c r="U81" s="10"/>
      <c r="V81" s="10"/>
      <c r="W81" s="10"/>
      <c r="X81" s="10"/>
      <c r="Y81" s="10"/>
      <c r="Z81" s="10"/>
    </row>
    <row r="82" spans="1:26" ht="15.5">
      <c r="A82" s="10"/>
      <c r="B82" s="10"/>
      <c r="C82" s="10"/>
      <c r="D82" s="10"/>
      <c r="E82" s="10"/>
      <c r="F82" s="10"/>
      <c r="G82" s="507"/>
      <c r="H82" s="10"/>
      <c r="I82" s="10"/>
      <c r="J82" s="10"/>
      <c r="K82" s="10"/>
      <c r="L82" s="10"/>
      <c r="M82" s="10"/>
      <c r="N82" s="10"/>
      <c r="O82" s="10"/>
      <c r="P82" s="10"/>
      <c r="Q82" s="10"/>
      <c r="R82" s="10"/>
      <c r="S82" s="10"/>
      <c r="T82" s="10"/>
      <c r="U82" s="10"/>
      <c r="V82" s="10"/>
      <c r="W82" s="10"/>
      <c r="X82" s="10"/>
      <c r="Y82" s="10"/>
      <c r="Z82" s="10"/>
    </row>
    <row r="83" spans="1:26" ht="15.5">
      <c r="A83" s="10"/>
      <c r="B83" s="10"/>
      <c r="C83" s="10"/>
      <c r="D83" s="10"/>
      <c r="E83" s="10"/>
      <c r="F83" s="10"/>
      <c r="G83" s="507"/>
      <c r="H83" s="10"/>
      <c r="I83" s="10"/>
      <c r="J83" s="10"/>
      <c r="K83" s="10"/>
      <c r="L83" s="10"/>
      <c r="M83" s="10"/>
      <c r="N83" s="10"/>
      <c r="O83" s="10"/>
      <c r="P83" s="10"/>
      <c r="Q83" s="10"/>
      <c r="R83" s="10"/>
      <c r="S83" s="10"/>
      <c r="T83" s="10"/>
      <c r="U83" s="10"/>
      <c r="V83" s="10"/>
      <c r="W83" s="10"/>
      <c r="X83" s="10"/>
      <c r="Y83" s="10"/>
      <c r="Z83" s="10"/>
    </row>
    <row r="84" spans="1:26" ht="15.5">
      <c r="A84" s="10"/>
      <c r="B84" s="10"/>
      <c r="C84" s="10"/>
      <c r="D84" s="10"/>
      <c r="E84" s="10"/>
      <c r="F84" s="10"/>
      <c r="G84" s="507"/>
      <c r="H84" s="10"/>
      <c r="I84" s="10"/>
      <c r="J84" s="10"/>
      <c r="K84" s="10"/>
      <c r="L84" s="10"/>
      <c r="M84" s="10"/>
      <c r="N84" s="10"/>
      <c r="O84" s="10"/>
      <c r="P84" s="10"/>
      <c r="Q84" s="10"/>
      <c r="R84" s="10"/>
      <c r="S84" s="10"/>
      <c r="T84" s="10"/>
      <c r="U84" s="10"/>
      <c r="V84" s="10"/>
      <c r="W84" s="10"/>
      <c r="X84" s="10"/>
      <c r="Y84" s="10"/>
      <c r="Z84" s="10"/>
    </row>
    <row r="85" spans="1:26" ht="15.5">
      <c r="A85" s="10"/>
      <c r="B85" s="10"/>
      <c r="C85" s="10"/>
      <c r="D85" s="10"/>
      <c r="E85" s="10"/>
      <c r="F85" s="10"/>
      <c r="G85" s="507"/>
      <c r="H85" s="10"/>
      <c r="I85" s="10"/>
      <c r="J85" s="10"/>
      <c r="K85" s="10"/>
      <c r="L85" s="10"/>
      <c r="M85" s="10"/>
      <c r="N85" s="10"/>
      <c r="O85" s="10"/>
      <c r="P85" s="10"/>
      <c r="Q85" s="10"/>
      <c r="R85" s="10"/>
      <c r="S85" s="10"/>
      <c r="T85" s="10"/>
      <c r="U85" s="10"/>
      <c r="V85" s="10"/>
      <c r="W85" s="10"/>
      <c r="X85" s="10"/>
      <c r="Y85" s="10"/>
      <c r="Z85" s="10"/>
    </row>
    <row r="86" spans="1:26" ht="15.5">
      <c r="A86" s="10"/>
      <c r="B86" s="10"/>
      <c r="C86" s="10"/>
      <c r="D86" s="10"/>
      <c r="E86" s="10"/>
      <c r="F86" s="10"/>
      <c r="G86" s="507"/>
      <c r="H86" s="10"/>
      <c r="I86" s="10"/>
      <c r="J86" s="10"/>
      <c r="K86" s="10"/>
      <c r="L86" s="10"/>
      <c r="M86" s="10"/>
      <c r="N86" s="10"/>
      <c r="O86" s="10"/>
      <c r="P86" s="10"/>
      <c r="Q86" s="10"/>
      <c r="R86" s="10"/>
      <c r="S86" s="10"/>
      <c r="T86" s="10"/>
      <c r="U86" s="10"/>
      <c r="V86" s="10"/>
      <c r="W86" s="10"/>
      <c r="X86" s="10"/>
      <c r="Y86" s="10"/>
      <c r="Z86" s="10"/>
    </row>
    <row r="87" spans="1:26" ht="15.5">
      <c r="A87" s="10"/>
      <c r="B87" s="10"/>
      <c r="C87" s="10"/>
      <c r="D87" s="10"/>
      <c r="E87" s="10"/>
      <c r="F87" s="10"/>
      <c r="G87" s="507"/>
      <c r="H87" s="10"/>
      <c r="I87" s="10"/>
      <c r="J87" s="10"/>
      <c r="K87" s="10"/>
      <c r="L87" s="10"/>
      <c r="M87" s="10"/>
      <c r="N87" s="10"/>
      <c r="O87" s="10"/>
      <c r="P87" s="10"/>
      <c r="Q87" s="10"/>
      <c r="R87" s="10"/>
      <c r="S87" s="10"/>
      <c r="T87" s="10"/>
      <c r="U87" s="10"/>
      <c r="V87" s="10"/>
      <c r="W87" s="10"/>
      <c r="X87" s="10"/>
      <c r="Y87" s="10"/>
      <c r="Z87" s="10"/>
    </row>
    <row r="88" spans="1:26" ht="15.5">
      <c r="A88" s="10"/>
      <c r="B88" s="10"/>
      <c r="C88" s="10"/>
      <c r="D88" s="10"/>
      <c r="E88" s="10"/>
      <c r="F88" s="10"/>
      <c r="G88" s="507"/>
      <c r="H88" s="10"/>
      <c r="I88" s="10"/>
      <c r="J88" s="10"/>
      <c r="K88" s="10"/>
      <c r="L88" s="10"/>
      <c r="M88" s="10"/>
      <c r="N88" s="10"/>
      <c r="O88" s="10"/>
      <c r="P88" s="10"/>
      <c r="Q88" s="10"/>
      <c r="R88" s="10"/>
      <c r="S88" s="10"/>
      <c r="T88" s="10"/>
      <c r="U88" s="10"/>
      <c r="V88" s="10"/>
      <c r="W88" s="10"/>
      <c r="X88" s="10"/>
      <c r="Y88" s="10"/>
      <c r="Z88" s="10"/>
    </row>
    <row r="89" spans="1:26" ht="15.5">
      <c r="A89" s="10"/>
      <c r="B89" s="10"/>
      <c r="C89" s="10"/>
      <c r="D89" s="10"/>
      <c r="E89" s="10"/>
      <c r="F89" s="10"/>
      <c r="G89" s="507"/>
      <c r="H89" s="10"/>
      <c r="I89" s="10"/>
      <c r="J89" s="10"/>
      <c r="K89" s="10"/>
      <c r="L89" s="10"/>
      <c r="M89" s="10"/>
      <c r="N89" s="10"/>
      <c r="O89" s="10"/>
      <c r="P89" s="10"/>
      <c r="Q89" s="10"/>
      <c r="R89" s="10"/>
      <c r="S89" s="10"/>
      <c r="T89" s="10"/>
      <c r="U89" s="10"/>
      <c r="V89" s="10"/>
      <c r="W89" s="10"/>
      <c r="X89" s="10"/>
      <c r="Y89" s="10"/>
      <c r="Z89" s="10"/>
    </row>
    <row r="90" spans="1:26" ht="15.5">
      <c r="A90" s="10"/>
      <c r="B90" s="10"/>
      <c r="C90" s="10"/>
      <c r="D90" s="10"/>
      <c r="E90" s="10"/>
      <c r="F90" s="10"/>
      <c r="G90" s="507"/>
      <c r="H90" s="10"/>
      <c r="I90" s="10"/>
      <c r="J90" s="10"/>
      <c r="K90" s="10"/>
      <c r="L90" s="10"/>
      <c r="M90" s="10"/>
      <c r="N90" s="10"/>
      <c r="O90" s="10"/>
      <c r="P90" s="10"/>
      <c r="Q90" s="10"/>
      <c r="R90" s="10"/>
      <c r="S90" s="10"/>
      <c r="T90" s="10"/>
      <c r="U90" s="10"/>
      <c r="V90" s="10"/>
      <c r="W90" s="10"/>
      <c r="X90" s="10"/>
      <c r="Y90" s="10"/>
      <c r="Z90" s="10"/>
    </row>
    <row r="91" spans="1:26" ht="15.5">
      <c r="A91" s="10"/>
      <c r="B91" s="10"/>
      <c r="C91" s="10"/>
      <c r="D91" s="10"/>
      <c r="E91" s="10"/>
      <c r="F91" s="10"/>
      <c r="G91" s="507"/>
      <c r="H91" s="10"/>
      <c r="I91" s="10"/>
      <c r="J91" s="10"/>
      <c r="K91" s="10"/>
      <c r="L91" s="10"/>
      <c r="M91" s="10"/>
      <c r="N91" s="10"/>
      <c r="O91" s="10"/>
      <c r="P91" s="10"/>
      <c r="Q91" s="10"/>
      <c r="R91" s="10"/>
      <c r="S91" s="10"/>
      <c r="T91" s="10"/>
      <c r="U91" s="10"/>
      <c r="V91" s="10"/>
      <c r="W91" s="10"/>
      <c r="X91" s="10"/>
      <c r="Y91" s="10"/>
      <c r="Z91" s="10"/>
    </row>
    <row r="92" spans="1:26" ht="15.5">
      <c r="A92" s="10"/>
      <c r="B92" s="10"/>
      <c r="C92" s="10"/>
      <c r="D92" s="10"/>
      <c r="E92" s="10"/>
      <c r="F92" s="10"/>
      <c r="G92" s="507"/>
      <c r="H92" s="10"/>
      <c r="I92" s="10"/>
      <c r="J92" s="10"/>
      <c r="K92" s="10"/>
      <c r="L92" s="10"/>
      <c r="M92" s="10"/>
      <c r="N92" s="10"/>
      <c r="O92" s="10"/>
      <c r="P92" s="10"/>
      <c r="Q92" s="10"/>
      <c r="R92" s="10"/>
      <c r="S92" s="10"/>
      <c r="T92" s="10"/>
      <c r="U92" s="10"/>
      <c r="V92" s="10"/>
      <c r="W92" s="10"/>
      <c r="X92" s="10"/>
      <c r="Y92" s="10"/>
      <c r="Z92" s="10"/>
    </row>
    <row r="93" spans="1:26" ht="15.5">
      <c r="A93" s="10"/>
      <c r="B93" s="10"/>
      <c r="C93" s="10"/>
      <c r="D93" s="10"/>
      <c r="E93" s="10"/>
      <c r="F93" s="10"/>
      <c r="G93" s="507"/>
      <c r="H93" s="10"/>
      <c r="I93" s="10"/>
      <c r="J93" s="10"/>
      <c r="K93" s="10"/>
      <c r="L93" s="10"/>
      <c r="M93" s="10"/>
      <c r="N93" s="10"/>
      <c r="O93" s="10"/>
      <c r="P93" s="10"/>
      <c r="Q93" s="10"/>
      <c r="R93" s="10"/>
      <c r="S93" s="10"/>
      <c r="T93" s="10"/>
      <c r="U93" s="10"/>
      <c r="V93" s="10"/>
      <c r="W93" s="10"/>
      <c r="X93" s="10"/>
      <c r="Y93" s="10"/>
      <c r="Z93" s="10"/>
    </row>
    <row r="94" spans="1:26" ht="15.5">
      <c r="A94" s="10"/>
      <c r="B94" s="10"/>
      <c r="C94" s="10"/>
      <c r="D94" s="10"/>
      <c r="E94" s="10"/>
      <c r="F94" s="10"/>
      <c r="G94" s="507"/>
      <c r="H94" s="10"/>
      <c r="I94" s="10"/>
      <c r="J94" s="10"/>
      <c r="K94" s="10"/>
      <c r="L94" s="10"/>
      <c r="M94" s="10"/>
      <c r="N94" s="10"/>
      <c r="O94" s="10"/>
      <c r="P94" s="10"/>
      <c r="Q94" s="10"/>
      <c r="R94" s="10"/>
      <c r="S94" s="10"/>
      <c r="T94" s="10"/>
      <c r="U94" s="10"/>
      <c r="V94" s="10"/>
      <c r="W94" s="10"/>
      <c r="X94" s="10"/>
      <c r="Y94" s="10"/>
      <c r="Z94" s="10"/>
    </row>
    <row r="95" spans="1:26" ht="15.5">
      <c r="A95" s="10"/>
      <c r="B95" s="10"/>
      <c r="C95" s="10"/>
      <c r="D95" s="10"/>
      <c r="E95" s="10"/>
      <c r="F95" s="10"/>
      <c r="G95" s="507"/>
      <c r="H95" s="10"/>
      <c r="I95" s="10"/>
      <c r="J95" s="10"/>
      <c r="K95" s="10"/>
      <c r="L95" s="10"/>
      <c r="M95" s="10"/>
      <c r="N95" s="10"/>
      <c r="O95" s="10"/>
      <c r="P95" s="10"/>
      <c r="Q95" s="10"/>
      <c r="R95" s="10"/>
      <c r="S95" s="10"/>
      <c r="T95" s="10"/>
      <c r="U95" s="10"/>
      <c r="V95" s="10"/>
      <c r="W95" s="10"/>
      <c r="X95" s="10"/>
      <c r="Y95" s="10"/>
      <c r="Z95" s="10"/>
    </row>
    <row r="96" spans="1:26" ht="15.5">
      <c r="A96" s="10"/>
      <c r="B96" s="10"/>
      <c r="C96" s="10"/>
      <c r="D96" s="10"/>
      <c r="E96" s="10"/>
      <c r="F96" s="10"/>
      <c r="G96" s="507"/>
      <c r="H96" s="10"/>
      <c r="I96" s="10"/>
      <c r="J96" s="10"/>
      <c r="K96" s="10"/>
      <c r="L96" s="10"/>
      <c r="M96" s="10"/>
      <c r="N96" s="10"/>
      <c r="O96" s="10"/>
      <c r="P96" s="10"/>
      <c r="Q96" s="10"/>
      <c r="R96" s="10"/>
      <c r="S96" s="10"/>
      <c r="T96" s="10"/>
      <c r="U96" s="10"/>
      <c r="V96" s="10"/>
      <c r="W96" s="10"/>
      <c r="X96" s="10"/>
      <c r="Y96" s="10"/>
      <c r="Z96" s="10"/>
    </row>
    <row r="97" spans="1:26" ht="15.5">
      <c r="A97" s="10"/>
      <c r="B97" s="10"/>
      <c r="C97" s="10"/>
      <c r="D97" s="10"/>
      <c r="E97" s="10"/>
      <c r="F97" s="10"/>
      <c r="G97" s="507"/>
      <c r="H97" s="10"/>
      <c r="I97" s="10"/>
      <c r="J97" s="10"/>
      <c r="K97" s="10"/>
      <c r="L97" s="10"/>
      <c r="M97" s="10"/>
      <c r="N97" s="10"/>
      <c r="O97" s="10"/>
      <c r="P97" s="10"/>
      <c r="Q97" s="10"/>
      <c r="R97" s="10"/>
      <c r="S97" s="10"/>
      <c r="T97" s="10"/>
      <c r="U97" s="10"/>
      <c r="V97" s="10"/>
      <c r="W97" s="10"/>
      <c r="X97" s="10"/>
      <c r="Y97" s="10"/>
      <c r="Z97" s="10"/>
    </row>
    <row r="98" spans="1:26" ht="15.5">
      <c r="A98" s="10"/>
      <c r="B98" s="10"/>
      <c r="C98" s="10"/>
      <c r="D98" s="10"/>
      <c r="E98" s="10"/>
      <c r="F98" s="10"/>
      <c r="G98" s="507"/>
      <c r="H98" s="10"/>
      <c r="I98" s="10"/>
      <c r="J98" s="10"/>
      <c r="K98" s="10"/>
      <c r="L98" s="10"/>
      <c r="M98" s="10"/>
      <c r="N98" s="10"/>
      <c r="O98" s="10"/>
      <c r="P98" s="10"/>
      <c r="Q98" s="10"/>
      <c r="R98" s="10"/>
      <c r="S98" s="10"/>
      <c r="T98" s="10"/>
      <c r="U98" s="10"/>
      <c r="V98" s="10"/>
      <c r="W98" s="10"/>
      <c r="X98" s="10"/>
      <c r="Y98" s="10"/>
      <c r="Z98" s="10"/>
    </row>
    <row r="99" spans="1:26" ht="15.5">
      <c r="A99" s="10"/>
      <c r="B99" s="10"/>
      <c r="C99" s="10"/>
      <c r="D99" s="10"/>
      <c r="E99" s="10"/>
      <c r="F99" s="10"/>
      <c r="G99" s="507"/>
      <c r="H99" s="10"/>
      <c r="I99" s="10"/>
      <c r="J99" s="10"/>
      <c r="K99" s="10"/>
      <c r="L99" s="10"/>
      <c r="M99" s="10"/>
      <c r="N99" s="10"/>
      <c r="O99" s="10"/>
      <c r="P99" s="10"/>
      <c r="Q99" s="10"/>
      <c r="R99" s="10"/>
      <c r="S99" s="10"/>
      <c r="T99" s="10"/>
      <c r="U99" s="10"/>
      <c r="V99" s="10"/>
      <c r="W99" s="10"/>
      <c r="X99" s="10"/>
      <c r="Y99" s="10"/>
      <c r="Z99" s="10"/>
    </row>
    <row r="100" spans="1:26" ht="15.5">
      <c r="A100" s="10"/>
      <c r="B100" s="10"/>
      <c r="C100" s="10"/>
      <c r="D100" s="10"/>
      <c r="E100" s="10"/>
      <c r="F100" s="10"/>
      <c r="G100" s="507"/>
      <c r="H100" s="10"/>
      <c r="I100" s="10"/>
      <c r="J100" s="10"/>
      <c r="K100" s="10"/>
      <c r="L100" s="10"/>
      <c r="M100" s="10"/>
      <c r="N100" s="10"/>
      <c r="O100" s="10"/>
      <c r="P100" s="10"/>
      <c r="Q100" s="10"/>
      <c r="R100" s="10"/>
      <c r="S100" s="10"/>
      <c r="T100" s="10"/>
      <c r="U100" s="10"/>
      <c r="V100" s="10"/>
      <c r="W100" s="10"/>
      <c r="X100" s="10"/>
      <c r="Y100" s="10"/>
      <c r="Z100" s="10"/>
    </row>
    <row r="101" spans="1:26" ht="15.5">
      <c r="A101" s="10"/>
      <c r="B101" s="10"/>
      <c r="C101" s="10"/>
      <c r="D101" s="10"/>
      <c r="E101" s="10"/>
      <c r="F101" s="10"/>
      <c r="G101" s="507"/>
      <c r="H101" s="10"/>
      <c r="I101" s="10"/>
      <c r="J101" s="10"/>
      <c r="K101" s="10"/>
      <c r="L101" s="10"/>
      <c r="M101" s="10"/>
      <c r="N101" s="10"/>
      <c r="O101" s="10"/>
      <c r="P101" s="10"/>
      <c r="Q101" s="10"/>
      <c r="R101" s="10"/>
      <c r="S101" s="10"/>
      <c r="T101" s="10"/>
      <c r="U101" s="10"/>
      <c r="V101" s="10"/>
      <c r="W101" s="10"/>
      <c r="X101" s="10"/>
      <c r="Y101" s="10"/>
      <c r="Z101" s="10"/>
    </row>
    <row r="102" spans="1:26" ht="15.5">
      <c r="A102" s="10"/>
      <c r="B102" s="10"/>
      <c r="C102" s="10"/>
      <c r="D102" s="10"/>
      <c r="E102" s="10"/>
      <c r="F102" s="10"/>
      <c r="G102" s="507"/>
      <c r="H102" s="10"/>
      <c r="I102" s="10"/>
      <c r="J102" s="10"/>
      <c r="K102" s="10"/>
      <c r="L102" s="10"/>
      <c r="M102" s="10"/>
      <c r="N102" s="10"/>
      <c r="O102" s="10"/>
      <c r="P102" s="10"/>
      <c r="Q102" s="10"/>
      <c r="R102" s="10"/>
      <c r="S102" s="10"/>
      <c r="T102" s="10"/>
      <c r="U102" s="10"/>
      <c r="V102" s="10"/>
      <c r="W102" s="10"/>
      <c r="X102" s="10"/>
      <c r="Y102" s="10"/>
      <c r="Z102" s="10"/>
    </row>
    <row r="103" spans="1:26" ht="15.5">
      <c r="A103" s="10"/>
      <c r="B103" s="10"/>
      <c r="C103" s="10"/>
      <c r="D103" s="10"/>
      <c r="E103" s="10"/>
      <c r="F103" s="10"/>
      <c r="G103" s="507"/>
      <c r="H103" s="10"/>
      <c r="I103" s="10"/>
      <c r="J103" s="10"/>
      <c r="K103" s="10"/>
      <c r="L103" s="10"/>
      <c r="M103" s="10"/>
      <c r="N103" s="10"/>
      <c r="O103" s="10"/>
      <c r="P103" s="10"/>
      <c r="Q103" s="10"/>
      <c r="R103" s="10"/>
      <c r="S103" s="10"/>
      <c r="T103" s="10"/>
      <c r="U103" s="10"/>
      <c r="V103" s="10"/>
      <c r="W103" s="10"/>
      <c r="X103" s="10"/>
      <c r="Y103" s="10"/>
      <c r="Z103" s="10"/>
    </row>
    <row r="104" spans="1:26" ht="15.5">
      <c r="A104" s="10"/>
      <c r="B104" s="10"/>
      <c r="C104" s="10"/>
      <c r="D104" s="10"/>
      <c r="E104" s="10"/>
      <c r="F104" s="10"/>
      <c r="G104" s="507"/>
      <c r="H104" s="10"/>
      <c r="I104" s="10"/>
      <c r="J104" s="10"/>
      <c r="K104" s="10"/>
      <c r="L104" s="10"/>
      <c r="M104" s="10"/>
      <c r="N104" s="10"/>
      <c r="O104" s="10"/>
      <c r="P104" s="10"/>
      <c r="Q104" s="10"/>
      <c r="R104" s="10"/>
      <c r="S104" s="10"/>
      <c r="T104" s="10"/>
      <c r="U104" s="10"/>
      <c r="V104" s="10"/>
      <c r="W104" s="10"/>
      <c r="X104" s="10"/>
      <c r="Y104" s="10"/>
      <c r="Z104" s="10"/>
    </row>
    <row r="105" spans="1:26" ht="15.5">
      <c r="A105" s="10"/>
      <c r="B105" s="10"/>
      <c r="C105" s="10"/>
      <c r="D105" s="10"/>
      <c r="E105" s="10"/>
      <c r="F105" s="10"/>
      <c r="G105" s="507"/>
      <c r="H105" s="10"/>
      <c r="I105" s="10"/>
      <c r="J105" s="10"/>
      <c r="K105" s="10"/>
      <c r="L105" s="10"/>
      <c r="M105" s="10"/>
      <c r="N105" s="10"/>
      <c r="O105" s="10"/>
      <c r="P105" s="10"/>
      <c r="Q105" s="10"/>
      <c r="R105" s="10"/>
      <c r="S105" s="10"/>
      <c r="T105" s="10"/>
      <c r="U105" s="10"/>
      <c r="V105" s="10"/>
      <c r="W105" s="10"/>
      <c r="X105" s="10"/>
      <c r="Y105" s="10"/>
      <c r="Z105" s="10"/>
    </row>
    <row r="106" spans="1:26" ht="15.5">
      <c r="A106" s="10"/>
      <c r="B106" s="10"/>
      <c r="C106" s="10"/>
      <c r="D106" s="10"/>
      <c r="E106" s="10"/>
      <c r="F106" s="10"/>
      <c r="G106" s="507"/>
      <c r="H106" s="10"/>
      <c r="I106" s="10"/>
      <c r="J106" s="10"/>
      <c r="K106" s="10"/>
      <c r="L106" s="10"/>
      <c r="M106" s="10"/>
      <c r="N106" s="10"/>
      <c r="O106" s="10"/>
      <c r="P106" s="10"/>
      <c r="Q106" s="10"/>
      <c r="R106" s="10"/>
      <c r="S106" s="10"/>
      <c r="T106" s="10"/>
      <c r="U106" s="10"/>
      <c r="V106" s="10"/>
      <c r="W106" s="10"/>
      <c r="X106" s="10"/>
      <c r="Y106" s="10"/>
      <c r="Z106" s="10"/>
    </row>
    <row r="107" spans="1:26" ht="15.5">
      <c r="A107" s="10"/>
      <c r="B107" s="10"/>
      <c r="C107" s="10"/>
      <c r="D107" s="10"/>
      <c r="E107" s="10"/>
      <c r="F107" s="10"/>
      <c r="G107" s="507"/>
      <c r="H107" s="10"/>
      <c r="I107" s="10"/>
      <c r="J107" s="10"/>
      <c r="K107" s="10"/>
      <c r="L107" s="10"/>
      <c r="M107" s="10"/>
      <c r="N107" s="10"/>
      <c r="O107" s="10"/>
      <c r="P107" s="10"/>
      <c r="Q107" s="10"/>
      <c r="R107" s="10"/>
      <c r="S107" s="10"/>
      <c r="T107" s="10"/>
      <c r="U107" s="10"/>
      <c r="V107" s="10"/>
      <c r="W107" s="10"/>
      <c r="X107" s="10"/>
      <c r="Y107" s="10"/>
      <c r="Z107" s="10"/>
    </row>
    <row r="108" spans="1:26" ht="15.5">
      <c r="A108" s="10"/>
      <c r="B108" s="10"/>
      <c r="C108" s="10"/>
      <c r="D108" s="10"/>
      <c r="E108" s="10"/>
      <c r="F108" s="10"/>
      <c r="G108" s="507"/>
      <c r="H108" s="10"/>
      <c r="I108" s="10"/>
      <c r="J108" s="10"/>
      <c r="K108" s="10"/>
      <c r="L108" s="10"/>
      <c r="M108" s="10"/>
      <c r="N108" s="10"/>
      <c r="O108" s="10"/>
      <c r="P108" s="10"/>
      <c r="Q108" s="10"/>
      <c r="R108" s="10"/>
      <c r="S108" s="10"/>
      <c r="T108" s="10"/>
      <c r="U108" s="10"/>
      <c r="V108" s="10"/>
      <c r="W108" s="10"/>
      <c r="X108" s="10"/>
      <c r="Y108" s="10"/>
      <c r="Z108" s="10"/>
    </row>
    <row r="109" spans="1:26" ht="15.5">
      <c r="A109" s="10"/>
      <c r="B109" s="10"/>
      <c r="C109" s="10"/>
      <c r="D109" s="10"/>
      <c r="E109" s="10"/>
      <c r="F109" s="10"/>
      <c r="G109" s="507"/>
      <c r="H109" s="10"/>
      <c r="I109" s="10"/>
      <c r="J109" s="10"/>
      <c r="K109" s="10"/>
      <c r="L109" s="10"/>
      <c r="M109" s="10"/>
      <c r="N109" s="10"/>
      <c r="O109" s="10"/>
      <c r="P109" s="10"/>
      <c r="Q109" s="10"/>
      <c r="R109" s="10"/>
      <c r="S109" s="10"/>
      <c r="T109" s="10"/>
      <c r="U109" s="10"/>
      <c r="V109" s="10"/>
      <c r="W109" s="10"/>
      <c r="X109" s="10"/>
      <c r="Y109" s="10"/>
      <c r="Z109" s="10"/>
    </row>
    <row r="110" spans="1:26" ht="15.5">
      <c r="A110" s="10"/>
      <c r="B110" s="10"/>
      <c r="C110" s="10"/>
      <c r="D110" s="10"/>
      <c r="E110" s="10"/>
      <c r="F110" s="10"/>
      <c r="G110" s="507"/>
      <c r="H110" s="10"/>
      <c r="I110" s="10"/>
      <c r="J110" s="10"/>
      <c r="K110" s="10"/>
      <c r="L110" s="10"/>
      <c r="M110" s="10"/>
      <c r="N110" s="10"/>
      <c r="O110" s="10"/>
      <c r="P110" s="10"/>
      <c r="Q110" s="10"/>
      <c r="R110" s="10"/>
      <c r="S110" s="10"/>
      <c r="T110" s="10"/>
      <c r="U110" s="10"/>
      <c r="V110" s="10"/>
      <c r="W110" s="10"/>
      <c r="X110" s="10"/>
      <c r="Y110" s="10"/>
      <c r="Z110" s="10"/>
    </row>
    <row r="111" spans="1:26" ht="15.5">
      <c r="A111" s="10"/>
      <c r="B111" s="10"/>
      <c r="C111" s="10"/>
      <c r="D111" s="10"/>
      <c r="E111" s="10"/>
      <c r="F111" s="10"/>
      <c r="G111" s="507"/>
      <c r="H111" s="10"/>
      <c r="I111" s="10"/>
      <c r="J111" s="10"/>
      <c r="K111" s="10"/>
      <c r="L111" s="10"/>
      <c r="M111" s="10"/>
      <c r="N111" s="10"/>
      <c r="O111" s="10"/>
      <c r="P111" s="10"/>
      <c r="Q111" s="10"/>
      <c r="R111" s="10"/>
      <c r="S111" s="10"/>
      <c r="T111" s="10"/>
      <c r="U111" s="10"/>
      <c r="V111" s="10"/>
      <c r="W111" s="10"/>
      <c r="X111" s="10"/>
      <c r="Y111" s="10"/>
      <c r="Z111" s="10"/>
    </row>
    <row r="112" spans="1:26" ht="15.5">
      <c r="A112" s="10"/>
      <c r="B112" s="10"/>
      <c r="C112" s="10"/>
      <c r="D112" s="10"/>
      <c r="E112" s="10"/>
      <c r="F112" s="10"/>
      <c r="G112" s="507"/>
      <c r="H112" s="10"/>
      <c r="I112" s="10"/>
      <c r="J112" s="10"/>
      <c r="K112" s="10"/>
      <c r="L112" s="10"/>
      <c r="M112" s="10"/>
      <c r="N112" s="10"/>
      <c r="O112" s="10"/>
      <c r="P112" s="10"/>
      <c r="Q112" s="10"/>
      <c r="R112" s="10"/>
      <c r="S112" s="10"/>
      <c r="T112" s="10"/>
      <c r="U112" s="10"/>
      <c r="V112" s="10"/>
      <c r="W112" s="10"/>
      <c r="X112" s="10"/>
      <c r="Y112" s="10"/>
      <c r="Z112" s="10"/>
    </row>
    <row r="113" spans="1:26" ht="15.5">
      <c r="A113" s="10"/>
      <c r="B113" s="10"/>
      <c r="C113" s="10"/>
      <c r="D113" s="10"/>
      <c r="E113" s="10"/>
      <c r="F113" s="10"/>
      <c r="G113" s="507"/>
      <c r="H113" s="10"/>
      <c r="I113" s="10"/>
      <c r="J113" s="10"/>
      <c r="K113" s="10"/>
      <c r="L113" s="10"/>
      <c r="M113" s="10"/>
      <c r="N113" s="10"/>
      <c r="O113" s="10"/>
      <c r="P113" s="10"/>
      <c r="Q113" s="10"/>
      <c r="R113" s="10"/>
      <c r="S113" s="10"/>
      <c r="T113" s="10"/>
      <c r="U113" s="10"/>
      <c r="V113" s="10"/>
      <c r="W113" s="10"/>
      <c r="X113" s="10"/>
      <c r="Y113" s="10"/>
      <c r="Z113" s="10"/>
    </row>
    <row r="114" spans="1:26" ht="15.5">
      <c r="A114" s="10"/>
      <c r="B114" s="10"/>
      <c r="C114" s="10"/>
      <c r="D114" s="10"/>
      <c r="E114" s="10"/>
      <c r="F114" s="10"/>
      <c r="G114" s="507"/>
      <c r="H114" s="10"/>
      <c r="I114" s="10"/>
      <c r="J114" s="10"/>
      <c r="K114" s="10"/>
      <c r="L114" s="10"/>
      <c r="M114" s="10"/>
      <c r="N114" s="10"/>
      <c r="O114" s="10"/>
      <c r="P114" s="10"/>
      <c r="Q114" s="10"/>
      <c r="R114" s="10"/>
      <c r="S114" s="10"/>
      <c r="T114" s="10"/>
      <c r="U114" s="10"/>
      <c r="V114" s="10"/>
      <c r="W114" s="10"/>
      <c r="X114" s="10"/>
      <c r="Y114" s="10"/>
      <c r="Z114" s="10"/>
    </row>
    <row r="115" spans="1:26" ht="15.5">
      <c r="A115" s="10"/>
      <c r="B115" s="10"/>
      <c r="C115" s="10"/>
      <c r="D115" s="10"/>
      <c r="E115" s="10"/>
      <c r="F115" s="10"/>
      <c r="G115" s="507"/>
      <c r="H115" s="10"/>
      <c r="I115" s="10"/>
      <c r="J115" s="10"/>
      <c r="K115" s="10"/>
      <c r="L115" s="10"/>
      <c r="M115" s="10"/>
      <c r="N115" s="10"/>
      <c r="O115" s="10"/>
      <c r="P115" s="10"/>
      <c r="Q115" s="10"/>
      <c r="R115" s="10"/>
      <c r="S115" s="10"/>
      <c r="T115" s="10"/>
      <c r="U115" s="10"/>
      <c r="V115" s="10"/>
      <c r="W115" s="10"/>
      <c r="X115" s="10"/>
      <c r="Y115" s="10"/>
      <c r="Z115" s="10"/>
    </row>
    <row r="116" spans="1:26" ht="15.5">
      <c r="A116" s="10"/>
      <c r="B116" s="10"/>
      <c r="C116" s="10"/>
      <c r="D116" s="10"/>
      <c r="E116" s="10"/>
      <c r="F116" s="10"/>
      <c r="G116" s="507"/>
      <c r="H116" s="10"/>
      <c r="I116" s="10"/>
      <c r="J116" s="10"/>
      <c r="K116" s="10"/>
      <c r="L116" s="10"/>
      <c r="M116" s="10"/>
      <c r="N116" s="10"/>
      <c r="O116" s="10"/>
      <c r="P116" s="10"/>
      <c r="Q116" s="10"/>
      <c r="R116" s="10"/>
      <c r="S116" s="10"/>
      <c r="T116" s="10"/>
      <c r="U116" s="10"/>
      <c r="V116" s="10"/>
      <c r="W116" s="10"/>
      <c r="X116" s="10"/>
      <c r="Y116" s="10"/>
      <c r="Z116" s="10"/>
    </row>
    <row r="117" spans="1:26" ht="15.5">
      <c r="A117" s="10"/>
      <c r="B117" s="10"/>
      <c r="C117" s="10"/>
      <c r="D117" s="10"/>
      <c r="E117" s="10"/>
      <c r="F117" s="10"/>
      <c r="G117" s="507"/>
      <c r="H117" s="10"/>
      <c r="I117" s="10"/>
      <c r="J117" s="10"/>
      <c r="K117" s="10"/>
      <c r="L117" s="10"/>
      <c r="M117" s="10"/>
      <c r="N117" s="10"/>
      <c r="O117" s="10"/>
      <c r="P117" s="10"/>
      <c r="Q117" s="10"/>
      <c r="R117" s="10"/>
      <c r="S117" s="10"/>
      <c r="T117" s="10"/>
      <c r="U117" s="10"/>
      <c r="V117" s="10"/>
      <c r="W117" s="10"/>
      <c r="X117" s="10"/>
      <c r="Y117" s="10"/>
      <c r="Z117" s="10"/>
    </row>
    <row r="118" spans="1:26" ht="15.5">
      <c r="A118" s="10"/>
      <c r="B118" s="10"/>
      <c r="C118" s="10"/>
      <c r="D118" s="10"/>
      <c r="E118" s="10"/>
      <c r="F118" s="10"/>
      <c r="G118" s="507"/>
      <c r="H118" s="10"/>
      <c r="I118" s="10"/>
      <c r="J118" s="10"/>
      <c r="K118" s="10"/>
      <c r="L118" s="10"/>
      <c r="M118" s="10"/>
      <c r="N118" s="10"/>
      <c r="O118" s="10"/>
      <c r="P118" s="10"/>
      <c r="Q118" s="10"/>
      <c r="R118" s="10"/>
      <c r="S118" s="10"/>
      <c r="T118" s="10"/>
      <c r="U118" s="10"/>
      <c r="V118" s="10"/>
      <c r="W118" s="10"/>
      <c r="X118" s="10"/>
      <c r="Y118" s="10"/>
      <c r="Z118" s="10"/>
    </row>
    <row r="119" spans="1:26" ht="15.5">
      <c r="A119" s="10"/>
      <c r="B119" s="10"/>
      <c r="C119" s="10"/>
      <c r="D119" s="10"/>
      <c r="E119" s="10"/>
      <c r="F119" s="10"/>
      <c r="G119" s="507"/>
      <c r="H119" s="10"/>
      <c r="I119" s="10"/>
      <c r="J119" s="10"/>
      <c r="K119" s="10"/>
      <c r="L119" s="10"/>
      <c r="M119" s="10"/>
      <c r="N119" s="10"/>
      <c r="O119" s="10"/>
      <c r="P119" s="10"/>
      <c r="Q119" s="10"/>
      <c r="R119" s="10"/>
      <c r="S119" s="10"/>
      <c r="T119" s="10"/>
      <c r="U119" s="10"/>
      <c r="V119" s="10"/>
      <c r="W119" s="10"/>
      <c r="X119" s="10"/>
      <c r="Y119" s="10"/>
      <c r="Z119" s="10"/>
    </row>
    <row r="120" spans="1:26" ht="15.5">
      <c r="A120" s="10"/>
      <c r="B120" s="10"/>
      <c r="C120" s="10"/>
      <c r="D120" s="10"/>
      <c r="E120" s="10"/>
      <c r="F120" s="10"/>
      <c r="G120" s="507"/>
      <c r="H120" s="10"/>
      <c r="I120" s="10"/>
      <c r="J120" s="10"/>
      <c r="K120" s="10"/>
      <c r="L120" s="10"/>
      <c r="M120" s="10"/>
      <c r="N120" s="10"/>
      <c r="O120" s="10"/>
      <c r="P120" s="10"/>
      <c r="Q120" s="10"/>
      <c r="R120" s="10"/>
      <c r="S120" s="10"/>
      <c r="T120" s="10"/>
      <c r="U120" s="10"/>
      <c r="V120" s="10"/>
      <c r="W120" s="10"/>
      <c r="X120" s="10"/>
      <c r="Y120" s="10"/>
      <c r="Z120" s="10"/>
    </row>
    <row r="121" spans="1:26" ht="15.5">
      <c r="A121" s="10"/>
      <c r="B121" s="10"/>
      <c r="C121" s="10"/>
      <c r="D121" s="10"/>
      <c r="E121" s="10"/>
      <c r="F121" s="10"/>
      <c r="G121" s="507"/>
      <c r="H121" s="10"/>
      <c r="I121" s="10"/>
      <c r="J121" s="10"/>
      <c r="K121" s="10"/>
      <c r="L121" s="10"/>
      <c r="M121" s="10"/>
      <c r="N121" s="10"/>
      <c r="O121" s="10"/>
      <c r="P121" s="10"/>
      <c r="Q121" s="10"/>
      <c r="R121" s="10"/>
      <c r="S121" s="10"/>
      <c r="T121" s="10"/>
      <c r="U121" s="10"/>
      <c r="V121" s="10"/>
      <c r="W121" s="10"/>
      <c r="X121" s="10"/>
      <c r="Y121" s="10"/>
      <c r="Z121" s="10"/>
    </row>
    <row r="122" spans="1:26" ht="15.5">
      <c r="A122" s="10"/>
      <c r="B122" s="10"/>
      <c r="C122" s="10"/>
      <c r="D122" s="10"/>
      <c r="E122" s="10"/>
      <c r="F122" s="10"/>
      <c r="G122" s="507"/>
      <c r="H122" s="10"/>
      <c r="I122" s="10"/>
      <c r="J122" s="10"/>
      <c r="K122" s="10"/>
      <c r="L122" s="10"/>
      <c r="M122" s="10"/>
      <c r="N122" s="10"/>
      <c r="O122" s="10"/>
      <c r="P122" s="10"/>
      <c r="Q122" s="10"/>
      <c r="R122" s="10"/>
      <c r="S122" s="10"/>
      <c r="T122" s="10"/>
      <c r="U122" s="10"/>
      <c r="V122" s="10"/>
      <c r="W122" s="10"/>
      <c r="X122" s="10"/>
      <c r="Y122" s="10"/>
      <c r="Z122" s="10"/>
    </row>
    <row r="123" spans="1:26" ht="15.5">
      <c r="A123" s="10"/>
      <c r="B123" s="10"/>
      <c r="C123" s="10"/>
      <c r="D123" s="10"/>
      <c r="E123" s="10"/>
      <c r="F123" s="10"/>
      <c r="G123" s="507"/>
      <c r="H123" s="10"/>
      <c r="I123" s="10"/>
      <c r="J123" s="10"/>
      <c r="K123" s="10"/>
      <c r="L123" s="10"/>
      <c r="M123" s="10"/>
      <c r="N123" s="10"/>
      <c r="O123" s="10"/>
      <c r="P123" s="10"/>
      <c r="Q123" s="10"/>
      <c r="R123" s="10"/>
      <c r="S123" s="10"/>
      <c r="T123" s="10"/>
      <c r="U123" s="10"/>
      <c r="V123" s="10"/>
      <c r="W123" s="10"/>
      <c r="X123" s="10"/>
      <c r="Y123" s="10"/>
      <c r="Z123" s="10"/>
    </row>
    <row r="124" spans="1:26" ht="15.5">
      <c r="A124" s="10"/>
      <c r="B124" s="10"/>
      <c r="C124" s="10"/>
      <c r="D124" s="10"/>
      <c r="E124" s="10"/>
      <c r="F124" s="10"/>
      <c r="G124" s="507"/>
      <c r="H124" s="10"/>
      <c r="I124" s="10"/>
      <c r="J124" s="10"/>
      <c r="K124" s="10"/>
      <c r="L124" s="10"/>
      <c r="M124" s="10"/>
      <c r="N124" s="10"/>
      <c r="O124" s="10"/>
      <c r="P124" s="10"/>
      <c r="Q124" s="10"/>
      <c r="R124" s="10"/>
      <c r="S124" s="10"/>
      <c r="T124" s="10"/>
      <c r="U124" s="10"/>
      <c r="V124" s="10"/>
      <c r="W124" s="10"/>
      <c r="X124" s="10"/>
      <c r="Y124" s="10"/>
      <c r="Z124" s="10"/>
    </row>
    <row r="125" spans="1:26" ht="15.5">
      <c r="A125" s="10"/>
      <c r="B125" s="10"/>
      <c r="C125" s="10"/>
      <c r="D125" s="10"/>
      <c r="E125" s="10"/>
      <c r="F125" s="10"/>
      <c r="G125" s="507"/>
      <c r="H125" s="10"/>
      <c r="I125" s="10"/>
      <c r="J125" s="10"/>
      <c r="K125" s="10"/>
      <c r="L125" s="10"/>
      <c r="M125" s="10"/>
      <c r="N125" s="10"/>
      <c r="O125" s="10"/>
      <c r="P125" s="10"/>
      <c r="Q125" s="10"/>
      <c r="R125" s="10"/>
      <c r="S125" s="10"/>
      <c r="T125" s="10"/>
      <c r="U125" s="10"/>
      <c r="V125" s="10"/>
      <c r="W125" s="10"/>
      <c r="X125" s="10"/>
      <c r="Y125" s="10"/>
      <c r="Z125" s="10"/>
    </row>
    <row r="126" spans="1:26" ht="15.5">
      <c r="A126" s="10"/>
      <c r="B126" s="10"/>
      <c r="C126" s="10"/>
      <c r="D126" s="10"/>
      <c r="E126" s="10"/>
      <c r="F126" s="10"/>
      <c r="G126" s="507"/>
      <c r="H126" s="10"/>
      <c r="I126" s="10"/>
      <c r="J126" s="10"/>
      <c r="K126" s="10"/>
      <c r="L126" s="10"/>
      <c r="M126" s="10"/>
      <c r="N126" s="10"/>
      <c r="O126" s="10"/>
      <c r="P126" s="10"/>
      <c r="Q126" s="10"/>
      <c r="R126" s="10"/>
      <c r="S126" s="10"/>
      <c r="T126" s="10"/>
      <c r="U126" s="10"/>
      <c r="V126" s="10"/>
      <c r="W126" s="10"/>
      <c r="X126" s="10"/>
      <c r="Y126" s="10"/>
      <c r="Z126" s="10"/>
    </row>
    <row r="127" spans="1:26" ht="15.5">
      <c r="A127" s="10"/>
      <c r="B127" s="10"/>
      <c r="C127" s="10"/>
      <c r="D127" s="10"/>
      <c r="E127" s="10"/>
      <c r="F127" s="10"/>
      <c r="G127" s="507"/>
      <c r="H127" s="10"/>
      <c r="I127" s="10"/>
      <c r="J127" s="10"/>
      <c r="K127" s="10"/>
      <c r="L127" s="10"/>
      <c r="M127" s="10"/>
      <c r="N127" s="10"/>
      <c r="O127" s="10"/>
      <c r="P127" s="10"/>
      <c r="Q127" s="10"/>
      <c r="R127" s="10"/>
      <c r="S127" s="10"/>
      <c r="T127" s="10"/>
      <c r="U127" s="10"/>
      <c r="V127" s="10"/>
      <c r="W127" s="10"/>
      <c r="X127" s="10"/>
      <c r="Y127" s="10"/>
      <c r="Z127" s="10"/>
    </row>
    <row r="128" spans="1:26" ht="15.5">
      <c r="A128" s="10"/>
      <c r="B128" s="10"/>
      <c r="C128" s="10"/>
      <c r="D128" s="10"/>
      <c r="E128" s="10"/>
      <c r="F128" s="10"/>
      <c r="G128" s="507"/>
      <c r="H128" s="10"/>
      <c r="I128" s="10"/>
      <c r="J128" s="10"/>
      <c r="K128" s="10"/>
      <c r="L128" s="10"/>
      <c r="M128" s="10"/>
      <c r="N128" s="10"/>
      <c r="O128" s="10"/>
      <c r="P128" s="10"/>
      <c r="Q128" s="10"/>
      <c r="R128" s="10"/>
      <c r="S128" s="10"/>
      <c r="T128" s="10"/>
      <c r="U128" s="10"/>
      <c r="V128" s="10"/>
      <c r="W128" s="10"/>
      <c r="X128" s="10"/>
      <c r="Y128" s="10"/>
      <c r="Z128" s="10"/>
    </row>
    <row r="129" spans="1:26" ht="15.5">
      <c r="A129" s="10"/>
      <c r="B129" s="10"/>
      <c r="C129" s="10"/>
      <c r="D129" s="10"/>
      <c r="E129" s="10"/>
      <c r="F129" s="10"/>
      <c r="G129" s="507"/>
      <c r="H129" s="10"/>
      <c r="I129" s="10"/>
      <c r="J129" s="10"/>
      <c r="K129" s="10"/>
      <c r="L129" s="10"/>
      <c r="M129" s="10"/>
      <c r="N129" s="10"/>
      <c r="O129" s="10"/>
      <c r="P129" s="10"/>
      <c r="Q129" s="10"/>
      <c r="R129" s="10"/>
      <c r="S129" s="10"/>
      <c r="T129" s="10"/>
      <c r="U129" s="10"/>
      <c r="V129" s="10"/>
      <c r="W129" s="10"/>
      <c r="X129" s="10"/>
      <c r="Y129" s="10"/>
      <c r="Z129" s="10"/>
    </row>
    <row r="130" spans="1:26" ht="15.5">
      <c r="A130" s="10"/>
      <c r="B130" s="10"/>
      <c r="C130" s="10"/>
      <c r="D130" s="10"/>
      <c r="E130" s="10"/>
      <c r="F130" s="10"/>
      <c r="G130" s="507"/>
      <c r="H130" s="10"/>
      <c r="I130" s="10"/>
      <c r="J130" s="10"/>
      <c r="K130" s="10"/>
      <c r="L130" s="10"/>
      <c r="M130" s="10"/>
      <c r="N130" s="10"/>
      <c r="O130" s="10"/>
      <c r="P130" s="10"/>
      <c r="Q130" s="10"/>
      <c r="R130" s="10"/>
      <c r="S130" s="10"/>
      <c r="T130" s="10"/>
      <c r="U130" s="10"/>
      <c r="V130" s="10"/>
      <c r="W130" s="10"/>
      <c r="X130" s="10"/>
      <c r="Y130" s="10"/>
      <c r="Z130" s="10"/>
    </row>
    <row r="131" spans="1:26" ht="15.5">
      <c r="A131" s="10"/>
      <c r="B131" s="10"/>
      <c r="C131" s="10"/>
      <c r="D131" s="10"/>
      <c r="E131" s="10"/>
      <c r="F131" s="10"/>
      <c r="G131" s="507"/>
      <c r="H131" s="10"/>
      <c r="I131" s="10"/>
      <c r="J131" s="10"/>
      <c r="K131" s="10"/>
      <c r="L131" s="10"/>
      <c r="M131" s="10"/>
      <c r="N131" s="10"/>
      <c r="O131" s="10"/>
      <c r="P131" s="10"/>
      <c r="Q131" s="10"/>
      <c r="R131" s="10"/>
      <c r="S131" s="10"/>
      <c r="T131" s="10"/>
      <c r="U131" s="10"/>
      <c r="V131" s="10"/>
      <c r="W131" s="10"/>
      <c r="X131" s="10"/>
      <c r="Y131" s="10"/>
      <c r="Z131" s="10"/>
    </row>
    <row r="132" spans="1:26" ht="15.5">
      <c r="A132" s="10"/>
      <c r="B132" s="10"/>
      <c r="C132" s="10"/>
      <c r="D132" s="10"/>
      <c r="E132" s="10"/>
      <c r="F132" s="10"/>
      <c r="G132" s="507"/>
      <c r="H132" s="10"/>
      <c r="I132" s="10"/>
      <c r="J132" s="10"/>
      <c r="K132" s="10"/>
      <c r="L132" s="10"/>
      <c r="M132" s="10"/>
      <c r="N132" s="10"/>
      <c r="O132" s="10"/>
      <c r="P132" s="10"/>
      <c r="Q132" s="10"/>
      <c r="R132" s="10"/>
      <c r="S132" s="10"/>
      <c r="T132" s="10"/>
      <c r="U132" s="10"/>
      <c r="V132" s="10"/>
      <c r="W132" s="10"/>
      <c r="X132" s="10"/>
      <c r="Y132" s="10"/>
      <c r="Z132" s="10"/>
    </row>
    <row r="133" spans="1:26" ht="15.5">
      <c r="A133" s="10"/>
      <c r="B133" s="10"/>
      <c r="C133" s="10"/>
      <c r="D133" s="10"/>
      <c r="E133" s="10"/>
      <c r="F133" s="10"/>
      <c r="G133" s="507"/>
      <c r="H133" s="10"/>
      <c r="I133" s="10"/>
      <c r="J133" s="10"/>
      <c r="K133" s="10"/>
      <c r="L133" s="10"/>
      <c r="M133" s="10"/>
      <c r="N133" s="10"/>
      <c r="O133" s="10"/>
      <c r="P133" s="10"/>
      <c r="Q133" s="10"/>
      <c r="R133" s="10"/>
      <c r="S133" s="10"/>
      <c r="T133" s="10"/>
      <c r="U133" s="10"/>
      <c r="V133" s="10"/>
      <c r="W133" s="10"/>
      <c r="X133" s="10"/>
      <c r="Y133" s="10"/>
      <c r="Z133" s="10"/>
    </row>
    <row r="134" spans="1:26" ht="15.5">
      <c r="A134" s="10"/>
      <c r="B134" s="10"/>
      <c r="C134" s="10"/>
      <c r="D134" s="10"/>
      <c r="E134" s="10"/>
      <c r="F134" s="10"/>
      <c r="G134" s="507"/>
      <c r="H134" s="10"/>
      <c r="I134" s="10"/>
      <c r="J134" s="10"/>
      <c r="K134" s="10"/>
      <c r="L134" s="10"/>
      <c r="M134" s="10"/>
      <c r="N134" s="10"/>
      <c r="O134" s="10"/>
      <c r="P134" s="10"/>
      <c r="Q134" s="10"/>
      <c r="R134" s="10"/>
      <c r="S134" s="10"/>
      <c r="T134" s="10"/>
      <c r="U134" s="10"/>
      <c r="V134" s="10"/>
      <c r="W134" s="10"/>
      <c r="X134" s="10"/>
      <c r="Y134" s="10"/>
      <c r="Z134" s="10"/>
    </row>
    <row r="135" spans="1:26" ht="15.5">
      <c r="A135" s="10"/>
      <c r="B135" s="10"/>
      <c r="C135" s="10"/>
      <c r="D135" s="10"/>
      <c r="E135" s="10"/>
      <c r="F135" s="10"/>
      <c r="G135" s="507"/>
      <c r="H135" s="10"/>
      <c r="I135" s="10"/>
      <c r="J135" s="10"/>
      <c r="K135" s="10"/>
      <c r="L135" s="10"/>
      <c r="M135" s="10"/>
      <c r="N135" s="10"/>
      <c r="O135" s="10"/>
      <c r="P135" s="10"/>
      <c r="Q135" s="10"/>
      <c r="R135" s="10"/>
      <c r="S135" s="10"/>
      <c r="T135" s="10"/>
      <c r="U135" s="10"/>
      <c r="V135" s="10"/>
      <c r="W135" s="10"/>
      <c r="X135" s="10"/>
      <c r="Y135" s="10"/>
      <c r="Z135" s="10"/>
    </row>
    <row r="136" spans="1:26" ht="15.5">
      <c r="A136" s="10"/>
      <c r="B136" s="10"/>
      <c r="C136" s="10"/>
      <c r="D136" s="10"/>
      <c r="E136" s="10"/>
      <c r="F136" s="10"/>
      <c r="G136" s="507"/>
      <c r="H136" s="10"/>
      <c r="I136" s="10"/>
      <c r="J136" s="10"/>
      <c r="K136" s="10"/>
      <c r="L136" s="10"/>
      <c r="M136" s="10"/>
      <c r="N136" s="10"/>
      <c r="O136" s="10"/>
      <c r="P136" s="10"/>
      <c r="Q136" s="10"/>
      <c r="R136" s="10"/>
      <c r="S136" s="10"/>
      <c r="T136" s="10"/>
      <c r="U136" s="10"/>
      <c r="V136" s="10"/>
      <c r="W136" s="10"/>
      <c r="X136" s="10"/>
      <c r="Y136" s="10"/>
      <c r="Z136" s="10"/>
    </row>
    <row r="137" spans="1:26" ht="15.5">
      <c r="A137" s="10"/>
      <c r="B137" s="10"/>
      <c r="C137" s="10"/>
      <c r="D137" s="10"/>
      <c r="E137" s="10"/>
      <c r="F137" s="10"/>
      <c r="G137" s="507"/>
      <c r="H137" s="10"/>
      <c r="I137" s="10"/>
      <c r="J137" s="10"/>
      <c r="K137" s="10"/>
      <c r="L137" s="10"/>
      <c r="M137" s="10"/>
      <c r="N137" s="10"/>
      <c r="O137" s="10"/>
      <c r="P137" s="10"/>
      <c r="Q137" s="10"/>
      <c r="R137" s="10"/>
      <c r="S137" s="10"/>
      <c r="T137" s="10"/>
      <c r="U137" s="10"/>
      <c r="V137" s="10"/>
      <c r="W137" s="10"/>
      <c r="X137" s="10"/>
      <c r="Y137" s="10"/>
      <c r="Z137" s="10"/>
    </row>
    <row r="138" spans="1:26" ht="15.5">
      <c r="A138" s="10"/>
      <c r="B138" s="10"/>
      <c r="C138" s="10"/>
      <c r="D138" s="10"/>
      <c r="E138" s="10"/>
      <c r="F138" s="10"/>
      <c r="G138" s="507"/>
      <c r="H138" s="10"/>
      <c r="I138" s="10"/>
      <c r="J138" s="10"/>
      <c r="K138" s="10"/>
      <c r="L138" s="10"/>
      <c r="M138" s="10"/>
      <c r="N138" s="10"/>
      <c r="O138" s="10"/>
      <c r="P138" s="10"/>
      <c r="Q138" s="10"/>
      <c r="R138" s="10"/>
      <c r="S138" s="10"/>
      <c r="T138" s="10"/>
      <c r="U138" s="10"/>
      <c r="V138" s="10"/>
      <c r="W138" s="10"/>
      <c r="X138" s="10"/>
      <c r="Y138" s="10"/>
      <c r="Z138" s="10"/>
    </row>
    <row r="139" spans="1:26" ht="15.5">
      <c r="A139" s="10"/>
      <c r="B139" s="10"/>
      <c r="C139" s="10"/>
      <c r="D139" s="10"/>
      <c r="E139" s="10"/>
      <c r="F139" s="10"/>
      <c r="G139" s="507"/>
      <c r="H139" s="10"/>
      <c r="I139" s="10"/>
      <c r="J139" s="10"/>
      <c r="K139" s="10"/>
      <c r="L139" s="10"/>
      <c r="M139" s="10"/>
      <c r="N139" s="10"/>
      <c r="O139" s="10"/>
      <c r="P139" s="10"/>
      <c r="Q139" s="10"/>
      <c r="R139" s="10"/>
      <c r="S139" s="10"/>
      <c r="T139" s="10"/>
      <c r="U139" s="10"/>
      <c r="V139" s="10"/>
      <c r="W139" s="10"/>
      <c r="X139" s="10"/>
      <c r="Y139" s="10"/>
      <c r="Z139" s="10"/>
    </row>
    <row r="140" spans="1:26" ht="15.5">
      <c r="A140" s="10"/>
      <c r="B140" s="10"/>
      <c r="C140" s="10"/>
      <c r="D140" s="10"/>
      <c r="E140" s="10"/>
      <c r="F140" s="10"/>
      <c r="G140" s="507"/>
      <c r="H140" s="10"/>
      <c r="I140" s="10"/>
      <c r="J140" s="10"/>
      <c r="K140" s="10"/>
      <c r="L140" s="10"/>
      <c r="M140" s="10"/>
      <c r="N140" s="10"/>
      <c r="O140" s="10"/>
      <c r="P140" s="10"/>
      <c r="Q140" s="10"/>
      <c r="R140" s="10"/>
      <c r="S140" s="10"/>
      <c r="T140" s="10"/>
      <c r="U140" s="10"/>
      <c r="V140" s="10"/>
      <c r="W140" s="10"/>
      <c r="X140" s="10"/>
      <c r="Y140" s="10"/>
      <c r="Z140" s="10"/>
    </row>
    <row r="141" spans="1:26" ht="15.5">
      <c r="A141" s="10"/>
      <c r="B141" s="10"/>
      <c r="C141" s="10"/>
      <c r="D141" s="10"/>
      <c r="E141" s="10"/>
      <c r="F141" s="10"/>
      <c r="G141" s="507"/>
      <c r="H141" s="10"/>
      <c r="I141" s="10"/>
      <c r="J141" s="10"/>
      <c r="K141" s="10"/>
      <c r="L141" s="10"/>
      <c r="M141" s="10"/>
      <c r="N141" s="10"/>
      <c r="O141" s="10"/>
      <c r="P141" s="10"/>
      <c r="Q141" s="10"/>
      <c r="R141" s="10"/>
      <c r="S141" s="10"/>
      <c r="T141" s="10"/>
      <c r="U141" s="10"/>
      <c r="V141" s="10"/>
      <c r="W141" s="10"/>
      <c r="X141" s="10"/>
      <c r="Y141" s="10"/>
      <c r="Z141" s="10"/>
    </row>
    <row r="142" spans="1:26" ht="15.5">
      <c r="A142" s="10"/>
      <c r="B142" s="10"/>
      <c r="C142" s="10"/>
      <c r="D142" s="10"/>
      <c r="E142" s="10"/>
      <c r="F142" s="10"/>
      <c r="G142" s="507"/>
      <c r="H142" s="10"/>
      <c r="I142" s="10"/>
      <c r="J142" s="10"/>
      <c r="K142" s="10"/>
      <c r="L142" s="10"/>
      <c r="M142" s="10"/>
      <c r="N142" s="10"/>
      <c r="O142" s="10"/>
      <c r="P142" s="10"/>
      <c r="Q142" s="10"/>
      <c r="R142" s="10"/>
      <c r="S142" s="10"/>
      <c r="T142" s="10"/>
      <c r="U142" s="10"/>
      <c r="V142" s="10"/>
      <c r="W142" s="10"/>
      <c r="X142" s="10"/>
      <c r="Y142" s="10"/>
      <c r="Z142" s="10"/>
    </row>
    <row r="143" spans="1:26" ht="15.5">
      <c r="A143" s="10"/>
      <c r="B143" s="10"/>
      <c r="C143" s="10"/>
      <c r="D143" s="10"/>
      <c r="E143" s="10"/>
      <c r="F143" s="10"/>
      <c r="G143" s="507"/>
      <c r="H143" s="10"/>
      <c r="I143" s="10"/>
      <c r="J143" s="10"/>
      <c r="K143" s="10"/>
      <c r="L143" s="10"/>
      <c r="M143" s="10"/>
      <c r="N143" s="10"/>
      <c r="O143" s="10"/>
      <c r="P143" s="10"/>
      <c r="Q143" s="10"/>
      <c r="R143" s="10"/>
      <c r="S143" s="10"/>
      <c r="T143" s="10"/>
      <c r="U143" s="10"/>
      <c r="V143" s="10"/>
      <c r="W143" s="10"/>
      <c r="X143" s="10"/>
      <c r="Y143" s="10"/>
      <c r="Z143" s="10"/>
    </row>
    <row r="144" spans="1:26" ht="15.5">
      <c r="A144" s="10"/>
      <c r="B144" s="10"/>
      <c r="C144" s="10"/>
      <c r="D144" s="10"/>
      <c r="E144" s="10"/>
      <c r="F144" s="10"/>
      <c r="G144" s="507"/>
      <c r="H144" s="10"/>
      <c r="I144" s="10"/>
      <c r="J144" s="10"/>
      <c r="K144" s="10"/>
      <c r="L144" s="10"/>
      <c r="M144" s="10"/>
      <c r="N144" s="10"/>
      <c r="O144" s="10"/>
      <c r="P144" s="10"/>
      <c r="Q144" s="10"/>
      <c r="R144" s="10"/>
      <c r="S144" s="10"/>
      <c r="T144" s="10"/>
      <c r="U144" s="10"/>
      <c r="V144" s="10"/>
      <c r="W144" s="10"/>
      <c r="X144" s="10"/>
      <c r="Y144" s="10"/>
      <c r="Z144" s="10"/>
    </row>
    <row r="145" spans="1:26" ht="15.5">
      <c r="A145" s="10"/>
      <c r="B145" s="10"/>
      <c r="C145" s="10"/>
      <c r="D145" s="10"/>
      <c r="E145" s="10"/>
      <c r="F145" s="10"/>
      <c r="G145" s="507"/>
      <c r="H145" s="10"/>
      <c r="I145" s="10"/>
      <c r="J145" s="10"/>
      <c r="K145" s="10"/>
      <c r="L145" s="10"/>
      <c r="M145" s="10"/>
      <c r="N145" s="10"/>
      <c r="O145" s="10"/>
      <c r="P145" s="10"/>
      <c r="Q145" s="10"/>
      <c r="R145" s="10"/>
      <c r="S145" s="10"/>
      <c r="T145" s="10"/>
      <c r="U145" s="10"/>
      <c r="V145" s="10"/>
      <c r="W145" s="10"/>
      <c r="X145" s="10"/>
      <c r="Y145" s="10"/>
      <c r="Z145" s="10"/>
    </row>
    <row r="146" spans="1:26" ht="15.5">
      <c r="A146" s="10"/>
      <c r="B146" s="10"/>
      <c r="C146" s="10"/>
      <c r="D146" s="10"/>
      <c r="E146" s="10"/>
      <c r="F146" s="10"/>
      <c r="G146" s="507"/>
      <c r="H146" s="10"/>
      <c r="I146" s="10"/>
      <c r="J146" s="10"/>
      <c r="K146" s="10"/>
      <c r="L146" s="10"/>
      <c r="M146" s="10"/>
      <c r="N146" s="10"/>
      <c r="O146" s="10"/>
      <c r="P146" s="10"/>
      <c r="Q146" s="10"/>
      <c r="R146" s="10"/>
      <c r="S146" s="10"/>
      <c r="T146" s="10"/>
      <c r="U146" s="10"/>
      <c r="V146" s="10"/>
      <c r="W146" s="10"/>
      <c r="X146" s="10"/>
      <c r="Y146" s="10"/>
      <c r="Z146" s="10"/>
    </row>
    <row r="147" spans="1:26" ht="15.5">
      <c r="A147" s="10"/>
      <c r="B147" s="10"/>
      <c r="C147" s="10"/>
      <c r="D147" s="10"/>
      <c r="E147" s="10"/>
      <c r="F147" s="10"/>
      <c r="G147" s="507"/>
      <c r="H147" s="10"/>
      <c r="I147" s="10"/>
      <c r="J147" s="10"/>
      <c r="K147" s="10"/>
      <c r="L147" s="10"/>
      <c r="M147" s="10"/>
      <c r="N147" s="10"/>
      <c r="O147" s="10"/>
      <c r="P147" s="10"/>
      <c r="Q147" s="10"/>
      <c r="R147" s="10"/>
      <c r="S147" s="10"/>
      <c r="T147" s="10"/>
      <c r="U147" s="10"/>
      <c r="V147" s="10"/>
      <c r="W147" s="10"/>
      <c r="X147" s="10"/>
      <c r="Y147" s="10"/>
      <c r="Z147" s="10"/>
    </row>
    <row r="148" spans="1:26" ht="15.5">
      <c r="A148" s="10"/>
      <c r="B148" s="10"/>
      <c r="C148" s="10"/>
      <c r="D148" s="10"/>
      <c r="E148" s="10"/>
      <c r="F148" s="10"/>
      <c r="G148" s="507"/>
      <c r="H148" s="10"/>
      <c r="I148" s="10"/>
      <c r="J148" s="10"/>
      <c r="K148" s="10"/>
      <c r="L148" s="10"/>
      <c r="M148" s="10"/>
      <c r="N148" s="10"/>
      <c r="O148" s="10"/>
      <c r="P148" s="10"/>
      <c r="Q148" s="10"/>
      <c r="R148" s="10"/>
      <c r="S148" s="10"/>
      <c r="T148" s="10"/>
      <c r="U148" s="10"/>
      <c r="V148" s="10"/>
      <c r="W148" s="10"/>
      <c r="X148" s="10"/>
      <c r="Y148" s="10"/>
      <c r="Z148" s="10"/>
    </row>
    <row r="149" spans="1:26" ht="15.5">
      <c r="A149" s="10"/>
      <c r="B149" s="10"/>
      <c r="C149" s="10"/>
      <c r="D149" s="10"/>
      <c r="E149" s="10"/>
      <c r="F149" s="10"/>
      <c r="G149" s="507"/>
      <c r="H149" s="10"/>
      <c r="I149" s="10"/>
      <c r="J149" s="10"/>
      <c r="K149" s="10"/>
      <c r="L149" s="10"/>
      <c r="M149" s="10"/>
      <c r="N149" s="10"/>
      <c r="O149" s="10"/>
      <c r="P149" s="10"/>
      <c r="Q149" s="10"/>
      <c r="R149" s="10"/>
      <c r="S149" s="10"/>
      <c r="T149" s="10"/>
      <c r="U149" s="10"/>
      <c r="V149" s="10"/>
      <c r="W149" s="10"/>
      <c r="X149" s="10"/>
      <c r="Y149" s="10"/>
      <c r="Z149" s="10"/>
    </row>
    <row r="150" spans="1:26" ht="15.5">
      <c r="A150" s="10"/>
      <c r="B150" s="10"/>
      <c r="C150" s="10"/>
      <c r="D150" s="10"/>
      <c r="E150" s="10"/>
      <c r="F150" s="10"/>
      <c r="G150" s="507"/>
      <c r="H150" s="10"/>
      <c r="I150" s="10"/>
      <c r="J150" s="10"/>
      <c r="K150" s="10"/>
      <c r="L150" s="10"/>
      <c r="M150" s="10"/>
      <c r="N150" s="10"/>
      <c r="O150" s="10"/>
      <c r="P150" s="10"/>
      <c r="Q150" s="10"/>
      <c r="R150" s="10"/>
      <c r="S150" s="10"/>
      <c r="T150" s="10"/>
      <c r="U150" s="10"/>
      <c r="V150" s="10"/>
      <c r="W150" s="10"/>
      <c r="X150" s="10"/>
      <c r="Y150" s="10"/>
      <c r="Z150" s="10"/>
    </row>
    <row r="151" spans="1:26" ht="15.5">
      <c r="A151" s="10"/>
      <c r="B151" s="10"/>
      <c r="C151" s="10"/>
      <c r="D151" s="10"/>
      <c r="E151" s="10"/>
      <c r="F151" s="10"/>
      <c r="G151" s="507"/>
      <c r="H151" s="10"/>
      <c r="I151" s="10"/>
      <c r="J151" s="10"/>
      <c r="K151" s="10"/>
      <c r="L151" s="10"/>
      <c r="M151" s="10"/>
      <c r="N151" s="10"/>
      <c r="O151" s="10"/>
      <c r="P151" s="10"/>
      <c r="Q151" s="10"/>
      <c r="R151" s="10"/>
      <c r="S151" s="10"/>
      <c r="T151" s="10"/>
      <c r="U151" s="10"/>
      <c r="V151" s="10"/>
      <c r="W151" s="10"/>
      <c r="X151" s="10"/>
      <c r="Y151" s="10"/>
      <c r="Z151" s="10"/>
    </row>
    <row r="152" spans="1:26" ht="15.5">
      <c r="A152" s="10"/>
      <c r="B152" s="10"/>
      <c r="C152" s="10"/>
      <c r="D152" s="10"/>
      <c r="E152" s="10"/>
      <c r="F152" s="10"/>
      <c r="G152" s="507"/>
      <c r="H152" s="10"/>
      <c r="I152" s="10"/>
      <c r="J152" s="10"/>
      <c r="K152" s="10"/>
      <c r="L152" s="10"/>
      <c r="M152" s="10"/>
      <c r="N152" s="10"/>
      <c r="O152" s="10"/>
      <c r="P152" s="10"/>
      <c r="Q152" s="10"/>
      <c r="R152" s="10"/>
      <c r="S152" s="10"/>
      <c r="T152" s="10"/>
      <c r="U152" s="10"/>
      <c r="V152" s="10"/>
      <c r="W152" s="10"/>
      <c r="X152" s="10"/>
      <c r="Y152" s="10"/>
      <c r="Z152" s="10"/>
    </row>
    <row r="153" spans="1:26" ht="15.5">
      <c r="A153" s="10"/>
      <c r="B153" s="10"/>
      <c r="C153" s="10"/>
      <c r="D153" s="10"/>
      <c r="E153" s="10"/>
      <c r="F153" s="10"/>
      <c r="G153" s="507"/>
      <c r="H153" s="10"/>
      <c r="I153" s="10"/>
      <c r="J153" s="10"/>
      <c r="K153" s="10"/>
      <c r="L153" s="10"/>
      <c r="M153" s="10"/>
      <c r="N153" s="10"/>
      <c r="O153" s="10"/>
      <c r="P153" s="10"/>
      <c r="Q153" s="10"/>
      <c r="R153" s="10"/>
      <c r="S153" s="10"/>
      <c r="T153" s="10"/>
      <c r="U153" s="10"/>
      <c r="V153" s="10"/>
      <c r="W153" s="10"/>
      <c r="X153" s="10"/>
      <c r="Y153" s="10"/>
      <c r="Z153" s="10"/>
    </row>
    <row r="154" spans="1:26" ht="15.5">
      <c r="A154" s="10"/>
      <c r="B154" s="10"/>
      <c r="C154" s="10"/>
      <c r="D154" s="10"/>
      <c r="E154" s="10"/>
      <c r="F154" s="10"/>
      <c r="G154" s="507"/>
      <c r="H154" s="10"/>
      <c r="I154" s="10"/>
      <c r="J154" s="10"/>
      <c r="K154" s="10"/>
      <c r="L154" s="10"/>
      <c r="M154" s="10"/>
      <c r="N154" s="10"/>
      <c r="O154" s="10"/>
      <c r="P154" s="10"/>
      <c r="Q154" s="10"/>
      <c r="R154" s="10"/>
      <c r="S154" s="10"/>
      <c r="T154" s="10"/>
      <c r="U154" s="10"/>
      <c r="V154" s="10"/>
      <c r="W154" s="10"/>
      <c r="X154" s="10"/>
      <c r="Y154" s="10"/>
      <c r="Z154" s="10"/>
    </row>
    <row r="155" spans="1:26" ht="15.5">
      <c r="A155" s="10"/>
      <c r="B155" s="10"/>
      <c r="C155" s="10"/>
      <c r="D155" s="10"/>
      <c r="E155" s="10"/>
      <c r="F155" s="10"/>
      <c r="G155" s="507"/>
      <c r="H155" s="10"/>
      <c r="I155" s="10"/>
      <c r="J155" s="10"/>
      <c r="K155" s="10"/>
      <c r="L155" s="10"/>
      <c r="M155" s="10"/>
      <c r="N155" s="10"/>
      <c r="O155" s="10"/>
      <c r="P155" s="10"/>
      <c r="Q155" s="10"/>
      <c r="R155" s="10"/>
      <c r="S155" s="10"/>
      <c r="T155" s="10"/>
      <c r="U155" s="10"/>
      <c r="V155" s="10"/>
      <c r="W155" s="10"/>
      <c r="X155" s="10"/>
      <c r="Y155" s="10"/>
      <c r="Z155" s="10"/>
    </row>
    <row r="156" spans="1:26" ht="15.5">
      <c r="A156" s="10"/>
      <c r="B156" s="10"/>
      <c r="C156" s="10"/>
      <c r="D156" s="10"/>
      <c r="E156" s="10"/>
      <c r="F156" s="10"/>
      <c r="G156" s="507"/>
      <c r="H156" s="10"/>
      <c r="I156" s="10"/>
      <c r="J156" s="10"/>
      <c r="K156" s="10"/>
      <c r="L156" s="10"/>
      <c r="M156" s="10"/>
      <c r="N156" s="10"/>
      <c r="O156" s="10"/>
      <c r="P156" s="10"/>
      <c r="Q156" s="10"/>
      <c r="R156" s="10"/>
      <c r="S156" s="10"/>
      <c r="T156" s="10"/>
      <c r="U156" s="10"/>
      <c r="V156" s="10"/>
      <c r="W156" s="10"/>
      <c r="X156" s="10"/>
      <c r="Y156" s="10"/>
      <c r="Z156" s="10"/>
    </row>
    <row r="157" spans="1:26" ht="15.5">
      <c r="A157" s="10"/>
      <c r="B157" s="10"/>
      <c r="C157" s="10"/>
      <c r="D157" s="10"/>
      <c r="E157" s="10"/>
      <c r="F157" s="10"/>
      <c r="G157" s="507"/>
      <c r="H157" s="10"/>
      <c r="I157" s="10"/>
      <c r="J157" s="10"/>
      <c r="K157" s="10"/>
      <c r="L157" s="10"/>
      <c r="M157" s="10"/>
      <c r="N157" s="10"/>
      <c r="O157" s="10"/>
      <c r="P157" s="10"/>
      <c r="Q157" s="10"/>
      <c r="R157" s="10"/>
      <c r="S157" s="10"/>
      <c r="T157" s="10"/>
      <c r="U157" s="10"/>
      <c r="V157" s="10"/>
      <c r="W157" s="10"/>
      <c r="X157" s="10"/>
      <c r="Y157" s="10"/>
      <c r="Z157" s="10"/>
    </row>
    <row r="158" spans="1:26" ht="15.5">
      <c r="A158" s="10"/>
      <c r="B158" s="10"/>
      <c r="C158" s="10"/>
      <c r="D158" s="10"/>
      <c r="E158" s="10"/>
      <c r="F158" s="10"/>
      <c r="G158" s="507"/>
      <c r="H158" s="10"/>
      <c r="I158" s="10"/>
      <c r="J158" s="10"/>
      <c r="K158" s="10"/>
      <c r="L158" s="10"/>
      <c r="M158" s="10"/>
      <c r="N158" s="10"/>
      <c r="O158" s="10"/>
      <c r="P158" s="10"/>
      <c r="Q158" s="10"/>
      <c r="R158" s="10"/>
      <c r="S158" s="10"/>
      <c r="T158" s="10"/>
      <c r="U158" s="10"/>
      <c r="V158" s="10"/>
      <c r="W158" s="10"/>
      <c r="X158" s="10"/>
      <c r="Y158" s="10"/>
      <c r="Z158" s="10"/>
    </row>
    <row r="159" spans="1:26" ht="15.5">
      <c r="A159" s="10"/>
      <c r="B159" s="10"/>
      <c r="C159" s="10"/>
      <c r="D159" s="10"/>
      <c r="E159" s="10"/>
      <c r="F159" s="10"/>
      <c r="G159" s="507"/>
      <c r="H159" s="10"/>
      <c r="I159" s="10"/>
      <c r="J159" s="10"/>
      <c r="K159" s="10"/>
      <c r="L159" s="10"/>
      <c r="M159" s="10"/>
      <c r="N159" s="10"/>
      <c r="O159" s="10"/>
      <c r="P159" s="10"/>
      <c r="Q159" s="10"/>
      <c r="R159" s="10"/>
      <c r="S159" s="10"/>
      <c r="T159" s="10"/>
      <c r="U159" s="10"/>
      <c r="V159" s="10"/>
      <c r="W159" s="10"/>
      <c r="X159" s="10"/>
      <c r="Y159" s="10"/>
      <c r="Z159" s="10"/>
    </row>
    <row r="160" spans="1:26" ht="15.5">
      <c r="A160" s="10"/>
      <c r="B160" s="10"/>
      <c r="C160" s="10"/>
      <c r="D160" s="10"/>
      <c r="E160" s="10"/>
      <c r="F160" s="10"/>
      <c r="G160" s="507"/>
      <c r="H160" s="10"/>
      <c r="I160" s="10"/>
      <c r="J160" s="10"/>
      <c r="K160" s="10"/>
      <c r="L160" s="10"/>
      <c r="M160" s="10"/>
      <c r="N160" s="10"/>
      <c r="O160" s="10"/>
      <c r="P160" s="10"/>
      <c r="Q160" s="10"/>
      <c r="R160" s="10"/>
      <c r="S160" s="10"/>
      <c r="T160" s="10"/>
      <c r="U160" s="10"/>
      <c r="V160" s="10"/>
      <c r="W160" s="10"/>
      <c r="X160" s="10"/>
      <c r="Y160" s="10"/>
      <c r="Z160" s="10"/>
    </row>
    <row r="161" spans="1:26" ht="15.5">
      <c r="A161" s="10"/>
      <c r="B161" s="10"/>
      <c r="C161" s="10"/>
      <c r="D161" s="10"/>
      <c r="E161" s="10"/>
      <c r="F161" s="10"/>
      <c r="G161" s="507"/>
      <c r="H161" s="10"/>
      <c r="I161" s="10"/>
      <c r="J161" s="10"/>
      <c r="K161" s="10"/>
      <c r="L161" s="10"/>
      <c r="M161" s="10"/>
      <c r="N161" s="10"/>
      <c r="O161" s="10"/>
      <c r="P161" s="10"/>
      <c r="Q161" s="10"/>
      <c r="R161" s="10"/>
      <c r="S161" s="10"/>
      <c r="T161" s="10"/>
      <c r="U161" s="10"/>
      <c r="V161" s="10"/>
      <c r="W161" s="10"/>
      <c r="X161" s="10"/>
      <c r="Y161" s="10"/>
      <c r="Z161" s="10"/>
    </row>
    <row r="162" spans="1:26" ht="15.5">
      <c r="A162" s="10"/>
      <c r="B162" s="10"/>
      <c r="C162" s="10"/>
      <c r="D162" s="10"/>
      <c r="E162" s="10"/>
      <c r="F162" s="10"/>
      <c r="G162" s="507"/>
      <c r="H162" s="10"/>
      <c r="I162" s="10"/>
      <c r="J162" s="10"/>
      <c r="K162" s="10"/>
      <c r="L162" s="10"/>
      <c r="M162" s="10"/>
      <c r="N162" s="10"/>
      <c r="O162" s="10"/>
      <c r="P162" s="10"/>
      <c r="Q162" s="10"/>
      <c r="R162" s="10"/>
      <c r="S162" s="10"/>
      <c r="T162" s="10"/>
      <c r="U162" s="10"/>
      <c r="V162" s="10"/>
      <c r="W162" s="10"/>
      <c r="X162" s="10"/>
      <c r="Y162" s="10"/>
      <c r="Z162" s="10"/>
    </row>
    <row r="163" spans="1:26" ht="15.5">
      <c r="A163" s="10"/>
      <c r="B163" s="10"/>
      <c r="C163" s="10"/>
      <c r="D163" s="10"/>
      <c r="E163" s="10"/>
      <c r="F163" s="10"/>
      <c r="G163" s="507"/>
      <c r="H163" s="10"/>
      <c r="I163" s="10"/>
      <c r="J163" s="10"/>
      <c r="K163" s="10"/>
      <c r="L163" s="10"/>
      <c r="M163" s="10"/>
      <c r="N163" s="10"/>
      <c r="O163" s="10"/>
      <c r="P163" s="10"/>
      <c r="Q163" s="10"/>
      <c r="R163" s="10"/>
      <c r="S163" s="10"/>
      <c r="T163" s="10"/>
      <c r="U163" s="10"/>
      <c r="V163" s="10"/>
      <c r="W163" s="10"/>
      <c r="X163" s="10"/>
      <c r="Y163" s="10"/>
      <c r="Z163" s="10"/>
    </row>
    <row r="164" spans="1:26" ht="15.5">
      <c r="A164" s="10"/>
      <c r="B164" s="10"/>
      <c r="C164" s="10"/>
      <c r="D164" s="10"/>
      <c r="E164" s="10"/>
      <c r="F164" s="10"/>
      <c r="G164" s="507"/>
      <c r="H164" s="10"/>
      <c r="I164" s="10"/>
      <c r="J164" s="10"/>
      <c r="K164" s="10"/>
      <c r="L164" s="10"/>
      <c r="M164" s="10"/>
      <c r="N164" s="10"/>
      <c r="O164" s="10"/>
      <c r="P164" s="10"/>
      <c r="Q164" s="10"/>
      <c r="R164" s="10"/>
      <c r="S164" s="10"/>
      <c r="T164" s="10"/>
      <c r="U164" s="10"/>
      <c r="V164" s="10"/>
      <c r="W164" s="10"/>
      <c r="X164" s="10"/>
      <c r="Y164" s="10"/>
      <c r="Z164" s="10"/>
    </row>
    <row r="165" spans="1:26" ht="15.5">
      <c r="A165" s="10"/>
      <c r="B165" s="10"/>
      <c r="C165" s="10"/>
      <c r="D165" s="10"/>
      <c r="E165" s="10"/>
      <c r="F165" s="10"/>
      <c r="G165" s="507"/>
      <c r="H165" s="10"/>
      <c r="I165" s="10"/>
      <c r="J165" s="10"/>
      <c r="K165" s="10"/>
      <c r="L165" s="10"/>
      <c r="M165" s="10"/>
      <c r="N165" s="10"/>
      <c r="O165" s="10"/>
      <c r="P165" s="10"/>
      <c r="Q165" s="10"/>
      <c r="R165" s="10"/>
      <c r="S165" s="10"/>
      <c r="T165" s="10"/>
      <c r="U165" s="10"/>
      <c r="V165" s="10"/>
      <c r="W165" s="10"/>
      <c r="X165" s="10"/>
      <c r="Y165" s="10"/>
      <c r="Z165" s="10"/>
    </row>
    <row r="166" spans="1:26" ht="15.5">
      <c r="A166" s="10"/>
      <c r="B166" s="10"/>
      <c r="C166" s="10"/>
      <c r="D166" s="10"/>
      <c r="E166" s="10"/>
      <c r="F166" s="10"/>
      <c r="G166" s="507"/>
      <c r="H166" s="10"/>
      <c r="I166" s="10"/>
      <c r="J166" s="10"/>
      <c r="K166" s="10"/>
      <c r="L166" s="10"/>
      <c r="M166" s="10"/>
      <c r="N166" s="10"/>
      <c r="O166" s="10"/>
      <c r="P166" s="10"/>
      <c r="Q166" s="10"/>
      <c r="R166" s="10"/>
      <c r="S166" s="10"/>
      <c r="T166" s="10"/>
      <c r="U166" s="10"/>
      <c r="V166" s="10"/>
      <c r="W166" s="10"/>
      <c r="X166" s="10"/>
      <c r="Y166" s="10"/>
      <c r="Z166" s="10"/>
    </row>
    <row r="167" spans="1:26" ht="15.5">
      <c r="A167" s="10"/>
      <c r="B167" s="10"/>
      <c r="C167" s="10"/>
      <c r="D167" s="10"/>
      <c r="E167" s="10"/>
      <c r="F167" s="10"/>
      <c r="G167" s="507"/>
      <c r="H167" s="10"/>
      <c r="I167" s="10"/>
      <c r="J167" s="10"/>
      <c r="K167" s="10"/>
      <c r="L167" s="10"/>
      <c r="M167" s="10"/>
      <c r="N167" s="10"/>
      <c r="O167" s="10"/>
      <c r="P167" s="10"/>
      <c r="Q167" s="10"/>
      <c r="R167" s="10"/>
      <c r="S167" s="10"/>
      <c r="T167" s="10"/>
      <c r="U167" s="10"/>
      <c r="V167" s="10"/>
      <c r="W167" s="10"/>
      <c r="X167" s="10"/>
      <c r="Y167" s="10"/>
      <c r="Z167" s="10"/>
    </row>
    <row r="168" spans="1:26" ht="15.5">
      <c r="A168" s="10"/>
      <c r="B168" s="10"/>
      <c r="C168" s="10"/>
      <c r="D168" s="10"/>
      <c r="E168" s="10"/>
      <c r="F168" s="10"/>
      <c r="G168" s="507"/>
      <c r="H168" s="10"/>
      <c r="I168" s="10"/>
      <c r="J168" s="10"/>
      <c r="K168" s="10"/>
      <c r="L168" s="10"/>
      <c r="M168" s="10"/>
      <c r="N168" s="10"/>
      <c r="O168" s="10"/>
      <c r="P168" s="10"/>
      <c r="Q168" s="10"/>
      <c r="R168" s="10"/>
      <c r="S168" s="10"/>
      <c r="T168" s="10"/>
      <c r="U168" s="10"/>
      <c r="V168" s="10"/>
      <c r="W168" s="10"/>
      <c r="X168" s="10"/>
      <c r="Y168" s="10"/>
      <c r="Z168" s="10"/>
    </row>
    <row r="169" spans="1:26" ht="15.5">
      <c r="A169" s="10"/>
      <c r="B169" s="10"/>
      <c r="C169" s="10"/>
      <c r="D169" s="10"/>
      <c r="E169" s="10"/>
      <c r="F169" s="10"/>
      <c r="G169" s="507"/>
      <c r="H169" s="10"/>
      <c r="I169" s="10"/>
      <c r="J169" s="10"/>
      <c r="K169" s="10"/>
      <c r="L169" s="10"/>
      <c r="M169" s="10"/>
      <c r="N169" s="10"/>
      <c r="O169" s="10"/>
      <c r="P169" s="10"/>
      <c r="Q169" s="10"/>
      <c r="R169" s="10"/>
      <c r="S169" s="10"/>
      <c r="T169" s="10"/>
      <c r="U169" s="10"/>
      <c r="V169" s="10"/>
      <c r="W169" s="10"/>
      <c r="X169" s="10"/>
      <c r="Y169" s="10"/>
      <c r="Z169" s="10"/>
    </row>
    <row r="170" spans="1:26" ht="15.5">
      <c r="A170" s="10"/>
      <c r="B170" s="10"/>
      <c r="C170" s="10"/>
      <c r="D170" s="10"/>
      <c r="E170" s="10"/>
      <c r="F170" s="10"/>
      <c r="G170" s="507"/>
      <c r="H170" s="10"/>
      <c r="I170" s="10"/>
      <c r="J170" s="10"/>
      <c r="K170" s="10"/>
      <c r="L170" s="10"/>
      <c r="M170" s="10"/>
      <c r="N170" s="10"/>
      <c r="O170" s="10"/>
      <c r="P170" s="10"/>
      <c r="Q170" s="10"/>
      <c r="R170" s="10"/>
      <c r="S170" s="10"/>
      <c r="T170" s="10"/>
      <c r="U170" s="10"/>
      <c r="V170" s="10"/>
      <c r="W170" s="10"/>
      <c r="X170" s="10"/>
      <c r="Y170" s="10"/>
      <c r="Z170" s="10"/>
    </row>
    <row r="171" spans="1:26" ht="15.5">
      <c r="A171" s="10"/>
      <c r="B171" s="10"/>
      <c r="C171" s="10"/>
      <c r="D171" s="10"/>
      <c r="E171" s="10"/>
      <c r="F171" s="10"/>
      <c r="G171" s="507"/>
      <c r="H171" s="10"/>
      <c r="I171" s="10"/>
      <c r="J171" s="10"/>
      <c r="K171" s="10"/>
      <c r="L171" s="10"/>
      <c r="M171" s="10"/>
      <c r="N171" s="10"/>
      <c r="O171" s="10"/>
      <c r="P171" s="10"/>
      <c r="Q171" s="10"/>
      <c r="R171" s="10"/>
      <c r="S171" s="10"/>
      <c r="T171" s="10"/>
      <c r="U171" s="10"/>
      <c r="V171" s="10"/>
      <c r="W171" s="10"/>
      <c r="X171" s="10"/>
      <c r="Y171" s="10"/>
      <c r="Z171" s="10"/>
    </row>
    <row r="172" spans="1:26" ht="15.5">
      <c r="A172" s="10"/>
      <c r="B172" s="10"/>
      <c r="C172" s="10"/>
      <c r="D172" s="10"/>
      <c r="E172" s="10"/>
      <c r="F172" s="10"/>
      <c r="G172" s="507"/>
      <c r="H172" s="10"/>
      <c r="I172" s="10"/>
      <c r="J172" s="10"/>
      <c r="K172" s="10"/>
      <c r="L172" s="10"/>
      <c r="M172" s="10"/>
      <c r="N172" s="10"/>
      <c r="O172" s="10"/>
      <c r="P172" s="10"/>
      <c r="Q172" s="10"/>
      <c r="R172" s="10"/>
      <c r="S172" s="10"/>
      <c r="T172" s="10"/>
      <c r="U172" s="10"/>
      <c r="V172" s="10"/>
      <c r="W172" s="10"/>
      <c r="X172" s="10"/>
      <c r="Y172" s="10"/>
      <c r="Z172" s="10"/>
    </row>
    <row r="173" spans="1:26" ht="15.5">
      <c r="A173" s="10"/>
      <c r="B173" s="10"/>
      <c r="C173" s="10"/>
      <c r="D173" s="10"/>
      <c r="E173" s="10"/>
      <c r="F173" s="10"/>
      <c r="G173" s="507"/>
      <c r="H173" s="10"/>
      <c r="I173" s="10"/>
      <c r="J173" s="10"/>
      <c r="K173" s="10"/>
      <c r="L173" s="10"/>
      <c r="M173" s="10"/>
      <c r="N173" s="10"/>
      <c r="O173" s="10"/>
      <c r="P173" s="10"/>
      <c r="Q173" s="10"/>
      <c r="R173" s="10"/>
      <c r="S173" s="10"/>
      <c r="T173" s="10"/>
      <c r="U173" s="10"/>
      <c r="V173" s="10"/>
      <c r="W173" s="10"/>
      <c r="X173" s="10"/>
      <c r="Y173" s="10"/>
      <c r="Z173" s="10"/>
    </row>
    <row r="174" spans="1:26" ht="15.5">
      <c r="A174" s="10"/>
      <c r="B174" s="10"/>
      <c r="C174" s="10"/>
      <c r="D174" s="10"/>
      <c r="E174" s="10"/>
      <c r="F174" s="10"/>
      <c r="G174" s="507"/>
      <c r="H174" s="10"/>
      <c r="I174" s="10"/>
      <c r="J174" s="10"/>
      <c r="K174" s="10"/>
      <c r="L174" s="10"/>
      <c r="M174" s="10"/>
      <c r="N174" s="10"/>
      <c r="O174" s="10"/>
      <c r="P174" s="10"/>
      <c r="Q174" s="10"/>
      <c r="R174" s="10"/>
      <c r="S174" s="10"/>
      <c r="T174" s="10"/>
      <c r="U174" s="10"/>
      <c r="V174" s="10"/>
      <c r="W174" s="10"/>
      <c r="X174" s="10"/>
      <c r="Y174" s="10"/>
      <c r="Z174" s="10"/>
    </row>
    <row r="175" spans="1:26" ht="15.5">
      <c r="A175" s="10"/>
      <c r="B175" s="10"/>
      <c r="C175" s="10"/>
      <c r="D175" s="10"/>
      <c r="E175" s="10"/>
      <c r="F175" s="10"/>
      <c r="G175" s="507"/>
      <c r="H175" s="10"/>
      <c r="I175" s="10"/>
      <c r="J175" s="10"/>
      <c r="K175" s="10"/>
      <c r="L175" s="10"/>
      <c r="M175" s="10"/>
      <c r="N175" s="10"/>
      <c r="O175" s="10"/>
      <c r="P175" s="10"/>
      <c r="Q175" s="10"/>
      <c r="R175" s="10"/>
      <c r="S175" s="10"/>
      <c r="T175" s="10"/>
      <c r="U175" s="10"/>
      <c r="V175" s="10"/>
      <c r="W175" s="10"/>
      <c r="X175" s="10"/>
      <c r="Y175" s="10"/>
      <c r="Z175" s="10"/>
    </row>
    <row r="176" spans="1:26" ht="15.5">
      <c r="A176" s="10"/>
      <c r="B176" s="10"/>
      <c r="C176" s="10"/>
      <c r="D176" s="10"/>
      <c r="E176" s="10"/>
      <c r="F176" s="10"/>
      <c r="G176" s="507"/>
      <c r="H176" s="10"/>
      <c r="I176" s="10"/>
      <c r="J176" s="10"/>
      <c r="K176" s="10"/>
      <c r="L176" s="10"/>
      <c r="M176" s="10"/>
      <c r="N176" s="10"/>
      <c r="O176" s="10"/>
      <c r="P176" s="10"/>
      <c r="Q176" s="10"/>
      <c r="R176" s="10"/>
      <c r="S176" s="10"/>
      <c r="T176" s="10"/>
      <c r="U176" s="10"/>
      <c r="V176" s="10"/>
      <c r="W176" s="10"/>
      <c r="X176" s="10"/>
      <c r="Y176" s="10"/>
      <c r="Z176" s="10"/>
    </row>
    <row r="177" spans="1:26" ht="15.5">
      <c r="A177" s="10"/>
      <c r="B177" s="10"/>
      <c r="C177" s="10"/>
      <c r="D177" s="10"/>
      <c r="E177" s="10"/>
      <c r="F177" s="10"/>
      <c r="G177" s="507"/>
      <c r="H177" s="10"/>
      <c r="I177" s="10"/>
      <c r="J177" s="10"/>
      <c r="K177" s="10"/>
      <c r="L177" s="10"/>
      <c r="M177" s="10"/>
      <c r="N177" s="10"/>
      <c r="O177" s="10"/>
      <c r="P177" s="10"/>
      <c r="Q177" s="10"/>
      <c r="R177" s="10"/>
      <c r="S177" s="10"/>
      <c r="T177" s="10"/>
      <c r="U177" s="10"/>
      <c r="V177" s="10"/>
      <c r="W177" s="10"/>
      <c r="X177" s="10"/>
      <c r="Y177" s="10"/>
      <c r="Z177" s="10"/>
    </row>
    <row r="178" spans="1:26" ht="15.5">
      <c r="A178" s="10"/>
      <c r="B178" s="10"/>
      <c r="C178" s="10"/>
      <c r="D178" s="10"/>
      <c r="E178" s="10"/>
      <c r="F178" s="10"/>
      <c r="G178" s="507"/>
      <c r="H178" s="10"/>
      <c r="I178" s="10"/>
      <c r="J178" s="10"/>
      <c r="K178" s="10"/>
      <c r="L178" s="10"/>
      <c r="M178" s="10"/>
      <c r="N178" s="10"/>
      <c r="O178" s="10"/>
      <c r="P178" s="10"/>
      <c r="Q178" s="10"/>
      <c r="R178" s="10"/>
      <c r="S178" s="10"/>
      <c r="T178" s="10"/>
      <c r="U178" s="10"/>
      <c r="V178" s="10"/>
      <c r="W178" s="10"/>
      <c r="X178" s="10"/>
      <c r="Y178" s="10"/>
      <c r="Z178" s="10"/>
    </row>
    <row r="179" spans="1:26" ht="15.5">
      <c r="A179" s="10"/>
      <c r="B179" s="10"/>
      <c r="C179" s="10"/>
      <c r="D179" s="10"/>
      <c r="E179" s="10"/>
      <c r="F179" s="10"/>
      <c r="G179" s="507"/>
      <c r="H179" s="10"/>
      <c r="I179" s="10"/>
      <c r="J179" s="10"/>
      <c r="K179" s="10"/>
      <c r="L179" s="10"/>
      <c r="M179" s="10"/>
      <c r="N179" s="10"/>
      <c r="O179" s="10"/>
      <c r="P179" s="10"/>
      <c r="Q179" s="10"/>
      <c r="R179" s="10"/>
      <c r="S179" s="10"/>
      <c r="T179" s="10"/>
      <c r="U179" s="10"/>
      <c r="V179" s="10"/>
      <c r="W179" s="10"/>
      <c r="X179" s="10"/>
      <c r="Y179" s="10"/>
      <c r="Z179" s="10"/>
    </row>
    <row r="180" spans="1:26" ht="15.5">
      <c r="A180" s="10"/>
      <c r="B180" s="10"/>
      <c r="C180" s="10"/>
      <c r="D180" s="10"/>
      <c r="E180" s="10"/>
      <c r="F180" s="10"/>
      <c r="G180" s="507"/>
      <c r="H180" s="10"/>
      <c r="I180" s="10"/>
      <c r="J180" s="10"/>
      <c r="K180" s="10"/>
      <c r="L180" s="10"/>
      <c r="M180" s="10"/>
      <c r="N180" s="10"/>
      <c r="O180" s="10"/>
      <c r="P180" s="10"/>
      <c r="Q180" s="10"/>
      <c r="R180" s="10"/>
      <c r="S180" s="10"/>
      <c r="T180" s="10"/>
      <c r="U180" s="10"/>
      <c r="V180" s="10"/>
      <c r="W180" s="10"/>
      <c r="X180" s="10"/>
      <c r="Y180" s="10"/>
      <c r="Z180" s="10"/>
    </row>
    <row r="181" spans="1:26" ht="15.5">
      <c r="A181" s="10"/>
      <c r="B181" s="10"/>
      <c r="C181" s="10"/>
      <c r="D181" s="10"/>
      <c r="E181" s="10"/>
      <c r="F181" s="10"/>
      <c r="G181" s="507"/>
      <c r="H181" s="10"/>
      <c r="I181" s="10"/>
      <c r="J181" s="10"/>
      <c r="K181" s="10"/>
      <c r="L181" s="10"/>
      <c r="M181" s="10"/>
      <c r="N181" s="10"/>
      <c r="O181" s="10"/>
      <c r="P181" s="10"/>
      <c r="Q181" s="10"/>
      <c r="R181" s="10"/>
      <c r="S181" s="10"/>
      <c r="T181" s="10"/>
      <c r="U181" s="10"/>
      <c r="V181" s="10"/>
      <c r="W181" s="10"/>
      <c r="X181" s="10"/>
      <c r="Y181" s="10"/>
      <c r="Z181" s="10"/>
    </row>
    <row r="182" spans="1:26" ht="15.5">
      <c r="A182" s="10"/>
      <c r="B182" s="10"/>
      <c r="C182" s="10"/>
      <c r="D182" s="10"/>
      <c r="E182" s="10"/>
      <c r="F182" s="10"/>
      <c r="G182" s="507"/>
      <c r="H182" s="10"/>
      <c r="I182" s="10"/>
      <c r="J182" s="10"/>
      <c r="K182" s="10"/>
      <c r="L182" s="10"/>
      <c r="M182" s="10"/>
      <c r="N182" s="10"/>
      <c r="O182" s="10"/>
      <c r="P182" s="10"/>
      <c r="Q182" s="10"/>
      <c r="R182" s="10"/>
      <c r="S182" s="10"/>
      <c r="T182" s="10"/>
      <c r="U182" s="10"/>
      <c r="V182" s="10"/>
      <c r="W182" s="10"/>
      <c r="X182" s="10"/>
      <c r="Y182" s="10"/>
      <c r="Z182" s="10"/>
    </row>
    <row r="183" spans="1:26" ht="15.5">
      <c r="A183" s="10"/>
      <c r="B183" s="10"/>
      <c r="C183" s="10"/>
      <c r="D183" s="10"/>
      <c r="E183" s="10"/>
      <c r="F183" s="10"/>
      <c r="G183" s="507"/>
      <c r="H183" s="10"/>
      <c r="I183" s="10"/>
      <c r="J183" s="10"/>
      <c r="K183" s="10"/>
      <c r="L183" s="10"/>
      <c r="M183" s="10"/>
      <c r="N183" s="10"/>
      <c r="O183" s="10"/>
      <c r="P183" s="10"/>
      <c r="Q183" s="10"/>
      <c r="R183" s="10"/>
      <c r="S183" s="10"/>
      <c r="T183" s="10"/>
      <c r="U183" s="10"/>
      <c r="V183" s="10"/>
      <c r="W183" s="10"/>
      <c r="X183" s="10"/>
      <c r="Y183" s="10"/>
      <c r="Z183" s="10"/>
    </row>
    <row r="184" spans="1:26" ht="15.5">
      <c r="A184" s="10"/>
      <c r="B184" s="10"/>
      <c r="C184" s="10"/>
      <c r="D184" s="10"/>
      <c r="E184" s="10"/>
      <c r="F184" s="10"/>
      <c r="G184" s="507"/>
      <c r="H184" s="10"/>
      <c r="I184" s="10"/>
      <c r="J184" s="10"/>
      <c r="K184" s="10"/>
      <c r="L184" s="10"/>
      <c r="M184" s="10"/>
      <c r="N184" s="10"/>
      <c r="O184" s="10"/>
      <c r="P184" s="10"/>
      <c r="Q184" s="10"/>
      <c r="R184" s="10"/>
      <c r="S184" s="10"/>
      <c r="T184" s="10"/>
      <c r="U184" s="10"/>
      <c r="V184" s="10"/>
      <c r="W184" s="10"/>
      <c r="X184" s="10"/>
      <c r="Y184" s="10"/>
      <c r="Z184" s="10"/>
    </row>
    <row r="185" spans="1:26" ht="15.5">
      <c r="A185" s="10"/>
      <c r="B185" s="10"/>
      <c r="C185" s="10"/>
      <c r="D185" s="10"/>
      <c r="E185" s="10"/>
      <c r="F185" s="10"/>
      <c r="G185" s="507"/>
      <c r="H185" s="10"/>
      <c r="I185" s="10"/>
      <c r="J185" s="10"/>
      <c r="K185" s="10"/>
      <c r="L185" s="10"/>
      <c r="M185" s="10"/>
      <c r="N185" s="10"/>
      <c r="O185" s="10"/>
      <c r="P185" s="10"/>
      <c r="Q185" s="10"/>
      <c r="R185" s="10"/>
      <c r="S185" s="10"/>
      <c r="T185" s="10"/>
      <c r="U185" s="10"/>
      <c r="V185" s="10"/>
      <c r="W185" s="10"/>
      <c r="X185" s="10"/>
      <c r="Y185" s="10"/>
      <c r="Z185" s="10"/>
    </row>
    <row r="186" spans="1:26" ht="15.5">
      <c r="A186" s="10"/>
      <c r="B186" s="10"/>
      <c r="C186" s="10"/>
      <c r="D186" s="10"/>
      <c r="E186" s="10"/>
      <c r="F186" s="10"/>
      <c r="G186" s="507"/>
      <c r="H186" s="10"/>
      <c r="I186" s="10"/>
      <c r="J186" s="10"/>
      <c r="K186" s="10"/>
      <c r="L186" s="10"/>
      <c r="M186" s="10"/>
      <c r="N186" s="10"/>
      <c r="O186" s="10"/>
      <c r="P186" s="10"/>
      <c r="Q186" s="10"/>
      <c r="R186" s="10"/>
      <c r="S186" s="10"/>
      <c r="T186" s="10"/>
      <c r="U186" s="10"/>
      <c r="V186" s="10"/>
      <c r="W186" s="10"/>
      <c r="X186" s="10"/>
      <c r="Y186" s="10"/>
      <c r="Z186" s="10"/>
    </row>
    <row r="187" spans="1:26" ht="15.5">
      <c r="A187" s="10"/>
      <c r="B187" s="10"/>
      <c r="C187" s="10"/>
      <c r="D187" s="10"/>
      <c r="E187" s="10"/>
      <c r="F187" s="10"/>
      <c r="G187" s="507"/>
      <c r="H187" s="10"/>
      <c r="I187" s="10"/>
      <c r="J187" s="10"/>
      <c r="K187" s="10"/>
      <c r="L187" s="10"/>
      <c r="M187" s="10"/>
      <c r="N187" s="10"/>
      <c r="O187" s="10"/>
      <c r="P187" s="10"/>
      <c r="Q187" s="10"/>
      <c r="R187" s="10"/>
      <c r="S187" s="10"/>
      <c r="T187" s="10"/>
      <c r="U187" s="10"/>
      <c r="V187" s="10"/>
      <c r="W187" s="10"/>
      <c r="X187" s="10"/>
      <c r="Y187" s="10"/>
      <c r="Z187" s="10"/>
    </row>
    <row r="188" spans="1:26" ht="15.5">
      <c r="A188" s="10"/>
      <c r="B188" s="10"/>
      <c r="C188" s="10"/>
      <c r="D188" s="10"/>
      <c r="E188" s="10"/>
      <c r="F188" s="10"/>
      <c r="G188" s="507"/>
      <c r="H188" s="10"/>
      <c r="I188" s="10"/>
      <c r="J188" s="10"/>
      <c r="K188" s="10"/>
      <c r="L188" s="10"/>
      <c r="M188" s="10"/>
      <c r="N188" s="10"/>
      <c r="O188" s="10"/>
      <c r="P188" s="10"/>
      <c r="Q188" s="10"/>
      <c r="R188" s="10"/>
      <c r="S188" s="10"/>
      <c r="T188" s="10"/>
      <c r="U188" s="10"/>
      <c r="V188" s="10"/>
      <c r="W188" s="10"/>
      <c r="X188" s="10"/>
      <c r="Y188" s="10"/>
      <c r="Z188" s="10"/>
    </row>
    <row r="189" spans="1:26" ht="15.5">
      <c r="A189" s="10"/>
      <c r="B189" s="10"/>
      <c r="C189" s="10"/>
      <c r="D189" s="10"/>
      <c r="E189" s="10"/>
      <c r="F189" s="10"/>
      <c r="G189" s="507"/>
      <c r="H189" s="10"/>
      <c r="I189" s="10"/>
      <c r="J189" s="10"/>
      <c r="K189" s="10"/>
      <c r="L189" s="10"/>
      <c r="M189" s="10"/>
      <c r="N189" s="10"/>
      <c r="O189" s="10"/>
      <c r="P189" s="10"/>
      <c r="Q189" s="10"/>
      <c r="R189" s="10"/>
      <c r="S189" s="10"/>
      <c r="T189" s="10"/>
      <c r="U189" s="10"/>
      <c r="V189" s="10"/>
      <c r="W189" s="10"/>
      <c r="X189" s="10"/>
      <c r="Y189" s="10"/>
      <c r="Z189" s="10"/>
    </row>
    <row r="190" spans="1:26" ht="15.5">
      <c r="A190" s="10"/>
      <c r="B190" s="10"/>
      <c r="C190" s="10"/>
      <c r="D190" s="10"/>
      <c r="E190" s="10"/>
      <c r="F190" s="10"/>
      <c r="G190" s="507"/>
      <c r="H190" s="10"/>
      <c r="I190" s="10"/>
      <c r="J190" s="10"/>
      <c r="K190" s="10"/>
      <c r="L190" s="10"/>
      <c r="M190" s="10"/>
      <c r="N190" s="10"/>
      <c r="O190" s="10"/>
      <c r="P190" s="10"/>
      <c r="Q190" s="10"/>
      <c r="R190" s="10"/>
      <c r="S190" s="10"/>
      <c r="T190" s="10"/>
      <c r="U190" s="10"/>
      <c r="V190" s="10"/>
      <c r="W190" s="10"/>
      <c r="X190" s="10"/>
      <c r="Y190" s="10"/>
      <c r="Z190" s="10"/>
    </row>
    <row r="191" spans="1:26" ht="15.5">
      <c r="A191" s="10"/>
      <c r="B191" s="10"/>
      <c r="C191" s="10"/>
      <c r="D191" s="10"/>
      <c r="E191" s="10"/>
      <c r="F191" s="10"/>
      <c r="G191" s="507"/>
      <c r="H191" s="10"/>
      <c r="I191" s="10"/>
      <c r="J191" s="10"/>
      <c r="K191" s="10"/>
      <c r="L191" s="10"/>
      <c r="M191" s="10"/>
      <c r="N191" s="10"/>
      <c r="O191" s="10"/>
      <c r="P191" s="10"/>
      <c r="Q191" s="10"/>
      <c r="R191" s="10"/>
      <c r="S191" s="10"/>
      <c r="T191" s="10"/>
      <c r="U191" s="10"/>
      <c r="V191" s="10"/>
      <c r="W191" s="10"/>
      <c r="X191" s="10"/>
      <c r="Y191" s="10"/>
      <c r="Z191" s="10"/>
    </row>
    <row r="192" spans="1:26" ht="15.5">
      <c r="A192" s="10"/>
      <c r="B192" s="10"/>
      <c r="C192" s="10"/>
      <c r="D192" s="10"/>
      <c r="E192" s="10"/>
      <c r="F192" s="10"/>
      <c r="G192" s="507"/>
      <c r="H192" s="10"/>
      <c r="I192" s="10"/>
      <c r="J192" s="10"/>
      <c r="K192" s="10"/>
      <c r="L192" s="10"/>
      <c r="M192" s="10"/>
      <c r="N192" s="10"/>
      <c r="O192" s="10"/>
      <c r="P192" s="10"/>
      <c r="Q192" s="10"/>
      <c r="R192" s="10"/>
      <c r="S192" s="10"/>
      <c r="T192" s="10"/>
      <c r="U192" s="10"/>
      <c r="V192" s="10"/>
      <c r="W192" s="10"/>
      <c r="X192" s="10"/>
      <c r="Y192" s="10"/>
      <c r="Z192" s="10"/>
    </row>
    <row r="193" spans="1:26" ht="15.5">
      <c r="A193" s="10"/>
      <c r="B193" s="10"/>
      <c r="C193" s="10"/>
      <c r="D193" s="10"/>
      <c r="E193" s="10"/>
      <c r="F193" s="10"/>
      <c r="G193" s="507"/>
      <c r="H193" s="10"/>
      <c r="I193" s="10"/>
      <c r="J193" s="10"/>
      <c r="K193" s="10"/>
      <c r="L193" s="10"/>
      <c r="M193" s="10"/>
      <c r="N193" s="10"/>
      <c r="O193" s="10"/>
      <c r="P193" s="10"/>
      <c r="Q193" s="10"/>
      <c r="R193" s="10"/>
      <c r="S193" s="10"/>
      <c r="T193" s="10"/>
      <c r="U193" s="10"/>
      <c r="V193" s="10"/>
      <c r="W193" s="10"/>
      <c r="X193" s="10"/>
      <c r="Y193" s="10"/>
      <c r="Z193" s="10"/>
    </row>
    <row r="194" spans="1:26" ht="15.5">
      <c r="A194" s="10"/>
      <c r="B194" s="10"/>
      <c r="C194" s="10"/>
      <c r="D194" s="10"/>
      <c r="E194" s="10"/>
      <c r="F194" s="10"/>
      <c r="G194" s="507"/>
      <c r="H194" s="10"/>
      <c r="I194" s="10"/>
      <c r="J194" s="10"/>
      <c r="K194" s="10"/>
      <c r="L194" s="10"/>
      <c r="M194" s="10"/>
      <c r="N194" s="10"/>
      <c r="O194" s="10"/>
      <c r="P194" s="10"/>
      <c r="Q194" s="10"/>
      <c r="R194" s="10"/>
      <c r="S194" s="10"/>
      <c r="T194" s="10"/>
      <c r="U194" s="10"/>
      <c r="V194" s="10"/>
      <c r="W194" s="10"/>
      <c r="X194" s="10"/>
      <c r="Y194" s="10"/>
      <c r="Z194" s="10"/>
    </row>
    <row r="195" spans="1:26" ht="15.5">
      <c r="A195" s="10"/>
      <c r="B195" s="10"/>
      <c r="C195" s="10"/>
      <c r="D195" s="10"/>
      <c r="E195" s="10"/>
      <c r="F195" s="10"/>
      <c r="G195" s="507"/>
      <c r="H195" s="10"/>
      <c r="I195" s="10"/>
      <c r="J195" s="10"/>
      <c r="K195" s="10"/>
      <c r="L195" s="10"/>
      <c r="M195" s="10"/>
      <c r="N195" s="10"/>
      <c r="O195" s="10"/>
      <c r="P195" s="10"/>
      <c r="Q195" s="10"/>
      <c r="R195" s="10"/>
      <c r="S195" s="10"/>
      <c r="T195" s="10"/>
      <c r="U195" s="10"/>
      <c r="V195" s="10"/>
      <c r="W195" s="10"/>
      <c r="X195" s="10"/>
      <c r="Y195" s="10"/>
      <c r="Z195" s="10"/>
    </row>
    <row r="196" spans="1:26" ht="15.5">
      <c r="A196" s="10"/>
      <c r="B196" s="10"/>
      <c r="C196" s="10"/>
      <c r="D196" s="10"/>
      <c r="E196" s="10"/>
      <c r="F196" s="10"/>
      <c r="G196" s="507"/>
      <c r="H196" s="10"/>
      <c r="I196" s="10"/>
      <c r="J196" s="10"/>
      <c r="K196" s="10"/>
      <c r="L196" s="10"/>
      <c r="M196" s="10"/>
      <c r="N196" s="10"/>
      <c r="O196" s="10"/>
      <c r="P196" s="10"/>
      <c r="Q196" s="10"/>
      <c r="R196" s="10"/>
      <c r="S196" s="10"/>
      <c r="T196" s="10"/>
      <c r="U196" s="10"/>
      <c r="V196" s="10"/>
      <c r="W196" s="10"/>
      <c r="X196" s="10"/>
      <c r="Y196" s="10"/>
      <c r="Z196" s="10"/>
    </row>
    <row r="197" spans="1:26" ht="15.5">
      <c r="A197" s="10"/>
      <c r="B197" s="10"/>
      <c r="C197" s="10"/>
      <c r="D197" s="10"/>
      <c r="E197" s="10"/>
      <c r="F197" s="10"/>
      <c r="G197" s="507"/>
      <c r="H197" s="10"/>
      <c r="I197" s="10"/>
      <c r="J197" s="10"/>
      <c r="K197" s="10"/>
      <c r="L197" s="10"/>
      <c r="M197" s="10"/>
      <c r="N197" s="10"/>
      <c r="O197" s="10"/>
      <c r="P197" s="10"/>
      <c r="Q197" s="10"/>
      <c r="R197" s="10"/>
      <c r="S197" s="10"/>
      <c r="T197" s="10"/>
      <c r="U197" s="10"/>
      <c r="V197" s="10"/>
      <c r="W197" s="10"/>
      <c r="X197" s="10"/>
      <c r="Y197" s="10"/>
      <c r="Z197" s="10"/>
    </row>
    <row r="198" spans="1:26" ht="15.5">
      <c r="A198" s="10"/>
      <c r="B198" s="10"/>
      <c r="C198" s="10"/>
      <c r="D198" s="10"/>
      <c r="E198" s="10"/>
      <c r="F198" s="10"/>
      <c r="G198" s="507"/>
      <c r="H198" s="10"/>
      <c r="I198" s="10"/>
      <c r="J198" s="10"/>
      <c r="K198" s="10"/>
      <c r="L198" s="10"/>
      <c r="M198" s="10"/>
      <c r="N198" s="10"/>
      <c r="O198" s="10"/>
      <c r="P198" s="10"/>
      <c r="Q198" s="10"/>
      <c r="R198" s="10"/>
      <c r="S198" s="10"/>
      <c r="T198" s="10"/>
      <c r="U198" s="10"/>
      <c r="V198" s="10"/>
      <c r="W198" s="10"/>
      <c r="X198" s="10"/>
      <c r="Y198" s="10"/>
      <c r="Z198" s="10"/>
    </row>
    <row r="199" spans="1:26" ht="15.5">
      <c r="A199" s="10"/>
      <c r="B199" s="10"/>
      <c r="C199" s="10"/>
      <c r="D199" s="10"/>
      <c r="E199" s="10"/>
      <c r="F199" s="10"/>
      <c r="G199" s="507"/>
      <c r="H199" s="10"/>
      <c r="I199" s="10"/>
      <c r="J199" s="10"/>
      <c r="K199" s="10"/>
      <c r="L199" s="10"/>
      <c r="M199" s="10"/>
      <c r="N199" s="10"/>
      <c r="O199" s="10"/>
      <c r="P199" s="10"/>
      <c r="Q199" s="10"/>
      <c r="R199" s="10"/>
      <c r="S199" s="10"/>
      <c r="T199" s="10"/>
      <c r="U199" s="10"/>
      <c r="V199" s="10"/>
      <c r="W199" s="10"/>
      <c r="X199" s="10"/>
      <c r="Y199" s="10"/>
      <c r="Z199" s="10"/>
    </row>
    <row r="200" spans="1:26" ht="15.5">
      <c r="A200" s="10"/>
      <c r="B200" s="10"/>
      <c r="C200" s="10"/>
      <c r="D200" s="10"/>
      <c r="E200" s="10"/>
      <c r="F200" s="10"/>
      <c r="G200" s="507"/>
      <c r="H200" s="10"/>
      <c r="I200" s="10"/>
      <c r="J200" s="10"/>
      <c r="K200" s="10"/>
      <c r="L200" s="10"/>
      <c r="M200" s="10"/>
      <c r="N200" s="10"/>
      <c r="O200" s="10"/>
      <c r="P200" s="10"/>
      <c r="Q200" s="10"/>
      <c r="R200" s="10"/>
      <c r="S200" s="10"/>
      <c r="T200" s="10"/>
      <c r="U200" s="10"/>
      <c r="V200" s="10"/>
      <c r="W200" s="10"/>
      <c r="X200" s="10"/>
      <c r="Y200" s="10"/>
      <c r="Z200" s="10"/>
    </row>
    <row r="201" spans="1:26" ht="15.5">
      <c r="A201" s="10"/>
      <c r="B201" s="10"/>
      <c r="C201" s="10"/>
      <c r="D201" s="10"/>
      <c r="E201" s="10"/>
      <c r="F201" s="10"/>
      <c r="G201" s="507"/>
      <c r="H201" s="10"/>
      <c r="I201" s="10"/>
      <c r="J201" s="10"/>
      <c r="K201" s="10"/>
      <c r="L201" s="10"/>
      <c r="M201" s="10"/>
      <c r="N201" s="10"/>
      <c r="O201" s="10"/>
      <c r="P201" s="10"/>
      <c r="Q201" s="10"/>
      <c r="R201" s="10"/>
      <c r="S201" s="10"/>
      <c r="T201" s="10"/>
      <c r="U201" s="10"/>
      <c r="V201" s="10"/>
      <c r="W201" s="10"/>
      <c r="X201" s="10"/>
      <c r="Y201" s="10"/>
      <c r="Z201" s="10"/>
    </row>
    <row r="202" spans="1:26" ht="15.5">
      <c r="A202" s="10"/>
      <c r="B202" s="10"/>
      <c r="C202" s="10"/>
      <c r="D202" s="10"/>
      <c r="E202" s="10"/>
      <c r="F202" s="10"/>
      <c r="G202" s="507"/>
      <c r="H202" s="10"/>
      <c r="I202" s="10"/>
      <c r="J202" s="10"/>
      <c r="K202" s="10"/>
      <c r="L202" s="10"/>
      <c r="M202" s="10"/>
      <c r="N202" s="10"/>
      <c r="O202" s="10"/>
      <c r="P202" s="10"/>
      <c r="Q202" s="10"/>
      <c r="R202" s="10"/>
      <c r="S202" s="10"/>
      <c r="T202" s="10"/>
      <c r="U202" s="10"/>
      <c r="V202" s="10"/>
      <c r="W202" s="10"/>
      <c r="X202" s="10"/>
      <c r="Y202" s="10"/>
      <c r="Z202" s="10"/>
    </row>
    <row r="203" spans="1:26" ht="15.5">
      <c r="A203" s="10"/>
      <c r="B203" s="10"/>
      <c r="C203" s="10"/>
      <c r="D203" s="10"/>
      <c r="E203" s="10"/>
      <c r="F203" s="10"/>
      <c r="G203" s="507"/>
      <c r="H203" s="10"/>
      <c r="I203" s="10"/>
      <c r="J203" s="10"/>
      <c r="K203" s="10"/>
      <c r="L203" s="10"/>
      <c r="M203" s="10"/>
      <c r="N203" s="10"/>
      <c r="O203" s="10"/>
      <c r="P203" s="10"/>
      <c r="Q203" s="10"/>
      <c r="R203" s="10"/>
      <c r="S203" s="10"/>
      <c r="T203" s="10"/>
      <c r="U203" s="10"/>
      <c r="V203" s="10"/>
      <c r="W203" s="10"/>
      <c r="X203" s="10"/>
      <c r="Y203" s="10"/>
      <c r="Z203" s="10"/>
    </row>
    <row r="204" spans="1:26" ht="15.5">
      <c r="A204" s="10"/>
      <c r="B204" s="10"/>
      <c r="C204" s="10"/>
      <c r="D204" s="10"/>
      <c r="E204" s="10"/>
      <c r="F204" s="10"/>
      <c r="G204" s="507"/>
      <c r="H204" s="10"/>
      <c r="I204" s="10"/>
      <c r="J204" s="10"/>
      <c r="K204" s="10"/>
      <c r="L204" s="10"/>
      <c r="M204" s="10"/>
      <c r="N204" s="10"/>
      <c r="O204" s="10"/>
      <c r="P204" s="10"/>
      <c r="Q204" s="10"/>
      <c r="R204" s="10"/>
      <c r="S204" s="10"/>
      <c r="T204" s="10"/>
      <c r="U204" s="10"/>
      <c r="V204" s="10"/>
      <c r="W204" s="10"/>
      <c r="X204" s="10"/>
      <c r="Y204" s="10"/>
      <c r="Z204" s="10"/>
    </row>
    <row r="205" spans="1:26" ht="15.5">
      <c r="A205" s="10"/>
      <c r="B205" s="10"/>
      <c r="C205" s="10"/>
      <c r="D205" s="10"/>
      <c r="E205" s="10"/>
      <c r="F205" s="10"/>
      <c r="G205" s="507"/>
      <c r="H205" s="10"/>
      <c r="I205" s="10"/>
      <c r="J205" s="10"/>
      <c r="K205" s="10"/>
      <c r="L205" s="10"/>
      <c r="M205" s="10"/>
      <c r="N205" s="10"/>
      <c r="O205" s="10"/>
      <c r="P205" s="10"/>
      <c r="Q205" s="10"/>
      <c r="R205" s="10"/>
      <c r="S205" s="10"/>
      <c r="T205" s="10"/>
      <c r="U205" s="10"/>
      <c r="V205" s="10"/>
      <c r="W205" s="10"/>
      <c r="X205" s="10"/>
      <c r="Y205" s="10"/>
      <c r="Z205" s="10"/>
    </row>
    <row r="206" spans="1:26" ht="15.5">
      <c r="A206" s="10"/>
      <c r="B206" s="10"/>
      <c r="C206" s="10"/>
      <c r="D206" s="10"/>
      <c r="E206" s="10"/>
      <c r="F206" s="10"/>
      <c r="G206" s="507"/>
      <c r="H206" s="10"/>
      <c r="I206" s="10"/>
      <c r="J206" s="10"/>
      <c r="K206" s="10"/>
      <c r="L206" s="10"/>
      <c r="M206" s="10"/>
      <c r="N206" s="10"/>
      <c r="O206" s="10"/>
      <c r="P206" s="10"/>
      <c r="Q206" s="10"/>
      <c r="R206" s="10"/>
      <c r="S206" s="10"/>
      <c r="T206" s="10"/>
      <c r="U206" s="10"/>
      <c r="V206" s="10"/>
      <c r="W206" s="10"/>
      <c r="X206" s="10"/>
      <c r="Y206" s="10"/>
      <c r="Z206" s="10"/>
    </row>
    <row r="207" spans="1:26" ht="15.5">
      <c r="A207" s="10"/>
      <c r="B207" s="10"/>
      <c r="C207" s="10"/>
      <c r="D207" s="10"/>
      <c r="E207" s="10"/>
      <c r="F207" s="10"/>
      <c r="G207" s="507"/>
      <c r="H207" s="10"/>
      <c r="I207" s="10"/>
      <c r="J207" s="10"/>
      <c r="K207" s="10"/>
      <c r="L207" s="10"/>
      <c r="M207" s="10"/>
      <c r="N207" s="10"/>
      <c r="O207" s="10"/>
      <c r="P207" s="10"/>
      <c r="Q207" s="10"/>
      <c r="R207" s="10"/>
      <c r="S207" s="10"/>
      <c r="T207" s="10"/>
      <c r="U207" s="10"/>
      <c r="V207" s="10"/>
      <c r="W207" s="10"/>
      <c r="X207" s="10"/>
      <c r="Y207" s="10"/>
      <c r="Z207" s="10"/>
    </row>
    <row r="208" spans="1:26" ht="15.5">
      <c r="A208" s="10"/>
      <c r="B208" s="10"/>
      <c r="C208" s="10"/>
      <c r="D208" s="10"/>
      <c r="E208" s="10"/>
      <c r="F208" s="10"/>
      <c r="G208" s="507"/>
      <c r="H208" s="10"/>
      <c r="I208" s="10"/>
      <c r="J208" s="10"/>
      <c r="K208" s="10"/>
      <c r="L208" s="10"/>
      <c r="M208" s="10"/>
      <c r="N208" s="10"/>
      <c r="O208" s="10"/>
      <c r="P208" s="10"/>
      <c r="Q208" s="10"/>
      <c r="R208" s="10"/>
      <c r="S208" s="10"/>
      <c r="T208" s="10"/>
      <c r="U208" s="10"/>
      <c r="V208" s="10"/>
      <c r="W208" s="10"/>
      <c r="X208" s="10"/>
      <c r="Y208" s="10"/>
      <c r="Z208" s="10"/>
    </row>
    <row r="209" spans="1:26" ht="15.5">
      <c r="A209" s="10"/>
      <c r="B209" s="10"/>
      <c r="C209" s="10"/>
      <c r="D209" s="10"/>
      <c r="E209" s="10"/>
      <c r="F209" s="10"/>
      <c r="G209" s="507"/>
      <c r="H209" s="10"/>
      <c r="I209" s="10"/>
      <c r="J209" s="10"/>
      <c r="K209" s="10"/>
      <c r="L209" s="10"/>
      <c r="M209" s="10"/>
      <c r="N209" s="10"/>
      <c r="O209" s="10"/>
      <c r="P209" s="10"/>
      <c r="Q209" s="10"/>
      <c r="R209" s="10"/>
      <c r="S209" s="10"/>
      <c r="T209" s="10"/>
      <c r="U209" s="10"/>
      <c r="V209" s="10"/>
      <c r="W209" s="10"/>
      <c r="X209" s="10"/>
      <c r="Y209" s="10"/>
      <c r="Z209" s="10"/>
    </row>
    <row r="210" spans="1:26" ht="15.5">
      <c r="A210" s="10"/>
      <c r="B210" s="10"/>
      <c r="C210" s="10"/>
      <c r="D210" s="10"/>
      <c r="E210" s="10"/>
      <c r="F210" s="10"/>
      <c r="G210" s="507"/>
      <c r="H210" s="10"/>
      <c r="I210" s="10"/>
      <c r="J210" s="10"/>
      <c r="K210" s="10"/>
      <c r="L210" s="10"/>
      <c r="M210" s="10"/>
      <c r="N210" s="10"/>
      <c r="O210" s="10"/>
      <c r="P210" s="10"/>
      <c r="Q210" s="10"/>
      <c r="R210" s="10"/>
      <c r="S210" s="10"/>
      <c r="T210" s="10"/>
      <c r="U210" s="10"/>
      <c r="V210" s="10"/>
      <c r="W210" s="10"/>
      <c r="X210" s="10"/>
      <c r="Y210" s="10"/>
      <c r="Z210" s="10"/>
    </row>
    <row r="211" spans="1:26" ht="15.5">
      <c r="A211" s="10"/>
      <c r="B211" s="10"/>
      <c r="C211" s="10"/>
      <c r="D211" s="10"/>
      <c r="E211" s="10"/>
      <c r="F211" s="10"/>
      <c r="G211" s="507"/>
      <c r="H211" s="10"/>
      <c r="I211" s="10"/>
      <c r="J211" s="10"/>
      <c r="K211" s="10"/>
      <c r="L211" s="10"/>
      <c r="M211" s="10"/>
      <c r="N211" s="10"/>
      <c r="O211" s="10"/>
      <c r="P211" s="10"/>
      <c r="Q211" s="10"/>
      <c r="R211" s="10"/>
      <c r="S211" s="10"/>
      <c r="T211" s="10"/>
      <c r="U211" s="10"/>
      <c r="V211" s="10"/>
      <c r="W211" s="10"/>
      <c r="X211" s="10"/>
      <c r="Y211" s="10"/>
      <c r="Z211" s="10"/>
    </row>
    <row r="212" spans="1:26" ht="15.5">
      <c r="A212" s="10"/>
      <c r="B212" s="10"/>
      <c r="C212" s="10"/>
      <c r="D212" s="10"/>
      <c r="E212" s="10"/>
      <c r="F212" s="10"/>
      <c r="G212" s="507"/>
      <c r="H212" s="10"/>
      <c r="I212" s="10"/>
      <c r="J212" s="10"/>
      <c r="K212" s="10"/>
      <c r="L212" s="10"/>
      <c r="M212" s="10"/>
      <c r="N212" s="10"/>
      <c r="O212" s="10"/>
      <c r="P212" s="10"/>
      <c r="Q212" s="10"/>
      <c r="R212" s="10"/>
      <c r="S212" s="10"/>
      <c r="T212" s="10"/>
      <c r="U212" s="10"/>
      <c r="V212" s="10"/>
      <c r="W212" s="10"/>
      <c r="X212" s="10"/>
      <c r="Y212" s="10"/>
      <c r="Z212" s="10"/>
    </row>
    <row r="213" spans="1:26" ht="15.5">
      <c r="A213" s="10"/>
      <c r="B213" s="10"/>
      <c r="C213" s="10"/>
      <c r="D213" s="10"/>
      <c r="E213" s="10"/>
      <c r="F213" s="10"/>
      <c r="G213" s="507"/>
      <c r="H213" s="10"/>
      <c r="I213" s="10"/>
      <c r="J213" s="10"/>
      <c r="K213" s="10"/>
      <c r="L213" s="10"/>
      <c r="M213" s="10"/>
      <c r="N213" s="10"/>
      <c r="O213" s="10"/>
      <c r="P213" s="10"/>
      <c r="Q213" s="10"/>
      <c r="R213" s="10"/>
      <c r="S213" s="10"/>
      <c r="T213" s="10"/>
      <c r="U213" s="10"/>
      <c r="V213" s="10"/>
      <c r="W213" s="10"/>
      <c r="X213" s="10"/>
      <c r="Y213" s="10"/>
      <c r="Z213" s="10"/>
    </row>
    <row r="214" spans="1:26" ht="15.5">
      <c r="A214" s="10"/>
      <c r="B214" s="10"/>
      <c r="C214" s="10"/>
      <c r="D214" s="10"/>
      <c r="E214" s="10"/>
      <c r="F214" s="10"/>
      <c r="G214" s="507"/>
      <c r="H214" s="10"/>
      <c r="I214" s="10"/>
      <c r="J214" s="10"/>
      <c r="K214" s="10"/>
      <c r="L214" s="10"/>
      <c r="M214" s="10"/>
      <c r="N214" s="10"/>
      <c r="O214" s="10"/>
      <c r="P214" s="10"/>
      <c r="Q214" s="10"/>
      <c r="R214" s="10"/>
      <c r="S214" s="10"/>
      <c r="T214" s="10"/>
      <c r="U214" s="10"/>
      <c r="V214" s="10"/>
      <c r="W214" s="10"/>
      <c r="X214" s="10"/>
      <c r="Y214" s="10"/>
      <c r="Z214" s="10"/>
    </row>
    <row r="215" spans="1:26" ht="15.5">
      <c r="A215" s="10"/>
      <c r="B215" s="10"/>
      <c r="C215" s="10"/>
      <c r="D215" s="10"/>
      <c r="E215" s="10"/>
      <c r="F215" s="10"/>
      <c r="G215" s="507"/>
      <c r="H215" s="10"/>
      <c r="I215" s="10"/>
      <c r="J215" s="10"/>
      <c r="K215" s="10"/>
      <c r="L215" s="10"/>
      <c r="M215" s="10"/>
      <c r="N215" s="10"/>
      <c r="O215" s="10"/>
      <c r="P215" s="10"/>
      <c r="Q215" s="10"/>
      <c r="R215" s="10"/>
      <c r="S215" s="10"/>
      <c r="T215" s="10"/>
      <c r="U215" s="10"/>
      <c r="V215" s="10"/>
      <c r="W215" s="10"/>
      <c r="X215" s="10"/>
      <c r="Y215" s="10"/>
      <c r="Z215" s="10"/>
    </row>
    <row r="216" spans="1:26" ht="15.5">
      <c r="A216" s="10"/>
      <c r="B216" s="10"/>
      <c r="C216" s="10"/>
      <c r="D216" s="10"/>
      <c r="E216" s="10"/>
      <c r="F216" s="10"/>
      <c r="G216" s="507"/>
      <c r="H216" s="10"/>
      <c r="I216" s="10"/>
      <c r="J216" s="10"/>
      <c r="K216" s="10"/>
      <c r="L216" s="10"/>
      <c r="M216" s="10"/>
      <c r="N216" s="10"/>
      <c r="O216" s="10"/>
      <c r="P216" s="10"/>
      <c r="Q216" s="10"/>
      <c r="R216" s="10"/>
      <c r="S216" s="10"/>
      <c r="T216" s="10"/>
      <c r="U216" s="10"/>
      <c r="V216" s="10"/>
      <c r="W216" s="10"/>
      <c r="X216" s="10"/>
      <c r="Y216" s="10"/>
      <c r="Z216" s="10"/>
    </row>
    <row r="217" spans="1:26" ht="15.5">
      <c r="A217" s="10"/>
      <c r="B217" s="10"/>
      <c r="C217" s="10"/>
      <c r="D217" s="10"/>
      <c r="E217" s="10"/>
      <c r="F217" s="10"/>
      <c r="G217" s="507"/>
      <c r="H217" s="10"/>
      <c r="I217" s="10"/>
      <c r="J217" s="10"/>
      <c r="K217" s="10"/>
      <c r="L217" s="10"/>
      <c r="M217" s="10"/>
      <c r="N217" s="10"/>
      <c r="O217" s="10"/>
      <c r="P217" s="10"/>
      <c r="Q217" s="10"/>
      <c r="R217" s="10"/>
      <c r="S217" s="10"/>
      <c r="T217" s="10"/>
      <c r="U217" s="10"/>
      <c r="V217" s="10"/>
      <c r="W217" s="10"/>
      <c r="X217" s="10"/>
      <c r="Y217" s="10"/>
      <c r="Z217" s="10"/>
    </row>
    <row r="218" spans="1:26" ht="15.5">
      <c r="A218" s="10"/>
      <c r="B218" s="10"/>
      <c r="C218" s="10"/>
      <c r="D218" s="10"/>
      <c r="E218" s="10"/>
      <c r="F218" s="10"/>
      <c r="G218" s="507"/>
      <c r="H218" s="10"/>
      <c r="I218" s="10"/>
      <c r="J218" s="10"/>
      <c r="K218" s="10"/>
      <c r="L218" s="10"/>
      <c r="M218" s="10"/>
      <c r="N218" s="10"/>
      <c r="O218" s="10"/>
      <c r="P218" s="10"/>
      <c r="Q218" s="10"/>
      <c r="R218" s="10"/>
      <c r="S218" s="10"/>
      <c r="T218" s="10"/>
      <c r="U218" s="10"/>
      <c r="V218" s="10"/>
      <c r="W218" s="10"/>
      <c r="X218" s="10"/>
      <c r="Y218" s="10"/>
      <c r="Z218" s="10"/>
    </row>
    <row r="219" spans="1:26" ht="15.5">
      <c r="A219" s="10"/>
      <c r="B219" s="10"/>
      <c r="C219" s="10"/>
      <c r="D219" s="10"/>
      <c r="E219" s="10"/>
      <c r="F219" s="10"/>
      <c r="G219" s="507"/>
      <c r="H219" s="10"/>
      <c r="I219" s="10"/>
      <c r="J219" s="10"/>
      <c r="K219" s="10"/>
      <c r="L219" s="10"/>
      <c r="M219" s="10"/>
      <c r="N219" s="10"/>
      <c r="O219" s="10"/>
      <c r="P219" s="10"/>
      <c r="Q219" s="10"/>
      <c r="R219" s="10"/>
      <c r="S219" s="10"/>
      <c r="T219" s="10"/>
      <c r="U219" s="10"/>
      <c r="V219" s="10"/>
      <c r="W219" s="10"/>
      <c r="X219" s="10"/>
      <c r="Y219" s="10"/>
      <c r="Z219" s="10"/>
    </row>
    <row r="220" spans="1:26" ht="15.5">
      <c r="A220" s="10"/>
      <c r="B220" s="10"/>
      <c r="C220" s="10"/>
      <c r="D220" s="10"/>
      <c r="E220" s="10"/>
      <c r="F220" s="10"/>
      <c r="G220" s="507"/>
      <c r="H220" s="10"/>
      <c r="I220" s="10"/>
      <c r="J220" s="10"/>
      <c r="K220" s="10"/>
      <c r="L220" s="10"/>
      <c r="M220" s="10"/>
      <c r="N220" s="10"/>
      <c r="O220" s="10"/>
      <c r="P220" s="10"/>
      <c r="Q220" s="10"/>
      <c r="R220" s="10"/>
      <c r="S220" s="10"/>
      <c r="T220" s="10"/>
      <c r="U220" s="10"/>
      <c r="V220" s="10"/>
      <c r="W220" s="10"/>
      <c r="X220" s="10"/>
      <c r="Y220" s="10"/>
      <c r="Z220" s="10"/>
    </row>
    <row r="221" spans="1:26" ht="15.5">
      <c r="A221" s="10"/>
      <c r="B221" s="10"/>
      <c r="C221" s="10"/>
      <c r="D221" s="10"/>
      <c r="E221" s="10"/>
      <c r="F221" s="10"/>
      <c r="G221" s="507"/>
      <c r="H221" s="10"/>
      <c r="I221" s="10"/>
      <c r="J221" s="10"/>
      <c r="K221" s="10"/>
      <c r="L221" s="10"/>
      <c r="M221" s="10"/>
      <c r="N221" s="10"/>
      <c r="O221" s="10"/>
      <c r="P221" s="10"/>
      <c r="Q221" s="10"/>
      <c r="R221" s="10"/>
      <c r="S221" s="10"/>
      <c r="T221" s="10"/>
      <c r="U221" s="10"/>
      <c r="V221" s="10"/>
      <c r="W221" s="10"/>
      <c r="X221" s="10"/>
      <c r="Y221" s="10"/>
      <c r="Z221" s="10"/>
    </row>
    <row r="222" spans="1:26" ht="15.5">
      <c r="A222" s="10"/>
      <c r="B222" s="10"/>
      <c r="C222" s="10"/>
      <c r="D222" s="10"/>
      <c r="E222" s="10"/>
      <c r="F222" s="10"/>
      <c r="G222" s="507"/>
      <c r="H222" s="10"/>
      <c r="I222" s="10"/>
      <c r="J222" s="10"/>
      <c r="K222" s="10"/>
      <c r="L222" s="10"/>
      <c r="M222" s="10"/>
      <c r="N222" s="10"/>
      <c r="O222" s="10"/>
      <c r="P222" s="10"/>
      <c r="Q222" s="10"/>
      <c r="R222" s="10"/>
      <c r="S222" s="10"/>
      <c r="T222" s="10"/>
      <c r="U222" s="10"/>
      <c r="V222" s="10"/>
      <c r="W222" s="10"/>
      <c r="X222" s="10"/>
      <c r="Y222" s="10"/>
      <c r="Z222" s="10"/>
    </row>
    <row r="223" spans="1:26" ht="15.5">
      <c r="A223" s="10"/>
      <c r="B223" s="10"/>
      <c r="C223" s="10"/>
      <c r="D223" s="10"/>
      <c r="E223" s="10"/>
      <c r="F223" s="10"/>
      <c r="G223" s="507"/>
      <c r="H223" s="10"/>
      <c r="I223" s="10"/>
      <c r="J223" s="10"/>
      <c r="K223" s="10"/>
      <c r="L223" s="10"/>
      <c r="M223" s="10"/>
      <c r="N223" s="10"/>
      <c r="O223" s="10"/>
      <c r="P223" s="10"/>
      <c r="Q223" s="10"/>
      <c r="R223" s="10"/>
      <c r="S223" s="10"/>
      <c r="T223" s="10"/>
      <c r="U223" s="10"/>
      <c r="V223" s="10"/>
      <c r="W223" s="10"/>
      <c r="X223" s="10"/>
      <c r="Y223" s="10"/>
      <c r="Z223" s="10"/>
    </row>
    <row r="224" spans="1:26" ht="15.5">
      <c r="A224" s="10"/>
      <c r="B224" s="10"/>
      <c r="C224" s="10"/>
      <c r="D224" s="10"/>
      <c r="E224" s="10"/>
      <c r="F224" s="10"/>
      <c r="G224" s="507"/>
      <c r="H224" s="10"/>
      <c r="I224" s="10"/>
      <c r="J224" s="10"/>
      <c r="K224" s="10"/>
      <c r="L224" s="10"/>
      <c r="M224" s="10"/>
      <c r="N224" s="10"/>
      <c r="O224" s="10"/>
      <c r="P224" s="10"/>
      <c r="Q224" s="10"/>
      <c r="R224" s="10"/>
      <c r="S224" s="10"/>
      <c r="T224" s="10"/>
      <c r="U224" s="10"/>
      <c r="V224" s="10"/>
      <c r="W224" s="10"/>
      <c r="X224" s="10"/>
      <c r="Y224" s="10"/>
      <c r="Z224" s="10"/>
    </row>
    <row r="225" spans="1:26" ht="15.5">
      <c r="A225" s="10"/>
      <c r="B225" s="10"/>
      <c r="C225" s="10"/>
      <c r="D225" s="10"/>
      <c r="E225" s="10"/>
      <c r="F225" s="10"/>
      <c r="G225" s="507"/>
      <c r="H225" s="10"/>
      <c r="I225" s="10"/>
      <c r="J225" s="10"/>
      <c r="K225" s="10"/>
      <c r="L225" s="10"/>
      <c r="M225" s="10"/>
      <c r="N225" s="10"/>
      <c r="O225" s="10"/>
      <c r="P225" s="10"/>
      <c r="Q225" s="10"/>
      <c r="R225" s="10"/>
      <c r="S225" s="10"/>
      <c r="T225" s="10"/>
      <c r="U225" s="10"/>
      <c r="V225" s="10"/>
      <c r="W225" s="10"/>
      <c r="X225" s="10"/>
      <c r="Y225" s="10"/>
      <c r="Z225" s="10"/>
    </row>
    <row r="226" spans="1:26" ht="15.5">
      <c r="A226" s="10"/>
      <c r="B226" s="10"/>
      <c r="C226" s="10"/>
      <c r="D226" s="10"/>
      <c r="E226" s="10"/>
      <c r="F226" s="10"/>
      <c r="G226" s="507"/>
      <c r="H226" s="10"/>
      <c r="I226" s="10"/>
      <c r="J226" s="10"/>
      <c r="K226" s="10"/>
      <c r="L226" s="10"/>
      <c r="M226" s="10"/>
      <c r="N226" s="10"/>
      <c r="O226" s="10"/>
      <c r="P226" s="10"/>
      <c r="Q226" s="10"/>
      <c r="R226" s="10"/>
      <c r="S226" s="10"/>
      <c r="T226" s="10"/>
      <c r="U226" s="10"/>
      <c r="V226" s="10"/>
      <c r="W226" s="10"/>
      <c r="X226" s="10"/>
      <c r="Y226" s="10"/>
      <c r="Z226" s="10"/>
    </row>
    <row r="227" spans="1:26" ht="15.5">
      <c r="A227" s="10"/>
      <c r="B227" s="10"/>
      <c r="C227" s="10"/>
      <c r="D227" s="10"/>
      <c r="E227" s="10"/>
      <c r="F227" s="10"/>
      <c r="G227" s="507"/>
      <c r="H227" s="10"/>
      <c r="I227" s="10"/>
      <c r="J227" s="10"/>
      <c r="K227" s="10"/>
      <c r="L227" s="10"/>
      <c r="M227" s="10"/>
      <c r="N227" s="10"/>
      <c r="O227" s="10"/>
      <c r="P227" s="10"/>
      <c r="Q227" s="10"/>
      <c r="R227" s="10"/>
      <c r="S227" s="10"/>
      <c r="T227" s="10"/>
      <c r="U227" s="10"/>
      <c r="V227" s="10"/>
      <c r="W227" s="10"/>
      <c r="X227" s="10"/>
      <c r="Y227" s="10"/>
      <c r="Z227" s="10"/>
    </row>
    <row r="228" spans="1:26" ht="15.5">
      <c r="A228" s="10"/>
      <c r="B228" s="10"/>
      <c r="C228" s="10"/>
      <c r="D228" s="10"/>
      <c r="E228" s="10"/>
      <c r="F228" s="10"/>
      <c r="G228" s="507"/>
      <c r="H228" s="10"/>
      <c r="I228" s="10"/>
      <c r="J228" s="10"/>
      <c r="K228" s="10"/>
      <c r="L228" s="10"/>
      <c r="M228" s="10"/>
      <c r="N228" s="10"/>
      <c r="O228" s="10"/>
      <c r="P228" s="10"/>
      <c r="Q228" s="10"/>
      <c r="R228" s="10"/>
      <c r="S228" s="10"/>
      <c r="T228" s="10"/>
      <c r="U228" s="10"/>
      <c r="V228" s="10"/>
      <c r="W228" s="10"/>
      <c r="X228" s="10"/>
      <c r="Y228" s="10"/>
      <c r="Z228" s="10"/>
    </row>
    <row r="229" spans="1:26" ht="15.5">
      <c r="A229" s="10"/>
      <c r="B229" s="10"/>
      <c r="C229" s="10"/>
      <c r="D229" s="10"/>
      <c r="E229" s="10"/>
      <c r="F229" s="10"/>
      <c r="G229" s="507"/>
      <c r="H229" s="10"/>
      <c r="I229" s="10"/>
      <c r="J229" s="10"/>
      <c r="K229" s="10"/>
      <c r="L229" s="10"/>
      <c r="M229" s="10"/>
      <c r="N229" s="10"/>
      <c r="O229" s="10"/>
      <c r="P229" s="10"/>
      <c r="Q229" s="10"/>
      <c r="R229" s="10"/>
      <c r="S229" s="10"/>
      <c r="T229" s="10"/>
      <c r="U229" s="10"/>
      <c r="V229" s="10"/>
      <c r="W229" s="10"/>
      <c r="X229" s="10"/>
      <c r="Y229" s="10"/>
      <c r="Z229" s="10"/>
    </row>
    <row r="230" spans="1:26" ht="15.5">
      <c r="A230" s="10"/>
      <c r="B230" s="10"/>
      <c r="C230" s="10"/>
      <c r="D230" s="10"/>
      <c r="E230" s="10"/>
      <c r="F230" s="10"/>
      <c r="G230" s="507"/>
      <c r="H230" s="10"/>
      <c r="I230" s="10"/>
      <c r="J230" s="10"/>
      <c r="K230" s="10"/>
      <c r="L230" s="10"/>
      <c r="M230" s="10"/>
      <c r="N230" s="10"/>
      <c r="O230" s="10"/>
      <c r="P230" s="10"/>
      <c r="Q230" s="10"/>
      <c r="R230" s="10"/>
      <c r="S230" s="10"/>
      <c r="T230" s="10"/>
      <c r="U230" s="10"/>
      <c r="V230" s="10"/>
      <c r="W230" s="10"/>
      <c r="X230" s="10"/>
      <c r="Y230" s="10"/>
      <c r="Z230" s="10"/>
    </row>
    <row r="231" spans="1:26" ht="15.5">
      <c r="A231" s="10"/>
      <c r="B231" s="10"/>
      <c r="C231" s="10"/>
      <c r="D231" s="10"/>
      <c r="E231" s="10"/>
      <c r="F231" s="10"/>
      <c r="G231" s="507"/>
      <c r="H231" s="10"/>
      <c r="I231" s="10"/>
      <c r="J231" s="10"/>
      <c r="K231" s="10"/>
      <c r="L231" s="10"/>
      <c r="M231" s="10"/>
      <c r="N231" s="10"/>
      <c r="O231" s="10"/>
      <c r="P231" s="10"/>
      <c r="Q231" s="10"/>
      <c r="R231" s="10"/>
      <c r="S231" s="10"/>
      <c r="T231" s="10"/>
      <c r="U231" s="10"/>
      <c r="V231" s="10"/>
      <c r="W231" s="10"/>
      <c r="X231" s="10"/>
      <c r="Y231" s="10"/>
      <c r="Z231" s="10"/>
    </row>
    <row r="232" spans="1:26" ht="15.5">
      <c r="A232" s="10"/>
      <c r="B232" s="10"/>
      <c r="C232" s="10"/>
      <c r="D232" s="10"/>
      <c r="E232" s="10"/>
      <c r="F232" s="10"/>
      <c r="G232" s="507"/>
      <c r="H232" s="10"/>
      <c r="I232" s="10"/>
      <c r="J232" s="10"/>
      <c r="K232" s="10"/>
      <c r="L232" s="10"/>
      <c r="M232" s="10"/>
      <c r="N232" s="10"/>
      <c r="O232" s="10"/>
      <c r="P232" s="10"/>
      <c r="Q232" s="10"/>
      <c r="R232" s="10"/>
      <c r="S232" s="10"/>
      <c r="T232" s="10"/>
      <c r="U232" s="10"/>
      <c r="V232" s="10"/>
      <c r="W232" s="10"/>
      <c r="X232" s="10"/>
      <c r="Y232" s="10"/>
      <c r="Z232" s="10"/>
    </row>
    <row r="233" spans="1:26" ht="15.5">
      <c r="A233" s="10"/>
      <c r="B233" s="10"/>
      <c r="C233" s="10"/>
      <c r="D233" s="10"/>
      <c r="E233" s="10"/>
      <c r="F233" s="10"/>
      <c r="G233" s="507"/>
      <c r="H233" s="10"/>
      <c r="I233" s="10"/>
      <c r="J233" s="10"/>
      <c r="K233" s="10"/>
      <c r="L233" s="10"/>
      <c r="M233" s="10"/>
      <c r="N233" s="10"/>
      <c r="O233" s="10"/>
      <c r="P233" s="10"/>
      <c r="Q233" s="10"/>
      <c r="R233" s="10"/>
      <c r="S233" s="10"/>
      <c r="T233" s="10"/>
      <c r="U233" s="10"/>
      <c r="V233" s="10"/>
      <c r="W233" s="10"/>
      <c r="X233" s="10"/>
      <c r="Y233" s="10"/>
      <c r="Z233" s="10"/>
    </row>
    <row r="234" spans="1:26" ht="15.5">
      <c r="A234" s="10"/>
      <c r="B234" s="10"/>
      <c r="C234" s="10"/>
      <c r="D234" s="10"/>
      <c r="E234" s="10"/>
      <c r="F234" s="10"/>
      <c r="G234" s="507"/>
      <c r="H234" s="10"/>
      <c r="I234" s="10"/>
      <c r="J234" s="10"/>
      <c r="K234" s="10"/>
      <c r="L234" s="10"/>
      <c r="M234" s="10"/>
      <c r="N234" s="10"/>
      <c r="O234" s="10"/>
      <c r="P234" s="10"/>
      <c r="Q234" s="10"/>
      <c r="R234" s="10"/>
      <c r="S234" s="10"/>
      <c r="T234" s="10"/>
      <c r="U234" s="10"/>
      <c r="V234" s="10"/>
      <c r="W234" s="10"/>
      <c r="X234" s="10"/>
      <c r="Y234" s="10"/>
      <c r="Z234" s="10"/>
    </row>
    <row r="235" spans="1:26" ht="15.5">
      <c r="A235" s="10"/>
      <c r="B235" s="10"/>
      <c r="C235" s="10"/>
      <c r="D235" s="10"/>
      <c r="E235" s="10"/>
      <c r="F235" s="10"/>
      <c r="G235" s="507"/>
      <c r="H235" s="10"/>
      <c r="I235" s="10"/>
      <c r="J235" s="10"/>
      <c r="K235" s="10"/>
      <c r="L235" s="10"/>
      <c r="M235" s="10"/>
      <c r="N235" s="10"/>
      <c r="O235" s="10"/>
      <c r="P235" s="10"/>
      <c r="Q235" s="10"/>
      <c r="R235" s="10"/>
      <c r="S235" s="10"/>
      <c r="T235" s="10"/>
      <c r="U235" s="10"/>
      <c r="V235" s="10"/>
      <c r="W235" s="10"/>
      <c r="X235" s="10"/>
      <c r="Y235" s="10"/>
      <c r="Z235" s="10"/>
    </row>
    <row r="236" spans="1:26" ht="15.5">
      <c r="A236" s="10"/>
      <c r="B236" s="10"/>
      <c r="C236" s="10"/>
      <c r="D236" s="10"/>
      <c r="E236" s="10"/>
      <c r="F236" s="10"/>
      <c r="G236" s="507"/>
      <c r="H236" s="10"/>
      <c r="I236" s="10"/>
      <c r="J236" s="10"/>
      <c r="K236" s="10"/>
      <c r="L236" s="10"/>
      <c r="M236" s="10"/>
      <c r="N236" s="10"/>
      <c r="O236" s="10"/>
      <c r="P236" s="10"/>
      <c r="Q236" s="10"/>
      <c r="R236" s="10"/>
      <c r="S236" s="10"/>
      <c r="T236" s="10"/>
      <c r="U236" s="10"/>
      <c r="V236" s="10"/>
      <c r="W236" s="10"/>
      <c r="X236" s="10"/>
      <c r="Y236" s="10"/>
      <c r="Z236" s="10"/>
    </row>
    <row r="237" spans="1:26" ht="15.5">
      <c r="A237" s="10"/>
      <c r="B237" s="10"/>
      <c r="C237" s="10"/>
      <c r="D237" s="10"/>
      <c r="E237" s="10"/>
      <c r="F237" s="10"/>
      <c r="G237" s="507"/>
      <c r="H237" s="10"/>
      <c r="I237" s="10"/>
      <c r="J237" s="10"/>
      <c r="K237" s="10"/>
      <c r="L237" s="10"/>
      <c r="M237" s="10"/>
      <c r="N237" s="10"/>
      <c r="O237" s="10"/>
      <c r="P237" s="10"/>
      <c r="Q237" s="10"/>
      <c r="R237" s="10"/>
      <c r="S237" s="10"/>
      <c r="T237" s="10"/>
      <c r="U237" s="10"/>
      <c r="V237" s="10"/>
      <c r="W237" s="10"/>
      <c r="X237" s="10"/>
      <c r="Y237" s="10"/>
      <c r="Z237" s="10"/>
    </row>
    <row r="238" spans="1:26" ht="15.5">
      <c r="A238" s="10"/>
      <c r="B238" s="10"/>
      <c r="C238" s="10"/>
      <c r="D238" s="10"/>
      <c r="E238" s="10"/>
      <c r="F238" s="10"/>
      <c r="G238" s="507"/>
      <c r="H238" s="10"/>
      <c r="I238" s="10"/>
      <c r="J238" s="10"/>
      <c r="K238" s="10"/>
      <c r="L238" s="10"/>
      <c r="M238" s="10"/>
      <c r="N238" s="10"/>
      <c r="O238" s="10"/>
      <c r="P238" s="10"/>
      <c r="Q238" s="10"/>
      <c r="R238" s="10"/>
      <c r="S238" s="10"/>
      <c r="T238" s="10"/>
      <c r="U238" s="10"/>
      <c r="V238" s="10"/>
      <c r="W238" s="10"/>
      <c r="X238" s="10"/>
      <c r="Y238" s="10"/>
      <c r="Z238" s="10"/>
    </row>
    <row r="239" spans="1:26" ht="15.5">
      <c r="A239" s="10"/>
      <c r="B239" s="10"/>
      <c r="C239" s="10"/>
      <c r="D239" s="10"/>
      <c r="E239" s="10"/>
      <c r="F239" s="10"/>
      <c r="G239" s="507"/>
      <c r="H239" s="10"/>
      <c r="I239" s="10"/>
      <c r="J239" s="10"/>
      <c r="K239" s="10"/>
      <c r="L239" s="10"/>
      <c r="M239" s="10"/>
      <c r="N239" s="10"/>
      <c r="O239" s="10"/>
      <c r="P239" s="10"/>
      <c r="Q239" s="10"/>
      <c r="R239" s="10"/>
      <c r="S239" s="10"/>
      <c r="T239" s="10"/>
      <c r="U239" s="10"/>
      <c r="V239" s="10"/>
      <c r="W239" s="10"/>
      <c r="X239" s="10"/>
      <c r="Y239" s="10"/>
      <c r="Z239" s="10"/>
    </row>
    <row r="240" spans="1:26" ht="15.5">
      <c r="A240" s="10"/>
      <c r="B240" s="10"/>
      <c r="C240" s="10"/>
      <c r="D240" s="10"/>
      <c r="E240" s="10"/>
      <c r="F240" s="10"/>
      <c r="G240" s="507"/>
      <c r="H240" s="10"/>
      <c r="I240" s="10"/>
      <c r="J240" s="10"/>
      <c r="K240" s="10"/>
      <c r="L240" s="10"/>
      <c r="M240" s="10"/>
      <c r="N240" s="10"/>
      <c r="O240" s="10"/>
      <c r="P240" s="10"/>
      <c r="Q240" s="10"/>
      <c r="R240" s="10"/>
      <c r="S240" s="10"/>
      <c r="T240" s="10"/>
      <c r="U240" s="10"/>
      <c r="V240" s="10"/>
      <c r="W240" s="10"/>
      <c r="X240" s="10"/>
      <c r="Y240" s="10"/>
      <c r="Z240" s="10"/>
    </row>
    <row r="241" spans="1:26" ht="15.5">
      <c r="A241" s="10"/>
      <c r="B241" s="10"/>
      <c r="C241" s="10"/>
      <c r="D241" s="10"/>
      <c r="E241" s="10"/>
      <c r="F241" s="10"/>
      <c r="G241" s="507"/>
      <c r="H241" s="10"/>
      <c r="I241" s="10"/>
      <c r="J241" s="10"/>
      <c r="K241" s="10"/>
      <c r="L241" s="10"/>
      <c r="M241" s="10"/>
      <c r="N241" s="10"/>
      <c r="O241" s="10"/>
      <c r="P241" s="10"/>
      <c r="Q241" s="10"/>
      <c r="R241" s="10"/>
      <c r="S241" s="10"/>
      <c r="T241" s="10"/>
      <c r="U241" s="10"/>
      <c r="V241" s="10"/>
      <c r="W241" s="10"/>
      <c r="X241" s="10"/>
      <c r="Y241" s="10"/>
      <c r="Z241" s="10"/>
    </row>
    <row r="242" spans="1:26" ht="15.5">
      <c r="A242" s="10"/>
      <c r="B242" s="10"/>
      <c r="C242" s="10"/>
      <c r="D242" s="10"/>
      <c r="E242" s="10"/>
      <c r="F242" s="10"/>
      <c r="G242" s="507"/>
      <c r="H242" s="10"/>
      <c r="I242" s="10"/>
      <c r="J242" s="10"/>
      <c r="K242" s="10"/>
      <c r="L242" s="10"/>
      <c r="M242" s="10"/>
      <c r="N242" s="10"/>
      <c r="O242" s="10"/>
      <c r="P242" s="10"/>
      <c r="Q242" s="10"/>
      <c r="R242" s="10"/>
      <c r="S242" s="10"/>
      <c r="T242" s="10"/>
      <c r="U242" s="10"/>
      <c r="V242" s="10"/>
      <c r="W242" s="10"/>
      <c r="X242" s="10"/>
      <c r="Y242" s="10"/>
      <c r="Z242" s="10"/>
    </row>
    <row r="243" spans="1:26" ht="15.5">
      <c r="A243" s="10"/>
      <c r="B243" s="10"/>
      <c r="C243" s="10"/>
      <c r="D243" s="10"/>
      <c r="E243" s="10"/>
      <c r="F243" s="10"/>
      <c r="G243" s="507"/>
      <c r="H243" s="10"/>
      <c r="I243" s="10"/>
      <c r="J243" s="10"/>
      <c r="K243" s="10"/>
      <c r="L243" s="10"/>
      <c r="M243" s="10"/>
      <c r="N243" s="10"/>
      <c r="O243" s="10"/>
      <c r="P243" s="10"/>
      <c r="Q243" s="10"/>
      <c r="R243" s="10"/>
      <c r="S243" s="10"/>
      <c r="T243" s="10"/>
      <c r="U243" s="10"/>
      <c r="V243" s="10"/>
      <c r="W243" s="10"/>
      <c r="X243" s="10"/>
      <c r="Y243" s="10"/>
      <c r="Z243" s="10"/>
    </row>
    <row r="244" spans="1:26" ht="15.5">
      <c r="A244" s="10"/>
      <c r="B244" s="10"/>
      <c r="C244" s="10"/>
      <c r="D244" s="10"/>
      <c r="E244" s="10"/>
      <c r="F244" s="10"/>
      <c r="G244" s="507"/>
      <c r="H244" s="10"/>
      <c r="I244" s="10"/>
      <c r="J244" s="10"/>
      <c r="K244" s="10"/>
      <c r="L244" s="10"/>
      <c r="M244" s="10"/>
      <c r="N244" s="10"/>
      <c r="O244" s="10"/>
      <c r="P244" s="10"/>
      <c r="Q244" s="10"/>
      <c r="R244" s="10"/>
      <c r="S244" s="10"/>
      <c r="T244" s="10"/>
      <c r="U244" s="10"/>
      <c r="V244" s="10"/>
      <c r="W244" s="10"/>
      <c r="X244" s="10"/>
      <c r="Y244" s="10"/>
      <c r="Z244" s="10"/>
    </row>
    <row r="245" spans="1:26" ht="15.5">
      <c r="A245" s="10"/>
      <c r="B245" s="10"/>
      <c r="C245" s="10"/>
      <c r="D245" s="10"/>
      <c r="E245" s="10"/>
      <c r="F245" s="10"/>
      <c r="G245" s="507"/>
      <c r="H245" s="10"/>
      <c r="I245" s="10"/>
      <c r="J245" s="10"/>
      <c r="K245" s="10"/>
      <c r="L245" s="10"/>
      <c r="M245" s="10"/>
      <c r="N245" s="10"/>
      <c r="O245" s="10"/>
      <c r="P245" s="10"/>
      <c r="Q245" s="10"/>
      <c r="R245" s="10"/>
      <c r="S245" s="10"/>
      <c r="T245" s="10"/>
      <c r="U245" s="10"/>
      <c r="V245" s="10"/>
      <c r="W245" s="10"/>
      <c r="X245" s="10"/>
      <c r="Y245" s="10"/>
      <c r="Z245" s="10"/>
    </row>
    <row r="246" spans="1:26" ht="15.5">
      <c r="A246" s="10"/>
      <c r="B246" s="10"/>
      <c r="C246" s="10"/>
      <c r="D246" s="10"/>
      <c r="E246" s="10"/>
      <c r="F246" s="10"/>
      <c r="G246" s="507"/>
      <c r="H246" s="10"/>
      <c r="I246" s="10"/>
      <c r="J246" s="10"/>
      <c r="K246" s="10"/>
      <c r="L246" s="10"/>
      <c r="M246" s="10"/>
      <c r="N246" s="10"/>
      <c r="O246" s="10"/>
      <c r="P246" s="10"/>
      <c r="Q246" s="10"/>
      <c r="R246" s="10"/>
      <c r="S246" s="10"/>
      <c r="T246" s="10"/>
      <c r="U246" s="10"/>
      <c r="V246" s="10"/>
      <c r="W246" s="10"/>
      <c r="X246" s="10"/>
      <c r="Y246" s="10"/>
      <c r="Z246" s="10"/>
    </row>
    <row r="247" spans="1:26" ht="15.5">
      <c r="A247" s="10"/>
      <c r="B247" s="10"/>
      <c r="C247" s="10"/>
      <c r="D247" s="10"/>
      <c r="E247" s="10"/>
      <c r="F247" s="10"/>
      <c r="G247" s="507"/>
      <c r="H247" s="10"/>
      <c r="I247" s="10"/>
      <c r="J247" s="10"/>
      <c r="K247" s="10"/>
      <c r="L247" s="10"/>
      <c r="M247" s="10"/>
      <c r="N247" s="10"/>
      <c r="O247" s="10"/>
      <c r="P247" s="10"/>
      <c r="Q247" s="10"/>
      <c r="R247" s="10"/>
      <c r="S247" s="10"/>
      <c r="T247" s="10"/>
      <c r="U247" s="10"/>
      <c r="V247" s="10"/>
      <c r="W247" s="10"/>
      <c r="X247" s="10"/>
      <c r="Y247" s="10"/>
      <c r="Z247" s="10"/>
    </row>
    <row r="248" spans="1:26" ht="15.5">
      <c r="A248" s="10"/>
      <c r="B248" s="10"/>
      <c r="C248" s="10"/>
      <c r="D248" s="10"/>
      <c r="E248" s="10"/>
      <c r="F248" s="10"/>
      <c r="G248" s="507"/>
      <c r="H248" s="10"/>
      <c r="I248" s="10"/>
      <c r="J248" s="10"/>
      <c r="K248" s="10"/>
      <c r="L248" s="10"/>
      <c r="M248" s="10"/>
      <c r="N248" s="10"/>
      <c r="O248" s="10"/>
      <c r="P248" s="10"/>
      <c r="Q248" s="10"/>
      <c r="R248" s="10"/>
      <c r="S248" s="10"/>
      <c r="T248" s="10"/>
      <c r="U248" s="10"/>
      <c r="V248" s="10"/>
      <c r="W248" s="10"/>
      <c r="X248" s="10"/>
      <c r="Y248" s="10"/>
      <c r="Z248" s="10"/>
    </row>
    <row r="249" spans="1:26" ht="15.5">
      <c r="A249" s="10"/>
      <c r="B249" s="10"/>
      <c r="C249" s="10"/>
      <c r="D249" s="10"/>
      <c r="E249" s="10"/>
      <c r="F249" s="10"/>
      <c r="G249" s="507"/>
      <c r="H249" s="10"/>
      <c r="I249" s="10"/>
      <c r="J249" s="10"/>
      <c r="K249" s="10"/>
      <c r="L249" s="10"/>
      <c r="M249" s="10"/>
      <c r="N249" s="10"/>
      <c r="O249" s="10"/>
      <c r="P249" s="10"/>
      <c r="Q249" s="10"/>
      <c r="R249" s="10"/>
      <c r="S249" s="10"/>
      <c r="T249" s="10"/>
      <c r="U249" s="10"/>
      <c r="V249" s="10"/>
      <c r="W249" s="10"/>
      <c r="X249" s="10"/>
      <c r="Y249" s="10"/>
      <c r="Z249" s="10"/>
    </row>
    <row r="250" spans="1:26" ht="15.5">
      <c r="A250" s="10"/>
      <c r="B250" s="10"/>
      <c r="C250" s="10"/>
      <c r="D250" s="10"/>
      <c r="E250" s="10"/>
      <c r="F250" s="10"/>
      <c r="G250" s="507"/>
      <c r="H250" s="10"/>
      <c r="I250" s="10"/>
      <c r="J250" s="10"/>
      <c r="K250" s="10"/>
      <c r="L250" s="10"/>
      <c r="M250" s="10"/>
      <c r="N250" s="10"/>
      <c r="O250" s="10"/>
      <c r="P250" s="10"/>
      <c r="Q250" s="10"/>
      <c r="R250" s="10"/>
      <c r="S250" s="10"/>
      <c r="T250" s="10"/>
      <c r="U250" s="10"/>
      <c r="V250" s="10"/>
      <c r="W250" s="10"/>
      <c r="X250" s="10"/>
      <c r="Y250" s="10"/>
      <c r="Z250" s="10"/>
    </row>
    <row r="251" spans="1:26" ht="15.5">
      <c r="A251" s="10"/>
      <c r="B251" s="10"/>
      <c r="C251" s="10"/>
      <c r="D251" s="10"/>
      <c r="E251" s="10"/>
      <c r="F251" s="10"/>
      <c r="G251" s="507"/>
      <c r="H251" s="10"/>
      <c r="I251" s="10"/>
      <c r="J251" s="10"/>
      <c r="K251" s="10"/>
      <c r="L251" s="10"/>
      <c r="M251" s="10"/>
      <c r="N251" s="10"/>
      <c r="O251" s="10"/>
      <c r="P251" s="10"/>
      <c r="Q251" s="10"/>
      <c r="R251" s="10"/>
      <c r="S251" s="10"/>
      <c r="T251" s="10"/>
      <c r="U251" s="10"/>
      <c r="V251" s="10"/>
      <c r="W251" s="10"/>
      <c r="X251" s="10"/>
      <c r="Y251" s="10"/>
      <c r="Z251" s="10"/>
    </row>
    <row r="252" spans="1:26" ht="15.5">
      <c r="A252" s="10"/>
      <c r="B252" s="10"/>
      <c r="C252" s="10"/>
      <c r="D252" s="10"/>
      <c r="E252" s="10"/>
      <c r="F252" s="10"/>
      <c r="G252" s="507"/>
      <c r="H252" s="10"/>
      <c r="I252" s="10"/>
      <c r="J252" s="10"/>
      <c r="K252" s="10"/>
      <c r="L252" s="10"/>
      <c r="M252" s="10"/>
      <c r="N252" s="10"/>
      <c r="O252" s="10"/>
      <c r="P252" s="10"/>
      <c r="Q252" s="10"/>
      <c r="R252" s="10"/>
      <c r="S252" s="10"/>
      <c r="T252" s="10"/>
      <c r="U252" s="10"/>
      <c r="V252" s="10"/>
      <c r="W252" s="10"/>
      <c r="X252" s="10"/>
      <c r="Y252" s="10"/>
      <c r="Z252" s="10"/>
    </row>
    <row r="253" spans="1:26" ht="15.5">
      <c r="A253" s="10"/>
      <c r="B253" s="10"/>
      <c r="C253" s="10"/>
      <c r="D253" s="10"/>
      <c r="E253" s="10"/>
      <c r="F253" s="10"/>
      <c r="G253" s="507"/>
      <c r="H253" s="10"/>
      <c r="I253" s="10"/>
      <c r="J253" s="10"/>
      <c r="K253" s="10"/>
      <c r="L253" s="10"/>
      <c r="M253" s="10"/>
      <c r="N253" s="10"/>
      <c r="O253" s="10"/>
      <c r="P253" s="10"/>
      <c r="Q253" s="10"/>
      <c r="R253" s="10"/>
      <c r="S253" s="10"/>
      <c r="T253" s="10"/>
      <c r="U253" s="10"/>
      <c r="V253" s="10"/>
      <c r="W253" s="10"/>
      <c r="X253" s="10"/>
      <c r="Y253" s="10"/>
      <c r="Z253" s="10"/>
    </row>
    <row r="254" spans="1:26" ht="15.5">
      <c r="A254" s="10"/>
      <c r="B254" s="10"/>
      <c r="C254" s="10"/>
      <c r="D254" s="10"/>
      <c r="E254" s="10"/>
      <c r="F254" s="10"/>
      <c r="G254" s="507"/>
      <c r="H254" s="10"/>
      <c r="I254" s="10"/>
      <c r="J254" s="10"/>
      <c r="K254" s="10"/>
      <c r="L254" s="10"/>
      <c r="M254" s="10"/>
      <c r="N254" s="10"/>
      <c r="O254" s="10"/>
      <c r="P254" s="10"/>
      <c r="Q254" s="10"/>
      <c r="R254" s="10"/>
      <c r="S254" s="10"/>
      <c r="T254" s="10"/>
      <c r="U254" s="10"/>
      <c r="V254" s="10"/>
      <c r="W254" s="10"/>
      <c r="X254" s="10"/>
      <c r="Y254" s="10"/>
      <c r="Z254" s="10"/>
    </row>
    <row r="255" spans="1:26" ht="15.5">
      <c r="A255" s="10"/>
      <c r="B255" s="10"/>
      <c r="C255" s="10"/>
      <c r="D255" s="10"/>
      <c r="E255" s="10"/>
      <c r="F255" s="10"/>
      <c r="G255" s="507"/>
      <c r="H255" s="10"/>
      <c r="I255" s="10"/>
      <c r="J255" s="10"/>
      <c r="K255" s="10"/>
      <c r="L255" s="10"/>
      <c r="M255" s="10"/>
      <c r="N255" s="10"/>
      <c r="O255" s="10"/>
      <c r="P255" s="10"/>
      <c r="Q255" s="10"/>
      <c r="R255" s="10"/>
      <c r="S255" s="10"/>
      <c r="T255" s="10"/>
      <c r="U255" s="10"/>
      <c r="V255" s="10"/>
      <c r="W255" s="10"/>
      <c r="X255" s="10"/>
      <c r="Y255" s="10"/>
      <c r="Z255" s="10"/>
    </row>
    <row r="256" spans="1:26" ht="15.5">
      <c r="A256" s="10"/>
      <c r="B256" s="10"/>
      <c r="C256" s="10"/>
      <c r="D256" s="10"/>
      <c r="E256" s="10"/>
      <c r="F256" s="10"/>
      <c r="G256" s="507"/>
      <c r="H256" s="10"/>
      <c r="I256" s="10"/>
      <c r="J256" s="10"/>
      <c r="K256" s="10"/>
      <c r="L256" s="10"/>
      <c r="M256" s="10"/>
      <c r="N256" s="10"/>
      <c r="O256" s="10"/>
      <c r="P256" s="10"/>
      <c r="Q256" s="10"/>
      <c r="R256" s="10"/>
      <c r="S256" s="10"/>
      <c r="T256" s="10"/>
      <c r="U256" s="10"/>
      <c r="V256" s="10"/>
      <c r="W256" s="10"/>
      <c r="X256" s="10"/>
      <c r="Y256" s="10"/>
      <c r="Z256" s="10"/>
    </row>
    <row r="257" spans="1:26" ht="15.5">
      <c r="A257" s="10"/>
      <c r="B257" s="10"/>
      <c r="C257" s="10"/>
      <c r="D257" s="10"/>
      <c r="E257" s="10"/>
      <c r="F257" s="10"/>
      <c r="G257" s="507"/>
      <c r="H257" s="10"/>
      <c r="I257" s="10"/>
      <c r="J257" s="10"/>
      <c r="K257" s="10"/>
      <c r="L257" s="10"/>
      <c r="M257" s="10"/>
      <c r="N257" s="10"/>
      <c r="O257" s="10"/>
      <c r="P257" s="10"/>
      <c r="Q257" s="10"/>
      <c r="R257" s="10"/>
      <c r="S257" s="10"/>
      <c r="T257" s="10"/>
      <c r="U257" s="10"/>
      <c r="V257" s="10"/>
      <c r="W257" s="10"/>
      <c r="X257" s="10"/>
      <c r="Y257" s="10"/>
      <c r="Z257" s="10"/>
    </row>
    <row r="258" spans="1:26" ht="15.5">
      <c r="A258" s="10"/>
      <c r="B258" s="10"/>
      <c r="C258" s="10"/>
      <c r="D258" s="10"/>
      <c r="E258" s="10"/>
      <c r="F258" s="10"/>
      <c r="G258" s="507"/>
      <c r="H258" s="10"/>
      <c r="I258" s="10"/>
      <c r="J258" s="10"/>
      <c r="K258" s="10"/>
      <c r="L258" s="10"/>
      <c r="M258" s="10"/>
      <c r="N258" s="10"/>
      <c r="O258" s="10"/>
      <c r="P258" s="10"/>
      <c r="Q258" s="10"/>
      <c r="R258" s="10"/>
      <c r="S258" s="10"/>
      <c r="T258" s="10"/>
      <c r="U258" s="10"/>
      <c r="V258" s="10"/>
      <c r="W258" s="10"/>
      <c r="X258" s="10"/>
      <c r="Y258" s="10"/>
      <c r="Z258" s="10"/>
    </row>
    <row r="259" spans="1:26" ht="15.5">
      <c r="A259" s="10"/>
      <c r="B259" s="10"/>
      <c r="C259" s="10"/>
      <c r="D259" s="10"/>
      <c r="E259" s="10"/>
      <c r="F259" s="10"/>
      <c r="G259" s="507"/>
      <c r="H259" s="10"/>
      <c r="I259" s="10"/>
      <c r="J259" s="10"/>
      <c r="K259" s="10"/>
      <c r="L259" s="10"/>
      <c r="M259" s="10"/>
      <c r="N259" s="10"/>
      <c r="O259" s="10"/>
      <c r="P259" s="10"/>
      <c r="Q259" s="10"/>
      <c r="R259" s="10"/>
      <c r="S259" s="10"/>
      <c r="T259" s="10"/>
      <c r="U259" s="10"/>
      <c r="V259" s="10"/>
      <c r="W259" s="10"/>
      <c r="X259" s="10"/>
      <c r="Y259" s="10"/>
      <c r="Z259" s="10"/>
    </row>
    <row r="260" spans="1:26" ht="15.5">
      <c r="A260" s="10"/>
      <c r="B260" s="10"/>
      <c r="C260" s="10"/>
      <c r="D260" s="10"/>
      <c r="E260" s="10"/>
      <c r="F260" s="10"/>
      <c r="G260" s="507"/>
      <c r="H260" s="10"/>
      <c r="I260" s="10"/>
      <c r="J260" s="10"/>
      <c r="K260" s="10"/>
      <c r="L260" s="10"/>
      <c r="M260" s="10"/>
      <c r="N260" s="10"/>
      <c r="O260" s="10"/>
      <c r="P260" s="10"/>
      <c r="Q260" s="10"/>
      <c r="R260" s="10"/>
      <c r="S260" s="10"/>
      <c r="T260" s="10"/>
      <c r="U260" s="10"/>
      <c r="V260" s="10"/>
      <c r="W260" s="10"/>
      <c r="X260" s="10"/>
      <c r="Y260" s="10"/>
      <c r="Z260" s="10"/>
    </row>
    <row r="261" spans="1:26" ht="15.5">
      <c r="A261" s="10"/>
      <c r="B261" s="10"/>
      <c r="C261" s="10"/>
      <c r="D261" s="10"/>
      <c r="E261" s="10"/>
      <c r="F261" s="10"/>
      <c r="G261" s="507"/>
      <c r="H261" s="10"/>
      <c r="I261" s="10"/>
      <c r="J261" s="10"/>
      <c r="K261" s="10"/>
      <c r="L261" s="10"/>
      <c r="M261" s="10"/>
      <c r="N261" s="10"/>
      <c r="O261" s="10"/>
      <c r="P261" s="10"/>
      <c r="Q261" s="10"/>
      <c r="R261" s="10"/>
      <c r="S261" s="10"/>
      <c r="T261" s="10"/>
      <c r="U261" s="10"/>
      <c r="V261" s="10"/>
      <c r="W261" s="10"/>
      <c r="X261" s="10"/>
      <c r="Y261" s="10"/>
      <c r="Z261" s="10"/>
    </row>
    <row r="262" spans="1:26" ht="15.5">
      <c r="A262" s="10"/>
      <c r="B262" s="10"/>
      <c r="C262" s="10"/>
      <c r="D262" s="10"/>
      <c r="E262" s="10"/>
      <c r="F262" s="10"/>
      <c r="G262" s="507"/>
      <c r="H262" s="10"/>
      <c r="I262" s="10"/>
      <c r="J262" s="10"/>
      <c r="K262" s="10"/>
      <c r="L262" s="10"/>
      <c r="M262" s="10"/>
      <c r="N262" s="10"/>
      <c r="O262" s="10"/>
      <c r="P262" s="10"/>
      <c r="Q262" s="10"/>
      <c r="R262" s="10"/>
      <c r="S262" s="10"/>
      <c r="T262" s="10"/>
      <c r="U262" s="10"/>
      <c r="V262" s="10"/>
      <c r="W262" s="10"/>
      <c r="X262" s="10"/>
      <c r="Y262" s="10"/>
      <c r="Z262" s="10"/>
    </row>
    <row r="263" spans="1:26" ht="15.5">
      <c r="A263" s="10"/>
      <c r="B263" s="10"/>
      <c r="C263" s="10"/>
      <c r="D263" s="10"/>
      <c r="E263" s="10"/>
      <c r="F263" s="10"/>
      <c r="G263" s="507"/>
      <c r="H263" s="10"/>
      <c r="I263" s="10"/>
      <c r="J263" s="10"/>
      <c r="K263" s="10"/>
      <c r="L263" s="10"/>
      <c r="M263" s="10"/>
      <c r="N263" s="10"/>
      <c r="O263" s="10"/>
      <c r="P263" s="10"/>
      <c r="Q263" s="10"/>
      <c r="R263" s="10"/>
      <c r="S263" s="10"/>
      <c r="T263" s="10"/>
      <c r="U263" s="10"/>
      <c r="V263" s="10"/>
      <c r="W263" s="10"/>
      <c r="X263" s="10"/>
      <c r="Y263" s="10"/>
      <c r="Z263" s="10"/>
    </row>
    <row r="264" spans="1:26" ht="15.5">
      <c r="A264" s="10"/>
      <c r="B264" s="10"/>
      <c r="C264" s="10"/>
      <c r="D264" s="10"/>
      <c r="E264" s="10"/>
      <c r="F264" s="10"/>
      <c r="G264" s="507"/>
      <c r="H264" s="10"/>
      <c r="I264" s="10"/>
      <c r="J264" s="10"/>
      <c r="K264" s="10"/>
      <c r="L264" s="10"/>
      <c r="M264" s="10"/>
      <c r="N264" s="10"/>
      <c r="O264" s="10"/>
      <c r="P264" s="10"/>
      <c r="Q264" s="10"/>
      <c r="R264" s="10"/>
      <c r="S264" s="10"/>
      <c r="T264" s="10"/>
      <c r="U264" s="10"/>
      <c r="V264" s="10"/>
      <c r="W264" s="10"/>
      <c r="X264" s="10"/>
      <c r="Y264" s="10"/>
      <c r="Z264" s="10"/>
    </row>
    <row r="265" spans="1:26" ht="15.5">
      <c r="A265" s="10"/>
      <c r="B265" s="10"/>
      <c r="C265" s="10"/>
      <c r="D265" s="10"/>
      <c r="E265" s="10"/>
      <c r="F265" s="10"/>
      <c r="G265" s="507"/>
      <c r="H265" s="10"/>
      <c r="I265" s="10"/>
      <c r="J265" s="10"/>
      <c r="K265" s="10"/>
      <c r="L265" s="10"/>
      <c r="M265" s="10"/>
      <c r="N265" s="10"/>
      <c r="O265" s="10"/>
      <c r="P265" s="10"/>
      <c r="Q265" s="10"/>
      <c r="R265" s="10"/>
      <c r="S265" s="10"/>
      <c r="T265" s="10"/>
      <c r="U265" s="10"/>
      <c r="V265" s="10"/>
      <c r="W265" s="10"/>
      <c r="X265" s="10"/>
      <c r="Y265" s="10"/>
      <c r="Z265" s="10"/>
    </row>
    <row r="266" spans="1:26" ht="15.5">
      <c r="A266" s="10"/>
      <c r="B266" s="10"/>
      <c r="C266" s="10"/>
      <c r="D266" s="10"/>
      <c r="E266" s="10"/>
      <c r="F266" s="10"/>
      <c r="G266" s="507"/>
      <c r="H266" s="10"/>
      <c r="I266" s="10"/>
      <c r="J266" s="10"/>
      <c r="K266" s="10"/>
      <c r="L266" s="10"/>
      <c r="M266" s="10"/>
      <c r="N266" s="10"/>
      <c r="O266" s="10"/>
      <c r="P266" s="10"/>
      <c r="Q266" s="10"/>
      <c r="R266" s="10"/>
      <c r="S266" s="10"/>
      <c r="T266" s="10"/>
      <c r="U266" s="10"/>
      <c r="V266" s="10"/>
      <c r="W266" s="10"/>
      <c r="X266" s="10"/>
      <c r="Y266" s="10"/>
      <c r="Z266" s="10"/>
    </row>
    <row r="267" spans="1:26" ht="15.5">
      <c r="A267" s="10"/>
      <c r="B267" s="10"/>
      <c r="C267" s="10"/>
      <c r="D267" s="10"/>
      <c r="E267" s="10"/>
      <c r="F267" s="10"/>
      <c r="G267" s="507"/>
      <c r="H267" s="10"/>
      <c r="I267" s="10"/>
      <c r="J267" s="10"/>
      <c r="K267" s="10"/>
      <c r="L267" s="10"/>
      <c r="M267" s="10"/>
      <c r="N267" s="10"/>
      <c r="O267" s="10"/>
      <c r="P267" s="10"/>
      <c r="Q267" s="10"/>
      <c r="R267" s="10"/>
      <c r="S267" s="10"/>
      <c r="T267" s="10"/>
      <c r="U267" s="10"/>
      <c r="V267" s="10"/>
      <c r="W267" s="10"/>
      <c r="X267" s="10"/>
      <c r="Y267" s="10"/>
      <c r="Z267" s="10"/>
    </row>
    <row r="268" spans="1:26" ht="15.5">
      <c r="A268" s="10"/>
      <c r="B268" s="10"/>
      <c r="C268" s="10"/>
      <c r="D268" s="10"/>
      <c r="E268" s="10"/>
      <c r="F268" s="10"/>
      <c r="G268" s="507"/>
      <c r="H268" s="10"/>
      <c r="I268" s="10"/>
      <c r="J268" s="10"/>
      <c r="K268" s="10"/>
      <c r="L268" s="10"/>
      <c r="M268" s="10"/>
      <c r="N268" s="10"/>
      <c r="O268" s="10"/>
      <c r="P268" s="10"/>
      <c r="Q268" s="10"/>
      <c r="R268" s="10"/>
      <c r="S268" s="10"/>
      <c r="T268" s="10"/>
      <c r="U268" s="10"/>
      <c r="V268" s="10"/>
      <c r="W268" s="10"/>
      <c r="X268" s="10"/>
      <c r="Y268" s="10"/>
      <c r="Z268" s="10"/>
    </row>
    <row r="269" spans="1:26" ht="15.5">
      <c r="A269" s="10"/>
      <c r="B269" s="10"/>
      <c r="C269" s="10"/>
      <c r="D269" s="10"/>
      <c r="E269" s="10"/>
      <c r="F269" s="10"/>
      <c r="G269" s="507"/>
      <c r="H269" s="10"/>
      <c r="I269" s="10"/>
      <c r="J269" s="10"/>
      <c r="K269" s="10"/>
      <c r="L269" s="10"/>
      <c r="M269" s="10"/>
      <c r="N269" s="10"/>
      <c r="O269" s="10"/>
      <c r="P269" s="10"/>
      <c r="Q269" s="10"/>
      <c r="R269" s="10"/>
      <c r="S269" s="10"/>
      <c r="T269" s="10"/>
      <c r="U269" s="10"/>
      <c r="V269" s="10"/>
      <c r="W269" s="10"/>
      <c r="X269" s="10"/>
      <c r="Y269" s="10"/>
      <c r="Z269" s="10"/>
    </row>
    <row r="270" spans="1:26" ht="15.5">
      <c r="A270" s="10"/>
      <c r="B270" s="10"/>
      <c r="C270" s="10"/>
      <c r="D270" s="10"/>
      <c r="E270" s="10"/>
      <c r="F270" s="10"/>
      <c r="G270" s="507"/>
      <c r="H270" s="10"/>
      <c r="I270" s="10"/>
      <c r="J270" s="10"/>
      <c r="K270" s="10"/>
      <c r="L270" s="10"/>
      <c r="M270" s="10"/>
      <c r="N270" s="10"/>
      <c r="O270" s="10"/>
      <c r="P270" s="10"/>
      <c r="Q270" s="10"/>
      <c r="R270" s="10"/>
      <c r="S270" s="10"/>
      <c r="T270" s="10"/>
      <c r="U270" s="10"/>
      <c r="V270" s="10"/>
      <c r="W270" s="10"/>
      <c r="X270" s="10"/>
      <c r="Y270" s="10"/>
      <c r="Z270" s="10"/>
    </row>
    <row r="271" spans="1:26" ht="15.5">
      <c r="A271" s="10"/>
      <c r="B271" s="10"/>
      <c r="C271" s="10"/>
      <c r="D271" s="10"/>
      <c r="E271" s="10"/>
      <c r="F271" s="10"/>
      <c r="G271" s="507"/>
      <c r="H271" s="10"/>
      <c r="I271" s="10"/>
      <c r="J271" s="10"/>
      <c r="K271" s="10"/>
      <c r="L271" s="10"/>
      <c r="M271" s="10"/>
      <c r="N271" s="10"/>
      <c r="O271" s="10"/>
      <c r="P271" s="10"/>
      <c r="Q271" s="10"/>
      <c r="R271" s="10"/>
      <c r="S271" s="10"/>
      <c r="T271" s="10"/>
      <c r="U271" s="10"/>
      <c r="V271" s="10"/>
      <c r="W271" s="10"/>
      <c r="X271" s="10"/>
      <c r="Y271" s="10"/>
      <c r="Z271" s="10"/>
    </row>
    <row r="272" spans="1:26" ht="15.5">
      <c r="A272" s="10"/>
      <c r="B272" s="10"/>
      <c r="C272" s="10"/>
      <c r="D272" s="10"/>
      <c r="E272" s="10"/>
      <c r="F272" s="10"/>
      <c r="G272" s="507"/>
      <c r="H272" s="10"/>
      <c r="I272" s="10"/>
      <c r="J272" s="10"/>
      <c r="K272" s="10"/>
      <c r="L272" s="10"/>
      <c r="M272" s="10"/>
      <c r="N272" s="10"/>
      <c r="O272" s="10"/>
      <c r="P272" s="10"/>
      <c r="Q272" s="10"/>
      <c r="R272" s="10"/>
      <c r="S272" s="10"/>
      <c r="T272" s="10"/>
      <c r="U272" s="10"/>
      <c r="V272" s="10"/>
      <c r="W272" s="10"/>
      <c r="X272" s="10"/>
      <c r="Y272" s="10"/>
      <c r="Z272" s="10"/>
    </row>
    <row r="273" spans="1:26" ht="15.5">
      <c r="A273" s="10"/>
      <c r="B273" s="10"/>
      <c r="C273" s="10"/>
      <c r="D273" s="10"/>
      <c r="E273" s="10"/>
      <c r="F273" s="10"/>
      <c r="G273" s="507"/>
      <c r="H273" s="10"/>
      <c r="I273" s="10"/>
      <c r="J273" s="10"/>
      <c r="K273" s="10"/>
      <c r="L273" s="10"/>
      <c r="M273" s="10"/>
      <c r="N273" s="10"/>
      <c r="O273" s="10"/>
      <c r="P273" s="10"/>
      <c r="Q273" s="10"/>
      <c r="R273" s="10"/>
      <c r="S273" s="10"/>
      <c r="T273" s="10"/>
      <c r="U273" s="10"/>
      <c r="V273" s="10"/>
      <c r="W273" s="10"/>
      <c r="X273" s="10"/>
      <c r="Y273" s="10"/>
      <c r="Z273" s="10"/>
    </row>
    <row r="274" spans="1:26" ht="15.5">
      <c r="A274" s="10"/>
      <c r="B274" s="10"/>
      <c r="C274" s="10"/>
      <c r="D274" s="10"/>
      <c r="E274" s="10"/>
      <c r="F274" s="10"/>
      <c r="G274" s="507"/>
      <c r="H274" s="10"/>
      <c r="I274" s="10"/>
      <c r="J274" s="10"/>
      <c r="K274" s="10"/>
      <c r="L274" s="10"/>
      <c r="M274" s="10"/>
      <c r="N274" s="10"/>
      <c r="O274" s="10"/>
      <c r="P274" s="10"/>
      <c r="Q274" s="10"/>
      <c r="R274" s="10"/>
      <c r="S274" s="10"/>
      <c r="T274" s="10"/>
      <c r="U274" s="10"/>
      <c r="V274" s="10"/>
      <c r="W274" s="10"/>
      <c r="X274" s="10"/>
      <c r="Y274" s="10"/>
      <c r="Z274" s="10"/>
    </row>
    <row r="275" spans="1:26" ht="15.5">
      <c r="A275" s="10"/>
      <c r="B275" s="10"/>
      <c r="C275" s="10"/>
      <c r="D275" s="10"/>
      <c r="E275" s="10"/>
      <c r="F275" s="10"/>
      <c r="G275" s="507"/>
      <c r="H275" s="10"/>
      <c r="I275" s="10"/>
      <c r="J275" s="10"/>
      <c r="K275" s="10"/>
      <c r="L275" s="10"/>
      <c r="M275" s="10"/>
      <c r="N275" s="10"/>
      <c r="O275" s="10"/>
      <c r="P275" s="10"/>
      <c r="Q275" s="10"/>
      <c r="R275" s="10"/>
      <c r="S275" s="10"/>
      <c r="T275" s="10"/>
      <c r="U275" s="10"/>
      <c r="V275" s="10"/>
      <c r="W275" s="10"/>
      <c r="X275" s="10"/>
      <c r="Y275" s="10"/>
      <c r="Z275" s="10"/>
    </row>
    <row r="276" spans="1:26" ht="15.5">
      <c r="A276" s="10"/>
      <c r="B276" s="10"/>
      <c r="C276" s="10"/>
      <c r="D276" s="10"/>
      <c r="E276" s="10"/>
      <c r="F276" s="10"/>
      <c r="G276" s="507"/>
      <c r="H276" s="10"/>
      <c r="I276" s="10"/>
      <c r="J276" s="10"/>
      <c r="K276" s="10"/>
      <c r="L276" s="10"/>
      <c r="M276" s="10"/>
      <c r="N276" s="10"/>
      <c r="O276" s="10"/>
      <c r="P276" s="10"/>
      <c r="Q276" s="10"/>
      <c r="R276" s="10"/>
      <c r="S276" s="10"/>
      <c r="T276" s="10"/>
      <c r="U276" s="10"/>
      <c r="V276" s="10"/>
      <c r="W276" s="10"/>
      <c r="X276" s="10"/>
      <c r="Y276" s="10"/>
      <c r="Z276" s="10"/>
    </row>
    <row r="277" spans="1:26" ht="15.5">
      <c r="A277" s="10"/>
      <c r="B277" s="10"/>
      <c r="C277" s="10"/>
      <c r="D277" s="10"/>
      <c r="E277" s="10"/>
      <c r="F277" s="10"/>
      <c r="G277" s="507"/>
      <c r="H277" s="10"/>
      <c r="I277" s="10"/>
      <c r="J277" s="10"/>
      <c r="K277" s="10"/>
      <c r="L277" s="10"/>
      <c r="M277" s="10"/>
      <c r="N277" s="10"/>
      <c r="O277" s="10"/>
      <c r="P277" s="10"/>
      <c r="Q277" s="10"/>
      <c r="R277" s="10"/>
      <c r="S277" s="10"/>
      <c r="T277" s="10"/>
      <c r="U277" s="10"/>
      <c r="V277" s="10"/>
      <c r="W277" s="10"/>
      <c r="X277" s="10"/>
      <c r="Y277" s="10"/>
      <c r="Z277" s="10"/>
    </row>
    <row r="278" spans="1:26" ht="15.5">
      <c r="A278" s="10"/>
      <c r="B278" s="10"/>
      <c r="C278" s="10"/>
      <c r="D278" s="10"/>
      <c r="E278" s="10"/>
      <c r="F278" s="10"/>
      <c r="G278" s="507"/>
      <c r="H278" s="10"/>
      <c r="I278" s="10"/>
      <c r="J278" s="10"/>
      <c r="K278" s="10"/>
      <c r="L278" s="10"/>
      <c r="M278" s="10"/>
      <c r="N278" s="10"/>
      <c r="O278" s="10"/>
      <c r="P278" s="10"/>
      <c r="Q278" s="10"/>
      <c r="R278" s="10"/>
      <c r="S278" s="10"/>
      <c r="T278" s="10"/>
      <c r="U278" s="10"/>
      <c r="V278" s="10"/>
      <c r="W278" s="10"/>
      <c r="X278" s="10"/>
      <c r="Y278" s="10"/>
      <c r="Z278" s="10"/>
    </row>
    <row r="279" spans="1:26" ht="15.5">
      <c r="A279" s="10"/>
      <c r="B279" s="10"/>
      <c r="C279" s="10"/>
      <c r="D279" s="10"/>
      <c r="E279" s="10"/>
      <c r="F279" s="10"/>
      <c r="G279" s="507"/>
      <c r="H279" s="10"/>
      <c r="I279" s="10"/>
      <c r="J279" s="10"/>
      <c r="K279" s="10"/>
      <c r="L279" s="10"/>
      <c r="M279" s="10"/>
      <c r="N279" s="10"/>
      <c r="O279" s="10"/>
      <c r="P279" s="10"/>
      <c r="Q279" s="10"/>
      <c r="R279" s="10"/>
      <c r="S279" s="10"/>
      <c r="T279" s="10"/>
      <c r="U279" s="10"/>
      <c r="V279" s="10"/>
      <c r="W279" s="10"/>
      <c r="X279" s="10"/>
      <c r="Y279" s="10"/>
      <c r="Z279" s="10"/>
    </row>
    <row r="280" spans="1:26" ht="15.5">
      <c r="A280" s="10"/>
      <c r="B280" s="10"/>
      <c r="C280" s="10"/>
      <c r="D280" s="10"/>
      <c r="E280" s="10"/>
      <c r="F280" s="10"/>
      <c r="G280" s="507"/>
      <c r="H280" s="10"/>
      <c r="I280" s="10"/>
      <c r="J280" s="10"/>
      <c r="K280" s="10"/>
      <c r="L280" s="10"/>
      <c r="M280" s="10"/>
      <c r="N280" s="10"/>
      <c r="O280" s="10"/>
      <c r="P280" s="10"/>
      <c r="Q280" s="10"/>
      <c r="R280" s="10"/>
      <c r="S280" s="10"/>
      <c r="T280" s="10"/>
      <c r="U280" s="10"/>
      <c r="V280" s="10"/>
      <c r="W280" s="10"/>
      <c r="X280" s="10"/>
      <c r="Y280" s="10"/>
      <c r="Z280" s="10"/>
    </row>
    <row r="281" spans="1:26" ht="15.5">
      <c r="A281" s="10"/>
      <c r="B281" s="10"/>
      <c r="C281" s="10"/>
      <c r="D281" s="10"/>
      <c r="E281" s="10"/>
      <c r="F281" s="10"/>
      <c r="G281" s="507"/>
      <c r="H281" s="10"/>
      <c r="I281" s="10"/>
      <c r="J281" s="10"/>
      <c r="K281" s="10"/>
      <c r="L281" s="10"/>
      <c r="M281" s="10"/>
      <c r="N281" s="10"/>
      <c r="O281" s="10"/>
      <c r="P281" s="10"/>
      <c r="Q281" s="10"/>
      <c r="R281" s="10"/>
      <c r="S281" s="10"/>
      <c r="T281" s="10"/>
      <c r="U281" s="10"/>
      <c r="V281" s="10"/>
      <c r="W281" s="10"/>
      <c r="X281" s="10"/>
      <c r="Y281" s="10"/>
      <c r="Z281" s="10"/>
    </row>
    <row r="282" spans="1:26" ht="15.5">
      <c r="A282" s="10"/>
      <c r="B282" s="10"/>
      <c r="C282" s="10"/>
      <c r="D282" s="10"/>
      <c r="E282" s="10"/>
      <c r="F282" s="10"/>
      <c r="G282" s="507"/>
      <c r="H282" s="10"/>
      <c r="I282" s="10"/>
      <c r="J282" s="10"/>
      <c r="K282" s="10"/>
      <c r="L282" s="10"/>
      <c r="M282" s="10"/>
      <c r="N282" s="10"/>
      <c r="O282" s="10"/>
      <c r="P282" s="10"/>
      <c r="Q282" s="10"/>
      <c r="R282" s="10"/>
      <c r="S282" s="10"/>
      <c r="T282" s="10"/>
      <c r="U282" s="10"/>
      <c r="V282" s="10"/>
      <c r="W282" s="10"/>
      <c r="X282" s="10"/>
      <c r="Y282" s="10"/>
      <c r="Z282" s="10"/>
    </row>
    <row r="283" spans="1:26" ht="15.5">
      <c r="A283" s="10"/>
      <c r="B283" s="10"/>
      <c r="C283" s="10"/>
      <c r="D283" s="10"/>
      <c r="E283" s="10"/>
      <c r="F283" s="10"/>
      <c r="G283" s="507"/>
      <c r="H283" s="10"/>
      <c r="I283" s="10"/>
      <c r="J283" s="10"/>
      <c r="K283" s="10"/>
      <c r="L283" s="10"/>
      <c r="M283" s="10"/>
      <c r="N283" s="10"/>
      <c r="O283" s="10"/>
      <c r="P283" s="10"/>
      <c r="Q283" s="10"/>
      <c r="R283" s="10"/>
      <c r="S283" s="10"/>
      <c r="T283" s="10"/>
      <c r="U283" s="10"/>
      <c r="V283" s="10"/>
      <c r="W283" s="10"/>
      <c r="X283" s="10"/>
      <c r="Y283" s="10"/>
      <c r="Z283" s="10"/>
    </row>
    <row r="284" spans="1:26" ht="15.5">
      <c r="A284" s="10"/>
      <c r="B284" s="10"/>
      <c r="C284" s="10"/>
      <c r="D284" s="10"/>
      <c r="E284" s="10"/>
      <c r="F284" s="10"/>
      <c r="G284" s="507"/>
      <c r="H284" s="10"/>
      <c r="I284" s="10"/>
      <c r="J284" s="10"/>
      <c r="K284" s="10"/>
      <c r="L284" s="10"/>
      <c r="M284" s="10"/>
      <c r="N284" s="10"/>
      <c r="O284" s="10"/>
      <c r="P284" s="10"/>
      <c r="Q284" s="10"/>
      <c r="R284" s="10"/>
      <c r="S284" s="10"/>
      <c r="T284" s="10"/>
      <c r="U284" s="10"/>
      <c r="V284" s="10"/>
      <c r="W284" s="10"/>
      <c r="X284" s="10"/>
      <c r="Y284" s="10"/>
      <c r="Z284" s="10"/>
    </row>
    <row r="285" spans="1:26" ht="15.5">
      <c r="A285" s="10"/>
      <c r="B285" s="10"/>
      <c r="C285" s="10"/>
      <c r="D285" s="10"/>
      <c r="E285" s="10"/>
      <c r="F285" s="10"/>
      <c r="G285" s="507"/>
      <c r="H285" s="10"/>
      <c r="I285" s="10"/>
      <c r="J285" s="10"/>
      <c r="K285" s="10"/>
      <c r="L285" s="10"/>
      <c r="M285" s="10"/>
      <c r="N285" s="10"/>
      <c r="O285" s="10"/>
      <c r="P285" s="10"/>
      <c r="Q285" s="10"/>
      <c r="R285" s="10"/>
      <c r="S285" s="10"/>
      <c r="T285" s="10"/>
      <c r="U285" s="10"/>
      <c r="V285" s="10"/>
      <c r="W285" s="10"/>
      <c r="X285" s="10"/>
      <c r="Y285" s="10"/>
      <c r="Z285" s="10"/>
    </row>
    <row r="286" spans="1:26" ht="15.5">
      <c r="A286" s="10"/>
      <c r="B286" s="10"/>
      <c r="C286" s="10"/>
      <c r="D286" s="10"/>
      <c r="E286" s="10"/>
      <c r="F286" s="10"/>
      <c r="G286" s="507"/>
      <c r="H286" s="10"/>
      <c r="I286" s="10"/>
      <c r="J286" s="10"/>
      <c r="K286" s="10"/>
      <c r="L286" s="10"/>
      <c r="M286" s="10"/>
      <c r="N286" s="10"/>
      <c r="O286" s="10"/>
      <c r="P286" s="10"/>
      <c r="Q286" s="10"/>
      <c r="R286" s="10"/>
      <c r="S286" s="10"/>
      <c r="T286" s="10"/>
      <c r="U286" s="10"/>
      <c r="V286" s="10"/>
      <c r="W286" s="10"/>
      <c r="X286" s="10"/>
      <c r="Y286" s="10"/>
      <c r="Z286" s="10"/>
    </row>
    <row r="287" spans="1:26" ht="15.5">
      <c r="A287" s="10"/>
      <c r="B287" s="10"/>
      <c r="C287" s="10"/>
      <c r="D287" s="10"/>
      <c r="E287" s="10"/>
      <c r="F287" s="10"/>
      <c r="G287" s="507"/>
      <c r="H287" s="10"/>
      <c r="I287" s="10"/>
      <c r="J287" s="10"/>
      <c r="K287" s="10"/>
      <c r="L287" s="10"/>
      <c r="M287" s="10"/>
      <c r="N287" s="10"/>
      <c r="O287" s="10"/>
      <c r="P287" s="10"/>
      <c r="Q287" s="10"/>
      <c r="R287" s="10"/>
      <c r="S287" s="10"/>
      <c r="T287" s="10"/>
      <c r="U287" s="10"/>
      <c r="V287" s="10"/>
      <c r="W287" s="10"/>
      <c r="X287" s="10"/>
      <c r="Y287" s="10"/>
      <c r="Z287" s="10"/>
    </row>
    <row r="288" spans="1:26" ht="15.5">
      <c r="A288" s="10"/>
      <c r="B288" s="10"/>
      <c r="C288" s="10"/>
      <c r="D288" s="10"/>
      <c r="E288" s="10"/>
      <c r="F288" s="10"/>
      <c r="G288" s="507"/>
      <c r="H288" s="10"/>
      <c r="I288" s="10"/>
      <c r="J288" s="10"/>
      <c r="K288" s="10"/>
      <c r="L288" s="10"/>
      <c r="M288" s="10"/>
      <c r="N288" s="10"/>
      <c r="O288" s="10"/>
      <c r="P288" s="10"/>
      <c r="Q288" s="10"/>
      <c r="R288" s="10"/>
      <c r="S288" s="10"/>
      <c r="T288" s="10"/>
      <c r="U288" s="10"/>
      <c r="V288" s="10"/>
      <c r="W288" s="10"/>
      <c r="X288" s="10"/>
      <c r="Y288" s="10"/>
      <c r="Z288" s="10"/>
    </row>
    <row r="289" spans="1:26" ht="15.5">
      <c r="A289" s="10"/>
      <c r="B289" s="10"/>
      <c r="C289" s="10"/>
      <c r="D289" s="10"/>
      <c r="E289" s="10"/>
      <c r="F289" s="10"/>
      <c r="G289" s="507"/>
      <c r="H289" s="10"/>
      <c r="I289" s="10"/>
      <c r="J289" s="10"/>
      <c r="K289" s="10"/>
      <c r="L289" s="10"/>
      <c r="M289" s="10"/>
      <c r="N289" s="10"/>
      <c r="O289" s="10"/>
      <c r="P289" s="10"/>
      <c r="Q289" s="10"/>
      <c r="R289" s="10"/>
      <c r="S289" s="10"/>
      <c r="T289" s="10"/>
      <c r="U289" s="10"/>
      <c r="V289" s="10"/>
      <c r="W289" s="10"/>
      <c r="X289" s="10"/>
      <c r="Y289" s="10"/>
      <c r="Z289" s="10"/>
    </row>
    <row r="290" spans="1:26" ht="15.5">
      <c r="A290" s="10"/>
      <c r="B290" s="10"/>
      <c r="C290" s="10"/>
      <c r="D290" s="10"/>
      <c r="E290" s="10"/>
      <c r="F290" s="10"/>
      <c r="G290" s="507"/>
      <c r="H290" s="10"/>
      <c r="I290" s="10"/>
      <c r="J290" s="10"/>
      <c r="K290" s="10"/>
      <c r="L290" s="10"/>
      <c r="M290" s="10"/>
      <c r="N290" s="10"/>
      <c r="O290" s="10"/>
      <c r="P290" s="10"/>
      <c r="Q290" s="10"/>
      <c r="R290" s="10"/>
      <c r="S290" s="10"/>
      <c r="T290" s="10"/>
      <c r="U290" s="10"/>
      <c r="V290" s="10"/>
      <c r="W290" s="10"/>
      <c r="X290" s="10"/>
      <c r="Y290" s="10"/>
      <c r="Z290" s="10"/>
    </row>
    <row r="291" spans="1:26" ht="15.5">
      <c r="A291" s="10"/>
      <c r="B291" s="10"/>
      <c r="C291" s="10"/>
      <c r="D291" s="10"/>
      <c r="E291" s="10"/>
      <c r="F291" s="10"/>
      <c r="G291" s="507"/>
      <c r="H291" s="10"/>
      <c r="I291" s="10"/>
      <c r="J291" s="10"/>
      <c r="K291" s="10"/>
      <c r="L291" s="10"/>
      <c r="M291" s="10"/>
      <c r="N291" s="10"/>
      <c r="O291" s="10"/>
      <c r="P291" s="10"/>
      <c r="Q291" s="10"/>
      <c r="R291" s="10"/>
      <c r="S291" s="10"/>
      <c r="T291" s="10"/>
      <c r="U291" s="10"/>
      <c r="V291" s="10"/>
      <c r="W291" s="10"/>
      <c r="X291" s="10"/>
      <c r="Y291" s="10"/>
      <c r="Z291" s="10"/>
    </row>
    <row r="292" spans="1:26" ht="15.5">
      <c r="A292" s="10"/>
      <c r="B292" s="10"/>
      <c r="C292" s="10"/>
      <c r="D292" s="10"/>
      <c r="E292" s="10"/>
      <c r="F292" s="10"/>
      <c r="G292" s="507"/>
      <c r="H292" s="10"/>
      <c r="I292" s="10"/>
      <c r="J292" s="10"/>
      <c r="K292" s="10"/>
      <c r="L292" s="10"/>
      <c r="M292" s="10"/>
      <c r="N292" s="10"/>
      <c r="O292" s="10"/>
      <c r="P292" s="10"/>
      <c r="Q292" s="10"/>
      <c r="R292" s="10"/>
      <c r="S292" s="10"/>
      <c r="T292" s="10"/>
      <c r="U292" s="10"/>
      <c r="V292" s="10"/>
      <c r="W292" s="10"/>
      <c r="X292" s="10"/>
      <c r="Y292" s="10"/>
      <c r="Z292" s="10"/>
    </row>
    <row r="293" spans="1:26" ht="15.5">
      <c r="A293" s="10"/>
      <c r="B293" s="10"/>
      <c r="C293" s="10"/>
      <c r="D293" s="10"/>
      <c r="E293" s="10"/>
      <c r="F293" s="10"/>
      <c r="G293" s="507"/>
      <c r="H293" s="10"/>
      <c r="I293" s="10"/>
      <c r="J293" s="10"/>
      <c r="K293" s="10"/>
      <c r="L293" s="10"/>
      <c r="M293" s="10"/>
      <c r="N293" s="10"/>
      <c r="O293" s="10"/>
      <c r="P293" s="10"/>
      <c r="Q293" s="10"/>
      <c r="R293" s="10"/>
      <c r="S293" s="10"/>
      <c r="T293" s="10"/>
      <c r="U293" s="10"/>
      <c r="V293" s="10"/>
      <c r="W293" s="10"/>
      <c r="X293" s="10"/>
      <c r="Y293" s="10"/>
      <c r="Z293" s="10"/>
    </row>
    <row r="294" spans="1:26" ht="15.5">
      <c r="A294" s="10"/>
      <c r="B294" s="10"/>
      <c r="C294" s="10"/>
      <c r="D294" s="10"/>
      <c r="E294" s="10"/>
      <c r="F294" s="10"/>
      <c r="G294" s="507"/>
      <c r="H294" s="10"/>
      <c r="I294" s="10"/>
      <c r="J294" s="10"/>
      <c r="K294" s="10"/>
      <c r="L294" s="10"/>
      <c r="M294" s="10"/>
      <c r="N294" s="10"/>
      <c r="O294" s="10"/>
      <c r="P294" s="10"/>
      <c r="Q294" s="10"/>
      <c r="R294" s="10"/>
      <c r="S294" s="10"/>
      <c r="T294" s="10"/>
      <c r="U294" s="10"/>
      <c r="V294" s="10"/>
      <c r="W294" s="10"/>
      <c r="X294" s="10"/>
      <c r="Y294" s="10"/>
      <c r="Z294" s="10"/>
    </row>
    <row r="295" spans="1:26" ht="15.5">
      <c r="A295" s="10"/>
      <c r="B295" s="10"/>
      <c r="C295" s="10"/>
      <c r="D295" s="10"/>
      <c r="E295" s="10"/>
      <c r="F295" s="10"/>
      <c r="G295" s="507"/>
      <c r="H295" s="10"/>
      <c r="I295" s="10"/>
      <c r="J295" s="10"/>
      <c r="K295" s="10"/>
      <c r="L295" s="10"/>
      <c r="M295" s="10"/>
      <c r="N295" s="10"/>
      <c r="O295" s="10"/>
      <c r="P295" s="10"/>
      <c r="Q295" s="10"/>
      <c r="R295" s="10"/>
      <c r="S295" s="10"/>
      <c r="T295" s="10"/>
      <c r="U295" s="10"/>
      <c r="V295" s="10"/>
      <c r="W295" s="10"/>
      <c r="X295" s="10"/>
      <c r="Y295" s="10"/>
      <c r="Z295" s="10"/>
    </row>
    <row r="296" spans="1:26" ht="15.5">
      <c r="A296" s="10"/>
      <c r="B296" s="10"/>
      <c r="C296" s="10"/>
      <c r="D296" s="10"/>
      <c r="E296" s="10"/>
      <c r="F296" s="10"/>
      <c r="G296" s="507"/>
      <c r="H296" s="10"/>
      <c r="I296" s="10"/>
      <c r="J296" s="10"/>
      <c r="K296" s="10"/>
      <c r="L296" s="10"/>
      <c r="M296" s="10"/>
      <c r="N296" s="10"/>
      <c r="O296" s="10"/>
      <c r="P296" s="10"/>
      <c r="Q296" s="10"/>
      <c r="R296" s="10"/>
      <c r="S296" s="10"/>
      <c r="T296" s="10"/>
      <c r="U296" s="10"/>
      <c r="V296" s="10"/>
      <c r="W296" s="10"/>
      <c r="X296" s="10"/>
      <c r="Y296" s="10"/>
      <c r="Z296" s="10"/>
    </row>
    <row r="297" spans="1:26" ht="15.5">
      <c r="A297" s="10"/>
      <c r="B297" s="10"/>
      <c r="C297" s="10"/>
      <c r="D297" s="10"/>
      <c r="E297" s="10"/>
      <c r="F297" s="10"/>
      <c r="G297" s="507"/>
      <c r="H297" s="10"/>
      <c r="I297" s="10"/>
      <c r="J297" s="10"/>
      <c r="K297" s="10"/>
      <c r="L297" s="10"/>
      <c r="M297" s="10"/>
      <c r="N297" s="10"/>
      <c r="O297" s="10"/>
      <c r="P297" s="10"/>
      <c r="Q297" s="10"/>
      <c r="R297" s="10"/>
      <c r="S297" s="10"/>
      <c r="T297" s="10"/>
      <c r="U297" s="10"/>
      <c r="V297" s="10"/>
      <c r="W297" s="10"/>
      <c r="X297" s="10"/>
      <c r="Y297" s="10"/>
      <c r="Z297" s="10"/>
    </row>
    <row r="298" spans="1:26" ht="15.5">
      <c r="A298" s="10"/>
      <c r="B298" s="10"/>
      <c r="C298" s="10"/>
      <c r="D298" s="10"/>
      <c r="E298" s="10"/>
      <c r="F298" s="10"/>
      <c r="G298" s="507"/>
      <c r="H298" s="10"/>
      <c r="I298" s="10"/>
      <c r="J298" s="10"/>
      <c r="K298" s="10"/>
      <c r="L298" s="10"/>
      <c r="M298" s="10"/>
      <c r="N298" s="10"/>
      <c r="O298" s="10"/>
      <c r="P298" s="10"/>
      <c r="Q298" s="10"/>
      <c r="R298" s="10"/>
      <c r="S298" s="10"/>
      <c r="T298" s="10"/>
      <c r="U298" s="10"/>
      <c r="V298" s="10"/>
      <c r="W298" s="10"/>
      <c r="X298" s="10"/>
      <c r="Y298" s="10"/>
      <c r="Z298" s="10"/>
    </row>
    <row r="299" spans="1:26" ht="15.5">
      <c r="A299" s="10"/>
      <c r="B299" s="10"/>
      <c r="C299" s="10"/>
      <c r="D299" s="10"/>
      <c r="E299" s="10"/>
      <c r="F299" s="10"/>
      <c r="G299" s="507"/>
      <c r="H299" s="10"/>
      <c r="I299" s="10"/>
      <c r="J299" s="10"/>
      <c r="K299" s="10"/>
      <c r="L299" s="10"/>
      <c r="M299" s="10"/>
      <c r="N299" s="10"/>
      <c r="O299" s="10"/>
      <c r="P299" s="10"/>
      <c r="Q299" s="10"/>
      <c r="R299" s="10"/>
      <c r="S299" s="10"/>
      <c r="T299" s="10"/>
      <c r="U299" s="10"/>
      <c r="V299" s="10"/>
      <c r="W299" s="10"/>
      <c r="X299" s="10"/>
      <c r="Y299" s="10"/>
      <c r="Z299" s="10"/>
    </row>
    <row r="300" spans="1:26" ht="15.5">
      <c r="A300" s="10"/>
      <c r="B300" s="10"/>
      <c r="C300" s="10"/>
      <c r="D300" s="10"/>
      <c r="E300" s="10"/>
      <c r="F300" s="10"/>
      <c r="G300" s="507"/>
      <c r="H300" s="10"/>
      <c r="I300" s="10"/>
      <c r="J300" s="10"/>
      <c r="K300" s="10"/>
      <c r="L300" s="10"/>
      <c r="M300" s="10"/>
      <c r="N300" s="10"/>
      <c r="O300" s="10"/>
      <c r="P300" s="10"/>
      <c r="Q300" s="10"/>
      <c r="R300" s="10"/>
      <c r="S300" s="10"/>
      <c r="T300" s="10"/>
      <c r="U300" s="10"/>
      <c r="V300" s="10"/>
      <c r="W300" s="10"/>
      <c r="X300" s="10"/>
      <c r="Y300" s="10"/>
      <c r="Z300" s="10"/>
    </row>
    <row r="301" spans="1:26" ht="15.5">
      <c r="A301" s="10"/>
      <c r="B301" s="10"/>
      <c r="C301" s="10"/>
      <c r="D301" s="10"/>
      <c r="E301" s="10"/>
      <c r="F301" s="10"/>
      <c r="G301" s="507"/>
      <c r="H301" s="10"/>
      <c r="I301" s="10"/>
      <c r="J301" s="10"/>
      <c r="K301" s="10"/>
      <c r="L301" s="10"/>
      <c r="M301" s="10"/>
      <c r="N301" s="10"/>
      <c r="O301" s="10"/>
      <c r="P301" s="10"/>
      <c r="Q301" s="10"/>
      <c r="R301" s="10"/>
      <c r="S301" s="10"/>
      <c r="T301" s="10"/>
      <c r="U301" s="10"/>
      <c r="V301" s="10"/>
      <c r="W301" s="10"/>
      <c r="X301" s="10"/>
      <c r="Y301" s="10"/>
      <c r="Z301" s="10"/>
    </row>
    <row r="302" spans="1:26" ht="15.5">
      <c r="A302" s="10"/>
      <c r="B302" s="10"/>
      <c r="C302" s="10"/>
      <c r="D302" s="10"/>
      <c r="E302" s="10"/>
      <c r="F302" s="10"/>
      <c r="G302" s="507"/>
      <c r="H302" s="10"/>
      <c r="I302" s="10"/>
      <c r="J302" s="10"/>
      <c r="K302" s="10"/>
      <c r="L302" s="10"/>
      <c r="M302" s="10"/>
      <c r="N302" s="10"/>
      <c r="O302" s="10"/>
      <c r="P302" s="10"/>
      <c r="Q302" s="10"/>
      <c r="R302" s="10"/>
      <c r="S302" s="10"/>
      <c r="T302" s="10"/>
      <c r="U302" s="10"/>
      <c r="V302" s="10"/>
      <c r="W302" s="10"/>
      <c r="X302" s="10"/>
      <c r="Y302" s="10"/>
      <c r="Z302" s="10"/>
    </row>
    <row r="303" spans="1:26" ht="15.5">
      <c r="A303" s="10"/>
      <c r="B303" s="10"/>
      <c r="C303" s="10"/>
      <c r="D303" s="10"/>
      <c r="E303" s="10"/>
      <c r="F303" s="10"/>
      <c r="G303" s="507"/>
      <c r="H303" s="10"/>
      <c r="I303" s="10"/>
      <c r="J303" s="10"/>
      <c r="K303" s="10"/>
      <c r="L303" s="10"/>
      <c r="M303" s="10"/>
      <c r="N303" s="10"/>
      <c r="O303" s="10"/>
      <c r="P303" s="10"/>
      <c r="Q303" s="10"/>
      <c r="R303" s="10"/>
      <c r="S303" s="10"/>
      <c r="T303" s="10"/>
      <c r="U303" s="10"/>
      <c r="V303" s="10"/>
      <c r="W303" s="10"/>
      <c r="X303" s="10"/>
      <c r="Y303" s="10"/>
      <c r="Z303" s="10"/>
    </row>
    <row r="304" spans="1:26" ht="15.5">
      <c r="A304" s="10"/>
      <c r="B304" s="10"/>
      <c r="C304" s="10"/>
      <c r="D304" s="10"/>
      <c r="E304" s="10"/>
      <c r="F304" s="10"/>
      <c r="G304" s="507"/>
      <c r="H304" s="10"/>
      <c r="I304" s="10"/>
      <c r="J304" s="10"/>
      <c r="K304" s="10"/>
      <c r="L304" s="10"/>
      <c r="M304" s="10"/>
      <c r="N304" s="10"/>
      <c r="O304" s="10"/>
      <c r="P304" s="10"/>
      <c r="Q304" s="10"/>
      <c r="R304" s="10"/>
      <c r="S304" s="10"/>
      <c r="T304" s="10"/>
      <c r="U304" s="10"/>
      <c r="V304" s="10"/>
      <c r="W304" s="10"/>
      <c r="X304" s="10"/>
      <c r="Y304" s="10"/>
      <c r="Z304" s="10"/>
    </row>
    <row r="305" spans="1:26" ht="15.5">
      <c r="A305" s="10"/>
      <c r="B305" s="10"/>
      <c r="C305" s="10"/>
      <c r="D305" s="10"/>
      <c r="E305" s="10"/>
      <c r="F305" s="10"/>
      <c r="G305" s="507"/>
      <c r="H305" s="10"/>
      <c r="I305" s="10"/>
      <c r="J305" s="10"/>
      <c r="K305" s="10"/>
      <c r="L305" s="10"/>
      <c r="M305" s="10"/>
      <c r="N305" s="10"/>
      <c r="O305" s="10"/>
      <c r="P305" s="10"/>
      <c r="Q305" s="10"/>
      <c r="R305" s="10"/>
      <c r="S305" s="10"/>
      <c r="T305" s="10"/>
      <c r="U305" s="10"/>
      <c r="V305" s="10"/>
      <c r="W305" s="10"/>
      <c r="X305" s="10"/>
      <c r="Y305" s="10"/>
      <c r="Z305" s="10"/>
    </row>
    <row r="306" spans="1:26" ht="15.5">
      <c r="A306" s="10"/>
      <c r="B306" s="10"/>
      <c r="C306" s="10"/>
      <c r="D306" s="10"/>
      <c r="E306" s="10"/>
      <c r="F306" s="10"/>
      <c r="G306" s="507"/>
      <c r="H306" s="10"/>
      <c r="I306" s="10"/>
      <c r="J306" s="10"/>
      <c r="K306" s="10"/>
      <c r="L306" s="10"/>
      <c r="M306" s="10"/>
      <c r="N306" s="10"/>
      <c r="O306" s="10"/>
      <c r="P306" s="10"/>
      <c r="Q306" s="10"/>
      <c r="R306" s="10"/>
      <c r="S306" s="10"/>
      <c r="T306" s="10"/>
      <c r="U306" s="10"/>
      <c r="V306" s="10"/>
      <c r="W306" s="10"/>
      <c r="X306" s="10"/>
      <c r="Y306" s="10"/>
      <c r="Z306" s="10"/>
    </row>
    <row r="307" spans="1:26" ht="15.5">
      <c r="A307" s="10"/>
      <c r="B307" s="10"/>
      <c r="C307" s="10"/>
      <c r="D307" s="10"/>
      <c r="E307" s="10"/>
      <c r="F307" s="10"/>
      <c r="G307" s="507"/>
      <c r="H307" s="10"/>
      <c r="I307" s="10"/>
      <c r="J307" s="10"/>
      <c r="K307" s="10"/>
      <c r="L307" s="10"/>
      <c r="M307" s="10"/>
      <c r="N307" s="10"/>
      <c r="O307" s="10"/>
      <c r="P307" s="10"/>
      <c r="Q307" s="10"/>
      <c r="R307" s="10"/>
      <c r="S307" s="10"/>
      <c r="T307" s="10"/>
      <c r="U307" s="10"/>
      <c r="V307" s="10"/>
      <c r="W307" s="10"/>
      <c r="X307" s="10"/>
      <c r="Y307" s="10"/>
      <c r="Z307" s="10"/>
    </row>
    <row r="308" spans="1:26" ht="15.5">
      <c r="A308" s="10"/>
      <c r="B308" s="10"/>
      <c r="C308" s="10"/>
      <c r="D308" s="10"/>
      <c r="E308" s="10"/>
      <c r="F308" s="10"/>
      <c r="G308" s="507"/>
      <c r="H308" s="10"/>
      <c r="I308" s="10"/>
      <c r="J308" s="10"/>
      <c r="K308" s="10"/>
      <c r="L308" s="10"/>
      <c r="M308" s="10"/>
      <c r="N308" s="10"/>
      <c r="O308" s="10"/>
      <c r="P308" s="10"/>
      <c r="Q308" s="10"/>
      <c r="R308" s="10"/>
      <c r="S308" s="10"/>
      <c r="T308" s="10"/>
      <c r="U308" s="10"/>
      <c r="V308" s="10"/>
      <c r="W308" s="10"/>
      <c r="X308" s="10"/>
      <c r="Y308" s="10"/>
      <c r="Z308" s="10"/>
    </row>
    <row r="309" spans="1:26" ht="15.5">
      <c r="A309" s="10"/>
      <c r="B309" s="10"/>
      <c r="C309" s="10"/>
      <c r="D309" s="10"/>
      <c r="E309" s="10"/>
      <c r="F309" s="10"/>
      <c r="G309" s="507"/>
      <c r="H309" s="10"/>
      <c r="I309" s="10"/>
      <c r="J309" s="10"/>
      <c r="K309" s="10"/>
      <c r="L309" s="10"/>
      <c r="M309" s="10"/>
      <c r="N309" s="10"/>
      <c r="O309" s="10"/>
      <c r="P309" s="10"/>
      <c r="Q309" s="10"/>
      <c r="R309" s="10"/>
      <c r="S309" s="10"/>
      <c r="T309" s="10"/>
      <c r="U309" s="10"/>
      <c r="V309" s="10"/>
      <c r="W309" s="10"/>
      <c r="X309" s="10"/>
      <c r="Y309" s="10"/>
      <c r="Z309" s="10"/>
    </row>
    <row r="310" spans="1:26" ht="15.5">
      <c r="A310" s="10"/>
      <c r="B310" s="10"/>
      <c r="C310" s="10"/>
      <c r="D310" s="10"/>
      <c r="E310" s="10"/>
      <c r="F310" s="10"/>
      <c r="G310" s="507"/>
      <c r="H310" s="10"/>
      <c r="I310" s="10"/>
      <c r="J310" s="10"/>
      <c r="K310" s="10"/>
      <c r="L310" s="10"/>
      <c r="M310" s="10"/>
      <c r="N310" s="10"/>
      <c r="O310" s="10"/>
      <c r="P310" s="10"/>
      <c r="Q310" s="10"/>
      <c r="R310" s="10"/>
      <c r="S310" s="10"/>
      <c r="T310" s="10"/>
      <c r="U310" s="10"/>
      <c r="V310" s="10"/>
      <c r="W310" s="10"/>
      <c r="X310" s="10"/>
      <c r="Y310" s="10"/>
      <c r="Z310" s="10"/>
    </row>
    <row r="311" spans="1:26" ht="15.5">
      <c r="A311" s="10"/>
      <c r="B311" s="10"/>
      <c r="C311" s="10"/>
      <c r="D311" s="10"/>
      <c r="E311" s="10"/>
      <c r="F311" s="10"/>
      <c r="G311" s="507"/>
      <c r="H311" s="10"/>
      <c r="I311" s="10"/>
      <c r="J311" s="10"/>
      <c r="K311" s="10"/>
      <c r="L311" s="10"/>
      <c r="M311" s="10"/>
      <c r="N311" s="10"/>
      <c r="O311" s="10"/>
      <c r="P311" s="10"/>
      <c r="Q311" s="10"/>
      <c r="R311" s="10"/>
      <c r="S311" s="10"/>
      <c r="T311" s="10"/>
      <c r="U311" s="10"/>
      <c r="V311" s="10"/>
      <c r="W311" s="10"/>
      <c r="X311" s="10"/>
      <c r="Y311" s="10"/>
      <c r="Z311" s="10"/>
    </row>
    <row r="312" spans="1:26" ht="15.5">
      <c r="A312" s="10"/>
      <c r="B312" s="10"/>
      <c r="C312" s="10"/>
      <c r="D312" s="10"/>
      <c r="E312" s="10"/>
      <c r="F312" s="10"/>
      <c r="G312" s="507"/>
      <c r="H312" s="10"/>
      <c r="I312" s="10"/>
      <c r="J312" s="10"/>
      <c r="K312" s="10"/>
      <c r="L312" s="10"/>
      <c r="M312" s="10"/>
      <c r="N312" s="10"/>
      <c r="O312" s="10"/>
      <c r="P312" s="10"/>
      <c r="Q312" s="10"/>
      <c r="R312" s="10"/>
      <c r="S312" s="10"/>
      <c r="T312" s="10"/>
      <c r="U312" s="10"/>
      <c r="V312" s="10"/>
      <c r="W312" s="10"/>
      <c r="X312" s="10"/>
      <c r="Y312" s="10"/>
      <c r="Z312" s="10"/>
    </row>
    <row r="313" spans="1:26" ht="15.5">
      <c r="A313" s="10"/>
      <c r="B313" s="10"/>
      <c r="C313" s="10"/>
      <c r="D313" s="10"/>
      <c r="E313" s="10"/>
      <c r="F313" s="10"/>
      <c r="G313" s="507"/>
      <c r="H313" s="10"/>
      <c r="I313" s="10"/>
      <c r="J313" s="10"/>
      <c r="K313" s="10"/>
      <c r="L313" s="10"/>
      <c r="M313" s="10"/>
      <c r="N313" s="10"/>
      <c r="O313" s="10"/>
      <c r="P313" s="10"/>
      <c r="Q313" s="10"/>
      <c r="R313" s="10"/>
      <c r="S313" s="10"/>
      <c r="T313" s="10"/>
      <c r="U313" s="10"/>
      <c r="V313" s="10"/>
      <c r="W313" s="10"/>
      <c r="X313" s="10"/>
      <c r="Y313" s="10"/>
      <c r="Z313" s="10"/>
    </row>
    <row r="314" spans="1:26" ht="15.5">
      <c r="A314" s="10"/>
      <c r="B314" s="10"/>
      <c r="C314" s="10"/>
      <c r="D314" s="10"/>
      <c r="E314" s="10"/>
      <c r="F314" s="10"/>
      <c r="G314" s="507"/>
      <c r="H314" s="10"/>
      <c r="I314" s="10"/>
      <c r="J314" s="10"/>
      <c r="K314" s="10"/>
      <c r="L314" s="10"/>
      <c r="M314" s="10"/>
      <c r="N314" s="10"/>
      <c r="O314" s="10"/>
      <c r="P314" s="10"/>
      <c r="Q314" s="10"/>
      <c r="R314" s="10"/>
      <c r="S314" s="10"/>
      <c r="T314" s="10"/>
      <c r="U314" s="10"/>
      <c r="V314" s="10"/>
      <c r="W314" s="10"/>
      <c r="X314" s="10"/>
      <c r="Y314" s="10"/>
      <c r="Z314" s="10"/>
    </row>
    <row r="315" spans="1:26" ht="15.5">
      <c r="A315" s="10"/>
      <c r="B315" s="10"/>
      <c r="C315" s="10"/>
      <c r="D315" s="10"/>
      <c r="E315" s="10"/>
      <c r="F315" s="10"/>
      <c r="G315" s="507"/>
      <c r="H315" s="10"/>
      <c r="I315" s="10"/>
      <c r="J315" s="10"/>
      <c r="K315" s="10"/>
      <c r="L315" s="10"/>
      <c r="M315" s="10"/>
      <c r="N315" s="10"/>
      <c r="O315" s="10"/>
      <c r="P315" s="10"/>
      <c r="Q315" s="10"/>
      <c r="R315" s="10"/>
      <c r="S315" s="10"/>
      <c r="T315" s="10"/>
      <c r="U315" s="10"/>
      <c r="V315" s="10"/>
      <c r="W315" s="10"/>
      <c r="X315" s="10"/>
      <c r="Y315" s="10"/>
      <c r="Z315" s="10"/>
    </row>
    <row r="316" spans="1:26" ht="15.5">
      <c r="A316" s="10"/>
      <c r="B316" s="10"/>
      <c r="C316" s="10"/>
      <c r="D316" s="10"/>
      <c r="E316" s="10"/>
      <c r="F316" s="10"/>
      <c r="G316" s="507"/>
      <c r="H316" s="10"/>
      <c r="I316" s="10"/>
      <c r="J316" s="10"/>
      <c r="K316" s="10"/>
      <c r="L316" s="10"/>
      <c r="M316" s="10"/>
      <c r="N316" s="10"/>
      <c r="O316" s="10"/>
      <c r="P316" s="10"/>
      <c r="Q316" s="10"/>
      <c r="R316" s="10"/>
      <c r="S316" s="10"/>
      <c r="T316" s="10"/>
      <c r="U316" s="10"/>
      <c r="V316" s="10"/>
      <c r="W316" s="10"/>
      <c r="X316" s="10"/>
      <c r="Y316" s="10"/>
      <c r="Z316" s="10"/>
    </row>
    <row r="317" spans="1:26" ht="15.5">
      <c r="A317" s="10"/>
      <c r="B317" s="10"/>
      <c r="C317" s="10"/>
      <c r="D317" s="10"/>
      <c r="E317" s="10"/>
      <c r="F317" s="10"/>
      <c r="G317" s="507"/>
      <c r="H317" s="10"/>
      <c r="I317" s="10"/>
      <c r="J317" s="10"/>
      <c r="K317" s="10"/>
      <c r="L317" s="10"/>
      <c r="M317" s="10"/>
      <c r="N317" s="10"/>
      <c r="O317" s="10"/>
      <c r="P317" s="10"/>
      <c r="Q317" s="10"/>
      <c r="R317" s="10"/>
      <c r="S317" s="10"/>
      <c r="T317" s="10"/>
      <c r="U317" s="10"/>
      <c r="V317" s="10"/>
      <c r="W317" s="10"/>
      <c r="X317" s="10"/>
      <c r="Y317" s="10"/>
      <c r="Z317" s="10"/>
    </row>
    <row r="318" spans="1:26" ht="15.5">
      <c r="A318" s="10"/>
      <c r="B318" s="10"/>
      <c r="C318" s="10"/>
      <c r="D318" s="10"/>
      <c r="E318" s="10"/>
      <c r="F318" s="10"/>
      <c r="G318" s="507"/>
      <c r="H318" s="10"/>
      <c r="I318" s="10"/>
      <c r="J318" s="10"/>
      <c r="K318" s="10"/>
      <c r="L318" s="10"/>
      <c r="M318" s="10"/>
      <c r="N318" s="10"/>
      <c r="O318" s="10"/>
      <c r="P318" s="10"/>
      <c r="Q318" s="10"/>
      <c r="R318" s="10"/>
      <c r="S318" s="10"/>
      <c r="T318" s="10"/>
      <c r="U318" s="10"/>
      <c r="V318" s="10"/>
      <c r="W318" s="10"/>
      <c r="X318" s="10"/>
      <c r="Y318" s="10"/>
      <c r="Z318" s="10"/>
    </row>
    <row r="319" spans="1:26" ht="15.5">
      <c r="A319" s="10"/>
      <c r="B319" s="10"/>
      <c r="C319" s="10"/>
      <c r="D319" s="10"/>
      <c r="E319" s="10"/>
      <c r="F319" s="10"/>
      <c r="G319" s="507"/>
      <c r="H319" s="10"/>
      <c r="I319" s="10"/>
      <c r="J319" s="10"/>
      <c r="K319" s="10"/>
      <c r="L319" s="10"/>
      <c r="M319" s="10"/>
      <c r="N319" s="10"/>
      <c r="O319" s="10"/>
      <c r="P319" s="10"/>
      <c r="Q319" s="10"/>
      <c r="R319" s="10"/>
      <c r="S319" s="10"/>
      <c r="T319" s="10"/>
      <c r="U319" s="10"/>
      <c r="V319" s="10"/>
      <c r="W319" s="10"/>
      <c r="X319" s="10"/>
      <c r="Y319" s="10"/>
      <c r="Z319" s="10"/>
    </row>
    <row r="320" spans="1:26" ht="15.5">
      <c r="A320" s="10"/>
      <c r="B320" s="10"/>
      <c r="C320" s="10"/>
      <c r="D320" s="10"/>
      <c r="E320" s="10"/>
      <c r="F320" s="10"/>
      <c r="G320" s="507"/>
      <c r="H320" s="10"/>
      <c r="I320" s="10"/>
      <c r="J320" s="10"/>
      <c r="K320" s="10"/>
      <c r="L320" s="10"/>
      <c r="M320" s="10"/>
      <c r="N320" s="10"/>
      <c r="O320" s="10"/>
      <c r="P320" s="10"/>
      <c r="Q320" s="10"/>
      <c r="R320" s="10"/>
      <c r="S320" s="10"/>
      <c r="T320" s="10"/>
      <c r="U320" s="10"/>
      <c r="V320" s="10"/>
      <c r="W320" s="10"/>
      <c r="X320" s="10"/>
      <c r="Y320" s="10"/>
      <c r="Z320" s="10"/>
    </row>
    <row r="321" spans="1:26" ht="15.5">
      <c r="A321" s="10"/>
      <c r="B321" s="10"/>
      <c r="C321" s="10"/>
      <c r="D321" s="10"/>
      <c r="E321" s="10"/>
      <c r="F321" s="10"/>
      <c r="G321" s="507"/>
      <c r="H321" s="10"/>
      <c r="I321" s="10"/>
      <c r="J321" s="10"/>
      <c r="K321" s="10"/>
      <c r="L321" s="10"/>
      <c r="M321" s="10"/>
      <c r="N321" s="10"/>
      <c r="O321" s="10"/>
      <c r="P321" s="10"/>
      <c r="Q321" s="10"/>
      <c r="R321" s="10"/>
      <c r="S321" s="10"/>
      <c r="T321" s="10"/>
      <c r="U321" s="10"/>
      <c r="V321" s="10"/>
      <c r="W321" s="10"/>
      <c r="X321" s="10"/>
      <c r="Y321" s="10"/>
      <c r="Z321" s="10"/>
    </row>
    <row r="322" spans="1:26" ht="15.5">
      <c r="A322" s="10"/>
      <c r="B322" s="10"/>
      <c r="C322" s="10"/>
      <c r="D322" s="10"/>
      <c r="E322" s="10"/>
      <c r="F322" s="10"/>
      <c r="G322" s="507"/>
      <c r="H322" s="10"/>
      <c r="I322" s="10"/>
      <c r="J322" s="10"/>
      <c r="K322" s="10"/>
      <c r="L322" s="10"/>
      <c r="M322" s="10"/>
      <c r="N322" s="10"/>
      <c r="O322" s="10"/>
      <c r="P322" s="10"/>
      <c r="Q322" s="10"/>
      <c r="R322" s="10"/>
      <c r="S322" s="10"/>
      <c r="T322" s="10"/>
      <c r="U322" s="10"/>
      <c r="V322" s="10"/>
      <c r="W322" s="10"/>
      <c r="X322" s="10"/>
      <c r="Y322" s="10"/>
      <c r="Z322" s="10"/>
    </row>
    <row r="323" spans="1:26" ht="15.5">
      <c r="A323" s="10"/>
      <c r="B323" s="10"/>
      <c r="C323" s="10"/>
      <c r="D323" s="10"/>
      <c r="E323" s="10"/>
      <c r="F323" s="10"/>
      <c r="G323" s="507"/>
      <c r="H323" s="10"/>
      <c r="I323" s="10"/>
      <c r="J323" s="10"/>
      <c r="K323" s="10"/>
      <c r="L323" s="10"/>
      <c r="M323" s="10"/>
      <c r="N323" s="10"/>
      <c r="O323" s="10"/>
      <c r="P323" s="10"/>
      <c r="Q323" s="10"/>
      <c r="R323" s="10"/>
      <c r="S323" s="10"/>
      <c r="T323" s="10"/>
      <c r="U323" s="10"/>
      <c r="V323" s="10"/>
      <c r="W323" s="10"/>
      <c r="X323" s="10"/>
      <c r="Y323" s="10"/>
      <c r="Z323" s="10"/>
    </row>
    <row r="324" spans="1:26" ht="15.5">
      <c r="A324" s="10"/>
      <c r="B324" s="10"/>
      <c r="C324" s="10"/>
      <c r="D324" s="10"/>
      <c r="E324" s="10"/>
      <c r="F324" s="10"/>
      <c r="G324" s="507"/>
      <c r="H324" s="10"/>
      <c r="I324" s="10"/>
      <c r="J324" s="10"/>
      <c r="K324" s="10"/>
      <c r="L324" s="10"/>
      <c r="M324" s="10"/>
      <c r="N324" s="10"/>
      <c r="O324" s="10"/>
      <c r="P324" s="10"/>
      <c r="Q324" s="10"/>
      <c r="R324" s="10"/>
      <c r="S324" s="10"/>
      <c r="T324" s="10"/>
      <c r="U324" s="10"/>
      <c r="V324" s="10"/>
      <c r="W324" s="10"/>
      <c r="X324" s="10"/>
      <c r="Y324" s="10"/>
      <c r="Z324" s="10"/>
    </row>
    <row r="325" spans="1:26" ht="15.5">
      <c r="A325" s="10"/>
      <c r="B325" s="10"/>
      <c r="C325" s="10"/>
      <c r="D325" s="10"/>
      <c r="E325" s="10"/>
      <c r="F325" s="10"/>
      <c r="G325" s="507"/>
      <c r="H325" s="10"/>
      <c r="I325" s="10"/>
      <c r="J325" s="10"/>
      <c r="K325" s="10"/>
      <c r="L325" s="10"/>
      <c r="M325" s="10"/>
      <c r="N325" s="10"/>
      <c r="O325" s="10"/>
      <c r="P325" s="10"/>
      <c r="Q325" s="10"/>
      <c r="R325" s="10"/>
      <c r="S325" s="10"/>
      <c r="T325" s="10"/>
      <c r="U325" s="10"/>
      <c r="V325" s="10"/>
      <c r="W325" s="10"/>
      <c r="X325" s="10"/>
      <c r="Y325" s="10"/>
      <c r="Z325" s="10"/>
    </row>
    <row r="326" spans="1:26" ht="15.5">
      <c r="A326" s="10"/>
      <c r="B326" s="10"/>
      <c r="C326" s="10"/>
      <c r="D326" s="10"/>
      <c r="E326" s="10"/>
      <c r="F326" s="10"/>
      <c r="G326" s="507"/>
      <c r="H326" s="10"/>
      <c r="I326" s="10"/>
      <c r="J326" s="10"/>
      <c r="K326" s="10"/>
      <c r="L326" s="10"/>
      <c r="M326" s="10"/>
      <c r="N326" s="10"/>
      <c r="O326" s="10"/>
      <c r="P326" s="10"/>
      <c r="Q326" s="10"/>
      <c r="R326" s="10"/>
      <c r="S326" s="10"/>
      <c r="T326" s="10"/>
      <c r="U326" s="10"/>
      <c r="V326" s="10"/>
      <c r="W326" s="10"/>
      <c r="X326" s="10"/>
      <c r="Y326" s="10"/>
      <c r="Z326" s="10"/>
    </row>
    <row r="327" spans="1:26" ht="15.5">
      <c r="A327" s="10"/>
      <c r="B327" s="10"/>
      <c r="C327" s="10"/>
      <c r="D327" s="10"/>
      <c r="E327" s="10"/>
      <c r="F327" s="10"/>
      <c r="G327" s="507"/>
      <c r="H327" s="10"/>
      <c r="I327" s="10"/>
      <c r="J327" s="10"/>
      <c r="K327" s="10"/>
      <c r="L327" s="10"/>
      <c r="M327" s="10"/>
      <c r="N327" s="10"/>
      <c r="O327" s="10"/>
      <c r="P327" s="10"/>
      <c r="Q327" s="10"/>
      <c r="R327" s="10"/>
      <c r="S327" s="10"/>
      <c r="T327" s="10"/>
      <c r="U327" s="10"/>
      <c r="V327" s="10"/>
      <c r="W327" s="10"/>
      <c r="X327" s="10"/>
      <c r="Y327" s="10"/>
      <c r="Z327" s="10"/>
    </row>
    <row r="328" spans="1:26" ht="15.5">
      <c r="A328" s="10"/>
      <c r="B328" s="10"/>
      <c r="C328" s="10"/>
      <c r="D328" s="10"/>
      <c r="E328" s="10"/>
      <c r="F328" s="10"/>
      <c r="G328" s="507"/>
      <c r="H328" s="10"/>
      <c r="I328" s="10"/>
      <c r="J328" s="10"/>
      <c r="K328" s="10"/>
      <c r="L328" s="10"/>
      <c r="M328" s="10"/>
      <c r="N328" s="10"/>
      <c r="O328" s="10"/>
      <c r="P328" s="10"/>
      <c r="Q328" s="10"/>
      <c r="R328" s="10"/>
      <c r="S328" s="10"/>
      <c r="T328" s="10"/>
      <c r="U328" s="10"/>
      <c r="V328" s="10"/>
      <c r="W328" s="10"/>
      <c r="X328" s="10"/>
      <c r="Y328" s="10"/>
      <c r="Z328" s="10"/>
    </row>
    <row r="329" spans="1:26" ht="15.5">
      <c r="A329" s="10"/>
      <c r="B329" s="10"/>
      <c r="C329" s="10"/>
      <c r="D329" s="10"/>
      <c r="E329" s="10"/>
      <c r="F329" s="10"/>
      <c r="G329" s="507"/>
      <c r="H329" s="10"/>
      <c r="I329" s="10"/>
      <c r="J329" s="10"/>
      <c r="K329" s="10"/>
      <c r="L329" s="10"/>
      <c r="M329" s="10"/>
      <c r="N329" s="10"/>
      <c r="O329" s="10"/>
      <c r="P329" s="10"/>
      <c r="Q329" s="10"/>
      <c r="R329" s="10"/>
      <c r="S329" s="10"/>
      <c r="T329" s="10"/>
      <c r="U329" s="10"/>
      <c r="V329" s="10"/>
      <c r="W329" s="10"/>
      <c r="X329" s="10"/>
      <c r="Y329" s="10"/>
      <c r="Z329" s="10"/>
    </row>
    <row r="330" spans="1:26" ht="15.5">
      <c r="A330" s="10"/>
      <c r="B330" s="10"/>
      <c r="C330" s="10"/>
      <c r="D330" s="10"/>
      <c r="E330" s="10"/>
      <c r="F330" s="10"/>
      <c r="G330" s="507"/>
      <c r="H330" s="10"/>
      <c r="I330" s="10"/>
      <c r="J330" s="10"/>
      <c r="K330" s="10"/>
      <c r="L330" s="10"/>
      <c r="M330" s="10"/>
      <c r="N330" s="10"/>
      <c r="O330" s="10"/>
      <c r="P330" s="10"/>
      <c r="Q330" s="10"/>
      <c r="R330" s="10"/>
      <c r="S330" s="10"/>
      <c r="T330" s="10"/>
      <c r="U330" s="10"/>
      <c r="V330" s="10"/>
      <c r="W330" s="10"/>
      <c r="X330" s="10"/>
      <c r="Y330" s="10"/>
      <c r="Z330" s="10"/>
    </row>
    <row r="331" spans="1:26" ht="15.5">
      <c r="A331" s="10"/>
      <c r="B331" s="10"/>
      <c r="C331" s="10"/>
      <c r="D331" s="10"/>
      <c r="E331" s="10"/>
      <c r="F331" s="10"/>
      <c r="G331" s="507"/>
      <c r="H331" s="10"/>
      <c r="I331" s="10"/>
      <c r="J331" s="10"/>
      <c r="K331" s="10"/>
      <c r="L331" s="10"/>
      <c r="M331" s="10"/>
      <c r="N331" s="10"/>
      <c r="O331" s="10"/>
      <c r="P331" s="10"/>
      <c r="Q331" s="10"/>
      <c r="R331" s="10"/>
      <c r="S331" s="10"/>
      <c r="T331" s="10"/>
      <c r="U331" s="10"/>
      <c r="V331" s="10"/>
      <c r="W331" s="10"/>
      <c r="X331" s="10"/>
      <c r="Y331" s="10"/>
      <c r="Z331" s="10"/>
    </row>
    <row r="332" spans="1:26" ht="15.5">
      <c r="A332" s="10"/>
      <c r="B332" s="10"/>
      <c r="C332" s="10"/>
      <c r="D332" s="10"/>
      <c r="E332" s="10"/>
      <c r="F332" s="10"/>
      <c r="G332" s="507"/>
      <c r="H332" s="10"/>
      <c r="I332" s="10"/>
      <c r="J332" s="10"/>
      <c r="K332" s="10"/>
      <c r="L332" s="10"/>
      <c r="M332" s="10"/>
      <c r="N332" s="10"/>
      <c r="O332" s="10"/>
      <c r="P332" s="10"/>
      <c r="Q332" s="10"/>
      <c r="R332" s="10"/>
      <c r="S332" s="10"/>
      <c r="T332" s="10"/>
      <c r="U332" s="10"/>
      <c r="V332" s="10"/>
      <c r="W332" s="10"/>
      <c r="X332" s="10"/>
      <c r="Y332" s="10"/>
      <c r="Z332" s="10"/>
    </row>
    <row r="333" spans="1:26" ht="15.5">
      <c r="A333" s="10"/>
      <c r="B333" s="10"/>
      <c r="C333" s="10"/>
      <c r="D333" s="10"/>
      <c r="E333" s="10"/>
      <c r="F333" s="10"/>
      <c r="G333" s="507"/>
      <c r="H333" s="10"/>
      <c r="I333" s="10"/>
      <c r="J333" s="10"/>
      <c r="K333" s="10"/>
      <c r="L333" s="10"/>
      <c r="M333" s="10"/>
      <c r="N333" s="10"/>
      <c r="O333" s="10"/>
      <c r="P333" s="10"/>
      <c r="Q333" s="10"/>
      <c r="R333" s="10"/>
      <c r="S333" s="10"/>
      <c r="T333" s="10"/>
      <c r="U333" s="10"/>
      <c r="V333" s="10"/>
      <c r="W333" s="10"/>
      <c r="X333" s="10"/>
      <c r="Y333" s="10"/>
      <c r="Z333" s="10"/>
    </row>
    <row r="334" spans="1:26" ht="15.5">
      <c r="A334" s="10"/>
      <c r="B334" s="10"/>
      <c r="C334" s="10"/>
      <c r="D334" s="10"/>
      <c r="E334" s="10"/>
      <c r="F334" s="10"/>
      <c r="G334" s="507"/>
      <c r="H334" s="10"/>
      <c r="I334" s="10"/>
      <c r="J334" s="10"/>
      <c r="K334" s="10"/>
      <c r="L334" s="10"/>
      <c r="M334" s="10"/>
      <c r="N334" s="10"/>
      <c r="O334" s="10"/>
      <c r="P334" s="10"/>
      <c r="Q334" s="10"/>
      <c r="R334" s="10"/>
      <c r="S334" s="10"/>
      <c r="T334" s="10"/>
      <c r="U334" s="10"/>
      <c r="V334" s="10"/>
      <c r="W334" s="10"/>
      <c r="X334" s="10"/>
      <c r="Y334" s="10"/>
      <c r="Z334" s="10"/>
    </row>
    <row r="335" spans="1:26" ht="15.5">
      <c r="A335" s="10"/>
      <c r="B335" s="10"/>
      <c r="C335" s="10"/>
      <c r="D335" s="10"/>
      <c r="E335" s="10"/>
      <c r="F335" s="10"/>
      <c r="G335" s="507"/>
      <c r="H335" s="10"/>
      <c r="I335" s="10"/>
      <c r="J335" s="10"/>
      <c r="K335" s="10"/>
      <c r="L335" s="10"/>
      <c r="M335" s="10"/>
      <c r="N335" s="10"/>
      <c r="O335" s="10"/>
      <c r="P335" s="10"/>
      <c r="Q335" s="10"/>
      <c r="R335" s="10"/>
      <c r="S335" s="10"/>
      <c r="T335" s="10"/>
      <c r="U335" s="10"/>
      <c r="V335" s="10"/>
      <c r="W335" s="10"/>
      <c r="X335" s="10"/>
      <c r="Y335" s="10"/>
      <c r="Z335" s="10"/>
    </row>
    <row r="336" spans="1:26" ht="15.5">
      <c r="A336" s="10"/>
      <c r="B336" s="10"/>
      <c r="C336" s="10"/>
      <c r="D336" s="10"/>
      <c r="E336" s="10"/>
      <c r="F336" s="10"/>
      <c r="G336" s="507"/>
      <c r="H336" s="10"/>
      <c r="I336" s="10"/>
      <c r="J336" s="10"/>
      <c r="K336" s="10"/>
      <c r="L336" s="10"/>
      <c r="M336" s="10"/>
      <c r="N336" s="10"/>
      <c r="O336" s="10"/>
      <c r="P336" s="10"/>
      <c r="Q336" s="10"/>
      <c r="R336" s="10"/>
      <c r="S336" s="10"/>
      <c r="T336" s="10"/>
      <c r="U336" s="10"/>
      <c r="V336" s="10"/>
      <c r="W336" s="10"/>
      <c r="X336" s="10"/>
      <c r="Y336" s="10"/>
      <c r="Z336" s="10"/>
    </row>
    <row r="337" spans="1:26" ht="15.5">
      <c r="A337" s="10"/>
      <c r="B337" s="10"/>
      <c r="C337" s="10"/>
      <c r="D337" s="10"/>
      <c r="E337" s="10"/>
      <c r="F337" s="10"/>
      <c r="G337" s="507"/>
      <c r="H337" s="10"/>
      <c r="I337" s="10"/>
      <c r="J337" s="10"/>
      <c r="K337" s="10"/>
      <c r="L337" s="10"/>
      <c r="M337" s="10"/>
      <c r="N337" s="10"/>
      <c r="O337" s="10"/>
      <c r="P337" s="10"/>
      <c r="Q337" s="10"/>
      <c r="R337" s="10"/>
      <c r="S337" s="10"/>
      <c r="T337" s="10"/>
      <c r="U337" s="10"/>
      <c r="V337" s="10"/>
      <c r="W337" s="10"/>
      <c r="X337" s="10"/>
      <c r="Y337" s="10"/>
      <c r="Z337" s="10"/>
    </row>
    <row r="338" spans="1:26" ht="15.5">
      <c r="A338" s="10"/>
      <c r="B338" s="10"/>
      <c r="C338" s="10"/>
      <c r="D338" s="10"/>
      <c r="E338" s="10"/>
      <c r="F338" s="10"/>
      <c r="G338" s="507"/>
      <c r="H338" s="10"/>
      <c r="I338" s="10"/>
      <c r="J338" s="10"/>
      <c r="K338" s="10"/>
      <c r="L338" s="10"/>
      <c r="M338" s="10"/>
      <c r="N338" s="10"/>
      <c r="O338" s="10"/>
      <c r="P338" s="10"/>
      <c r="Q338" s="10"/>
      <c r="R338" s="10"/>
      <c r="S338" s="10"/>
      <c r="T338" s="10"/>
      <c r="U338" s="10"/>
      <c r="V338" s="10"/>
      <c r="W338" s="10"/>
      <c r="X338" s="10"/>
      <c r="Y338" s="10"/>
      <c r="Z338" s="10"/>
    </row>
    <row r="339" spans="1:26" ht="15.5">
      <c r="A339" s="10"/>
      <c r="B339" s="10"/>
      <c r="C339" s="10"/>
      <c r="D339" s="10"/>
      <c r="E339" s="10"/>
      <c r="F339" s="10"/>
      <c r="G339" s="507"/>
      <c r="H339" s="10"/>
      <c r="I339" s="10"/>
      <c r="J339" s="10"/>
      <c r="K339" s="10"/>
      <c r="L339" s="10"/>
      <c r="M339" s="10"/>
      <c r="N339" s="10"/>
      <c r="O339" s="10"/>
      <c r="P339" s="10"/>
      <c r="Q339" s="10"/>
      <c r="R339" s="10"/>
      <c r="S339" s="10"/>
      <c r="T339" s="10"/>
      <c r="U339" s="10"/>
      <c r="V339" s="10"/>
      <c r="W339" s="10"/>
      <c r="X339" s="10"/>
      <c r="Y339" s="10"/>
      <c r="Z339" s="10"/>
    </row>
    <row r="340" spans="1:26" ht="15.5">
      <c r="A340" s="10"/>
      <c r="B340" s="10"/>
      <c r="C340" s="10"/>
      <c r="D340" s="10"/>
      <c r="E340" s="10"/>
      <c r="F340" s="10"/>
      <c r="G340" s="507"/>
      <c r="H340" s="10"/>
      <c r="I340" s="10"/>
      <c r="J340" s="10"/>
      <c r="K340" s="10"/>
      <c r="L340" s="10"/>
      <c r="M340" s="10"/>
      <c r="N340" s="10"/>
      <c r="O340" s="10"/>
      <c r="P340" s="10"/>
      <c r="Q340" s="10"/>
      <c r="R340" s="10"/>
      <c r="S340" s="10"/>
      <c r="T340" s="10"/>
      <c r="U340" s="10"/>
      <c r="V340" s="10"/>
      <c r="W340" s="10"/>
      <c r="X340" s="10"/>
      <c r="Y340" s="10"/>
      <c r="Z340" s="10"/>
    </row>
    <row r="341" spans="1:26" ht="15.5">
      <c r="A341" s="10"/>
      <c r="B341" s="10"/>
      <c r="C341" s="10"/>
      <c r="D341" s="10"/>
      <c r="E341" s="10"/>
      <c r="F341" s="10"/>
      <c r="G341" s="507"/>
      <c r="H341" s="10"/>
      <c r="I341" s="10"/>
      <c r="J341" s="10"/>
      <c r="K341" s="10"/>
      <c r="L341" s="10"/>
      <c r="M341" s="10"/>
      <c r="N341" s="10"/>
      <c r="O341" s="10"/>
      <c r="P341" s="10"/>
      <c r="Q341" s="10"/>
      <c r="R341" s="10"/>
      <c r="S341" s="10"/>
      <c r="T341" s="10"/>
      <c r="U341" s="10"/>
      <c r="V341" s="10"/>
      <c r="W341" s="10"/>
      <c r="X341" s="10"/>
      <c r="Y341" s="10"/>
      <c r="Z341" s="10"/>
    </row>
    <row r="342" spans="1:26" ht="15.5">
      <c r="A342" s="10"/>
      <c r="B342" s="10"/>
      <c r="C342" s="10"/>
      <c r="D342" s="10"/>
      <c r="E342" s="10"/>
      <c r="F342" s="10"/>
      <c r="G342" s="507"/>
      <c r="H342" s="10"/>
      <c r="I342" s="10"/>
      <c r="J342" s="10"/>
      <c r="K342" s="10"/>
      <c r="L342" s="10"/>
      <c r="M342" s="10"/>
      <c r="N342" s="10"/>
      <c r="O342" s="10"/>
      <c r="P342" s="10"/>
      <c r="Q342" s="10"/>
      <c r="R342" s="10"/>
      <c r="S342" s="10"/>
      <c r="T342" s="10"/>
      <c r="U342" s="10"/>
      <c r="V342" s="10"/>
      <c r="W342" s="10"/>
      <c r="X342" s="10"/>
      <c r="Y342" s="10"/>
      <c r="Z342" s="10"/>
    </row>
    <row r="343" spans="1:26" ht="15.5">
      <c r="A343" s="10"/>
      <c r="B343" s="10"/>
      <c r="C343" s="10"/>
      <c r="D343" s="10"/>
      <c r="E343" s="10"/>
      <c r="F343" s="10"/>
      <c r="G343" s="507"/>
      <c r="H343" s="10"/>
      <c r="I343" s="10"/>
      <c r="J343" s="10"/>
      <c r="K343" s="10"/>
      <c r="L343" s="10"/>
      <c r="M343" s="10"/>
      <c r="N343" s="10"/>
      <c r="O343" s="10"/>
      <c r="P343" s="10"/>
      <c r="Q343" s="10"/>
      <c r="R343" s="10"/>
      <c r="S343" s="10"/>
      <c r="T343" s="10"/>
      <c r="U343" s="10"/>
      <c r="V343" s="10"/>
      <c r="W343" s="10"/>
      <c r="X343" s="10"/>
      <c r="Y343" s="10"/>
      <c r="Z343" s="10"/>
    </row>
    <row r="344" spans="1:26" ht="15.5">
      <c r="A344" s="10"/>
      <c r="B344" s="10"/>
      <c r="C344" s="10"/>
      <c r="D344" s="10"/>
      <c r="E344" s="10"/>
      <c r="F344" s="10"/>
      <c r="G344" s="507"/>
      <c r="H344" s="10"/>
      <c r="I344" s="10"/>
      <c r="J344" s="10"/>
      <c r="K344" s="10"/>
      <c r="L344" s="10"/>
      <c r="M344" s="10"/>
      <c r="N344" s="10"/>
      <c r="O344" s="10"/>
      <c r="P344" s="10"/>
      <c r="Q344" s="10"/>
      <c r="R344" s="10"/>
      <c r="S344" s="10"/>
      <c r="T344" s="10"/>
      <c r="U344" s="10"/>
      <c r="V344" s="10"/>
      <c r="W344" s="10"/>
      <c r="X344" s="10"/>
      <c r="Y344" s="10"/>
      <c r="Z344" s="10"/>
    </row>
    <row r="345" spans="1:26" ht="15.5">
      <c r="A345" s="10"/>
      <c r="B345" s="10"/>
      <c r="C345" s="10"/>
      <c r="D345" s="10"/>
      <c r="E345" s="10"/>
      <c r="F345" s="10"/>
      <c r="G345" s="507"/>
      <c r="H345" s="10"/>
      <c r="I345" s="10"/>
      <c r="J345" s="10"/>
      <c r="K345" s="10"/>
      <c r="L345" s="10"/>
      <c r="M345" s="10"/>
      <c r="N345" s="10"/>
      <c r="O345" s="10"/>
      <c r="P345" s="10"/>
      <c r="Q345" s="10"/>
      <c r="R345" s="10"/>
      <c r="S345" s="10"/>
      <c r="T345" s="10"/>
      <c r="U345" s="10"/>
      <c r="V345" s="10"/>
      <c r="W345" s="10"/>
      <c r="X345" s="10"/>
      <c r="Y345" s="10"/>
      <c r="Z345" s="10"/>
    </row>
    <row r="346" spans="1:26" ht="15.5">
      <c r="A346" s="10"/>
      <c r="B346" s="10"/>
      <c r="C346" s="10"/>
      <c r="D346" s="10"/>
      <c r="E346" s="10"/>
      <c r="F346" s="10"/>
      <c r="G346" s="507"/>
      <c r="H346" s="10"/>
      <c r="I346" s="10"/>
      <c r="J346" s="10"/>
      <c r="K346" s="10"/>
      <c r="L346" s="10"/>
      <c r="M346" s="10"/>
      <c r="N346" s="10"/>
      <c r="O346" s="10"/>
      <c r="P346" s="10"/>
      <c r="Q346" s="10"/>
      <c r="R346" s="10"/>
      <c r="S346" s="10"/>
      <c r="T346" s="10"/>
      <c r="U346" s="10"/>
      <c r="V346" s="10"/>
      <c r="W346" s="10"/>
      <c r="X346" s="10"/>
      <c r="Y346" s="10"/>
      <c r="Z346" s="10"/>
    </row>
    <row r="347" spans="1:26" ht="15.5">
      <c r="A347" s="10"/>
      <c r="B347" s="10"/>
      <c r="C347" s="10"/>
      <c r="D347" s="10"/>
      <c r="E347" s="10"/>
      <c r="F347" s="10"/>
      <c r="G347" s="507"/>
      <c r="H347" s="10"/>
      <c r="I347" s="10"/>
      <c r="J347" s="10"/>
      <c r="K347" s="10"/>
      <c r="L347" s="10"/>
      <c r="M347" s="10"/>
      <c r="N347" s="10"/>
      <c r="O347" s="10"/>
      <c r="P347" s="10"/>
      <c r="Q347" s="10"/>
      <c r="R347" s="10"/>
      <c r="S347" s="10"/>
      <c r="T347" s="10"/>
      <c r="U347" s="10"/>
      <c r="V347" s="10"/>
      <c r="W347" s="10"/>
      <c r="X347" s="10"/>
      <c r="Y347" s="10"/>
      <c r="Z347" s="10"/>
    </row>
    <row r="348" spans="1:26" ht="15.5">
      <c r="A348" s="10"/>
      <c r="B348" s="10"/>
      <c r="C348" s="10"/>
      <c r="D348" s="10"/>
      <c r="E348" s="10"/>
      <c r="F348" s="10"/>
      <c r="G348" s="507"/>
      <c r="H348" s="10"/>
      <c r="I348" s="10"/>
      <c r="J348" s="10"/>
      <c r="K348" s="10"/>
      <c r="L348" s="10"/>
      <c r="M348" s="10"/>
      <c r="N348" s="10"/>
      <c r="O348" s="10"/>
      <c r="P348" s="10"/>
      <c r="Q348" s="10"/>
      <c r="R348" s="10"/>
      <c r="S348" s="10"/>
      <c r="T348" s="10"/>
      <c r="U348" s="10"/>
      <c r="V348" s="10"/>
      <c r="W348" s="10"/>
      <c r="X348" s="10"/>
      <c r="Y348" s="10"/>
      <c r="Z348" s="10"/>
    </row>
    <row r="349" spans="1:26" ht="15.5">
      <c r="A349" s="10"/>
      <c r="B349" s="10"/>
      <c r="C349" s="10"/>
      <c r="D349" s="10"/>
      <c r="E349" s="10"/>
      <c r="F349" s="10"/>
      <c r="G349" s="507"/>
      <c r="H349" s="10"/>
      <c r="I349" s="10"/>
      <c r="J349" s="10"/>
      <c r="K349" s="10"/>
      <c r="L349" s="10"/>
      <c r="M349" s="10"/>
      <c r="N349" s="10"/>
      <c r="O349" s="10"/>
      <c r="P349" s="10"/>
      <c r="Q349" s="10"/>
      <c r="R349" s="10"/>
      <c r="S349" s="10"/>
      <c r="T349" s="10"/>
      <c r="U349" s="10"/>
      <c r="V349" s="10"/>
      <c r="W349" s="10"/>
      <c r="X349" s="10"/>
      <c r="Y349" s="10"/>
      <c r="Z349" s="10"/>
    </row>
    <row r="350" spans="1:26" ht="15.5">
      <c r="A350" s="10"/>
      <c r="B350" s="10"/>
      <c r="C350" s="10"/>
      <c r="D350" s="10"/>
      <c r="E350" s="10"/>
      <c r="F350" s="10"/>
      <c r="G350" s="507"/>
      <c r="H350" s="10"/>
      <c r="I350" s="10"/>
      <c r="J350" s="10"/>
      <c r="K350" s="10"/>
      <c r="L350" s="10"/>
      <c r="M350" s="10"/>
      <c r="N350" s="10"/>
      <c r="O350" s="10"/>
      <c r="P350" s="10"/>
      <c r="Q350" s="10"/>
      <c r="R350" s="10"/>
      <c r="S350" s="10"/>
      <c r="T350" s="10"/>
      <c r="U350" s="10"/>
      <c r="V350" s="10"/>
      <c r="W350" s="10"/>
      <c r="X350" s="10"/>
      <c r="Y350" s="10"/>
      <c r="Z350" s="10"/>
    </row>
    <row r="351" spans="1:26" ht="15.5">
      <c r="A351" s="10"/>
      <c r="B351" s="10"/>
      <c r="C351" s="10"/>
      <c r="D351" s="10"/>
      <c r="E351" s="10"/>
      <c r="F351" s="10"/>
      <c r="G351" s="507"/>
      <c r="H351" s="10"/>
      <c r="I351" s="10"/>
      <c r="J351" s="10"/>
      <c r="K351" s="10"/>
      <c r="L351" s="10"/>
      <c r="M351" s="10"/>
      <c r="N351" s="10"/>
      <c r="O351" s="10"/>
      <c r="P351" s="10"/>
      <c r="Q351" s="10"/>
      <c r="R351" s="10"/>
      <c r="S351" s="10"/>
      <c r="T351" s="10"/>
      <c r="U351" s="10"/>
      <c r="V351" s="10"/>
      <c r="W351" s="10"/>
      <c r="X351" s="10"/>
      <c r="Y351" s="10"/>
      <c r="Z351" s="10"/>
    </row>
    <row r="352" spans="1:26" ht="15.5">
      <c r="A352" s="10"/>
      <c r="B352" s="10"/>
      <c r="C352" s="10"/>
      <c r="D352" s="10"/>
      <c r="E352" s="10"/>
      <c r="F352" s="10"/>
      <c r="G352" s="507"/>
      <c r="H352" s="10"/>
      <c r="I352" s="10"/>
      <c r="J352" s="10"/>
      <c r="K352" s="10"/>
      <c r="L352" s="10"/>
      <c r="M352" s="10"/>
      <c r="N352" s="10"/>
      <c r="O352" s="10"/>
      <c r="P352" s="10"/>
      <c r="Q352" s="10"/>
      <c r="R352" s="10"/>
      <c r="S352" s="10"/>
      <c r="T352" s="10"/>
      <c r="U352" s="10"/>
      <c r="V352" s="10"/>
      <c r="W352" s="10"/>
      <c r="X352" s="10"/>
      <c r="Y352" s="10"/>
      <c r="Z352" s="10"/>
    </row>
    <row r="353" spans="1:26" ht="15.5">
      <c r="A353" s="10"/>
      <c r="B353" s="10"/>
      <c r="C353" s="10"/>
      <c r="D353" s="10"/>
      <c r="E353" s="10"/>
      <c r="F353" s="10"/>
      <c r="G353" s="507"/>
      <c r="H353" s="10"/>
      <c r="I353" s="10"/>
      <c r="J353" s="10"/>
      <c r="K353" s="10"/>
      <c r="L353" s="10"/>
      <c r="M353" s="10"/>
      <c r="N353" s="10"/>
      <c r="O353" s="10"/>
      <c r="P353" s="10"/>
      <c r="Q353" s="10"/>
      <c r="R353" s="10"/>
      <c r="S353" s="10"/>
      <c r="T353" s="10"/>
      <c r="U353" s="10"/>
      <c r="V353" s="10"/>
      <c r="W353" s="10"/>
      <c r="X353" s="10"/>
      <c r="Y353" s="10"/>
      <c r="Z353" s="10"/>
    </row>
    <row r="354" spans="1:26" ht="15.5">
      <c r="A354" s="10"/>
      <c r="B354" s="10"/>
      <c r="C354" s="10"/>
      <c r="D354" s="10"/>
      <c r="E354" s="10"/>
      <c r="F354" s="10"/>
      <c r="G354" s="507"/>
      <c r="H354" s="10"/>
      <c r="I354" s="10"/>
      <c r="J354" s="10"/>
      <c r="K354" s="10"/>
      <c r="L354" s="10"/>
      <c r="M354" s="10"/>
      <c r="N354" s="10"/>
      <c r="O354" s="10"/>
      <c r="P354" s="10"/>
      <c r="Q354" s="10"/>
      <c r="R354" s="10"/>
      <c r="S354" s="10"/>
      <c r="T354" s="10"/>
      <c r="U354" s="10"/>
      <c r="V354" s="10"/>
      <c r="W354" s="10"/>
      <c r="X354" s="10"/>
      <c r="Y354" s="10"/>
      <c r="Z354" s="10"/>
    </row>
    <row r="355" spans="1:26" ht="15.5">
      <c r="A355" s="10"/>
      <c r="B355" s="10"/>
      <c r="C355" s="10"/>
      <c r="D355" s="10"/>
      <c r="E355" s="10"/>
      <c r="F355" s="10"/>
      <c r="G355" s="507"/>
      <c r="H355" s="10"/>
      <c r="I355" s="10"/>
      <c r="J355" s="10"/>
      <c r="K355" s="10"/>
      <c r="L355" s="10"/>
      <c r="M355" s="10"/>
      <c r="N355" s="10"/>
      <c r="O355" s="10"/>
      <c r="P355" s="10"/>
      <c r="Q355" s="10"/>
      <c r="R355" s="10"/>
      <c r="S355" s="10"/>
      <c r="T355" s="10"/>
      <c r="U355" s="10"/>
      <c r="V355" s="10"/>
      <c r="W355" s="10"/>
      <c r="X355" s="10"/>
      <c r="Y355" s="10"/>
      <c r="Z355" s="10"/>
    </row>
    <row r="356" spans="1:26" ht="15.5">
      <c r="A356" s="10"/>
      <c r="B356" s="10"/>
      <c r="C356" s="10"/>
      <c r="D356" s="10"/>
      <c r="E356" s="10"/>
      <c r="F356" s="10"/>
      <c r="G356" s="507"/>
      <c r="H356" s="10"/>
      <c r="I356" s="10"/>
      <c r="J356" s="10"/>
      <c r="K356" s="10"/>
      <c r="L356" s="10"/>
      <c r="M356" s="10"/>
      <c r="N356" s="10"/>
      <c r="O356" s="10"/>
      <c r="P356" s="10"/>
      <c r="Q356" s="10"/>
      <c r="R356" s="10"/>
      <c r="S356" s="10"/>
      <c r="T356" s="10"/>
      <c r="U356" s="10"/>
      <c r="V356" s="10"/>
      <c r="W356" s="10"/>
      <c r="X356" s="10"/>
      <c r="Y356" s="10"/>
      <c r="Z356" s="10"/>
    </row>
    <row r="357" spans="1:26" ht="15.5">
      <c r="A357" s="10"/>
      <c r="B357" s="10"/>
      <c r="C357" s="10"/>
      <c r="D357" s="10"/>
      <c r="E357" s="10"/>
      <c r="F357" s="10"/>
      <c r="G357" s="507"/>
      <c r="H357" s="10"/>
      <c r="I357" s="10"/>
      <c r="J357" s="10"/>
      <c r="K357" s="10"/>
      <c r="L357" s="10"/>
      <c r="M357" s="10"/>
      <c r="N357" s="10"/>
      <c r="O357" s="10"/>
      <c r="P357" s="10"/>
      <c r="Q357" s="10"/>
      <c r="R357" s="10"/>
      <c r="S357" s="10"/>
      <c r="T357" s="10"/>
      <c r="U357" s="10"/>
      <c r="V357" s="10"/>
      <c r="W357" s="10"/>
      <c r="X357" s="10"/>
      <c r="Y357" s="10"/>
      <c r="Z357" s="10"/>
    </row>
    <row r="358" spans="1:26" ht="15.5">
      <c r="A358" s="10"/>
      <c r="B358" s="10"/>
      <c r="C358" s="10"/>
      <c r="D358" s="10"/>
      <c r="E358" s="10"/>
      <c r="F358" s="10"/>
      <c r="G358" s="507"/>
      <c r="H358" s="10"/>
      <c r="I358" s="10"/>
      <c r="J358" s="10"/>
      <c r="K358" s="10"/>
      <c r="L358" s="10"/>
      <c r="M358" s="10"/>
      <c r="N358" s="10"/>
      <c r="O358" s="10"/>
      <c r="P358" s="10"/>
      <c r="Q358" s="10"/>
      <c r="R358" s="10"/>
      <c r="S358" s="10"/>
      <c r="T358" s="10"/>
      <c r="U358" s="10"/>
      <c r="V358" s="10"/>
      <c r="W358" s="10"/>
      <c r="X358" s="10"/>
      <c r="Y358" s="10"/>
      <c r="Z358" s="10"/>
    </row>
    <row r="359" spans="1:26" ht="15.5">
      <c r="A359" s="10"/>
      <c r="B359" s="10"/>
      <c r="C359" s="10"/>
      <c r="D359" s="10"/>
      <c r="E359" s="10"/>
      <c r="F359" s="10"/>
      <c r="G359" s="507"/>
      <c r="H359" s="10"/>
      <c r="I359" s="10"/>
      <c r="J359" s="10"/>
      <c r="K359" s="10"/>
      <c r="L359" s="10"/>
      <c r="M359" s="10"/>
      <c r="N359" s="10"/>
      <c r="O359" s="10"/>
      <c r="P359" s="10"/>
      <c r="Q359" s="10"/>
      <c r="R359" s="10"/>
      <c r="S359" s="10"/>
      <c r="T359" s="10"/>
      <c r="U359" s="10"/>
      <c r="V359" s="10"/>
      <c r="W359" s="10"/>
      <c r="X359" s="10"/>
      <c r="Y359" s="10"/>
      <c r="Z359" s="10"/>
    </row>
    <row r="360" spans="1:26" ht="15.5">
      <c r="A360" s="10"/>
      <c r="B360" s="10"/>
      <c r="C360" s="10"/>
      <c r="D360" s="10"/>
      <c r="E360" s="10"/>
      <c r="F360" s="10"/>
      <c r="G360" s="507"/>
      <c r="H360" s="10"/>
      <c r="I360" s="10"/>
      <c r="J360" s="10"/>
      <c r="K360" s="10"/>
      <c r="L360" s="10"/>
      <c r="M360" s="10"/>
      <c r="N360" s="10"/>
      <c r="O360" s="10"/>
      <c r="P360" s="10"/>
      <c r="Q360" s="10"/>
      <c r="R360" s="10"/>
      <c r="S360" s="10"/>
      <c r="T360" s="10"/>
      <c r="U360" s="10"/>
      <c r="V360" s="10"/>
      <c r="W360" s="10"/>
      <c r="X360" s="10"/>
      <c r="Y360" s="10"/>
      <c r="Z360" s="10"/>
    </row>
    <row r="361" spans="1:26" ht="15.5">
      <c r="A361" s="10"/>
      <c r="B361" s="10"/>
      <c r="C361" s="10"/>
      <c r="D361" s="10"/>
      <c r="E361" s="10"/>
      <c r="F361" s="10"/>
      <c r="G361" s="507"/>
      <c r="H361" s="10"/>
      <c r="I361" s="10"/>
      <c r="J361" s="10"/>
      <c r="K361" s="10"/>
      <c r="L361" s="10"/>
      <c r="M361" s="10"/>
      <c r="N361" s="10"/>
      <c r="O361" s="10"/>
      <c r="P361" s="10"/>
      <c r="Q361" s="10"/>
      <c r="R361" s="10"/>
      <c r="S361" s="10"/>
      <c r="T361" s="10"/>
      <c r="U361" s="10"/>
      <c r="V361" s="10"/>
      <c r="W361" s="10"/>
      <c r="X361" s="10"/>
      <c r="Y361" s="10"/>
      <c r="Z361" s="10"/>
    </row>
    <row r="362" spans="1:26" ht="15.5">
      <c r="A362" s="10"/>
      <c r="B362" s="10"/>
      <c r="C362" s="10"/>
      <c r="D362" s="10"/>
      <c r="E362" s="10"/>
      <c r="F362" s="10"/>
      <c r="G362" s="507"/>
      <c r="H362" s="10"/>
      <c r="I362" s="10"/>
      <c r="J362" s="10"/>
      <c r="K362" s="10"/>
      <c r="L362" s="10"/>
      <c r="M362" s="10"/>
      <c r="N362" s="10"/>
      <c r="O362" s="10"/>
      <c r="P362" s="10"/>
      <c r="Q362" s="10"/>
      <c r="R362" s="10"/>
      <c r="S362" s="10"/>
      <c r="T362" s="10"/>
      <c r="U362" s="10"/>
      <c r="V362" s="10"/>
      <c r="W362" s="10"/>
      <c r="X362" s="10"/>
      <c r="Y362" s="10"/>
      <c r="Z362" s="10"/>
    </row>
    <row r="363" spans="1:26" ht="15.5">
      <c r="A363" s="10"/>
      <c r="B363" s="10"/>
      <c r="C363" s="10"/>
      <c r="D363" s="10"/>
      <c r="E363" s="10"/>
      <c r="F363" s="10"/>
      <c r="G363" s="507"/>
      <c r="H363" s="10"/>
      <c r="I363" s="10"/>
      <c r="J363" s="10"/>
      <c r="K363" s="10"/>
      <c r="L363" s="10"/>
      <c r="M363" s="10"/>
      <c r="N363" s="10"/>
      <c r="O363" s="10"/>
      <c r="P363" s="10"/>
      <c r="Q363" s="10"/>
      <c r="R363" s="10"/>
      <c r="S363" s="10"/>
      <c r="T363" s="10"/>
      <c r="U363" s="10"/>
      <c r="V363" s="10"/>
      <c r="W363" s="10"/>
      <c r="X363" s="10"/>
      <c r="Y363" s="10"/>
      <c r="Z363" s="10"/>
    </row>
    <row r="364" spans="1:26" ht="15.5">
      <c r="A364" s="10"/>
      <c r="B364" s="10"/>
      <c r="C364" s="10"/>
      <c r="D364" s="10"/>
      <c r="E364" s="10"/>
      <c r="F364" s="10"/>
      <c r="G364" s="507"/>
      <c r="H364" s="10"/>
      <c r="I364" s="10"/>
      <c r="J364" s="10"/>
      <c r="K364" s="10"/>
      <c r="L364" s="10"/>
      <c r="M364" s="10"/>
      <c r="N364" s="10"/>
      <c r="O364" s="10"/>
      <c r="P364" s="10"/>
      <c r="Q364" s="10"/>
      <c r="R364" s="10"/>
      <c r="S364" s="10"/>
      <c r="T364" s="10"/>
      <c r="U364" s="10"/>
      <c r="V364" s="10"/>
      <c r="W364" s="10"/>
      <c r="X364" s="10"/>
      <c r="Y364" s="10"/>
      <c r="Z364" s="10"/>
    </row>
    <row r="365" spans="1:26" ht="15.5">
      <c r="A365" s="10"/>
      <c r="B365" s="10"/>
      <c r="C365" s="10"/>
      <c r="D365" s="10"/>
      <c r="E365" s="10"/>
      <c r="F365" s="10"/>
      <c r="G365" s="507"/>
      <c r="H365" s="10"/>
      <c r="I365" s="10"/>
      <c r="J365" s="10"/>
      <c r="K365" s="10"/>
      <c r="L365" s="10"/>
      <c r="M365" s="10"/>
      <c r="N365" s="10"/>
      <c r="O365" s="10"/>
      <c r="P365" s="10"/>
      <c r="Q365" s="10"/>
      <c r="R365" s="10"/>
      <c r="S365" s="10"/>
      <c r="T365" s="10"/>
      <c r="U365" s="10"/>
      <c r="V365" s="10"/>
      <c r="W365" s="10"/>
      <c r="X365" s="10"/>
      <c r="Y365" s="10"/>
      <c r="Z365" s="10"/>
    </row>
    <row r="366" spans="1:26" ht="15.5">
      <c r="A366" s="10"/>
      <c r="B366" s="10"/>
      <c r="C366" s="10"/>
      <c r="D366" s="10"/>
      <c r="E366" s="10"/>
      <c r="F366" s="10"/>
      <c r="G366" s="507"/>
      <c r="H366" s="10"/>
      <c r="I366" s="10"/>
      <c r="J366" s="10"/>
      <c r="K366" s="10"/>
      <c r="L366" s="10"/>
      <c r="M366" s="10"/>
      <c r="N366" s="10"/>
      <c r="O366" s="10"/>
      <c r="P366" s="10"/>
      <c r="Q366" s="10"/>
      <c r="R366" s="10"/>
      <c r="S366" s="10"/>
      <c r="T366" s="10"/>
      <c r="U366" s="10"/>
      <c r="V366" s="10"/>
      <c r="W366" s="10"/>
      <c r="X366" s="10"/>
      <c r="Y366" s="10"/>
      <c r="Z366" s="10"/>
    </row>
    <row r="367" spans="1:26" ht="15.5">
      <c r="A367" s="10"/>
      <c r="B367" s="10"/>
      <c r="C367" s="10"/>
      <c r="D367" s="10"/>
      <c r="E367" s="10"/>
      <c r="F367" s="10"/>
      <c r="G367" s="507"/>
      <c r="H367" s="10"/>
      <c r="I367" s="10"/>
      <c r="J367" s="10"/>
      <c r="K367" s="10"/>
      <c r="L367" s="10"/>
      <c r="M367" s="10"/>
      <c r="N367" s="10"/>
      <c r="O367" s="10"/>
      <c r="P367" s="10"/>
      <c r="Q367" s="10"/>
      <c r="R367" s="10"/>
      <c r="S367" s="10"/>
      <c r="T367" s="10"/>
      <c r="U367" s="10"/>
      <c r="V367" s="10"/>
      <c r="W367" s="10"/>
      <c r="X367" s="10"/>
      <c r="Y367" s="10"/>
      <c r="Z367" s="10"/>
    </row>
    <row r="368" spans="1:26" ht="15.5">
      <c r="A368" s="10"/>
      <c r="B368" s="10"/>
      <c r="C368" s="10"/>
      <c r="D368" s="10"/>
      <c r="E368" s="10"/>
      <c r="F368" s="10"/>
      <c r="G368" s="507"/>
      <c r="H368" s="10"/>
      <c r="I368" s="10"/>
      <c r="J368" s="10"/>
      <c r="K368" s="10"/>
      <c r="L368" s="10"/>
      <c r="M368" s="10"/>
      <c r="N368" s="10"/>
      <c r="O368" s="10"/>
      <c r="P368" s="10"/>
      <c r="Q368" s="10"/>
      <c r="R368" s="10"/>
      <c r="S368" s="10"/>
      <c r="T368" s="10"/>
      <c r="U368" s="10"/>
      <c r="V368" s="10"/>
      <c r="W368" s="10"/>
      <c r="X368" s="10"/>
      <c r="Y368" s="10"/>
      <c r="Z368" s="10"/>
    </row>
    <row r="369" spans="1:26" ht="15.5">
      <c r="A369" s="10"/>
      <c r="B369" s="10"/>
      <c r="C369" s="10"/>
      <c r="D369" s="10"/>
      <c r="E369" s="10"/>
      <c r="F369" s="10"/>
      <c r="G369" s="507"/>
      <c r="H369" s="10"/>
      <c r="I369" s="10"/>
      <c r="J369" s="10"/>
      <c r="K369" s="10"/>
      <c r="L369" s="10"/>
      <c r="M369" s="10"/>
      <c r="N369" s="10"/>
      <c r="O369" s="10"/>
      <c r="P369" s="10"/>
      <c r="Q369" s="10"/>
      <c r="R369" s="10"/>
      <c r="S369" s="10"/>
      <c r="T369" s="10"/>
      <c r="U369" s="10"/>
      <c r="V369" s="10"/>
      <c r="W369" s="10"/>
      <c r="X369" s="10"/>
      <c r="Y369" s="10"/>
      <c r="Z369" s="10"/>
    </row>
    <row r="370" spans="1:26" ht="15.5">
      <c r="A370" s="10"/>
      <c r="B370" s="10"/>
      <c r="C370" s="10"/>
      <c r="D370" s="10"/>
      <c r="E370" s="10"/>
      <c r="F370" s="10"/>
      <c r="G370" s="507"/>
      <c r="H370" s="10"/>
      <c r="I370" s="10"/>
      <c r="J370" s="10"/>
      <c r="K370" s="10"/>
      <c r="L370" s="10"/>
      <c r="M370" s="10"/>
      <c r="N370" s="10"/>
      <c r="O370" s="10"/>
      <c r="P370" s="10"/>
      <c r="Q370" s="10"/>
      <c r="R370" s="10"/>
      <c r="S370" s="10"/>
      <c r="T370" s="10"/>
      <c r="U370" s="10"/>
      <c r="V370" s="10"/>
      <c r="W370" s="10"/>
      <c r="X370" s="10"/>
      <c r="Y370" s="10"/>
      <c r="Z370" s="10"/>
    </row>
    <row r="371" spans="1:26" ht="15.5">
      <c r="A371" s="10"/>
      <c r="B371" s="10"/>
      <c r="C371" s="10"/>
      <c r="D371" s="10"/>
      <c r="E371" s="10"/>
      <c r="F371" s="10"/>
      <c r="G371" s="507"/>
      <c r="H371" s="10"/>
      <c r="I371" s="10"/>
      <c r="J371" s="10"/>
      <c r="K371" s="10"/>
      <c r="L371" s="10"/>
      <c r="M371" s="10"/>
      <c r="N371" s="10"/>
      <c r="O371" s="10"/>
      <c r="P371" s="10"/>
      <c r="Q371" s="10"/>
      <c r="R371" s="10"/>
      <c r="S371" s="10"/>
      <c r="T371" s="10"/>
      <c r="U371" s="10"/>
      <c r="V371" s="10"/>
      <c r="W371" s="10"/>
      <c r="X371" s="10"/>
      <c r="Y371" s="10"/>
      <c r="Z371" s="10"/>
    </row>
    <row r="372" spans="1:26" ht="15.5">
      <c r="A372" s="10"/>
      <c r="B372" s="10"/>
      <c r="C372" s="10"/>
      <c r="D372" s="10"/>
      <c r="E372" s="10"/>
      <c r="F372" s="10"/>
      <c r="G372" s="507"/>
      <c r="H372" s="10"/>
      <c r="I372" s="10"/>
      <c r="J372" s="10"/>
      <c r="K372" s="10"/>
      <c r="L372" s="10"/>
      <c r="M372" s="10"/>
      <c r="N372" s="10"/>
      <c r="O372" s="10"/>
      <c r="P372" s="10"/>
      <c r="Q372" s="10"/>
      <c r="R372" s="10"/>
      <c r="S372" s="10"/>
      <c r="T372" s="10"/>
      <c r="U372" s="10"/>
      <c r="V372" s="10"/>
      <c r="W372" s="10"/>
      <c r="X372" s="10"/>
      <c r="Y372" s="10"/>
      <c r="Z372" s="10"/>
    </row>
    <row r="373" spans="1:26" ht="15.5">
      <c r="A373" s="10"/>
      <c r="B373" s="10"/>
      <c r="C373" s="10"/>
      <c r="D373" s="10"/>
      <c r="E373" s="10"/>
      <c r="F373" s="10"/>
      <c r="G373" s="507"/>
      <c r="H373" s="10"/>
      <c r="I373" s="10"/>
      <c r="J373" s="10"/>
      <c r="K373" s="10"/>
      <c r="L373" s="10"/>
      <c r="M373" s="10"/>
      <c r="N373" s="10"/>
      <c r="O373" s="10"/>
      <c r="P373" s="10"/>
      <c r="Q373" s="10"/>
      <c r="R373" s="10"/>
      <c r="S373" s="10"/>
      <c r="T373" s="10"/>
      <c r="U373" s="10"/>
      <c r="V373" s="10"/>
      <c r="W373" s="10"/>
      <c r="X373" s="10"/>
      <c r="Y373" s="10"/>
      <c r="Z373" s="10"/>
    </row>
    <row r="374" spans="1:26" ht="15.5">
      <c r="A374" s="10"/>
      <c r="B374" s="10"/>
      <c r="C374" s="10"/>
      <c r="D374" s="10"/>
      <c r="E374" s="10"/>
      <c r="F374" s="10"/>
      <c r="G374" s="507"/>
      <c r="H374" s="10"/>
      <c r="I374" s="10"/>
      <c r="J374" s="10"/>
      <c r="K374" s="10"/>
      <c r="L374" s="10"/>
      <c r="M374" s="10"/>
      <c r="N374" s="10"/>
      <c r="O374" s="10"/>
      <c r="P374" s="10"/>
      <c r="Q374" s="10"/>
      <c r="R374" s="10"/>
      <c r="S374" s="10"/>
      <c r="T374" s="10"/>
      <c r="U374" s="10"/>
      <c r="V374" s="10"/>
      <c r="W374" s="10"/>
      <c r="X374" s="10"/>
      <c r="Y374" s="10"/>
      <c r="Z374" s="10"/>
    </row>
    <row r="375" spans="1:26" ht="15.5">
      <c r="A375" s="10"/>
      <c r="B375" s="10"/>
      <c r="C375" s="10"/>
      <c r="D375" s="10"/>
      <c r="E375" s="10"/>
      <c r="F375" s="10"/>
      <c r="G375" s="507"/>
      <c r="H375" s="10"/>
      <c r="I375" s="10"/>
      <c r="J375" s="10"/>
      <c r="K375" s="10"/>
      <c r="L375" s="10"/>
      <c r="M375" s="10"/>
      <c r="N375" s="10"/>
      <c r="O375" s="10"/>
      <c r="P375" s="10"/>
      <c r="Q375" s="10"/>
      <c r="R375" s="10"/>
      <c r="S375" s="10"/>
      <c r="T375" s="10"/>
      <c r="U375" s="10"/>
      <c r="V375" s="10"/>
      <c r="W375" s="10"/>
      <c r="X375" s="10"/>
      <c r="Y375" s="10"/>
      <c r="Z375" s="10"/>
    </row>
    <row r="376" spans="1:26" ht="15.5">
      <c r="A376" s="10"/>
      <c r="B376" s="10"/>
      <c r="C376" s="10"/>
      <c r="D376" s="10"/>
      <c r="E376" s="10"/>
      <c r="F376" s="10"/>
      <c r="G376" s="507"/>
      <c r="H376" s="10"/>
      <c r="I376" s="10"/>
      <c r="J376" s="10"/>
      <c r="K376" s="10"/>
      <c r="L376" s="10"/>
      <c r="M376" s="10"/>
      <c r="N376" s="10"/>
      <c r="O376" s="10"/>
      <c r="P376" s="10"/>
      <c r="Q376" s="10"/>
      <c r="R376" s="10"/>
      <c r="S376" s="10"/>
      <c r="T376" s="10"/>
      <c r="U376" s="10"/>
      <c r="V376" s="10"/>
      <c r="W376" s="10"/>
      <c r="X376" s="10"/>
      <c r="Y376" s="10"/>
      <c r="Z376" s="10"/>
    </row>
    <row r="377" spans="1:26" ht="15.5">
      <c r="A377" s="10"/>
      <c r="B377" s="10"/>
      <c r="C377" s="10"/>
      <c r="D377" s="10"/>
      <c r="E377" s="10"/>
      <c r="F377" s="10"/>
      <c r="G377" s="507"/>
      <c r="H377" s="10"/>
      <c r="I377" s="10"/>
      <c r="J377" s="10"/>
      <c r="K377" s="10"/>
      <c r="L377" s="10"/>
      <c r="M377" s="10"/>
      <c r="N377" s="10"/>
      <c r="O377" s="10"/>
      <c r="P377" s="10"/>
      <c r="Q377" s="10"/>
      <c r="R377" s="10"/>
      <c r="S377" s="10"/>
      <c r="T377" s="10"/>
      <c r="U377" s="10"/>
      <c r="V377" s="10"/>
      <c r="W377" s="10"/>
      <c r="X377" s="10"/>
      <c r="Y377" s="10"/>
      <c r="Z377" s="10"/>
    </row>
    <row r="378" spans="1:26" ht="15.5">
      <c r="A378" s="10"/>
      <c r="B378" s="10"/>
      <c r="C378" s="10"/>
      <c r="D378" s="10"/>
      <c r="E378" s="10"/>
      <c r="F378" s="10"/>
      <c r="G378" s="507"/>
      <c r="H378" s="10"/>
      <c r="I378" s="10"/>
      <c r="J378" s="10"/>
      <c r="K378" s="10"/>
      <c r="L378" s="10"/>
      <c r="M378" s="10"/>
      <c r="N378" s="10"/>
      <c r="O378" s="10"/>
      <c r="P378" s="10"/>
      <c r="Q378" s="10"/>
      <c r="R378" s="10"/>
      <c r="S378" s="10"/>
      <c r="T378" s="10"/>
      <c r="U378" s="10"/>
      <c r="V378" s="10"/>
      <c r="W378" s="10"/>
      <c r="X378" s="10"/>
      <c r="Y378" s="10"/>
      <c r="Z378" s="10"/>
    </row>
    <row r="379" spans="1:26" ht="15.5">
      <c r="A379" s="10"/>
      <c r="B379" s="10"/>
      <c r="C379" s="10"/>
      <c r="D379" s="10"/>
      <c r="E379" s="10"/>
      <c r="F379" s="10"/>
      <c r="G379" s="507"/>
      <c r="H379" s="10"/>
      <c r="I379" s="10"/>
      <c r="J379" s="10"/>
      <c r="K379" s="10"/>
      <c r="L379" s="10"/>
      <c r="M379" s="10"/>
      <c r="N379" s="10"/>
      <c r="O379" s="10"/>
      <c r="P379" s="10"/>
      <c r="Q379" s="10"/>
      <c r="R379" s="10"/>
      <c r="S379" s="10"/>
      <c r="T379" s="10"/>
      <c r="U379" s="10"/>
      <c r="V379" s="10"/>
      <c r="W379" s="10"/>
      <c r="X379" s="10"/>
      <c r="Y379" s="10"/>
      <c r="Z379" s="10"/>
    </row>
    <row r="380" spans="1:26" ht="15.5">
      <c r="A380" s="10"/>
      <c r="B380" s="10"/>
      <c r="C380" s="10"/>
      <c r="D380" s="10"/>
      <c r="E380" s="10"/>
      <c r="F380" s="10"/>
      <c r="G380" s="507"/>
      <c r="H380" s="10"/>
      <c r="I380" s="10"/>
      <c r="J380" s="10"/>
      <c r="K380" s="10"/>
      <c r="L380" s="10"/>
      <c r="M380" s="10"/>
      <c r="N380" s="10"/>
      <c r="O380" s="10"/>
      <c r="P380" s="10"/>
      <c r="Q380" s="10"/>
      <c r="R380" s="10"/>
      <c r="S380" s="10"/>
      <c r="T380" s="10"/>
      <c r="U380" s="10"/>
      <c r="V380" s="10"/>
      <c r="W380" s="10"/>
      <c r="X380" s="10"/>
      <c r="Y380" s="10"/>
      <c r="Z380" s="10"/>
    </row>
    <row r="381" spans="1:26" ht="15.5">
      <c r="A381" s="10"/>
      <c r="B381" s="10"/>
      <c r="C381" s="10"/>
      <c r="D381" s="10"/>
      <c r="E381" s="10"/>
      <c r="F381" s="10"/>
      <c r="G381" s="507"/>
      <c r="H381" s="10"/>
      <c r="I381" s="10"/>
      <c r="J381" s="10"/>
      <c r="K381" s="10"/>
      <c r="L381" s="10"/>
      <c r="M381" s="10"/>
      <c r="N381" s="10"/>
      <c r="O381" s="10"/>
      <c r="P381" s="10"/>
      <c r="Q381" s="10"/>
      <c r="R381" s="10"/>
      <c r="S381" s="10"/>
      <c r="T381" s="10"/>
      <c r="U381" s="10"/>
      <c r="V381" s="10"/>
      <c r="W381" s="10"/>
      <c r="X381" s="10"/>
      <c r="Y381" s="10"/>
      <c r="Z381" s="10"/>
    </row>
    <row r="382" spans="1:26" ht="15.5">
      <c r="A382" s="10"/>
      <c r="B382" s="10"/>
      <c r="C382" s="10"/>
      <c r="D382" s="10"/>
      <c r="E382" s="10"/>
      <c r="F382" s="10"/>
      <c r="G382" s="507"/>
      <c r="H382" s="10"/>
      <c r="I382" s="10"/>
      <c r="J382" s="10"/>
      <c r="K382" s="10"/>
      <c r="L382" s="10"/>
      <c r="M382" s="10"/>
      <c r="N382" s="10"/>
      <c r="O382" s="10"/>
      <c r="P382" s="10"/>
      <c r="Q382" s="10"/>
      <c r="R382" s="10"/>
      <c r="S382" s="10"/>
      <c r="T382" s="10"/>
      <c r="U382" s="10"/>
      <c r="V382" s="10"/>
      <c r="W382" s="10"/>
      <c r="X382" s="10"/>
      <c r="Y382" s="10"/>
      <c r="Z382" s="10"/>
    </row>
    <row r="383" spans="1:26" ht="15.5">
      <c r="A383" s="10"/>
      <c r="B383" s="10"/>
      <c r="C383" s="10"/>
      <c r="D383" s="10"/>
      <c r="E383" s="10"/>
      <c r="F383" s="10"/>
      <c r="G383" s="507"/>
      <c r="H383" s="10"/>
      <c r="I383" s="10"/>
      <c r="J383" s="10"/>
      <c r="K383" s="10"/>
      <c r="L383" s="10"/>
      <c r="M383" s="10"/>
      <c r="N383" s="10"/>
      <c r="O383" s="10"/>
      <c r="P383" s="10"/>
      <c r="Q383" s="10"/>
      <c r="R383" s="10"/>
      <c r="S383" s="10"/>
      <c r="T383" s="10"/>
      <c r="U383" s="10"/>
      <c r="V383" s="10"/>
      <c r="W383" s="10"/>
      <c r="X383" s="10"/>
      <c r="Y383" s="10"/>
      <c r="Z383" s="10"/>
    </row>
    <row r="384" spans="1:26" ht="15.5">
      <c r="A384" s="10"/>
      <c r="B384" s="10"/>
      <c r="C384" s="10"/>
      <c r="D384" s="10"/>
      <c r="E384" s="10"/>
      <c r="F384" s="10"/>
      <c r="G384" s="507"/>
      <c r="H384" s="10"/>
      <c r="I384" s="10"/>
      <c r="J384" s="10"/>
      <c r="K384" s="10"/>
      <c r="L384" s="10"/>
      <c r="M384" s="10"/>
      <c r="N384" s="10"/>
      <c r="O384" s="10"/>
      <c r="P384" s="10"/>
      <c r="Q384" s="10"/>
      <c r="R384" s="10"/>
      <c r="S384" s="10"/>
      <c r="T384" s="10"/>
      <c r="U384" s="10"/>
      <c r="V384" s="10"/>
      <c r="W384" s="10"/>
      <c r="X384" s="10"/>
      <c r="Y384" s="10"/>
      <c r="Z384" s="10"/>
    </row>
    <row r="385" spans="1:26" ht="15.5">
      <c r="A385" s="10"/>
      <c r="B385" s="10"/>
      <c r="C385" s="10"/>
      <c r="D385" s="10"/>
      <c r="E385" s="10"/>
      <c r="F385" s="10"/>
      <c r="G385" s="507"/>
      <c r="H385" s="10"/>
      <c r="I385" s="10"/>
      <c r="J385" s="10"/>
      <c r="K385" s="10"/>
      <c r="L385" s="10"/>
      <c r="M385" s="10"/>
      <c r="N385" s="10"/>
      <c r="O385" s="10"/>
      <c r="P385" s="10"/>
      <c r="Q385" s="10"/>
      <c r="R385" s="10"/>
      <c r="S385" s="10"/>
      <c r="T385" s="10"/>
      <c r="U385" s="10"/>
      <c r="V385" s="10"/>
      <c r="W385" s="10"/>
      <c r="X385" s="10"/>
      <c r="Y385" s="10"/>
      <c r="Z385" s="10"/>
    </row>
    <row r="386" spans="1:26" ht="15.5">
      <c r="A386" s="10"/>
      <c r="B386" s="10"/>
      <c r="C386" s="10"/>
      <c r="D386" s="10"/>
      <c r="E386" s="10"/>
      <c r="F386" s="10"/>
      <c r="G386" s="507"/>
      <c r="H386" s="10"/>
      <c r="I386" s="10"/>
      <c r="J386" s="10"/>
      <c r="K386" s="10"/>
      <c r="L386" s="10"/>
      <c r="M386" s="10"/>
      <c r="N386" s="10"/>
      <c r="O386" s="10"/>
      <c r="P386" s="10"/>
      <c r="Q386" s="10"/>
      <c r="R386" s="10"/>
      <c r="S386" s="10"/>
      <c r="T386" s="10"/>
      <c r="U386" s="10"/>
      <c r="V386" s="10"/>
      <c r="W386" s="10"/>
      <c r="X386" s="10"/>
      <c r="Y386" s="10"/>
      <c r="Z386" s="10"/>
    </row>
    <row r="387" spans="1:26" ht="15.5">
      <c r="A387" s="10"/>
      <c r="B387" s="10"/>
      <c r="C387" s="10"/>
      <c r="D387" s="10"/>
      <c r="E387" s="10"/>
      <c r="F387" s="10"/>
      <c r="G387" s="507"/>
      <c r="H387" s="10"/>
      <c r="I387" s="10"/>
      <c r="J387" s="10"/>
      <c r="K387" s="10"/>
      <c r="L387" s="10"/>
      <c r="M387" s="10"/>
      <c r="N387" s="10"/>
      <c r="O387" s="10"/>
      <c r="P387" s="10"/>
      <c r="Q387" s="10"/>
      <c r="R387" s="10"/>
      <c r="S387" s="10"/>
      <c r="T387" s="10"/>
      <c r="U387" s="10"/>
      <c r="V387" s="10"/>
      <c r="W387" s="10"/>
      <c r="X387" s="10"/>
      <c r="Y387" s="10"/>
      <c r="Z387" s="10"/>
    </row>
    <row r="388" spans="1:26" ht="15.5">
      <c r="A388" s="10"/>
      <c r="B388" s="10"/>
      <c r="C388" s="10"/>
      <c r="D388" s="10"/>
      <c r="E388" s="10"/>
      <c r="F388" s="10"/>
      <c r="G388" s="507"/>
      <c r="H388" s="10"/>
      <c r="I388" s="10"/>
      <c r="J388" s="10"/>
      <c r="K388" s="10"/>
      <c r="L388" s="10"/>
      <c r="M388" s="10"/>
      <c r="N388" s="10"/>
      <c r="O388" s="10"/>
      <c r="P388" s="10"/>
      <c r="Q388" s="10"/>
      <c r="R388" s="10"/>
      <c r="S388" s="10"/>
      <c r="T388" s="10"/>
      <c r="U388" s="10"/>
      <c r="V388" s="10"/>
      <c r="W388" s="10"/>
      <c r="X388" s="10"/>
      <c r="Y388" s="10"/>
      <c r="Z388" s="10"/>
    </row>
    <row r="389" spans="1:26" ht="15.5">
      <c r="A389" s="10"/>
      <c r="B389" s="10"/>
      <c r="C389" s="10"/>
      <c r="D389" s="10"/>
      <c r="E389" s="10"/>
      <c r="F389" s="10"/>
      <c r="G389" s="507"/>
      <c r="H389" s="10"/>
      <c r="I389" s="10"/>
      <c r="J389" s="10"/>
      <c r="K389" s="10"/>
      <c r="L389" s="10"/>
      <c r="M389" s="10"/>
      <c r="N389" s="10"/>
      <c r="O389" s="10"/>
      <c r="P389" s="10"/>
      <c r="Q389" s="10"/>
      <c r="R389" s="10"/>
      <c r="S389" s="10"/>
      <c r="T389" s="10"/>
      <c r="U389" s="10"/>
      <c r="V389" s="10"/>
      <c r="W389" s="10"/>
      <c r="X389" s="10"/>
      <c r="Y389" s="10"/>
      <c r="Z389" s="10"/>
    </row>
    <row r="390" spans="1:26" ht="15.5">
      <c r="A390" s="10"/>
      <c r="B390" s="10"/>
      <c r="C390" s="10"/>
      <c r="D390" s="10"/>
      <c r="E390" s="10"/>
      <c r="F390" s="10"/>
      <c r="G390" s="507"/>
      <c r="H390" s="10"/>
      <c r="I390" s="10"/>
      <c r="J390" s="10"/>
      <c r="K390" s="10"/>
      <c r="L390" s="10"/>
      <c r="M390" s="10"/>
      <c r="N390" s="10"/>
      <c r="O390" s="10"/>
      <c r="P390" s="10"/>
      <c r="Q390" s="10"/>
      <c r="R390" s="10"/>
      <c r="S390" s="10"/>
      <c r="T390" s="10"/>
      <c r="U390" s="10"/>
      <c r="V390" s="10"/>
      <c r="W390" s="10"/>
      <c r="X390" s="10"/>
      <c r="Y390" s="10"/>
      <c r="Z390" s="10"/>
    </row>
    <row r="391" spans="1:26" ht="15.5">
      <c r="A391" s="10"/>
      <c r="B391" s="10"/>
      <c r="C391" s="10"/>
      <c r="D391" s="10"/>
      <c r="E391" s="10"/>
      <c r="F391" s="10"/>
      <c r="G391" s="507"/>
      <c r="H391" s="10"/>
      <c r="I391" s="10"/>
      <c r="J391" s="10"/>
      <c r="K391" s="10"/>
      <c r="L391" s="10"/>
      <c r="M391" s="10"/>
      <c r="N391" s="10"/>
      <c r="O391" s="10"/>
      <c r="P391" s="10"/>
      <c r="Q391" s="10"/>
      <c r="R391" s="10"/>
      <c r="S391" s="10"/>
      <c r="T391" s="10"/>
      <c r="U391" s="10"/>
      <c r="V391" s="10"/>
      <c r="W391" s="10"/>
      <c r="X391" s="10"/>
      <c r="Y391" s="10"/>
      <c r="Z391" s="10"/>
    </row>
    <row r="392" spans="1:26" ht="15.5">
      <c r="A392" s="10"/>
      <c r="B392" s="10"/>
      <c r="C392" s="10"/>
      <c r="D392" s="10"/>
      <c r="E392" s="10"/>
      <c r="F392" s="10"/>
      <c r="G392" s="507"/>
      <c r="H392" s="10"/>
      <c r="I392" s="10"/>
      <c r="J392" s="10"/>
      <c r="K392" s="10"/>
      <c r="L392" s="10"/>
      <c r="M392" s="10"/>
      <c r="N392" s="10"/>
      <c r="O392" s="10"/>
      <c r="P392" s="10"/>
      <c r="Q392" s="10"/>
      <c r="R392" s="10"/>
      <c r="S392" s="10"/>
      <c r="T392" s="10"/>
      <c r="U392" s="10"/>
      <c r="V392" s="10"/>
      <c r="W392" s="10"/>
      <c r="X392" s="10"/>
      <c r="Y392" s="10"/>
      <c r="Z392" s="10"/>
    </row>
    <row r="393" spans="1:26" ht="15.5">
      <c r="A393" s="10"/>
      <c r="B393" s="10"/>
      <c r="C393" s="10"/>
      <c r="D393" s="10"/>
      <c r="E393" s="10"/>
      <c r="F393" s="10"/>
      <c r="G393" s="507"/>
      <c r="H393" s="10"/>
      <c r="I393" s="10"/>
      <c r="J393" s="10"/>
      <c r="K393" s="10"/>
      <c r="L393" s="10"/>
      <c r="M393" s="10"/>
      <c r="N393" s="10"/>
      <c r="O393" s="10"/>
      <c r="P393" s="10"/>
      <c r="Q393" s="10"/>
      <c r="R393" s="10"/>
      <c r="S393" s="10"/>
      <c r="T393" s="10"/>
      <c r="U393" s="10"/>
      <c r="V393" s="10"/>
      <c r="W393" s="10"/>
      <c r="X393" s="10"/>
      <c r="Y393" s="10"/>
      <c r="Z393" s="10"/>
    </row>
    <row r="394" spans="1:26" ht="15.5">
      <c r="A394" s="10"/>
      <c r="B394" s="10"/>
      <c r="C394" s="10"/>
      <c r="D394" s="10"/>
      <c r="E394" s="10"/>
      <c r="F394" s="10"/>
      <c r="G394" s="507"/>
      <c r="H394" s="10"/>
      <c r="I394" s="10"/>
      <c r="J394" s="10"/>
      <c r="K394" s="10"/>
      <c r="L394" s="10"/>
      <c r="M394" s="10"/>
      <c r="N394" s="10"/>
      <c r="O394" s="10"/>
      <c r="P394" s="10"/>
      <c r="Q394" s="10"/>
      <c r="R394" s="10"/>
      <c r="S394" s="10"/>
      <c r="T394" s="10"/>
      <c r="U394" s="10"/>
      <c r="V394" s="10"/>
      <c r="W394" s="10"/>
      <c r="X394" s="10"/>
      <c r="Y394" s="10"/>
      <c r="Z394" s="10"/>
    </row>
    <row r="395" spans="1:26" ht="15.5">
      <c r="A395" s="10"/>
      <c r="B395" s="10"/>
      <c r="C395" s="10"/>
      <c r="D395" s="10"/>
      <c r="E395" s="10"/>
      <c r="F395" s="10"/>
      <c r="G395" s="507"/>
      <c r="H395" s="10"/>
      <c r="I395" s="10"/>
      <c r="J395" s="10"/>
      <c r="K395" s="10"/>
      <c r="L395" s="10"/>
      <c r="M395" s="10"/>
      <c r="N395" s="10"/>
      <c r="O395" s="10"/>
      <c r="P395" s="10"/>
      <c r="Q395" s="10"/>
      <c r="R395" s="10"/>
      <c r="S395" s="10"/>
      <c r="T395" s="10"/>
      <c r="U395" s="10"/>
      <c r="V395" s="10"/>
      <c r="W395" s="10"/>
      <c r="X395" s="10"/>
      <c r="Y395" s="10"/>
      <c r="Z395" s="10"/>
    </row>
    <row r="396" spans="1:26" ht="15.5">
      <c r="A396" s="10"/>
      <c r="B396" s="10"/>
      <c r="C396" s="10"/>
      <c r="D396" s="10"/>
      <c r="E396" s="10"/>
      <c r="F396" s="10"/>
      <c r="G396" s="507"/>
      <c r="H396" s="10"/>
      <c r="I396" s="10"/>
      <c r="J396" s="10"/>
      <c r="K396" s="10"/>
      <c r="L396" s="10"/>
      <c r="M396" s="10"/>
      <c r="N396" s="10"/>
      <c r="O396" s="10"/>
      <c r="P396" s="10"/>
      <c r="Q396" s="10"/>
      <c r="R396" s="10"/>
      <c r="S396" s="10"/>
      <c r="T396" s="10"/>
      <c r="U396" s="10"/>
      <c r="V396" s="10"/>
      <c r="W396" s="10"/>
      <c r="X396" s="10"/>
      <c r="Y396" s="10"/>
      <c r="Z396" s="10"/>
    </row>
    <row r="397" spans="1:26" ht="15.5">
      <c r="A397" s="10"/>
      <c r="B397" s="10"/>
      <c r="C397" s="10"/>
      <c r="D397" s="10"/>
      <c r="E397" s="10"/>
      <c r="F397" s="10"/>
      <c r="G397" s="507"/>
      <c r="H397" s="10"/>
      <c r="I397" s="10"/>
      <c r="J397" s="10"/>
      <c r="K397" s="10"/>
      <c r="L397" s="10"/>
      <c r="M397" s="10"/>
      <c r="N397" s="10"/>
      <c r="O397" s="10"/>
      <c r="P397" s="10"/>
      <c r="Q397" s="10"/>
      <c r="R397" s="10"/>
      <c r="S397" s="10"/>
      <c r="T397" s="10"/>
      <c r="U397" s="10"/>
      <c r="V397" s="10"/>
      <c r="W397" s="10"/>
      <c r="X397" s="10"/>
      <c r="Y397" s="10"/>
      <c r="Z397" s="10"/>
    </row>
    <row r="398" spans="1:26" ht="15.5">
      <c r="A398" s="10"/>
      <c r="B398" s="10"/>
      <c r="C398" s="10"/>
      <c r="D398" s="10"/>
      <c r="E398" s="10"/>
      <c r="F398" s="10"/>
      <c r="G398" s="507"/>
      <c r="H398" s="10"/>
      <c r="I398" s="10"/>
      <c r="J398" s="10"/>
      <c r="K398" s="10"/>
      <c r="L398" s="10"/>
      <c r="M398" s="10"/>
      <c r="N398" s="10"/>
      <c r="O398" s="10"/>
      <c r="P398" s="10"/>
      <c r="Q398" s="10"/>
      <c r="R398" s="10"/>
      <c r="S398" s="10"/>
      <c r="T398" s="10"/>
      <c r="U398" s="10"/>
      <c r="V398" s="10"/>
      <c r="W398" s="10"/>
      <c r="X398" s="10"/>
      <c r="Y398" s="10"/>
      <c r="Z398" s="10"/>
    </row>
    <row r="399" spans="1:26" ht="15.5">
      <c r="A399" s="10"/>
      <c r="B399" s="10"/>
      <c r="C399" s="10"/>
      <c r="D399" s="10"/>
      <c r="E399" s="10"/>
      <c r="F399" s="10"/>
      <c r="G399" s="507"/>
      <c r="H399" s="10"/>
      <c r="I399" s="10"/>
      <c r="J399" s="10"/>
      <c r="K399" s="10"/>
      <c r="L399" s="10"/>
      <c r="M399" s="10"/>
      <c r="N399" s="10"/>
      <c r="O399" s="10"/>
      <c r="P399" s="10"/>
      <c r="Q399" s="10"/>
      <c r="R399" s="10"/>
      <c r="S399" s="10"/>
      <c r="T399" s="10"/>
      <c r="U399" s="10"/>
      <c r="V399" s="10"/>
      <c r="W399" s="10"/>
      <c r="X399" s="10"/>
      <c r="Y399" s="10"/>
      <c r="Z399" s="10"/>
    </row>
    <row r="400" spans="1:26" ht="15.5">
      <c r="A400" s="10"/>
      <c r="B400" s="10"/>
      <c r="C400" s="10"/>
      <c r="D400" s="10"/>
      <c r="E400" s="10"/>
      <c r="F400" s="10"/>
      <c r="G400" s="507"/>
      <c r="H400" s="10"/>
      <c r="I400" s="10"/>
      <c r="J400" s="10"/>
      <c r="K400" s="10"/>
      <c r="L400" s="10"/>
      <c r="M400" s="10"/>
      <c r="N400" s="10"/>
      <c r="O400" s="10"/>
      <c r="P400" s="10"/>
      <c r="Q400" s="10"/>
      <c r="R400" s="10"/>
      <c r="S400" s="10"/>
      <c r="T400" s="10"/>
      <c r="U400" s="10"/>
      <c r="V400" s="10"/>
      <c r="W400" s="10"/>
      <c r="X400" s="10"/>
      <c r="Y400" s="10"/>
      <c r="Z400" s="10"/>
    </row>
    <row r="401" spans="1:26" ht="15.5">
      <c r="A401" s="10"/>
      <c r="B401" s="10"/>
      <c r="C401" s="10"/>
      <c r="D401" s="10"/>
      <c r="E401" s="10"/>
      <c r="F401" s="10"/>
      <c r="G401" s="507"/>
      <c r="H401" s="10"/>
      <c r="I401" s="10"/>
      <c r="J401" s="10"/>
      <c r="K401" s="10"/>
      <c r="L401" s="10"/>
      <c r="M401" s="10"/>
      <c r="N401" s="10"/>
      <c r="O401" s="10"/>
      <c r="P401" s="10"/>
      <c r="Q401" s="10"/>
      <c r="R401" s="10"/>
      <c r="S401" s="10"/>
      <c r="T401" s="10"/>
      <c r="U401" s="10"/>
      <c r="V401" s="10"/>
      <c r="W401" s="10"/>
      <c r="X401" s="10"/>
      <c r="Y401" s="10"/>
      <c r="Z401" s="10"/>
    </row>
    <row r="402" spans="1:26" ht="15.5">
      <c r="A402" s="10"/>
      <c r="B402" s="10"/>
      <c r="C402" s="10"/>
      <c r="D402" s="10"/>
      <c r="E402" s="10"/>
      <c r="F402" s="10"/>
      <c r="G402" s="507"/>
      <c r="H402" s="10"/>
      <c r="I402" s="10"/>
      <c r="J402" s="10"/>
      <c r="K402" s="10"/>
      <c r="L402" s="10"/>
      <c r="M402" s="10"/>
      <c r="N402" s="10"/>
      <c r="O402" s="10"/>
      <c r="P402" s="10"/>
      <c r="Q402" s="10"/>
      <c r="R402" s="10"/>
      <c r="S402" s="10"/>
      <c r="T402" s="10"/>
      <c r="U402" s="10"/>
      <c r="V402" s="10"/>
      <c r="W402" s="10"/>
      <c r="X402" s="10"/>
      <c r="Y402" s="10"/>
      <c r="Z402" s="10"/>
    </row>
    <row r="403" spans="1:26" ht="15.5">
      <c r="A403" s="10"/>
      <c r="B403" s="10"/>
      <c r="C403" s="10"/>
      <c r="D403" s="10"/>
      <c r="E403" s="10"/>
      <c r="F403" s="10"/>
      <c r="G403" s="507"/>
      <c r="H403" s="10"/>
      <c r="I403" s="10"/>
      <c r="J403" s="10"/>
      <c r="K403" s="10"/>
      <c r="L403" s="10"/>
      <c r="M403" s="10"/>
      <c r="N403" s="10"/>
      <c r="O403" s="10"/>
      <c r="P403" s="10"/>
      <c r="Q403" s="10"/>
      <c r="R403" s="10"/>
      <c r="S403" s="10"/>
      <c r="T403" s="10"/>
      <c r="U403" s="10"/>
      <c r="V403" s="10"/>
      <c r="W403" s="10"/>
      <c r="X403" s="10"/>
      <c r="Y403" s="10"/>
      <c r="Z403" s="10"/>
    </row>
    <row r="404" spans="1:26" ht="15.5">
      <c r="A404" s="10"/>
      <c r="B404" s="10"/>
      <c r="C404" s="10"/>
      <c r="D404" s="10"/>
      <c r="E404" s="10"/>
      <c r="F404" s="10"/>
      <c r="G404" s="507"/>
      <c r="H404" s="10"/>
      <c r="I404" s="10"/>
      <c r="J404" s="10"/>
      <c r="K404" s="10"/>
      <c r="L404" s="10"/>
      <c r="M404" s="10"/>
      <c r="N404" s="10"/>
      <c r="O404" s="10"/>
      <c r="P404" s="10"/>
      <c r="Q404" s="10"/>
      <c r="R404" s="10"/>
      <c r="S404" s="10"/>
      <c r="T404" s="10"/>
      <c r="U404" s="10"/>
      <c r="V404" s="10"/>
      <c r="W404" s="10"/>
      <c r="X404" s="10"/>
      <c r="Y404" s="10"/>
      <c r="Z404" s="10"/>
    </row>
    <row r="405" spans="1:26" ht="15.5">
      <c r="A405" s="10"/>
      <c r="B405" s="10"/>
      <c r="C405" s="10"/>
      <c r="D405" s="10"/>
      <c r="E405" s="10"/>
      <c r="F405" s="10"/>
      <c r="G405" s="507"/>
      <c r="H405" s="10"/>
      <c r="I405" s="10"/>
      <c r="J405" s="10"/>
      <c r="K405" s="10"/>
      <c r="L405" s="10"/>
      <c r="M405" s="10"/>
      <c r="N405" s="10"/>
      <c r="O405" s="10"/>
      <c r="P405" s="10"/>
      <c r="Q405" s="10"/>
      <c r="R405" s="10"/>
      <c r="S405" s="10"/>
      <c r="T405" s="10"/>
      <c r="U405" s="10"/>
      <c r="V405" s="10"/>
      <c r="W405" s="10"/>
      <c r="X405" s="10"/>
      <c r="Y405" s="10"/>
      <c r="Z405" s="10"/>
    </row>
    <row r="406" spans="1:26" ht="15.5">
      <c r="A406" s="10"/>
      <c r="B406" s="10"/>
      <c r="C406" s="10"/>
      <c r="D406" s="10"/>
      <c r="E406" s="10"/>
      <c r="F406" s="10"/>
      <c r="G406" s="507"/>
      <c r="H406" s="10"/>
      <c r="I406" s="10"/>
      <c r="J406" s="10"/>
      <c r="K406" s="10"/>
      <c r="L406" s="10"/>
      <c r="M406" s="10"/>
      <c r="N406" s="10"/>
      <c r="O406" s="10"/>
      <c r="P406" s="10"/>
      <c r="Q406" s="10"/>
      <c r="R406" s="10"/>
      <c r="S406" s="10"/>
      <c r="T406" s="10"/>
      <c r="U406" s="10"/>
      <c r="V406" s="10"/>
      <c r="W406" s="10"/>
      <c r="X406" s="10"/>
      <c r="Y406" s="10"/>
      <c r="Z406" s="10"/>
    </row>
    <row r="407" spans="1:26" ht="15.5">
      <c r="A407" s="10"/>
      <c r="B407" s="10"/>
      <c r="C407" s="10"/>
      <c r="D407" s="10"/>
      <c r="E407" s="10"/>
      <c r="F407" s="10"/>
      <c r="G407" s="507"/>
      <c r="H407" s="10"/>
      <c r="I407" s="10"/>
      <c r="J407" s="10"/>
      <c r="K407" s="10"/>
      <c r="L407" s="10"/>
      <c r="M407" s="10"/>
      <c r="N407" s="10"/>
      <c r="O407" s="10"/>
      <c r="P407" s="10"/>
      <c r="Q407" s="10"/>
      <c r="R407" s="10"/>
      <c r="S407" s="10"/>
      <c r="T407" s="10"/>
      <c r="U407" s="10"/>
      <c r="V407" s="10"/>
      <c r="W407" s="10"/>
      <c r="X407" s="10"/>
      <c r="Y407" s="10"/>
      <c r="Z407" s="10"/>
    </row>
    <row r="408" spans="1:26" ht="15.5">
      <c r="A408" s="10"/>
      <c r="B408" s="10"/>
      <c r="C408" s="10"/>
      <c r="D408" s="10"/>
      <c r="E408" s="10"/>
      <c r="F408" s="10"/>
      <c r="G408" s="507"/>
      <c r="H408" s="10"/>
      <c r="I408" s="10"/>
      <c r="J408" s="10"/>
      <c r="K408" s="10"/>
      <c r="L408" s="10"/>
      <c r="M408" s="10"/>
      <c r="N408" s="10"/>
      <c r="O408" s="10"/>
      <c r="P408" s="10"/>
      <c r="Q408" s="10"/>
      <c r="R408" s="10"/>
      <c r="S408" s="10"/>
      <c r="T408" s="10"/>
      <c r="U408" s="10"/>
      <c r="V408" s="10"/>
      <c r="W408" s="10"/>
      <c r="X408" s="10"/>
      <c r="Y408" s="10"/>
      <c r="Z408" s="10"/>
    </row>
    <row r="409" spans="1:26" ht="15.5">
      <c r="A409" s="10"/>
      <c r="B409" s="10"/>
      <c r="C409" s="10"/>
      <c r="D409" s="10"/>
      <c r="E409" s="10"/>
      <c r="F409" s="10"/>
      <c r="G409" s="507"/>
      <c r="H409" s="10"/>
      <c r="I409" s="10"/>
      <c r="J409" s="10"/>
      <c r="K409" s="10"/>
      <c r="L409" s="10"/>
      <c r="M409" s="10"/>
      <c r="N409" s="10"/>
      <c r="O409" s="10"/>
      <c r="P409" s="10"/>
      <c r="Q409" s="10"/>
      <c r="R409" s="10"/>
      <c r="S409" s="10"/>
      <c r="T409" s="10"/>
      <c r="U409" s="10"/>
      <c r="V409" s="10"/>
      <c r="W409" s="10"/>
      <c r="X409" s="10"/>
      <c r="Y409" s="10"/>
      <c r="Z409" s="10"/>
    </row>
    <row r="410" spans="1:26" ht="15.5">
      <c r="A410" s="10"/>
      <c r="B410" s="10"/>
      <c r="C410" s="10"/>
      <c r="D410" s="10"/>
      <c r="E410" s="10"/>
      <c r="F410" s="10"/>
      <c r="G410" s="507"/>
      <c r="H410" s="10"/>
      <c r="I410" s="10"/>
      <c r="J410" s="10"/>
      <c r="K410" s="10"/>
      <c r="L410" s="10"/>
      <c r="M410" s="10"/>
      <c r="N410" s="10"/>
      <c r="O410" s="10"/>
      <c r="P410" s="10"/>
      <c r="Q410" s="10"/>
      <c r="R410" s="10"/>
      <c r="S410" s="10"/>
      <c r="T410" s="10"/>
      <c r="U410" s="10"/>
      <c r="V410" s="10"/>
      <c r="W410" s="10"/>
      <c r="X410" s="10"/>
      <c r="Y410" s="10"/>
      <c r="Z410" s="10"/>
    </row>
    <row r="411" spans="1:26" ht="15.5">
      <c r="A411" s="10"/>
      <c r="B411" s="10"/>
      <c r="C411" s="10"/>
      <c r="D411" s="10"/>
      <c r="E411" s="10"/>
      <c r="F411" s="10"/>
      <c r="G411" s="507"/>
      <c r="H411" s="10"/>
      <c r="I411" s="10"/>
      <c r="J411" s="10"/>
      <c r="K411" s="10"/>
      <c r="L411" s="10"/>
      <c r="M411" s="10"/>
      <c r="N411" s="10"/>
      <c r="O411" s="10"/>
      <c r="P411" s="10"/>
      <c r="Q411" s="10"/>
      <c r="R411" s="10"/>
      <c r="S411" s="10"/>
      <c r="T411" s="10"/>
      <c r="U411" s="10"/>
      <c r="V411" s="10"/>
      <c r="W411" s="10"/>
      <c r="X411" s="10"/>
      <c r="Y411" s="10"/>
      <c r="Z411" s="10"/>
    </row>
    <row r="412" spans="1:26" ht="15.5">
      <c r="A412" s="10"/>
      <c r="B412" s="10"/>
      <c r="C412" s="10"/>
      <c r="D412" s="10"/>
      <c r="E412" s="10"/>
      <c r="F412" s="10"/>
      <c r="G412" s="507"/>
      <c r="H412" s="10"/>
      <c r="I412" s="10"/>
      <c r="J412" s="10"/>
      <c r="K412" s="10"/>
      <c r="L412" s="10"/>
      <c r="M412" s="10"/>
      <c r="N412" s="10"/>
      <c r="O412" s="10"/>
      <c r="P412" s="10"/>
      <c r="Q412" s="10"/>
      <c r="R412" s="10"/>
      <c r="S412" s="10"/>
      <c r="T412" s="10"/>
      <c r="U412" s="10"/>
      <c r="V412" s="10"/>
      <c r="W412" s="10"/>
      <c r="X412" s="10"/>
      <c r="Y412" s="10"/>
      <c r="Z412" s="10"/>
    </row>
    <row r="413" spans="1:26" ht="15.5">
      <c r="A413" s="10"/>
      <c r="B413" s="10"/>
      <c r="C413" s="10"/>
      <c r="D413" s="10"/>
      <c r="E413" s="10"/>
      <c r="F413" s="10"/>
      <c r="G413" s="507"/>
      <c r="H413" s="10"/>
      <c r="I413" s="10"/>
      <c r="J413" s="10"/>
      <c r="K413" s="10"/>
      <c r="L413" s="10"/>
      <c r="M413" s="10"/>
      <c r="N413" s="10"/>
      <c r="O413" s="10"/>
      <c r="P413" s="10"/>
      <c r="Q413" s="10"/>
      <c r="R413" s="10"/>
      <c r="S413" s="10"/>
      <c r="T413" s="10"/>
      <c r="U413" s="10"/>
      <c r="V413" s="10"/>
      <c r="W413" s="10"/>
      <c r="X413" s="10"/>
      <c r="Y413" s="10"/>
      <c r="Z413" s="10"/>
    </row>
    <row r="414" spans="1:26" ht="15.5">
      <c r="A414" s="10"/>
      <c r="B414" s="10"/>
      <c r="C414" s="10"/>
      <c r="D414" s="10"/>
      <c r="E414" s="10"/>
      <c r="F414" s="10"/>
      <c r="G414" s="507"/>
      <c r="H414" s="10"/>
      <c r="I414" s="10"/>
      <c r="J414" s="10"/>
      <c r="K414" s="10"/>
      <c r="L414" s="10"/>
      <c r="M414" s="10"/>
      <c r="N414" s="10"/>
      <c r="O414" s="10"/>
      <c r="P414" s="10"/>
      <c r="Q414" s="10"/>
      <c r="R414" s="10"/>
      <c r="S414" s="10"/>
      <c r="T414" s="10"/>
      <c r="U414" s="10"/>
      <c r="V414" s="10"/>
      <c r="W414" s="10"/>
      <c r="X414" s="10"/>
      <c r="Y414" s="10"/>
      <c r="Z414" s="10"/>
    </row>
    <row r="415" spans="1:26" ht="15.5">
      <c r="A415" s="10"/>
      <c r="B415" s="10"/>
      <c r="C415" s="10"/>
      <c r="D415" s="10"/>
      <c r="E415" s="10"/>
      <c r="F415" s="10"/>
      <c r="G415" s="507"/>
      <c r="H415" s="10"/>
      <c r="I415" s="10"/>
      <c r="J415" s="10"/>
      <c r="K415" s="10"/>
      <c r="L415" s="10"/>
      <c r="M415" s="10"/>
      <c r="N415" s="10"/>
      <c r="O415" s="10"/>
      <c r="P415" s="10"/>
      <c r="Q415" s="10"/>
      <c r="R415" s="10"/>
      <c r="S415" s="10"/>
      <c r="T415" s="10"/>
      <c r="U415" s="10"/>
      <c r="V415" s="10"/>
      <c r="W415" s="10"/>
      <c r="X415" s="10"/>
      <c r="Y415" s="10"/>
      <c r="Z415" s="10"/>
    </row>
    <row r="416" spans="1:26" ht="15.5">
      <c r="A416" s="10"/>
      <c r="B416" s="10"/>
      <c r="C416" s="10"/>
      <c r="D416" s="10"/>
      <c r="E416" s="10"/>
      <c r="F416" s="10"/>
      <c r="G416" s="507"/>
      <c r="H416" s="10"/>
      <c r="I416" s="10"/>
      <c r="J416" s="10"/>
      <c r="K416" s="10"/>
      <c r="L416" s="10"/>
      <c r="M416" s="10"/>
      <c r="N416" s="10"/>
      <c r="O416" s="10"/>
      <c r="P416" s="10"/>
      <c r="Q416" s="10"/>
      <c r="R416" s="10"/>
      <c r="S416" s="10"/>
      <c r="T416" s="10"/>
      <c r="U416" s="10"/>
      <c r="V416" s="10"/>
      <c r="W416" s="10"/>
      <c r="X416" s="10"/>
      <c r="Y416" s="10"/>
      <c r="Z416" s="10"/>
    </row>
    <row r="417" spans="1:26" ht="15.5">
      <c r="A417" s="10"/>
      <c r="B417" s="10"/>
      <c r="C417" s="10"/>
      <c r="D417" s="10"/>
      <c r="E417" s="10"/>
      <c r="F417" s="10"/>
      <c r="G417" s="507"/>
      <c r="H417" s="10"/>
      <c r="I417" s="10"/>
      <c r="J417" s="10"/>
      <c r="K417" s="10"/>
      <c r="L417" s="10"/>
      <c r="M417" s="10"/>
      <c r="N417" s="10"/>
      <c r="O417" s="10"/>
      <c r="P417" s="10"/>
      <c r="Q417" s="10"/>
      <c r="R417" s="10"/>
      <c r="S417" s="10"/>
      <c r="T417" s="10"/>
      <c r="U417" s="10"/>
      <c r="V417" s="10"/>
      <c r="W417" s="10"/>
      <c r="X417" s="10"/>
      <c r="Y417" s="10"/>
      <c r="Z417" s="10"/>
    </row>
    <row r="418" spans="1:26" ht="15.5">
      <c r="A418" s="10"/>
      <c r="B418" s="10"/>
      <c r="C418" s="10"/>
      <c r="D418" s="10"/>
      <c r="E418" s="10"/>
      <c r="F418" s="10"/>
      <c r="G418" s="507"/>
      <c r="H418" s="10"/>
      <c r="I418" s="10"/>
      <c r="J418" s="10"/>
      <c r="K418" s="10"/>
      <c r="L418" s="10"/>
      <c r="M418" s="10"/>
      <c r="N418" s="10"/>
      <c r="O418" s="10"/>
      <c r="P418" s="10"/>
      <c r="Q418" s="10"/>
      <c r="R418" s="10"/>
      <c r="S418" s="10"/>
      <c r="T418" s="10"/>
      <c r="U418" s="10"/>
      <c r="V418" s="10"/>
      <c r="W418" s="10"/>
      <c r="X418" s="10"/>
      <c r="Y418" s="10"/>
      <c r="Z418" s="10"/>
    </row>
    <row r="419" spans="1:26" ht="15.5">
      <c r="A419" s="10"/>
      <c r="B419" s="10"/>
      <c r="C419" s="10"/>
      <c r="D419" s="10"/>
      <c r="E419" s="10"/>
      <c r="F419" s="10"/>
      <c r="G419" s="507"/>
      <c r="H419" s="10"/>
      <c r="I419" s="10"/>
      <c r="J419" s="10"/>
      <c r="K419" s="10"/>
      <c r="L419" s="10"/>
      <c r="M419" s="10"/>
      <c r="N419" s="10"/>
      <c r="O419" s="10"/>
      <c r="P419" s="10"/>
      <c r="Q419" s="10"/>
      <c r="R419" s="10"/>
      <c r="S419" s="10"/>
      <c r="T419" s="10"/>
      <c r="U419" s="10"/>
      <c r="V419" s="10"/>
      <c r="W419" s="10"/>
      <c r="X419" s="10"/>
      <c r="Y419" s="10"/>
      <c r="Z419" s="10"/>
    </row>
    <row r="420" spans="1:26" ht="15.5">
      <c r="A420" s="10"/>
      <c r="B420" s="10"/>
      <c r="C420" s="10"/>
      <c r="D420" s="10"/>
      <c r="E420" s="10"/>
      <c r="F420" s="10"/>
      <c r="G420" s="507"/>
      <c r="H420" s="10"/>
      <c r="I420" s="10"/>
      <c r="J420" s="10"/>
      <c r="K420" s="10"/>
      <c r="L420" s="10"/>
      <c r="M420" s="10"/>
      <c r="N420" s="10"/>
      <c r="O420" s="10"/>
      <c r="P420" s="10"/>
      <c r="Q420" s="10"/>
      <c r="R420" s="10"/>
      <c r="S420" s="10"/>
      <c r="T420" s="10"/>
      <c r="U420" s="10"/>
      <c r="V420" s="10"/>
      <c r="W420" s="10"/>
      <c r="X420" s="10"/>
      <c r="Y420" s="10"/>
      <c r="Z420" s="10"/>
    </row>
    <row r="421" spans="1:26" ht="15.5">
      <c r="A421" s="10"/>
      <c r="B421" s="10"/>
      <c r="C421" s="10"/>
      <c r="D421" s="10"/>
      <c r="E421" s="10"/>
      <c r="F421" s="10"/>
      <c r="G421" s="507"/>
      <c r="H421" s="10"/>
      <c r="I421" s="10"/>
      <c r="J421" s="10"/>
      <c r="K421" s="10"/>
      <c r="L421" s="10"/>
      <c r="M421" s="10"/>
      <c r="N421" s="10"/>
      <c r="O421" s="10"/>
      <c r="P421" s="10"/>
      <c r="Q421" s="10"/>
      <c r="R421" s="10"/>
      <c r="S421" s="10"/>
      <c r="T421" s="10"/>
      <c r="U421" s="10"/>
      <c r="V421" s="10"/>
      <c r="W421" s="10"/>
      <c r="X421" s="10"/>
      <c r="Y421" s="10"/>
      <c r="Z421" s="10"/>
    </row>
    <row r="422" spans="1:26" ht="15.5">
      <c r="A422" s="10"/>
      <c r="B422" s="10"/>
      <c r="C422" s="10"/>
      <c r="D422" s="10"/>
      <c r="E422" s="10"/>
      <c r="F422" s="10"/>
      <c r="G422" s="507"/>
      <c r="H422" s="10"/>
      <c r="I422" s="10"/>
      <c r="J422" s="10"/>
      <c r="K422" s="10"/>
      <c r="L422" s="10"/>
      <c r="M422" s="10"/>
      <c r="N422" s="10"/>
      <c r="O422" s="10"/>
      <c r="P422" s="10"/>
      <c r="Q422" s="10"/>
      <c r="R422" s="10"/>
      <c r="S422" s="10"/>
      <c r="T422" s="10"/>
      <c r="U422" s="10"/>
      <c r="V422" s="10"/>
      <c r="W422" s="10"/>
      <c r="X422" s="10"/>
      <c r="Y422" s="10"/>
      <c r="Z422" s="10"/>
    </row>
    <row r="423" spans="1:26" ht="15.5">
      <c r="A423" s="10"/>
      <c r="B423" s="10"/>
      <c r="C423" s="10"/>
      <c r="D423" s="10"/>
      <c r="E423" s="10"/>
      <c r="F423" s="10"/>
      <c r="G423" s="507"/>
      <c r="H423" s="10"/>
      <c r="I423" s="10"/>
      <c r="J423" s="10"/>
      <c r="K423" s="10"/>
      <c r="L423" s="10"/>
      <c r="M423" s="10"/>
      <c r="N423" s="10"/>
      <c r="O423" s="10"/>
      <c r="P423" s="10"/>
      <c r="Q423" s="10"/>
      <c r="R423" s="10"/>
      <c r="S423" s="10"/>
      <c r="T423" s="10"/>
      <c r="U423" s="10"/>
      <c r="V423" s="10"/>
      <c r="W423" s="10"/>
      <c r="X423" s="10"/>
      <c r="Y423" s="10"/>
      <c r="Z423" s="10"/>
    </row>
    <row r="424" spans="1:26" ht="15.5">
      <c r="A424" s="10"/>
      <c r="B424" s="10"/>
      <c r="C424" s="10"/>
      <c r="D424" s="10"/>
      <c r="E424" s="10"/>
      <c r="F424" s="10"/>
      <c r="G424" s="507"/>
      <c r="H424" s="10"/>
      <c r="I424" s="10"/>
      <c r="J424" s="10"/>
      <c r="K424" s="10"/>
      <c r="L424" s="10"/>
      <c r="M424" s="10"/>
      <c r="N424" s="10"/>
      <c r="O424" s="10"/>
      <c r="P424" s="10"/>
      <c r="Q424" s="10"/>
      <c r="R424" s="10"/>
      <c r="S424" s="10"/>
      <c r="T424" s="10"/>
      <c r="U424" s="10"/>
      <c r="V424" s="10"/>
      <c r="W424" s="10"/>
      <c r="X424" s="10"/>
      <c r="Y424" s="10"/>
      <c r="Z424" s="10"/>
    </row>
    <row r="425" spans="1:26" ht="15.5">
      <c r="A425" s="10"/>
      <c r="B425" s="10"/>
      <c r="C425" s="10"/>
      <c r="D425" s="10"/>
      <c r="E425" s="10"/>
      <c r="F425" s="10"/>
      <c r="G425" s="507"/>
      <c r="H425" s="10"/>
      <c r="I425" s="10"/>
      <c r="J425" s="10"/>
      <c r="K425" s="10"/>
      <c r="L425" s="10"/>
      <c r="M425" s="10"/>
      <c r="N425" s="10"/>
      <c r="O425" s="10"/>
      <c r="P425" s="10"/>
      <c r="Q425" s="10"/>
      <c r="R425" s="10"/>
      <c r="S425" s="10"/>
      <c r="T425" s="10"/>
      <c r="U425" s="10"/>
      <c r="V425" s="10"/>
      <c r="W425" s="10"/>
      <c r="X425" s="10"/>
      <c r="Y425" s="10"/>
      <c r="Z425" s="10"/>
    </row>
    <row r="426" spans="1:26" ht="15.5">
      <c r="A426" s="10"/>
      <c r="B426" s="10"/>
      <c r="C426" s="10"/>
      <c r="D426" s="10"/>
      <c r="E426" s="10"/>
      <c r="F426" s="10"/>
      <c r="G426" s="507"/>
      <c r="H426" s="10"/>
      <c r="I426" s="10"/>
      <c r="J426" s="10"/>
      <c r="K426" s="10"/>
      <c r="L426" s="10"/>
      <c r="M426" s="10"/>
      <c r="N426" s="10"/>
      <c r="O426" s="10"/>
      <c r="P426" s="10"/>
      <c r="Q426" s="10"/>
      <c r="R426" s="10"/>
      <c r="S426" s="10"/>
      <c r="T426" s="10"/>
      <c r="U426" s="10"/>
      <c r="V426" s="10"/>
      <c r="W426" s="10"/>
      <c r="X426" s="10"/>
      <c r="Y426" s="10"/>
      <c r="Z426" s="10"/>
    </row>
    <row r="427" spans="1:26" ht="15.5">
      <c r="A427" s="10"/>
      <c r="B427" s="10"/>
      <c r="C427" s="10"/>
      <c r="D427" s="10"/>
      <c r="E427" s="10"/>
      <c r="F427" s="10"/>
      <c r="G427" s="507"/>
      <c r="H427" s="10"/>
      <c r="I427" s="10"/>
      <c r="J427" s="10"/>
      <c r="K427" s="10"/>
      <c r="L427" s="10"/>
      <c r="M427" s="10"/>
      <c r="N427" s="10"/>
      <c r="O427" s="10"/>
      <c r="P427" s="10"/>
      <c r="Q427" s="10"/>
      <c r="R427" s="10"/>
      <c r="S427" s="10"/>
      <c r="T427" s="10"/>
      <c r="U427" s="10"/>
      <c r="V427" s="10"/>
      <c r="W427" s="10"/>
      <c r="X427" s="10"/>
      <c r="Y427" s="10"/>
      <c r="Z427" s="10"/>
    </row>
    <row r="428" spans="1:26" ht="15.5">
      <c r="A428" s="10"/>
      <c r="B428" s="10"/>
      <c r="C428" s="10"/>
      <c r="D428" s="10"/>
      <c r="E428" s="10"/>
      <c r="F428" s="10"/>
      <c r="G428" s="507"/>
      <c r="H428" s="10"/>
      <c r="I428" s="10"/>
      <c r="J428" s="10"/>
      <c r="K428" s="10"/>
      <c r="L428" s="10"/>
      <c r="M428" s="10"/>
      <c r="N428" s="10"/>
      <c r="O428" s="10"/>
      <c r="P428" s="10"/>
      <c r="Q428" s="10"/>
      <c r="R428" s="10"/>
      <c r="S428" s="10"/>
      <c r="T428" s="10"/>
      <c r="U428" s="10"/>
      <c r="V428" s="10"/>
      <c r="W428" s="10"/>
      <c r="X428" s="10"/>
      <c r="Y428" s="10"/>
      <c r="Z428" s="10"/>
    </row>
    <row r="429" spans="1:26" ht="15.5">
      <c r="A429" s="10"/>
      <c r="B429" s="10"/>
      <c r="C429" s="10"/>
      <c r="D429" s="10"/>
      <c r="E429" s="10"/>
      <c r="F429" s="10"/>
      <c r="G429" s="507"/>
      <c r="H429" s="10"/>
      <c r="I429" s="10"/>
      <c r="J429" s="10"/>
      <c r="K429" s="10"/>
      <c r="L429" s="10"/>
      <c r="M429" s="10"/>
      <c r="N429" s="10"/>
      <c r="O429" s="10"/>
      <c r="P429" s="10"/>
      <c r="Q429" s="10"/>
      <c r="R429" s="10"/>
      <c r="S429" s="10"/>
      <c r="T429" s="10"/>
      <c r="U429" s="10"/>
      <c r="V429" s="10"/>
      <c r="W429" s="10"/>
      <c r="X429" s="10"/>
      <c r="Y429" s="10"/>
      <c r="Z429" s="10"/>
    </row>
    <row r="430" spans="1:26" ht="15.5">
      <c r="A430" s="10"/>
      <c r="B430" s="10"/>
      <c r="C430" s="10"/>
      <c r="D430" s="10"/>
      <c r="E430" s="10"/>
      <c r="F430" s="10"/>
      <c r="G430" s="507"/>
      <c r="H430" s="10"/>
      <c r="I430" s="10"/>
      <c r="J430" s="10"/>
      <c r="K430" s="10"/>
      <c r="L430" s="10"/>
      <c r="M430" s="10"/>
      <c r="N430" s="10"/>
      <c r="O430" s="10"/>
      <c r="P430" s="10"/>
      <c r="Q430" s="10"/>
      <c r="R430" s="10"/>
      <c r="S430" s="10"/>
      <c r="T430" s="10"/>
      <c r="U430" s="10"/>
      <c r="V430" s="10"/>
      <c r="W430" s="10"/>
      <c r="X430" s="10"/>
      <c r="Y430" s="10"/>
      <c r="Z430" s="10"/>
    </row>
    <row r="431" spans="1:26" ht="15.5">
      <c r="A431" s="10"/>
      <c r="B431" s="10"/>
      <c r="C431" s="10"/>
      <c r="D431" s="10"/>
      <c r="E431" s="10"/>
      <c r="F431" s="10"/>
      <c r="G431" s="507"/>
      <c r="H431" s="10"/>
      <c r="I431" s="10"/>
      <c r="J431" s="10"/>
      <c r="K431" s="10"/>
      <c r="L431" s="10"/>
      <c r="M431" s="10"/>
      <c r="N431" s="10"/>
      <c r="O431" s="10"/>
      <c r="P431" s="10"/>
      <c r="Q431" s="10"/>
      <c r="R431" s="10"/>
      <c r="S431" s="10"/>
      <c r="T431" s="10"/>
      <c r="U431" s="10"/>
      <c r="V431" s="10"/>
      <c r="W431" s="10"/>
      <c r="X431" s="10"/>
      <c r="Y431" s="10"/>
      <c r="Z431" s="10"/>
    </row>
    <row r="432" spans="1:26" ht="15.5">
      <c r="A432" s="10"/>
      <c r="B432" s="10"/>
      <c r="C432" s="10"/>
      <c r="D432" s="10"/>
      <c r="E432" s="10"/>
      <c r="F432" s="10"/>
      <c r="G432" s="507"/>
      <c r="H432" s="10"/>
      <c r="I432" s="10"/>
      <c r="J432" s="10"/>
      <c r="K432" s="10"/>
      <c r="L432" s="10"/>
      <c r="M432" s="10"/>
      <c r="N432" s="10"/>
      <c r="O432" s="10"/>
      <c r="P432" s="10"/>
      <c r="Q432" s="10"/>
      <c r="R432" s="10"/>
      <c r="S432" s="10"/>
      <c r="T432" s="10"/>
      <c r="U432" s="10"/>
      <c r="V432" s="10"/>
      <c r="W432" s="10"/>
      <c r="X432" s="10"/>
      <c r="Y432" s="10"/>
      <c r="Z432" s="10"/>
    </row>
    <row r="433" spans="1:26" ht="15.5">
      <c r="A433" s="10"/>
      <c r="B433" s="10"/>
      <c r="C433" s="10"/>
      <c r="D433" s="10"/>
      <c r="E433" s="10"/>
      <c r="F433" s="10"/>
      <c r="G433" s="507"/>
      <c r="H433" s="10"/>
      <c r="I433" s="10"/>
      <c r="J433" s="10"/>
      <c r="K433" s="10"/>
      <c r="L433" s="10"/>
      <c r="M433" s="10"/>
      <c r="N433" s="10"/>
      <c r="O433" s="10"/>
      <c r="P433" s="10"/>
      <c r="Q433" s="10"/>
      <c r="R433" s="10"/>
      <c r="S433" s="10"/>
      <c r="T433" s="10"/>
      <c r="U433" s="10"/>
      <c r="V433" s="10"/>
      <c r="W433" s="10"/>
      <c r="X433" s="10"/>
      <c r="Y433" s="10"/>
      <c r="Z433" s="10"/>
    </row>
    <row r="434" spans="1:26" ht="15.5">
      <c r="A434" s="10"/>
      <c r="B434" s="10"/>
      <c r="C434" s="10"/>
      <c r="D434" s="10"/>
      <c r="E434" s="10"/>
      <c r="F434" s="10"/>
      <c r="G434" s="507"/>
      <c r="H434" s="10"/>
      <c r="I434" s="10"/>
      <c r="J434" s="10"/>
      <c r="K434" s="10"/>
      <c r="L434" s="10"/>
      <c r="M434" s="10"/>
      <c r="N434" s="10"/>
      <c r="O434" s="10"/>
      <c r="P434" s="10"/>
      <c r="Q434" s="10"/>
      <c r="R434" s="10"/>
      <c r="S434" s="10"/>
      <c r="T434" s="10"/>
      <c r="U434" s="10"/>
      <c r="V434" s="10"/>
      <c r="W434" s="10"/>
      <c r="X434" s="10"/>
      <c r="Y434" s="10"/>
      <c r="Z434" s="10"/>
    </row>
    <row r="435" spans="1:26" ht="15.5">
      <c r="A435" s="10"/>
      <c r="B435" s="10"/>
      <c r="C435" s="10"/>
      <c r="D435" s="10"/>
      <c r="E435" s="10"/>
      <c r="F435" s="10"/>
      <c r="G435" s="507"/>
      <c r="H435" s="10"/>
      <c r="I435" s="10"/>
      <c r="J435" s="10"/>
      <c r="K435" s="10"/>
      <c r="L435" s="10"/>
      <c r="M435" s="10"/>
      <c r="N435" s="10"/>
      <c r="O435" s="10"/>
      <c r="P435" s="10"/>
      <c r="Q435" s="10"/>
      <c r="R435" s="10"/>
      <c r="S435" s="10"/>
      <c r="T435" s="10"/>
      <c r="U435" s="10"/>
      <c r="V435" s="10"/>
      <c r="W435" s="10"/>
      <c r="X435" s="10"/>
      <c r="Y435" s="10"/>
      <c r="Z435" s="10"/>
    </row>
    <row r="436" spans="1:26" ht="15.5">
      <c r="A436" s="10"/>
      <c r="B436" s="10"/>
      <c r="C436" s="10"/>
      <c r="D436" s="10"/>
      <c r="E436" s="10"/>
      <c r="F436" s="10"/>
      <c r="G436" s="507"/>
      <c r="H436" s="10"/>
      <c r="I436" s="10"/>
      <c r="J436" s="10"/>
      <c r="K436" s="10"/>
      <c r="L436" s="10"/>
      <c r="M436" s="10"/>
      <c r="N436" s="10"/>
      <c r="O436" s="10"/>
      <c r="P436" s="10"/>
      <c r="Q436" s="10"/>
      <c r="R436" s="10"/>
      <c r="S436" s="10"/>
      <c r="T436" s="10"/>
      <c r="U436" s="10"/>
      <c r="V436" s="10"/>
      <c r="W436" s="10"/>
      <c r="X436" s="10"/>
      <c r="Y436" s="10"/>
      <c r="Z436" s="10"/>
    </row>
    <row r="437" spans="1:26" ht="15.5">
      <c r="A437" s="10"/>
      <c r="B437" s="10"/>
      <c r="C437" s="10"/>
      <c r="D437" s="10"/>
      <c r="E437" s="10"/>
      <c r="F437" s="10"/>
      <c r="G437" s="507"/>
      <c r="H437" s="10"/>
      <c r="I437" s="10"/>
      <c r="J437" s="10"/>
      <c r="K437" s="10"/>
      <c r="L437" s="10"/>
      <c r="M437" s="10"/>
      <c r="N437" s="10"/>
      <c r="O437" s="10"/>
      <c r="P437" s="10"/>
      <c r="Q437" s="10"/>
      <c r="R437" s="10"/>
      <c r="S437" s="10"/>
      <c r="T437" s="10"/>
      <c r="U437" s="10"/>
      <c r="V437" s="10"/>
      <c r="W437" s="10"/>
      <c r="X437" s="10"/>
      <c r="Y437" s="10"/>
      <c r="Z437" s="10"/>
    </row>
    <row r="438" spans="1:26" ht="15.5">
      <c r="A438" s="10"/>
      <c r="B438" s="10"/>
      <c r="C438" s="10"/>
      <c r="D438" s="10"/>
      <c r="E438" s="10"/>
      <c r="F438" s="10"/>
      <c r="G438" s="507"/>
      <c r="H438" s="10"/>
      <c r="I438" s="10"/>
      <c r="J438" s="10"/>
      <c r="K438" s="10"/>
      <c r="L438" s="10"/>
      <c r="M438" s="10"/>
      <c r="N438" s="10"/>
      <c r="O438" s="10"/>
      <c r="P438" s="10"/>
      <c r="Q438" s="10"/>
      <c r="R438" s="10"/>
      <c r="S438" s="10"/>
      <c r="T438" s="10"/>
      <c r="U438" s="10"/>
      <c r="V438" s="10"/>
      <c r="W438" s="10"/>
      <c r="X438" s="10"/>
      <c r="Y438" s="10"/>
      <c r="Z438" s="10"/>
    </row>
    <row r="439" spans="1:26" ht="15.5">
      <c r="A439" s="10"/>
      <c r="B439" s="10"/>
      <c r="C439" s="10"/>
      <c r="D439" s="10"/>
      <c r="E439" s="10"/>
      <c r="F439" s="10"/>
      <c r="G439" s="507"/>
      <c r="H439" s="10"/>
      <c r="I439" s="10"/>
      <c r="J439" s="10"/>
      <c r="K439" s="10"/>
      <c r="L439" s="10"/>
      <c r="M439" s="10"/>
      <c r="N439" s="10"/>
      <c r="O439" s="10"/>
      <c r="P439" s="10"/>
      <c r="Q439" s="10"/>
      <c r="R439" s="10"/>
      <c r="S439" s="10"/>
      <c r="T439" s="10"/>
      <c r="U439" s="10"/>
      <c r="V439" s="10"/>
      <c r="W439" s="10"/>
      <c r="X439" s="10"/>
      <c r="Y439" s="10"/>
      <c r="Z439" s="10"/>
    </row>
    <row r="440" spans="1:26" ht="15.5">
      <c r="A440" s="10"/>
      <c r="B440" s="10"/>
      <c r="C440" s="10"/>
      <c r="D440" s="10"/>
      <c r="E440" s="10"/>
      <c r="F440" s="10"/>
      <c r="G440" s="507"/>
      <c r="H440" s="10"/>
      <c r="I440" s="10"/>
      <c r="J440" s="10"/>
      <c r="K440" s="10"/>
      <c r="L440" s="10"/>
      <c r="M440" s="10"/>
      <c r="N440" s="10"/>
      <c r="O440" s="10"/>
      <c r="P440" s="10"/>
      <c r="Q440" s="10"/>
      <c r="R440" s="10"/>
      <c r="S440" s="10"/>
      <c r="T440" s="10"/>
      <c r="U440" s="10"/>
      <c r="V440" s="10"/>
      <c r="W440" s="10"/>
      <c r="X440" s="10"/>
      <c r="Y440" s="10"/>
      <c r="Z440" s="10"/>
    </row>
    <row r="441" spans="1:26" ht="15.5">
      <c r="A441" s="10"/>
      <c r="B441" s="10"/>
      <c r="C441" s="10"/>
      <c r="D441" s="10"/>
      <c r="E441" s="10"/>
      <c r="F441" s="10"/>
      <c r="G441" s="507"/>
      <c r="H441" s="10"/>
      <c r="I441" s="10"/>
      <c r="J441" s="10"/>
      <c r="K441" s="10"/>
      <c r="L441" s="10"/>
      <c r="M441" s="10"/>
      <c r="N441" s="10"/>
      <c r="O441" s="10"/>
      <c r="P441" s="10"/>
      <c r="Q441" s="10"/>
      <c r="R441" s="10"/>
      <c r="S441" s="10"/>
      <c r="T441" s="10"/>
      <c r="U441" s="10"/>
      <c r="V441" s="10"/>
      <c r="W441" s="10"/>
      <c r="X441" s="10"/>
      <c r="Y441" s="10"/>
      <c r="Z441" s="10"/>
    </row>
    <row r="442" spans="1:26" ht="15.5">
      <c r="A442" s="10"/>
      <c r="B442" s="10"/>
      <c r="C442" s="10"/>
      <c r="D442" s="10"/>
      <c r="E442" s="10"/>
      <c r="F442" s="10"/>
      <c r="G442" s="507"/>
      <c r="H442" s="10"/>
      <c r="I442" s="10"/>
      <c r="J442" s="10"/>
      <c r="K442" s="10"/>
      <c r="L442" s="10"/>
      <c r="M442" s="10"/>
      <c r="N442" s="10"/>
      <c r="O442" s="10"/>
      <c r="P442" s="10"/>
      <c r="Q442" s="10"/>
      <c r="R442" s="10"/>
      <c r="S442" s="10"/>
      <c r="T442" s="10"/>
      <c r="U442" s="10"/>
      <c r="V442" s="10"/>
      <c r="W442" s="10"/>
      <c r="X442" s="10"/>
      <c r="Y442" s="10"/>
      <c r="Z442" s="10"/>
    </row>
    <row r="443" spans="1:26" ht="15.5">
      <c r="A443" s="10"/>
      <c r="B443" s="10"/>
      <c r="C443" s="10"/>
      <c r="D443" s="10"/>
      <c r="E443" s="10"/>
      <c r="F443" s="10"/>
      <c r="G443" s="507"/>
      <c r="H443" s="10"/>
      <c r="I443" s="10"/>
      <c r="J443" s="10"/>
      <c r="K443" s="10"/>
      <c r="L443" s="10"/>
      <c r="M443" s="10"/>
      <c r="N443" s="10"/>
      <c r="O443" s="10"/>
      <c r="P443" s="10"/>
      <c r="Q443" s="10"/>
      <c r="R443" s="10"/>
      <c r="S443" s="10"/>
      <c r="T443" s="10"/>
      <c r="U443" s="10"/>
      <c r="V443" s="10"/>
      <c r="W443" s="10"/>
      <c r="X443" s="10"/>
      <c r="Y443" s="10"/>
      <c r="Z443" s="10"/>
    </row>
    <row r="444" spans="1:26" ht="15.5">
      <c r="A444" s="10"/>
      <c r="B444" s="10"/>
      <c r="C444" s="10"/>
      <c r="D444" s="10"/>
      <c r="E444" s="10"/>
      <c r="F444" s="10"/>
      <c r="G444" s="507"/>
      <c r="H444" s="10"/>
      <c r="I444" s="10"/>
      <c r="J444" s="10"/>
      <c r="K444" s="10"/>
      <c r="L444" s="10"/>
      <c r="M444" s="10"/>
      <c r="N444" s="10"/>
      <c r="O444" s="10"/>
      <c r="P444" s="10"/>
      <c r="Q444" s="10"/>
      <c r="R444" s="10"/>
      <c r="S444" s="10"/>
      <c r="T444" s="10"/>
      <c r="U444" s="10"/>
      <c r="V444" s="10"/>
      <c r="W444" s="10"/>
      <c r="X444" s="10"/>
      <c r="Y444" s="10"/>
      <c r="Z444" s="10"/>
    </row>
    <row r="445" spans="1:26" ht="15.5">
      <c r="A445" s="10"/>
      <c r="B445" s="10"/>
      <c r="C445" s="10"/>
      <c r="D445" s="10"/>
      <c r="E445" s="10"/>
      <c r="F445" s="10"/>
      <c r="G445" s="507"/>
      <c r="H445" s="10"/>
      <c r="I445" s="10"/>
      <c r="J445" s="10"/>
      <c r="K445" s="10"/>
      <c r="L445" s="10"/>
      <c r="M445" s="10"/>
      <c r="N445" s="10"/>
      <c r="O445" s="10"/>
      <c r="P445" s="10"/>
      <c r="Q445" s="10"/>
      <c r="R445" s="10"/>
      <c r="S445" s="10"/>
      <c r="T445" s="10"/>
      <c r="U445" s="10"/>
      <c r="V445" s="10"/>
      <c r="W445" s="10"/>
      <c r="X445" s="10"/>
      <c r="Y445" s="10"/>
      <c r="Z445" s="10"/>
    </row>
    <row r="446" spans="1:26" ht="15.5">
      <c r="A446" s="10"/>
      <c r="B446" s="10"/>
      <c r="C446" s="10"/>
      <c r="D446" s="10"/>
      <c r="E446" s="10"/>
      <c r="F446" s="10"/>
      <c r="G446" s="507"/>
      <c r="H446" s="10"/>
      <c r="I446" s="10"/>
      <c r="J446" s="10"/>
      <c r="K446" s="10"/>
      <c r="L446" s="10"/>
      <c r="M446" s="10"/>
      <c r="N446" s="10"/>
      <c r="O446" s="10"/>
      <c r="P446" s="10"/>
      <c r="Q446" s="10"/>
      <c r="R446" s="10"/>
      <c r="S446" s="10"/>
      <c r="T446" s="10"/>
      <c r="U446" s="10"/>
      <c r="V446" s="10"/>
      <c r="W446" s="10"/>
      <c r="X446" s="10"/>
      <c r="Y446" s="10"/>
      <c r="Z446" s="10"/>
    </row>
    <row r="447" spans="1:26" ht="15.5">
      <c r="A447" s="10"/>
      <c r="B447" s="10"/>
      <c r="C447" s="10"/>
      <c r="D447" s="10"/>
      <c r="E447" s="10"/>
      <c r="F447" s="10"/>
      <c r="G447" s="507"/>
      <c r="H447" s="10"/>
      <c r="I447" s="10"/>
      <c r="J447" s="10"/>
      <c r="K447" s="10"/>
      <c r="L447" s="10"/>
      <c r="M447" s="10"/>
      <c r="N447" s="10"/>
      <c r="O447" s="10"/>
      <c r="P447" s="10"/>
      <c r="Q447" s="10"/>
      <c r="R447" s="10"/>
      <c r="S447" s="10"/>
      <c r="T447" s="10"/>
      <c r="U447" s="10"/>
      <c r="V447" s="10"/>
      <c r="W447" s="10"/>
      <c r="X447" s="10"/>
      <c r="Y447" s="10"/>
      <c r="Z447" s="10"/>
    </row>
    <row r="448" spans="1:26" ht="15.5">
      <c r="A448" s="10"/>
      <c r="B448" s="10"/>
      <c r="C448" s="10"/>
      <c r="D448" s="10"/>
      <c r="E448" s="10"/>
      <c r="F448" s="10"/>
      <c r="G448" s="507"/>
      <c r="H448" s="10"/>
      <c r="I448" s="10"/>
      <c r="J448" s="10"/>
      <c r="K448" s="10"/>
      <c r="L448" s="10"/>
      <c r="M448" s="10"/>
      <c r="N448" s="10"/>
      <c r="O448" s="10"/>
      <c r="P448" s="10"/>
      <c r="Q448" s="10"/>
      <c r="R448" s="10"/>
      <c r="S448" s="10"/>
      <c r="T448" s="10"/>
      <c r="U448" s="10"/>
      <c r="V448" s="10"/>
      <c r="W448" s="10"/>
      <c r="X448" s="10"/>
      <c r="Y448" s="10"/>
      <c r="Z448" s="10"/>
    </row>
    <row r="449" spans="1:26" ht="15.5">
      <c r="A449" s="10"/>
      <c r="B449" s="10"/>
      <c r="C449" s="10"/>
      <c r="D449" s="10"/>
      <c r="E449" s="10"/>
      <c r="F449" s="10"/>
      <c r="G449" s="507"/>
      <c r="H449" s="10"/>
      <c r="I449" s="10"/>
      <c r="J449" s="10"/>
      <c r="K449" s="10"/>
      <c r="L449" s="10"/>
      <c r="M449" s="10"/>
      <c r="N449" s="10"/>
      <c r="O449" s="10"/>
      <c r="P449" s="10"/>
      <c r="Q449" s="10"/>
      <c r="R449" s="10"/>
      <c r="S449" s="10"/>
      <c r="T449" s="10"/>
      <c r="U449" s="10"/>
      <c r="V449" s="10"/>
      <c r="W449" s="10"/>
      <c r="X449" s="10"/>
      <c r="Y449" s="10"/>
      <c r="Z449" s="10"/>
    </row>
    <row r="450" spans="1:26" ht="15.5">
      <c r="A450" s="10"/>
      <c r="B450" s="10"/>
      <c r="C450" s="10"/>
      <c r="D450" s="10"/>
      <c r="E450" s="10"/>
      <c r="F450" s="10"/>
      <c r="G450" s="507"/>
      <c r="H450" s="10"/>
      <c r="I450" s="10"/>
      <c r="J450" s="10"/>
      <c r="K450" s="10"/>
      <c r="L450" s="10"/>
      <c r="M450" s="10"/>
      <c r="N450" s="10"/>
      <c r="O450" s="10"/>
      <c r="P450" s="10"/>
      <c r="Q450" s="10"/>
      <c r="R450" s="10"/>
      <c r="S450" s="10"/>
      <c r="T450" s="10"/>
      <c r="U450" s="10"/>
      <c r="V450" s="10"/>
      <c r="W450" s="10"/>
      <c r="X450" s="10"/>
      <c r="Y450" s="10"/>
      <c r="Z450" s="10"/>
    </row>
    <row r="451" spans="1:26" ht="15.5">
      <c r="A451" s="10"/>
      <c r="B451" s="10"/>
      <c r="C451" s="10"/>
      <c r="D451" s="10"/>
      <c r="E451" s="10"/>
      <c r="F451" s="10"/>
      <c r="G451" s="507"/>
      <c r="H451" s="10"/>
      <c r="I451" s="10"/>
      <c r="J451" s="10"/>
      <c r="K451" s="10"/>
      <c r="L451" s="10"/>
      <c r="M451" s="10"/>
      <c r="N451" s="10"/>
      <c r="O451" s="10"/>
      <c r="P451" s="10"/>
      <c r="Q451" s="10"/>
      <c r="R451" s="10"/>
      <c r="S451" s="10"/>
      <c r="T451" s="10"/>
      <c r="U451" s="10"/>
      <c r="V451" s="10"/>
      <c r="W451" s="10"/>
      <c r="X451" s="10"/>
      <c r="Y451" s="10"/>
      <c r="Z451" s="10"/>
    </row>
    <row r="452" spans="1:26" ht="15.5">
      <c r="A452" s="10"/>
      <c r="B452" s="10"/>
      <c r="C452" s="10"/>
      <c r="D452" s="10"/>
      <c r="E452" s="10"/>
      <c r="F452" s="10"/>
      <c r="G452" s="507"/>
      <c r="H452" s="10"/>
      <c r="I452" s="10"/>
      <c r="J452" s="10"/>
      <c r="K452" s="10"/>
      <c r="L452" s="10"/>
      <c r="M452" s="10"/>
      <c r="N452" s="10"/>
      <c r="O452" s="10"/>
      <c r="P452" s="10"/>
      <c r="Q452" s="10"/>
      <c r="R452" s="10"/>
      <c r="S452" s="10"/>
      <c r="T452" s="10"/>
      <c r="U452" s="10"/>
      <c r="V452" s="10"/>
      <c r="W452" s="10"/>
      <c r="X452" s="10"/>
      <c r="Y452" s="10"/>
      <c r="Z452" s="10"/>
    </row>
    <row r="453" spans="1:26" ht="15.5">
      <c r="A453" s="10"/>
      <c r="B453" s="10"/>
      <c r="C453" s="10"/>
      <c r="D453" s="10"/>
      <c r="E453" s="10"/>
      <c r="F453" s="10"/>
      <c r="G453" s="507"/>
      <c r="H453" s="10"/>
      <c r="I453" s="10"/>
      <c r="J453" s="10"/>
      <c r="K453" s="10"/>
      <c r="L453" s="10"/>
      <c r="M453" s="10"/>
      <c r="N453" s="10"/>
      <c r="O453" s="10"/>
      <c r="P453" s="10"/>
      <c r="Q453" s="10"/>
      <c r="R453" s="10"/>
      <c r="S453" s="10"/>
      <c r="T453" s="10"/>
      <c r="U453" s="10"/>
      <c r="V453" s="10"/>
      <c r="W453" s="10"/>
      <c r="X453" s="10"/>
      <c r="Y453" s="10"/>
      <c r="Z453" s="10"/>
    </row>
    <row r="454" spans="1:26" ht="15.5">
      <c r="A454" s="10"/>
      <c r="B454" s="10"/>
      <c r="C454" s="10"/>
      <c r="D454" s="10"/>
      <c r="E454" s="10"/>
      <c r="F454" s="10"/>
      <c r="G454" s="507"/>
      <c r="H454" s="10"/>
      <c r="I454" s="10"/>
      <c r="J454" s="10"/>
      <c r="K454" s="10"/>
      <c r="L454" s="10"/>
      <c r="M454" s="10"/>
      <c r="N454" s="10"/>
      <c r="O454" s="10"/>
      <c r="P454" s="10"/>
      <c r="Q454" s="10"/>
      <c r="R454" s="10"/>
      <c r="S454" s="10"/>
      <c r="T454" s="10"/>
      <c r="U454" s="10"/>
      <c r="V454" s="10"/>
      <c r="W454" s="10"/>
      <c r="X454" s="10"/>
      <c r="Y454" s="10"/>
      <c r="Z454" s="10"/>
    </row>
    <row r="455" spans="1:26" ht="15.5">
      <c r="A455" s="10"/>
      <c r="B455" s="10"/>
      <c r="C455" s="10"/>
      <c r="D455" s="10"/>
      <c r="E455" s="10"/>
      <c r="F455" s="10"/>
      <c r="G455" s="507"/>
      <c r="H455" s="10"/>
      <c r="I455" s="10"/>
      <c r="J455" s="10"/>
      <c r="K455" s="10"/>
      <c r="L455" s="10"/>
      <c r="M455" s="10"/>
      <c r="N455" s="10"/>
      <c r="O455" s="10"/>
      <c r="P455" s="10"/>
      <c r="Q455" s="10"/>
      <c r="R455" s="10"/>
      <c r="S455" s="10"/>
      <c r="T455" s="10"/>
      <c r="U455" s="10"/>
      <c r="V455" s="10"/>
      <c r="W455" s="10"/>
      <c r="X455" s="10"/>
      <c r="Y455" s="10"/>
      <c r="Z455" s="10"/>
    </row>
    <row r="456" spans="1:26" ht="15.5">
      <c r="A456" s="10"/>
      <c r="B456" s="10"/>
      <c r="C456" s="10"/>
      <c r="D456" s="10"/>
      <c r="E456" s="10"/>
      <c r="F456" s="10"/>
      <c r="G456" s="507"/>
      <c r="H456" s="10"/>
      <c r="I456" s="10"/>
      <c r="J456" s="10"/>
      <c r="K456" s="10"/>
      <c r="L456" s="10"/>
      <c r="M456" s="10"/>
      <c r="N456" s="10"/>
      <c r="O456" s="10"/>
      <c r="P456" s="10"/>
      <c r="Q456" s="10"/>
      <c r="R456" s="10"/>
      <c r="S456" s="10"/>
      <c r="T456" s="10"/>
      <c r="U456" s="10"/>
      <c r="V456" s="10"/>
      <c r="W456" s="10"/>
      <c r="X456" s="10"/>
      <c r="Y456" s="10"/>
      <c r="Z456" s="10"/>
    </row>
    <row r="457" spans="1:26" ht="15.5">
      <c r="A457" s="10"/>
      <c r="B457" s="10"/>
      <c r="C457" s="10"/>
      <c r="D457" s="10"/>
      <c r="E457" s="10"/>
      <c r="F457" s="10"/>
      <c r="G457" s="507"/>
      <c r="H457" s="10"/>
      <c r="I457" s="10"/>
      <c r="J457" s="10"/>
      <c r="K457" s="10"/>
      <c r="L457" s="10"/>
      <c r="M457" s="10"/>
      <c r="N457" s="10"/>
      <c r="O457" s="10"/>
      <c r="P457" s="10"/>
      <c r="Q457" s="10"/>
      <c r="R457" s="10"/>
      <c r="S457" s="10"/>
      <c r="T457" s="10"/>
      <c r="U457" s="10"/>
      <c r="V457" s="10"/>
      <c r="W457" s="10"/>
      <c r="X457" s="10"/>
      <c r="Y457" s="10"/>
      <c r="Z457" s="10"/>
    </row>
    <row r="458" spans="1:26" ht="15.5">
      <c r="A458" s="10"/>
      <c r="B458" s="10"/>
      <c r="C458" s="10"/>
      <c r="D458" s="10"/>
      <c r="E458" s="10"/>
      <c r="F458" s="10"/>
      <c r="G458" s="507"/>
      <c r="H458" s="10"/>
      <c r="I458" s="10"/>
      <c r="J458" s="10"/>
      <c r="K458" s="10"/>
      <c r="L458" s="10"/>
      <c r="M458" s="10"/>
      <c r="N458" s="10"/>
      <c r="O458" s="10"/>
      <c r="P458" s="10"/>
      <c r="Q458" s="10"/>
      <c r="R458" s="10"/>
      <c r="S458" s="10"/>
      <c r="T458" s="10"/>
      <c r="U458" s="10"/>
      <c r="V458" s="10"/>
      <c r="W458" s="10"/>
      <c r="X458" s="10"/>
      <c r="Y458" s="10"/>
      <c r="Z458" s="10"/>
    </row>
    <row r="459" spans="1:26" ht="15.5">
      <c r="A459" s="10"/>
      <c r="B459" s="10"/>
      <c r="C459" s="10"/>
      <c r="D459" s="10"/>
      <c r="E459" s="10"/>
      <c r="F459" s="10"/>
      <c r="G459" s="507"/>
      <c r="H459" s="10"/>
      <c r="I459" s="10"/>
      <c r="J459" s="10"/>
      <c r="K459" s="10"/>
      <c r="L459" s="10"/>
      <c r="M459" s="10"/>
      <c r="N459" s="10"/>
      <c r="O459" s="10"/>
      <c r="P459" s="10"/>
      <c r="Q459" s="10"/>
      <c r="R459" s="10"/>
      <c r="S459" s="10"/>
      <c r="T459" s="10"/>
      <c r="U459" s="10"/>
      <c r="V459" s="10"/>
      <c r="W459" s="10"/>
      <c r="X459" s="10"/>
      <c r="Y459" s="10"/>
      <c r="Z459" s="10"/>
    </row>
    <row r="460" spans="1:26" ht="15.5">
      <c r="A460" s="10"/>
      <c r="B460" s="10"/>
      <c r="C460" s="10"/>
      <c r="D460" s="10"/>
      <c r="E460" s="10"/>
      <c r="F460" s="10"/>
      <c r="G460" s="507"/>
      <c r="H460" s="10"/>
      <c r="I460" s="10"/>
      <c r="J460" s="10"/>
      <c r="K460" s="10"/>
      <c r="L460" s="10"/>
      <c r="M460" s="10"/>
      <c r="N460" s="10"/>
      <c r="O460" s="10"/>
      <c r="P460" s="10"/>
      <c r="Q460" s="10"/>
      <c r="R460" s="10"/>
      <c r="S460" s="10"/>
      <c r="T460" s="10"/>
      <c r="U460" s="10"/>
      <c r="V460" s="10"/>
      <c r="W460" s="10"/>
      <c r="X460" s="10"/>
      <c r="Y460" s="10"/>
      <c r="Z460" s="10"/>
    </row>
    <row r="461" spans="1:26" ht="15.5">
      <c r="A461" s="10"/>
      <c r="B461" s="10"/>
      <c r="C461" s="10"/>
      <c r="D461" s="10"/>
      <c r="E461" s="10"/>
      <c r="F461" s="10"/>
      <c r="G461" s="507"/>
      <c r="H461" s="10"/>
      <c r="I461" s="10"/>
      <c r="J461" s="10"/>
      <c r="K461" s="10"/>
      <c r="L461" s="10"/>
      <c r="M461" s="10"/>
      <c r="N461" s="10"/>
      <c r="O461" s="10"/>
      <c r="P461" s="10"/>
      <c r="Q461" s="10"/>
      <c r="R461" s="10"/>
      <c r="S461" s="10"/>
      <c r="T461" s="10"/>
      <c r="U461" s="10"/>
      <c r="V461" s="10"/>
      <c r="W461" s="10"/>
      <c r="X461" s="10"/>
      <c r="Y461" s="10"/>
      <c r="Z461" s="10"/>
    </row>
    <row r="462" spans="1:26" ht="15.5">
      <c r="A462" s="10"/>
      <c r="B462" s="10"/>
      <c r="C462" s="10"/>
      <c r="D462" s="10"/>
      <c r="E462" s="10"/>
      <c r="F462" s="10"/>
      <c r="G462" s="507"/>
      <c r="H462" s="10"/>
      <c r="I462" s="10"/>
      <c r="J462" s="10"/>
      <c r="K462" s="10"/>
      <c r="L462" s="10"/>
      <c r="M462" s="10"/>
      <c r="N462" s="10"/>
      <c r="O462" s="10"/>
      <c r="P462" s="10"/>
      <c r="Q462" s="10"/>
      <c r="R462" s="10"/>
      <c r="S462" s="10"/>
      <c r="T462" s="10"/>
      <c r="U462" s="10"/>
      <c r="V462" s="10"/>
      <c r="W462" s="10"/>
      <c r="X462" s="10"/>
      <c r="Y462" s="10"/>
      <c r="Z462" s="10"/>
    </row>
    <row r="463" spans="1:26" ht="15.5">
      <c r="A463" s="10"/>
      <c r="B463" s="10"/>
      <c r="C463" s="10"/>
      <c r="D463" s="10"/>
      <c r="E463" s="10"/>
      <c r="F463" s="10"/>
      <c r="G463" s="507"/>
      <c r="H463" s="10"/>
      <c r="I463" s="10"/>
      <c r="J463" s="10"/>
      <c r="K463" s="10"/>
      <c r="L463" s="10"/>
      <c r="M463" s="10"/>
      <c r="N463" s="10"/>
      <c r="O463" s="10"/>
      <c r="P463" s="10"/>
      <c r="Q463" s="10"/>
      <c r="R463" s="10"/>
      <c r="S463" s="10"/>
      <c r="T463" s="10"/>
      <c r="U463" s="10"/>
      <c r="V463" s="10"/>
      <c r="W463" s="10"/>
      <c r="X463" s="10"/>
      <c r="Y463" s="10"/>
      <c r="Z463" s="10"/>
    </row>
    <row r="464" spans="1:26" ht="15.5">
      <c r="A464" s="10"/>
      <c r="B464" s="10"/>
      <c r="C464" s="10"/>
      <c r="D464" s="10"/>
      <c r="E464" s="10"/>
      <c r="F464" s="10"/>
      <c r="G464" s="507"/>
      <c r="H464" s="10"/>
      <c r="I464" s="10"/>
      <c r="J464" s="10"/>
      <c r="K464" s="10"/>
      <c r="L464" s="10"/>
      <c r="M464" s="10"/>
      <c r="N464" s="10"/>
      <c r="O464" s="10"/>
      <c r="P464" s="10"/>
      <c r="Q464" s="10"/>
      <c r="R464" s="10"/>
      <c r="S464" s="10"/>
      <c r="T464" s="10"/>
      <c r="U464" s="10"/>
      <c r="V464" s="10"/>
      <c r="W464" s="10"/>
      <c r="X464" s="10"/>
      <c r="Y464" s="10"/>
      <c r="Z464" s="10"/>
    </row>
    <row r="465" spans="1:26" ht="15.5">
      <c r="A465" s="10"/>
      <c r="B465" s="10"/>
      <c r="C465" s="10"/>
      <c r="D465" s="10"/>
      <c r="E465" s="10"/>
      <c r="F465" s="10"/>
      <c r="G465" s="507"/>
      <c r="H465" s="10"/>
      <c r="I465" s="10"/>
      <c r="J465" s="10"/>
      <c r="K465" s="10"/>
      <c r="L465" s="10"/>
      <c r="M465" s="10"/>
      <c r="N465" s="10"/>
      <c r="O465" s="10"/>
      <c r="P465" s="10"/>
      <c r="Q465" s="10"/>
      <c r="R465" s="10"/>
      <c r="S465" s="10"/>
      <c r="T465" s="10"/>
      <c r="U465" s="10"/>
      <c r="V465" s="10"/>
      <c r="W465" s="10"/>
      <c r="X465" s="10"/>
      <c r="Y465" s="10"/>
      <c r="Z465" s="10"/>
    </row>
    <row r="466" spans="1:26" ht="15.5">
      <c r="A466" s="10"/>
      <c r="B466" s="10"/>
      <c r="C466" s="10"/>
      <c r="D466" s="10"/>
      <c r="E466" s="10"/>
      <c r="F466" s="10"/>
      <c r="G466" s="507"/>
      <c r="H466" s="10"/>
      <c r="I466" s="10"/>
      <c r="J466" s="10"/>
      <c r="K466" s="10"/>
      <c r="L466" s="10"/>
      <c r="M466" s="10"/>
      <c r="N466" s="10"/>
      <c r="O466" s="10"/>
      <c r="P466" s="10"/>
      <c r="Q466" s="10"/>
      <c r="R466" s="10"/>
      <c r="S466" s="10"/>
      <c r="T466" s="10"/>
      <c r="U466" s="10"/>
      <c r="V466" s="10"/>
      <c r="W466" s="10"/>
      <c r="X466" s="10"/>
      <c r="Y466" s="10"/>
      <c r="Z466" s="10"/>
    </row>
    <row r="467" spans="1:26" ht="15.5">
      <c r="A467" s="10"/>
      <c r="B467" s="10"/>
      <c r="C467" s="10"/>
      <c r="D467" s="10"/>
      <c r="E467" s="10"/>
      <c r="F467" s="10"/>
      <c r="G467" s="507"/>
      <c r="H467" s="10"/>
      <c r="I467" s="10"/>
      <c r="J467" s="10"/>
      <c r="K467" s="10"/>
      <c r="L467" s="10"/>
      <c r="M467" s="10"/>
      <c r="N467" s="10"/>
      <c r="O467" s="10"/>
      <c r="P467" s="10"/>
      <c r="Q467" s="10"/>
      <c r="R467" s="10"/>
      <c r="S467" s="10"/>
      <c r="T467" s="10"/>
      <c r="U467" s="10"/>
      <c r="V467" s="10"/>
      <c r="W467" s="10"/>
      <c r="X467" s="10"/>
      <c r="Y467" s="10"/>
      <c r="Z467" s="10"/>
    </row>
    <row r="468" spans="1:26" ht="15.5">
      <c r="A468" s="10"/>
      <c r="B468" s="10"/>
      <c r="C468" s="10"/>
      <c r="D468" s="10"/>
      <c r="E468" s="10"/>
      <c r="F468" s="10"/>
      <c r="G468" s="507"/>
      <c r="H468" s="10"/>
      <c r="I468" s="10"/>
      <c r="J468" s="10"/>
      <c r="K468" s="10"/>
      <c r="L468" s="10"/>
      <c r="M468" s="10"/>
      <c r="N468" s="10"/>
      <c r="O468" s="10"/>
      <c r="P468" s="10"/>
      <c r="Q468" s="10"/>
      <c r="R468" s="10"/>
      <c r="S468" s="10"/>
      <c r="T468" s="10"/>
      <c r="U468" s="10"/>
      <c r="V468" s="10"/>
      <c r="W468" s="10"/>
      <c r="X468" s="10"/>
      <c r="Y468" s="10"/>
      <c r="Z468" s="10"/>
    </row>
    <row r="469" spans="1:26" ht="15.5">
      <c r="A469" s="10"/>
      <c r="B469" s="10"/>
      <c r="C469" s="10"/>
      <c r="D469" s="10"/>
      <c r="E469" s="10"/>
      <c r="F469" s="10"/>
      <c r="G469" s="507"/>
      <c r="H469" s="10"/>
      <c r="I469" s="10"/>
      <c r="J469" s="10"/>
      <c r="K469" s="10"/>
      <c r="L469" s="10"/>
      <c r="M469" s="10"/>
      <c r="N469" s="10"/>
      <c r="O469" s="10"/>
      <c r="P469" s="10"/>
      <c r="Q469" s="10"/>
      <c r="R469" s="10"/>
      <c r="S469" s="10"/>
      <c r="T469" s="10"/>
      <c r="U469" s="10"/>
      <c r="V469" s="10"/>
      <c r="W469" s="10"/>
      <c r="X469" s="10"/>
      <c r="Y469" s="10"/>
      <c r="Z469" s="10"/>
    </row>
    <row r="470" spans="1:26" ht="15.5">
      <c r="A470" s="10"/>
      <c r="B470" s="10"/>
      <c r="C470" s="10"/>
      <c r="D470" s="10"/>
      <c r="E470" s="10"/>
      <c r="F470" s="10"/>
      <c r="G470" s="507"/>
      <c r="H470" s="10"/>
      <c r="I470" s="10"/>
      <c r="J470" s="10"/>
      <c r="K470" s="10"/>
      <c r="L470" s="10"/>
      <c r="M470" s="10"/>
      <c r="N470" s="10"/>
      <c r="O470" s="10"/>
      <c r="P470" s="10"/>
      <c r="Q470" s="10"/>
      <c r="R470" s="10"/>
      <c r="S470" s="10"/>
      <c r="T470" s="10"/>
      <c r="U470" s="10"/>
      <c r="V470" s="10"/>
      <c r="W470" s="10"/>
      <c r="X470" s="10"/>
      <c r="Y470" s="10"/>
      <c r="Z470" s="10"/>
    </row>
    <row r="471" spans="1:26" ht="15.5">
      <c r="A471" s="10"/>
      <c r="B471" s="10"/>
      <c r="C471" s="10"/>
      <c r="D471" s="10"/>
      <c r="E471" s="10"/>
      <c r="F471" s="10"/>
      <c r="G471" s="507"/>
      <c r="H471" s="10"/>
      <c r="I471" s="10"/>
      <c r="J471" s="10"/>
      <c r="K471" s="10"/>
      <c r="L471" s="10"/>
      <c r="M471" s="10"/>
      <c r="N471" s="10"/>
      <c r="O471" s="10"/>
      <c r="P471" s="10"/>
      <c r="Q471" s="10"/>
      <c r="R471" s="10"/>
      <c r="S471" s="10"/>
      <c r="T471" s="10"/>
      <c r="U471" s="10"/>
      <c r="V471" s="10"/>
      <c r="W471" s="10"/>
      <c r="X471" s="10"/>
      <c r="Y471" s="10"/>
      <c r="Z471" s="10"/>
    </row>
    <row r="472" spans="1:26" ht="15.5">
      <c r="A472" s="10"/>
      <c r="B472" s="10"/>
      <c r="C472" s="10"/>
      <c r="D472" s="10"/>
      <c r="E472" s="10"/>
      <c r="F472" s="10"/>
      <c r="G472" s="507"/>
      <c r="H472" s="10"/>
      <c r="I472" s="10"/>
      <c r="J472" s="10"/>
      <c r="K472" s="10"/>
      <c r="L472" s="10"/>
      <c r="M472" s="10"/>
      <c r="N472" s="10"/>
      <c r="O472" s="10"/>
      <c r="P472" s="10"/>
      <c r="Q472" s="10"/>
      <c r="R472" s="10"/>
      <c r="S472" s="10"/>
      <c r="T472" s="10"/>
      <c r="U472" s="10"/>
      <c r="V472" s="10"/>
      <c r="W472" s="10"/>
      <c r="X472" s="10"/>
      <c r="Y472" s="10"/>
      <c r="Z472" s="10"/>
    </row>
    <row r="473" spans="1:26" ht="15.5">
      <c r="A473" s="10"/>
      <c r="B473" s="10"/>
      <c r="C473" s="10"/>
      <c r="D473" s="10"/>
      <c r="E473" s="10"/>
      <c r="F473" s="10"/>
      <c r="G473" s="507"/>
      <c r="H473" s="10"/>
      <c r="I473" s="10"/>
      <c r="J473" s="10"/>
      <c r="K473" s="10"/>
      <c r="L473" s="10"/>
      <c r="M473" s="10"/>
      <c r="N473" s="10"/>
      <c r="O473" s="10"/>
      <c r="P473" s="10"/>
      <c r="Q473" s="10"/>
      <c r="R473" s="10"/>
      <c r="S473" s="10"/>
      <c r="T473" s="10"/>
      <c r="U473" s="10"/>
      <c r="V473" s="10"/>
      <c r="W473" s="10"/>
      <c r="X473" s="10"/>
      <c r="Y473" s="10"/>
      <c r="Z473" s="10"/>
    </row>
    <row r="474" spans="1:26" ht="15.5">
      <c r="A474" s="10"/>
      <c r="B474" s="10"/>
      <c r="C474" s="10"/>
      <c r="D474" s="10"/>
      <c r="E474" s="10"/>
      <c r="F474" s="10"/>
      <c r="G474" s="507"/>
      <c r="H474" s="10"/>
      <c r="I474" s="10"/>
      <c r="J474" s="10"/>
      <c r="K474" s="10"/>
      <c r="L474" s="10"/>
      <c r="M474" s="10"/>
      <c r="N474" s="10"/>
      <c r="O474" s="10"/>
      <c r="P474" s="10"/>
      <c r="Q474" s="10"/>
      <c r="R474" s="10"/>
      <c r="S474" s="10"/>
      <c r="T474" s="10"/>
      <c r="U474" s="10"/>
      <c r="V474" s="10"/>
      <c r="W474" s="10"/>
      <c r="X474" s="10"/>
      <c r="Y474" s="10"/>
      <c r="Z474" s="10"/>
    </row>
    <row r="475" spans="1:26" ht="15.5">
      <c r="A475" s="10"/>
      <c r="B475" s="10"/>
      <c r="C475" s="10"/>
      <c r="D475" s="10"/>
      <c r="E475" s="10"/>
      <c r="F475" s="10"/>
      <c r="G475" s="507"/>
      <c r="H475" s="10"/>
      <c r="I475" s="10"/>
      <c r="J475" s="10"/>
      <c r="K475" s="10"/>
      <c r="L475" s="10"/>
      <c r="M475" s="10"/>
      <c r="N475" s="10"/>
      <c r="O475" s="10"/>
      <c r="P475" s="10"/>
      <c r="Q475" s="10"/>
      <c r="R475" s="10"/>
      <c r="S475" s="10"/>
      <c r="T475" s="10"/>
      <c r="U475" s="10"/>
      <c r="V475" s="10"/>
      <c r="W475" s="10"/>
      <c r="X475" s="10"/>
      <c r="Y475" s="10"/>
      <c r="Z475" s="10"/>
    </row>
    <row r="476" spans="1:26" ht="15.5">
      <c r="A476" s="10"/>
      <c r="B476" s="10"/>
      <c r="C476" s="10"/>
      <c r="D476" s="10"/>
      <c r="E476" s="10"/>
      <c r="F476" s="10"/>
      <c r="G476" s="507"/>
      <c r="H476" s="10"/>
      <c r="I476" s="10"/>
      <c r="J476" s="10"/>
      <c r="K476" s="10"/>
      <c r="L476" s="10"/>
      <c r="M476" s="10"/>
      <c r="N476" s="10"/>
      <c r="O476" s="10"/>
      <c r="P476" s="10"/>
      <c r="Q476" s="10"/>
      <c r="R476" s="10"/>
      <c r="S476" s="10"/>
      <c r="T476" s="10"/>
      <c r="U476" s="10"/>
      <c r="V476" s="10"/>
      <c r="W476" s="10"/>
      <c r="X476" s="10"/>
      <c r="Y476" s="10"/>
      <c r="Z476" s="10"/>
    </row>
    <row r="477" spans="1:26" ht="15.5">
      <c r="A477" s="10"/>
      <c r="B477" s="10"/>
      <c r="C477" s="10"/>
      <c r="D477" s="10"/>
      <c r="E477" s="10"/>
      <c r="F477" s="10"/>
      <c r="G477" s="507"/>
      <c r="H477" s="10"/>
      <c r="I477" s="10"/>
      <c r="J477" s="10"/>
      <c r="K477" s="10"/>
      <c r="L477" s="10"/>
      <c r="M477" s="10"/>
      <c r="N477" s="10"/>
      <c r="O477" s="10"/>
      <c r="P477" s="10"/>
      <c r="Q477" s="10"/>
      <c r="R477" s="10"/>
      <c r="S477" s="10"/>
      <c r="T477" s="10"/>
      <c r="U477" s="10"/>
      <c r="V477" s="10"/>
      <c r="W477" s="10"/>
      <c r="X477" s="10"/>
      <c r="Y477" s="10"/>
      <c r="Z477" s="10"/>
    </row>
    <row r="478" spans="1:26" ht="15.5">
      <c r="A478" s="10"/>
      <c r="B478" s="10"/>
      <c r="C478" s="10"/>
      <c r="D478" s="10"/>
      <c r="E478" s="10"/>
      <c r="F478" s="10"/>
      <c r="G478" s="507"/>
      <c r="H478" s="10"/>
      <c r="I478" s="10"/>
      <c r="J478" s="10"/>
      <c r="K478" s="10"/>
      <c r="L478" s="10"/>
      <c r="M478" s="10"/>
      <c r="N478" s="10"/>
      <c r="O478" s="10"/>
      <c r="P478" s="10"/>
      <c r="Q478" s="10"/>
      <c r="R478" s="10"/>
      <c r="S478" s="10"/>
      <c r="T478" s="10"/>
      <c r="U478" s="10"/>
      <c r="V478" s="10"/>
      <c r="W478" s="10"/>
      <c r="X478" s="10"/>
      <c r="Y478" s="10"/>
      <c r="Z478" s="10"/>
    </row>
    <row r="479" spans="1:26" ht="15.5">
      <c r="A479" s="10"/>
      <c r="B479" s="10"/>
      <c r="C479" s="10"/>
      <c r="D479" s="10"/>
      <c r="E479" s="10"/>
      <c r="F479" s="10"/>
      <c r="G479" s="507"/>
      <c r="H479" s="10"/>
      <c r="I479" s="10"/>
      <c r="J479" s="10"/>
      <c r="K479" s="10"/>
      <c r="L479" s="10"/>
      <c r="M479" s="10"/>
      <c r="N479" s="10"/>
      <c r="O479" s="10"/>
      <c r="P479" s="10"/>
      <c r="Q479" s="10"/>
      <c r="R479" s="10"/>
      <c r="S479" s="10"/>
      <c r="T479" s="10"/>
      <c r="U479" s="10"/>
      <c r="V479" s="10"/>
      <c r="W479" s="10"/>
      <c r="X479" s="10"/>
      <c r="Y479" s="10"/>
      <c r="Z479" s="10"/>
    </row>
    <row r="480" spans="1:26" ht="15.5">
      <c r="A480" s="10"/>
      <c r="B480" s="10"/>
      <c r="C480" s="10"/>
      <c r="D480" s="10"/>
      <c r="E480" s="10"/>
      <c r="F480" s="10"/>
      <c r="G480" s="507"/>
      <c r="H480" s="10"/>
      <c r="I480" s="10"/>
      <c r="J480" s="10"/>
      <c r="K480" s="10"/>
      <c r="L480" s="10"/>
      <c r="M480" s="10"/>
      <c r="N480" s="10"/>
      <c r="O480" s="10"/>
      <c r="P480" s="10"/>
      <c r="Q480" s="10"/>
      <c r="R480" s="10"/>
      <c r="S480" s="10"/>
      <c r="T480" s="10"/>
      <c r="U480" s="10"/>
      <c r="V480" s="10"/>
      <c r="W480" s="10"/>
      <c r="X480" s="10"/>
      <c r="Y480" s="10"/>
      <c r="Z480" s="10"/>
    </row>
    <row r="481" spans="1:26" ht="15.5">
      <c r="A481" s="10"/>
      <c r="B481" s="10"/>
      <c r="C481" s="10"/>
      <c r="D481" s="10"/>
      <c r="E481" s="10"/>
      <c r="F481" s="10"/>
      <c r="G481" s="507"/>
      <c r="H481" s="10"/>
      <c r="I481" s="10"/>
      <c r="J481" s="10"/>
      <c r="K481" s="10"/>
      <c r="L481" s="10"/>
      <c r="M481" s="10"/>
      <c r="N481" s="10"/>
      <c r="O481" s="10"/>
      <c r="P481" s="10"/>
      <c r="Q481" s="10"/>
      <c r="R481" s="10"/>
      <c r="S481" s="10"/>
      <c r="T481" s="10"/>
      <c r="U481" s="10"/>
      <c r="V481" s="10"/>
      <c r="W481" s="10"/>
      <c r="X481" s="10"/>
      <c r="Y481" s="10"/>
      <c r="Z481" s="10"/>
    </row>
    <row r="482" spans="1:26" ht="15.5">
      <c r="A482" s="10"/>
      <c r="B482" s="10"/>
      <c r="C482" s="10"/>
      <c r="D482" s="10"/>
      <c r="E482" s="10"/>
      <c r="F482" s="10"/>
      <c r="G482" s="507"/>
      <c r="H482" s="10"/>
      <c r="I482" s="10"/>
      <c r="J482" s="10"/>
      <c r="K482" s="10"/>
      <c r="L482" s="10"/>
      <c r="M482" s="10"/>
      <c r="N482" s="10"/>
      <c r="O482" s="10"/>
      <c r="P482" s="10"/>
      <c r="Q482" s="10"/>
      <c r="R482" s="10"/>
      <c r="S482" s="10"/>
      <c r="T482" s="10"/>
      <c r="U482" s="10"/>
      <c r="V482" s="10"/>
      <c r="W482" s="10"/>
      <c r="X482" s="10"/>
      <c r="Y482" s="10"/>
      <c r="Z482" s="10"/>
    </row>
    <row r="483" spans="1:26" ht="15.5">
      <c r="A483" s="10"/>
      <c r="B483" s="10"/>
      <c r="C483" s="10"/>
      <c r="D483" s="10"/>
      <c r="E483" s="10"/>
      <c r="F483" s="10"/>
      <c r="G483" s="507"/>
      <c r="H483" s="10"/>
      <c r="I483" s="10"/>
      <c r="J483" s="10"/>
      <c r="K483" s="10"/>
      <c r="L483" s="10"/>
      <c r="M483" s="10"/>
      <c r="N483" s="10"/>
      <c r="O483" s="10"/>
      <c r="P483" s="10"/>
      <c r="Q483" s="10"/>
      <c r="R483" s="10"/>
      <c r="S483" s="10"/>
      <c r="T483" s="10"/>
      <c r="U483" s="10"/>
      <c r="V483" s="10"/>
      <c r="W483" s="10"/>
      <c r="X483" s="10"/>
      <c r="Y483" s="10"/>
      <c r="Z483" s="10"/>
    </row>
    <row r="484" spans="1:26" ht="15.5">
      <c r="A484" s="10"/>
      <c r="B484" s="10"/>
      <c r="C484" s="10"/>
      <c r="D484" s="10"/>
      <c r="E484" s="10"/>
      <c r="F484" s="10"/>
      <c r="G484" s="507"/>
      <c r="H484" s="10"/>
      <c r="I484" s="10"/>
      <c r="J484" s="10"/>
      <c r="K484" s="10"/>
      <c r="L484" s="10"/>
      <c r="M484" s="10"/>
      <c r="N484" s="10"/>
      <c r="O484" s="10"/>
      <c r="P484" s="10"/>
      <c r="Q484" s="10"/>
      <c r="R484" s="10"/>
      <c r="S484" s="10"/>
      <c r="T484" s="10"/>
      <c r="U484" s="10"/>
      <c r="V484" s="10"/>
      <c r="W484" s="10"/>
      <c r="X484" s="10"/>
      <c r="Y484" s="10"/>
      <c r="Z484" s="10"/>
    </row>
    <row r="485" spans="1:26" ht="15.5">
      <c r="A485" s="10"/>
      <c r="B485" s="10"/>
      <c r="C485" s="10"/>
      <c r="D485" s="10"/>
      <c r="E485" s="10"/>
      <c r="F485" s="10"/>
      <c r="G485" s="507"/>
      <c r="H485" s="10"/>
      <c r="I485" s="10"/>
      <c r="J485" s="10"/>
      <c r="K485" s="10"/>
      <c r="L485" s="10"/>
      <c r="M485" s="10"/>
      <c r="N485" s="10"/>
      <c r="O485" s="10"/>
      <c r="P485" s="10"/>
      <c r="Q485" s="10"/>
      <c r="R485" s="10"/>
      <c r="S485" s="10"/>
      <c r="T485" s="10"/>
      <c r="U485" s="10"/>
      <c r="V485" s="10"/>
      <c r="W485" s="10"/>
      <c r="X485" s="10"/>
      <c r="Y485" s="10"/>
      <c r="Z485" s="10"/>
    </row>
    <row r="486" spans="1:26" ht="15.5">
      <c r="A486" s="10"/>
      <c r="B486" s="10"/>
      <c r="C486" s="10"/>
      <c r="D486" s="10"/>
      <c r="E486" s="10"/>
      <c r="F486" s="10"/>
      <c r="G486" s="507"/>
      <c r="H486" s="10"/>
      <c r="I486" s="10"/>
      <c r="J486" s="10"/>
      <c r="K486" s="10"/>
      <c r="L486" s="10"/>
      <c r="M486" s="10"/>
      <c r="N486" s="10"/>
      <c r="O486" s="10"/>
      <c r="P486" s="10"/>
      <c r="Q486" s="10"/>
      <c r="R486" s="10"/>
      <c r="S486" s="10"/>
      <c r="T486" s="10"/>
      <c r="U486" s="10"/>
      <c r="V486" s="10"/>
      <c r="W486" s="10"/>
      <c r="X486" s="10"/>
      <c r="Y486" s="10"/>
      <c r="Z486" s="10"/>
    </row>
    <row r="487" spans="1:26" ht="15.5">
      <c r="A487" s="10"/>
      <c r="B487" s="10"/>
      <c r="C487" s="10"/>
      <c r="D487" s="10"/>
      <c r="E487" s="10"/>
      <c r="F487" s="10"/>
      <c r="G487" s="507"/>
      <c r="H487" s="10"/>
      <c r="I487" s="10"/>
      <c r="J487" s="10"/>
      <c r="K487" s="10"/>
      <c r="L487" s="10"/>
      <c r="M487" s="10"/>
      <c r="N487" s="10"/>
      <c r="O487" s="10"/>
      <c r="P487" s="10"/>
      <c r="Q487" s="10"/>
      <c r="R487" s="10"/>
      <c r="S487" s="10"/>
      <c r="T487" s="10"/>
      <c r="U487" s="10"/>
      <c r="V487" s="10"/>
      <c r="W487" s="10"/>
      <c r="X487" s="10"/>
      <c r="Y487" s="10"/>
      <c r="Z487" s="10"/>
    </row>
    <row r="488" spans="1:26" ht="15.5">
      <c r="A488" s="10"/>
      <c r="B488" s="10"/>
      <c r="C488" s="10"/>
      <c r="D488" s="10"/>
      <c r="E488" s="10"/>
      <c r="F488" s="10"/>
      <c r="G488" s="507"/>
      <c r="H488" s="10"/>
      <c r="I488" s="10"/>
      <c r="J488" s="10"/>
      <c r="K488" s="10"/>
      <c r="L488" s="10"/>
      <c r="M488" s="10"/>
      <c r="N488" s="10"/>
      <c r="O488" s="10"/>
      <c r="P488" s="10"/>
      <c r="Q488" s="10"/>
      <c r="R488" s="10"/>
      <c r="S488" s="10"/>
      <c r="T488" s="10"/>
      <c r="U488" s="10"/>
      <c r="V488" s="10"/>
      <c r="W488" s="10"/>
      <c r="X488" s="10"/>
      <c r="Y488" s="10"/>
      <c r="Z488" s="10"/>
    </row>
    <row r="489" spans="1:26" ht="15.5">
      <c r="A489" s="10"/>
      <c r="B489" s="10"/>
      <c r="C489" s="10"/>
      <c r="D489" s="10"/>
      <c r="E489" s="10"/>
      <c r="F489" s="10"/>
      <c r="G489" s="507"/>
      <c r="H489" s="10"/>
      <c r="I489" s="10"/>
      <c r="J489" s="10"/>
      <c r="K489" s="10"/>
      <c r="L489" s="10"/>
      <c r="M489" s="10"/>
      <c r="N489" s="10"/>
      <c r="O489" s="10"/>
      <c r="P489" s="10"/>
      <c r="Q489" s="10"/>
      <c r="R489" s="10"/>
      <c r="S489" s="10"/>
      <c r="T489" s="10"/>
      <c r="U489" s="10"/>
      <c r="V489" s="10"/>
      <c r="W489" s="10"/>
      <c r="X489" s="10"/>
      <c r="Y489" s="10"/>
      <c r="Z489" s="10"/>
    </row>
    <row r="490" spans="1:26" ht="15.5">
      <c r="A490" s="10"/>
      <c r="B490" s="10"/>
      <c r="C490" s="10"/>
      <c r="D490" s="10"/>
      <c r="E490" s="10"/>
      <c r="F490" s="10"/>
      <c r="G490" s="507"/>
      <c r="H490" s="10"/>
      <c r="I490" s="10"/>
      <c r="J490" s="10"/>
      <c r="K490" s="10"/>
      <c r="L490" s="10"/>
      <c r="M490" s="10"/>
      <c r="N490" s="10"/>
      <c r="O490" s="10"/>
      <c r="P490" s="10"/>
      <c r="Q490" s="10"/>
      <c r="R490" s="10"/>
      <c r="S490" s="10"/>
      <c r="T490" s="10"/>
      <c r="U490" s="10"/>
      <c r="V490" s="10"/>
      <c r="W490" s="10"/>
      <c r="X490" s="10"/>
      <c r="Y490" s="10"/>
      <c r="Z490" s="10"/>
    </row>
    <row r="491" spans="1:26" ht="15.5">
      <c r="A491" s="10"/>
      <c r="B491" s="10"/>
      <c r="C491" s="10"/>
      <c r="D491" s="10"/>
      <c r="E491" s="10"/>
      <c r="F491" s="10"/>
      <c r="G491" s="507"/>
      <c r="H491" s="10"/>
      <c r="I491" s="10"/>
      <c r="J491" s="10"/>
      <c r="K491" s="10"/>
      <c r="L491" s="10"/>
      <c r="M491" s="10"/>
      <c r="N491" s="10"/>
      <c r="O491" s="10"/>
      <c r="P491" s="10"/>
      <c r="Q491" s="10"/>
      <c r="R491" s="10"/>
      <c r="S491" s="10"/>
      <c r="T491" s="10"/>
      <c r="U491" s="10"/>
      <c r="V491" s="10"/>
      <c r="W491" s="10"/>
      <c r="X491" s="10"/>
      <c r="Y491" s="10"/>
      <c r="Z491" s="10"/>
    </row>
    <row r="492" spans="1:26" ht="15.5">
      <c r="A492" s="10"/>
      <c r="B492" s="10"/>
      <c r="C492" s="10"/>
      <c r="D492" s="10"/>
      <c r="E492" s="10"/>
      <c r="F492" s="10"/>
      <c r="G492" s="507"/>
      <c r="H492" s="10"/>
      <c r="I492" s="10"/>
      <c r="J492" s="10"/>
      <c r="K492" s="10"/>
      <c r="L492" s="10"/>
      <c r="M492" s="10"/>
      <c r="N492" s="10"/>
      <c r="O492" s="10"/>
      <c r="P492" s="10"/>
      <c r="Q492" s="10"/>
      <c r="R492" s="10"/>
      <c r="S492" s="10"/>
      <c r="T492" s="10"/>
      <c r="U492" s="10"/>
      <c r="V492" s="10"/>
      <c r="W492" s="10"/>
      <c r="X492" s="10"/>
      <c r="Y492" s="10"/>
      <c r="Z492" s="10"/>
    </row>
    <row r="493" spans="1:26" ht="15.5">
      <c r="A493" s="10"/>
      <c r="B493" s="10"/>
      <c r="C493" s="10"/>
      <c r="D493" s="10"/>
      <c r="E493" s="10"/>
      <c r="F493" s="10"/>
      <c r="G493" s="507"/>
      <c r="H493" s="10"/>
      <c r="I493" s="10"/>
      <c r="J493" s="10"/>
      <c r="K493" s="10"/>
      <c r="L493" s="10"/>
      <c r="M493" s="10"/>
      <c r="N493" s="10"/>
      <c r="O493" s="10"/>
      <c r="P493" s="10"/>
      <c r="Q493" s="10"/>
      <c r="R493" s="10"/>
      <c r="S493" s="10"/>
      <c r="T493" s="10"/>
      <c r="U493" s="10"/>
      <c r="V493" s="10"/>
      <c r="W493" s="10"/>
      <c r="X493" s="10"/>
      <c r="Y493" s="10"/>
      <c r="Z493" s="10"/>
    </row>
    <row r="494" spans="1:26" ht="15.5">
      <c r="A494" s="10"/>
      <c r="B494" s="10"/>
      <c r="C494" s="10"/>
      <c r="D494" s="10"/>
      <c r="E494" s="10"/>
      <c r="F494" s="10"/>
      <c r="G494" s="507"/>
      <c r="H494" s="10"/>
      <c r="I494" s="10"/>
      <c r="J494" s="10"/>
      <c r="K494" s="10"/>
      <c r="L494" s="10"/>
      <c r="M494" s="10"/>
      <c r="N494" s="10"/>
      <c r="O494" s="10"/>
      <c r="P494" s="10"/>
      <c r="Q494" s="10"/>
      <c r="R494" s="10"/>
      <c r="S494" s="10"/>
      <c r="T494" s="10"/>
      <c r="U494" s="10"/>
      <c r="V494" s="10"/>
      <c r="W494" s="10"/>
      <c r="X494" s="10"/>
      <c r="Y494" s="10"/>
      <c r="Z494" s="10"/>
    </row>
    <row r="495" spans="1:26" ht="15.5">
      <c r="A495" s="10"/>
      <c r="B495" s="10"/>
      <c r="C495" s="10"/>
      <c r="D495" s="10"/>
      <c r="E495" s="10"/>
      <c r="F495" s="10"/>
      <c r="G495" s="507"/>
      <c r="H495" s="10"/>
      <c r="I495" s="10"/>
      <c r="J495" s="10"/>
      <c r="K495" s="10"/>
      <c r="L495" s="10"/>
      <c r="M495" s="10"/>
      <c r="N495" s="10"/>
      <c r="O495" s="10"/>
      <c r="P495" s="10"/>
      <c r="Q495" s="10"/>
      <c r="R495" s="10"/>
      <c r="S495" s="10"/>
      <c r="T495" s="10"/>
      <c r="U495" s="10"/>
      <c r="V495" s="10"/>
      <c r="W495" s="10"/>
      <c r="X495" s="10"/>
      <c r="Y495" s="10"/>
      <c r="Z495" s="10"/>
    </row>
    <row r="496" spans="1:26" ht="15.5">
      <c r="A496" s="10"/>
      <c r="B496" s="10"/>
      <c r="C496" s="10"/>
      <c r="D496" s="10"/>
      <c r="E496" s="10"/>
      <c r="F496" s="10"/>
      <c r="G496" s="507"/>
      <c r="H496" s="10"/>
      <c r="I496" s="10"/>
      <c r="J496" s="10"/>
      <c r="K496" s="10"/>
      <c r="L496" s="10"/>
      <c r="M496" s="10"/>
      <c r="N496" s="10"/>
      <c r="O496" s="10"/>
      <c r="P496" s="10"/>
      <c r="Q496" s="10"/>
      <c r="R496" s="10"/>
      <c r="S496" s="10"/>
      <c r="T496" s="10"/>
      <c r="U496" s="10"/>
      <c r="V496" s="10"/>
      <c r="W496" s="10"/>
      <c r="X496" s="10"/>
      <c r="Y496" s="10"/>
      <c r="Z496" s="10"/>
    </row>
    <row r="497" spans="1:26" ht="15.5">
      <c r="A497" s="10"/>
      <c r="B497" s="10"/>
      <c r="C497" s="10"/>
      <c r="D497" s="10"/>
      <c r="E497" s="10"/>
      <c r="F497" s="10"/>
      <c r="G497" s="507"/>
      <c r="H497" s="10"/>
      <c r="I497" s="10"/>
      <c r="J497" s="10"/>
      <c r="K497" s="10"/>
      <c r="L497" s="10"/>
      <c r="M497" s="10"/>
      <c r="N497" s="10"/>
      <c r="O497" s="10"/>
      <c r="P497" s="10"/>
      <c r="Q497" s="10"/>
      <c r="R497" s="10"/>
      <c r="S497" s="10"/>
      <c r="T497" s="10"/>
      <c r="U497" s="10"/>
      <c r="V497" s="10"/>
      <c r="W497" s="10"/>
      <c r="X497" s="10"/>
      <c r="Y497" s="10"/>
      <c r="Z497" s="10"/>
    </row>
    <row r="498" spans="1:26" ht="15.5">
      <c r="A498" s="10"/>
      <c r="B498" s="10"/>
      <c r="C498" s="10"/>
      <c r="D498" s="10"/>
      <c r="E498" s="10"/>
      <c r="F498" s="10"/>
      <c r="G498" s="507"/>
      <c r="H498" s="10"/>
      <c r="I498" s="10"/>
      <c r="J498" s="10"/>
      <c r="K498" s="10"/>
      <c r="L498" s="10"/>
      <c r="M498" s="10"/>
      <c r="N498" s="10"/>
      <c r="O498" s="10"/>
      <c r="P498" s="10"/>
      <c r="Q498" s="10"/>
      <c r="R498" s="10"/>
      <c r="S498" s="10"/>
      <c r="T498" s="10"/>
      <c r="U498" s="10"/>
      <c r="V498" s="10"/>
      <c r="W498" s="10"/>
      <c r="X498" s="10"/>
      <c r="Y498" s="10"/>
      <c r="Z498" s="10"/>
    </row>
    <row r="499" spans="1:26" ht="15.5">
      <c r="A499" s="10"/>
      <c r="B499" s="10"/>
      <c r="C499" s="10"/>
      <c r="D499" s="10"/>
      <c r="E499" s="10"/>
      <c r="F499" s="10"/>
      <c r="G499" s="507"/>
      <c r="H499" s="10"/>
      <c r="I499" s="10"/>
      <c r="J499" s="10"/>
      <c r="K499" s="10"/>
      <c r="L499" s="10"/>
      <c r="M499" s="10"/>
      <c r="N499" s="10"/>
      <c r="O499" s="10"/>
      <c r="P499" s="10"/>
      <c r="Q499" s="10"/>
      <c r="R499" s="10"/>
      <c r="S499" s="10"/>
      <c r="T499" s="10"/>
      <c r="U499" s="10"/>
      <c r="V499" s="10"/>
      <c r="W499" s="10"/>
      <c r="X499" s="10"/>
      <c r="Y499" s="10"/>
      <c r="Z499" s="10"/>
    </row>
    <row r="500" spans="1:26" ht="15.5">
      <c r="A500" s="10"/>
      <c r="B500" s="10"/>
      <c r="C500" s="10"/>
      <c r="D500" s="10"/>
      <c r="E500" s="10"/>
      <c r="F500" s="10"/>
      <c r="G500" s="507"/>
      <c r="H500" s="10"/>
      <c r="I500" s="10"/>
      <c r="J500" s="10"/>
      <c r="K500" s="10"/>
      <c r="L500" s="10"/>
      <c r="M500" s="10"/>
      <c r="N500" s="10"/>
      <c r="O500" s="10"/>
      <c r="P500" s="10"/>
      <c r="Q500" s="10"/>
      <c r="R500" s="10"/>
      <c r="S500" s="10"/>
      <c r="T500" s="10"/>
      <c r="U500" s="10"/>
      <c r="V500" s="10"/>
      <c r="W500" s="10"/>
      <c r="X500" s="10"/>
      <c r="Y500" s="10"/>
      <c r="Z500" s="10"/>
    </row>
    <row r="501" spans="1:26" ht="15.5">
      <c r="A501" s="10"/>
      <c r="B501" s="10"/>
      <c r="C501" s="10"/>
      <c r="D501" s="10"/>
      <c r="E501" s="10"/>
      <c r="F501" s="10"/>
      <c r="G501" s="507"/>
      <c r="H501" s="10"/>
      <c r="I501" s="10"/>
      <c r="J501" s="10"/>
      <c r="K501" s="10"/>
      <c r="L501" s="10"/>
      <c r="M501" s="10"/>
      <c r="N501" s="10"/>
      <c r="O501" s="10"/>
      <c r="P501" s="10"/>
      <c r="Q501" s="10"/>
      <c r="R501" s="10"/>
      <c r="S501" s="10"/>
      <c r="T501" s="10"/>
      <c r="U501" s="10"/>
      <c r="V501" s="10"/>
      <c r="W501" s="10"/>
      <c r="X501" s="10"/>
      <c r="Y501" s="10"/>
      <c r="Z501" s="10"/>
    </row>
    <row r="502" spans="1:26" ht="15.5">
      <c r="A502" s="10"/>
      <c r="B502" s="10"/>
      <c r="C502" s="10"/>
      <c r="D502" s="10"/>
      <c r="E502" s="10"/>
      <c r="F502" s="10"/>
      <c r="G502" s="507"/>
      <c r="H502" s="10"/>
      <c r="I502" s="10"/>
      <c r="J502" s="10"/>
      <c r="K502" s="10"/>
      <c r="L502" s="10"/>
      <c r="M502" s="10"/>
      <c r="N502" s="10"/>
      <c r="O502" s="10"/>
      <c r="P502" s="10"/>
      <c r="Q502" s="10"/>
      <c r="R502" s="10"/>
      <c r="S502" s="10"/>
      <c r="T502" s="10"/>
      <c r="U502" s="10"/>
      <c r="V502" s="10"/>
      <c r="W502" s="10"/>
      <c r="X502" s="10"/>
      <c r="Y502" s="10"/>
      <c r="Z502" s="10"/>
    </row>
    <row r="503" spans="1:26" ht="15.5">
      <c r="A503" s="10"/>
      <c r="B503" s="10"/>
      <c r="C503" s="10"/>
      <c r="D503" s="10"/>
      <c r="E503" s="10"/>
      <c r="F503" s="10"/>
      <c r="G503" s="507"/>
      <c r="H503" s="10"/>
      <c r="I503" s="10"/>
      <c r="J503" s="10"/>
      <c r="K503" s="10"/>
      <c r="L503" s="10"/>
      <c r="M503" s="10"/>
      <c r="N503" s="10"/>
      <c r="O503" s="10"/>
      <c r="P503" s="10"/>
      <c r="Q503" s="10"/>
      <c r="R503" s="10"/>
      <c r="S503" s="10"/>
      <c r="T503" s="10"/>
      <c r="U503" s="10"/>
      <c r="V503" s="10"/>
      <c r="W503" s="10"/>
      <c r="X503" s="10"/>
      <c r="Y503" s="10"/>
      <c r="Z503" s="10"/>
    </row>
    <row r="504" spans="1:26" ht="15.5">
      <c r="A504" s="10"/>
      <c r="B504" s="10"/>
      <c r="C504" s="10"/>
      <c r="D504" s="10"/>
      <c r="E504" s="10"/>
      <c r="F504" s="10"/>
      <c r="G504" s="507"/>
      <c r="H504" s="10"/>
      <c r="I504" s="10"/>
      <c r="J504" s="10"/>
      <c r="K504" s="10"/>
      <c r="L504" s="10"/>
      <c r="M504" s="10"/>
      <c r="N504" s="10"/>
      <c r="O504" s="10"/>
      <c r="P504" s="10"/>
      <c r="Q504" s="10"/>
      <c r="R504" s="10"/>
      <c r="S504" s="10"/>
      <c r="T504" s="10"/>
      <c r="U504" s="10"/>
      <c r="V504" s="10"/>
      <c r="W504" s="10"/>
      <c r="X504" s="10"/>
      <c r="Y504" s="10"/>
      <c r="Z504" s="10"/>
    </row>
    <row r="505" spans="1:26" ht="15.5">
      <c r="A505" s="10"/>
      <c r="B505" s="10"/>
      <c r="C505" s="10"/>
      <c r="D505" s="10"/>
      <c r="E505" s="10"/>
      <c r="F505" s="10"/>
      <c r="G505" s="507"/>
      <c r="H505" s="10"/>
      <c r="I505" s="10"/>
      <c r="J505" s="10"/>
      <c r="K505" s="10"/>
      <c r="L505" s="10"/>
      <c r="M505" s="10"/>
      <c r="N505" s="10"/>
      <c r="O505" s="10"/>
      <c r="P505" s="10"/>
      <c r="Q505" s="10"/>
      <c r="R505" s="10"/>
      <c r="S505" s="10"/>
      <c r="T505" s="10"/>
      <c r="U505" s="10"/>
      <c r="V505" s="10"/>
      <c r="W505" s="10"/>
      <c r="X505" s="10"/>
      <c r="Y505" s="10"/>
      <c r="Z505" s="10"/>
    </row>
    <row r="506" spans="1:26" ht="15.5">
      <c r="A506" s="10"/>
      <c r="B506" s="10"/>
      <c r="C506" s="10"/>
      <c r="D506" s="10"/>
      <c r="E506" s="10"/>
      <c r="F506" s="10"/>
      <c r="G506" s="507"/>
      <c r="H506" s="10"/>
      <c r="I506" s="10"/>
      <c r="J506" s="10"/>
      <c r="K506" s="10"/>
      <c r="L506" s="10"/>
      <c r="M506" s="10"/>
      <c r="N506" s="10"/>
      <c r="O506" s="10"/>
      <c r="P506" s="10"/>
      <c r="Q506" s="10"/>
      <c r="R506" s="10"/>
      <c r="S506" s="10"/>
      <c r="T506" s="10"/>
      <c r="U506" s="10"/>
      <c r="V506" s="10"/>
      <c r="W506" s="10"/>
      <c r="X506" s="10"/>
      <c r="Y506" s="10"/>
      <c r="Z506" s="10"/>
    </row>
    <row r="507" spans="1:26" ht="15.5">
      <c r="A507" s="10"/>
      <c r="B507" s="10"/>
      <c r="C507" s="10"/>
      <c r="D507" s="10"/>
      <c r="E507" s="10"/>
      <c r="F507" s="10"/>
      <c r="G507" s="507"/>
      <c r="H507" s="10"/>
      <c r="I507" s="10"/>
      <c r="J507" s="10"/>
      <c r="K507" s="10"/>
      <c r="L507" s="10"/>
      <c r="M507" s="10"/>
      <c r="N507" s="10"/>
      <c r="O507" s="10"/>
      <c r="P507" s="10"/>
      <c r="Q507" s="10"/>
      <c r="R507" s="10"/>
      <c r="S507" s="10"/>
      <c r="T507" s="10"/>
      <c r="U507" s="10"/>
      <c r="V507" s="10"/>
      <c r="W507" s="10"/>
      <c r="X507" s="10"/>
      <c r="Y507" s="10"/>
      <c r="Z507" s="10"/>
    </row>
    <row r="508" spans="1:26" ht="15.5">
      <c r="A508" s="10"/>
      <c r="B508" s="10"/>
      <c r="C508" s="10"/>
      <c r="D508" s="10"/>
      <c r="E508" s="10"/>
      <c r="F508" s="10"/>
      <c r="G508" s="507"/>
      <c r="H508" s="10"/>
      <c r="I508" s="10"/>
      <c r="J508" s="10"/>
      <c r="K508" s="10"/>
      <c r="L508" s="10"/>
      <c r="M508" s="10"/>
      <c r="N508" s="10"/>
      <c r="O508" s="10"/>
      <c r="P508" s="10"/>
      <c r="Q508" s="10"/>
      <c r="R508" s="10"/>
      <c r="S508" s="10"/>
      <c r="T508" s="10"/>
      <c r="U508" s="10"/>
      <c r="V508" s="10"/>
      <c r="W508" s="10"/>
      <c r="X508" s="10"/>
      <c r="Y508" s="10"/>
      <c r="Z508" s="10"/>
    </row>
    <row r="509" spans="1:26" ht="15.5">
      <c r="A509" s="10"/>
      <c r="B509" s="10"/>
      <c r="C509" s="10"/>
      <c r="D509" s="10"/>
      <c r="E509" s="10"/>
      <c r="F509" s="10"/>
      <c r="G509" s="507"/>
      <c r="H509" s="10"/>
      <c r="I509" s="10"/>
      <c r="J509" s="10"/>
      <c r="K509" s="10"/>
      <c r="L509" s="10"/>
      <c r="M509" s="10"/>
      <c r="N509" s="10"/>
      <c r="O509" s="10"/>
      <c r="P509" s="10"/>
      <c r="Q509" s="10"/>
      <c r="R509" s="10"/>
      <c r="S509" s="10"/>
      <c r="T509" s="10"/>
      <c r="U509" s="10"/>
      <c r="V509" s="10"/>
      <c r="W509" s="10"/>
      <c r="X509" s="10"/>
      <c r="Y509" s="10"/>
      <c r="Z509" s="10"/>
    </row>
    <row r="510" spans="1:26" ht="15.5">
      <c r="A510" s="10"/>
      <c r="B510" s="10"/>
      <c r="C510" s="10"/>
      <c r="D510" s="10"/>
      <c r="E510" s="10"/>
      <c r="F510" s="10"/>
      <c r="G510" s="507"/>
      <c r="H510" s="10"/>
      <c r="I510" s="10"/>
      <c r="J510" s="10"/>
      <c r="K510" s="10"/>
      <c r="L510" s="10"/>
      <c r="M510" s="10"/>
      <c r="N510" s="10"/>
      <c r="O510" s="10"/>
      <c r="P510" s="10"/>
      <c r="Q510" s="10"/>
      <c r="R510" s="10"/>
      <c r="S510" s="10"/>
      <c r="T510" s="10"/>
      <c r="U510" s="10"/>
      <c r="V510" s="10"/>
      <c r="W510" s="10"/>
      <c r="X510" s="10"/>
      <c r="Y510" s="10"/>
      <c r="Z510" s="10"/>
    </row>
    <row r="511" spans="1:26" ht="15.5">
      <c r="A511" s="10"/>
      <c r="B511" s="10"/>
      <c r="C511" s="10"/>
      <c r="D511" s="10"/>
      <c r="E511" s="10"/>
      <c r="F511" s="10"/>
      <c r="G511" s="507"/>
      <c r="H511" s="10"/>
      <c r="I511" s="10"/>
      <c r="J511" s="10"/>
      <c r="K511" s="10"/>
      <c r="L511" s="10"/>
      <c r="M511" s="10"/>
      <c r="N511" s="10"/>
      <c r="O511" s="10"/>
      <c r="P511" s="10"/>
      <c r="Q511" s="10"/>
      <c r="R511" s="10"/>
      <c r="S511" s="10"/>
      <c r="T511" s="10"/>
      <c r="U511" s="10"/>
      <c r="V511" s="10"/>
      <c r="W511" s="10"/>
      <c r="X511" s="10"/>
      <c r="Y511" s="10"/>
      <c r="Z511" s="10"/>
    </row>
    <row r="512" spans="1:26" ht="15.5">
      <c r="A512" s="10"/>
      <c r="B512" s="10"/>
      <c r="C512" s="10"/>
      <c r="D512" s="10"/>
      <c r="E512" s="10"/>
      <c r="F512" s="10"/>
      <c r="G512" s="507"/>
      <c r="H512" s="10"/>
      <c r="I512" s="10"/>
      <c r="J512" s="10"/>
      <c r="K512" s="10"/>
      <c r="L512" s="10"/>
      <c r="M512" s="10"/>
      <c r="N512" s="10"/>
      <c r="O512" s="10"/>
      <c r="P512" s="10"/>
      <c r="Q512" s="10"/>
      <c r="R512" s="10"/>
      <c r="S512" s="10"/>
      <c r="T512" s="10"/>
      <c r="U512" s="10"/>
      <c r="V512" s="10"/>
      <c r="W512" s="10"/>
      <c r="X512" s="10"/>
      <c r="Y512" s="10"/>
      <c r="Z512" s="10"/>
    </row>
    <row r="513" spans="1:26" ht="15.5">
      <c r="A513" s="10"/>
      <c r="B513" s="10"/>
      <c r="C513" s="10"/>
      <c r="D513" s="10"/>
      <c r="E513" s="10"/>
      <c r="F513" s="10"/>
      <c r="G513" s="507"/>
      <c r="H513" s="10"/>
      <c r="I513" s="10"/>
      <c r="J513" s="10"/>
      <c r="K513" s="10"/>
      <c r="L513" s="10"/>
      <c r="M513" s="10"/>
      <c r="N513" s="10"/>
      <c r="O513" s="10"/>
      <c r="P513" s="10"/>
      <c r="Q513" s="10"/>
      <c r="R513" s="10"/>
      <c r="S513" s="10"/>
      <c r="T513" s="10"/>
      <c r="U513" s="10"/>
      <c r="V513" s="10"/>
      <c r="W513" s="10"/>
      <c r="X513" s="10"/>
      <c r="Y513" s="10"/>
      <c r="Z513" s="10"/>
    </row>
    <row r="514" spans="1:26" ht="15.5">
      <c r="A514" s="10"/>
      <c r="B514" s="10"/>
      <c r="C514" s="10"/>
      <c r="D514" s="10"/>
      <c r="E514" s="10"/>
      <c r="F514" s="10"/>
      <c r="G514" s="507"/>
      <c r="H514" s="10"/>
      <c r="I514" s="10"/>
      <c r="J514" s="10"/>
      <c r="K514" s="10"/>
      <c r="L514" s="10"/>
      <c r="M514" s="10"/>
      <c r="N514" s="10"/>
      <c r="O514" s="10"/>
      <c r="P514" s="10"/>
      <c r="Q514" s="10"/>
      <c r="R514" s="10"/>
      <c r="S514" s="10"/>
      <c r="T514" s="10"/>
      <c r="U514" s="10"/>
      <c r="V514" s="10"/>
      <c r="W514" s="10"/>
      <c r="X514" s="10"/>
      <c r="Y514" s="10"/>
      <c r="Z514" s="10"/>
    </row>
    <row r="515" spans="1:26" ht="15.5">
      <c r="A515" s="10"/>
      <c r="B515" s="10"/>
      <c r="C515" s="10"/>
      <c r="D515" s="10"/>
      <c r="E515" s="10"/>
      <c r="F515" s="10"/>
      <c r="G515" s="507"/>
      <c r="H515" s="10"/>
      <c r="I515" s="10"/>
      <c r="J515" s="10"/>
      <c r="K515" s="10"/>
      <c r="L515" s="10"/>
      <c r="M515" s="10"/>
      <c r="N515" s="10"/>
      <c r="O515" s="10"/>
      <c r="P515" s="10"/>
      <c r="Q515" s="10"/>
      <c r="R515" s="10"/>
      <c r="S515" s="10"/>
      <c r="T515" s="10"/>
      <c r="U515" s="10"/>
      <c r="V515" s="10"/>
      <c r="W515" s="10"/>
      <c r="X515" s="10"/>
      <c r="Y515" s="10"/>
      <c r="Z515" s="10"/>
    </row>
    <row r="516" spans="1:26" ht="15.5">
      <c r="A516" s="10"/>
      <c r="B516" s="10"/>
      <c r="C516" s="10"/>
      <c r="D516" s="10"/>
      <c r="E516" s="10"/>
      <c r="F516" s="10"/>
      <c r="G516" s="507"/>
      <c r="H516" s="10"/>
      <c r="I516" s="10"/>
      <c r="J516" s="10"/>
      <c r="K516" s="10"/>
      <c r="L516" s="10"/>
      <c r="M516" s="10"/>
      <c r="N516" s="10"/>
      <c r="O516" s="10"/>
      <c r="P516" s="10"/>
      <c r="Q516" s="10"/>
      <c r="R516" s="10"/>
      <c r="S516" s="10"/>
      <c r="T516" s="10"/>
      <c r="U516" s="10"/>
      <c r="V516" s="10"/>
      <c r="W516" s="10"/>
      <c r="X516" s="10"/>
      <c r="Y516" s="10"/>
      <c r="Z516" s="10"/>
    </row>
    <row r="517" spans="1:26" ht="15.5">
      <c r="A517" s="10"/>
      <c r="B517" s="10"/>
      <c r="C517" s="10"/>
      <c r="D517" s="10"/>
      <c r="E517" s="10"/>
      <c r="F517" s="10"/>
      <c r="G517" s="507"/>
      <c r="H517" s="10"/>
      <c r="I517" s="10"/>
      <c r="J517" s="10"/>
      <c r="K517" s="10"/>
      <c r="L517" s="10"/>
      <c r="M517" s="10"/>
      <c r="N517" s="10"/>
      <c r="O517" s="10"/>
      <c r="P517" s="10"/>
      <c r="Q517" s="10"/>
      <c r="R517" s="10"/>
      <c r="S517" s="10"/>
      <c r="T517" s="10"/>
      <c r="U517" s="10"/>
      <c r="V517" s="10"/>
      <c r="W517" s="10"/>
      <c r="X517" s="10"/>
      <c r="Y517" s="10"/>
      <c r="Z517" s="10"/>
    </row>
    <row r="518" spans="1:26" ht="15.5">
      <c r="A518" s="10"/>
      <c r="B518" s="10"/>
      <c r="C518" s="10"/>
      <c r="D518" s="10"/>
      <c r="E518" s="10"/>
      <c r="F518" s="10"/>
      <c r="G518" s="507"/>
      <c r="H518" s="10"/>
      <c r="I518" s="10"/>
      <c r="J518" s="10"/>
      <c r="K518" s="10"/>
      <c r="L518" s="10"/>
      <c r="M518" s="10"/>
      <c r="N518" s="10"/>
      <c r="O518" s="10"/>
      <c r="P518" s="10"/>
      <c r="Q518" s="10"/>
      <c r="R518" s="10"/>
      <c r="S518" s="10"/>
      <c r="T518" s="10"/>
      <c r="U518" s="10"/>
      <c r="V518" s="10"/>
      <c r="W518" s="10"/>
      <c r="X518" s="10"/>
      <c r="Y518" s="10"/>
      <c r="Z518" s="10"/>
    </row>
    <row r="519" spans="1:26" ht="15.5">
      <c r="A519" s="10"/>
      <c r="B519" s="10"/>
      <c r="C519" s="10"/>
      <c r="D519" s="10"/>
      <c r="E519" s="10"/>
      <c r="F519" s="10"/>
      <c r="G519" s="507"/>
      <c r="H519" s="10"/>
      <c r="I519" s="10"/>
      <c r="J519" s="10"/>
      <c r="K519" s="10"/>
      <c r="L519" s="10"/>
      <c r="M519" s="10"/>
      <c r="N519" s="10"/>
      <c r="O519" s="10"/>
      <c r="P519" s="10"/>
      <c r="Q519" s="10"/>
      <c r="R519" s="10"/>
      <c r="S519" s="10"/>
      <c r="T519" s="10"/>
      <c r="U519" s="10"/>
      <c r="V519" s="10"/>
      <c r="W519" s="10"/>
      <c r="X519" s="10"/>
      <c r="Y519" s="10"/>
      <c r="Z519" s="10"/>
    </row>
    <row r="520" spans="1:26" ht="15.5">
      <c r="A520" s="10"/>
      <c r="B520" s="10"/>
      <c r="C520" s="10"/>
      <c r="D520" s="10"/>
      <c r="E520" s="10"/>
      <c r="F520" s="10"/>
      <c r="G520" s="507"/>
      <c r="H520" s="10"/>
      <c r="I520" s="10"/>
      <c r="J520" s="10"/>
      <c r="K520" s="10"/>
      <c r="L520" s="10"/>
      <c r="M520" s="10"/>
      <c r="N520" s="10"/>
      <c r="O520" s="10"/>
      <c r="P520" s="10"/>
      <c r="Q520" s="10"/>
      <c r="R520" s="10"/>
      <c r="S520" s="10"/>
      <c r="T520" s="10"/>
      <c r="U520" s="10"/>
      <c r="V520" s="10"/>
      <c r="W520" s="10"/>
      <c r="X520" s="10"/>
      <c r="Y520" s="10"/>
      <c r="Z520" s="10"/>
    </row>
    <row r="521" spans="1:26" ht="15.5">
      <c r="A521" s="10"/>
      <c r="B521" s="10"/>
      <c r="C521" s="10"/>
      <c r="D521" s="10"/>
      <c r="E521" s="10"/>
      <c r="F521" s="10"/>
      <c r="G521" s="507"/>
      <c r="H521" s="10"/>
      <c r="I521" s="10"/>
      <c r="J521" s="10"/>
      <c r="K521" s="10"/>
      <c r="L521" s="10"/>
      <c r="M521" s="10"/>
      <c r="N521" s="10"/>
      <c r="O521" s="10"/>
      <c r="P521" s="10"/>
      <c r="Q521" s="10"/>
      <c r="R521" s="10"/>
      <c r="S521" s="10"/>
      <c r="T521" s="10"/>
      <c r="U521" s="10"/>
      <c r="V521" s="10"/>
      <c r="W521" s="10"/>
      <c r="X521" s="10"/>
      <c r="Y521" s="10"/>
      <c r="Z521" s="10"/>
    </row>
    <row r="522" spans="1:26" ht="15.5">
      <c r="A522" s="10"/>
      <c r="B522" s="10"/>
      <c r="C522" s="10"/>
      <c r="D522" s="10"/>
      <c r="E522" s="10"/>
      <c r="F522" s="10"/>
      <c r="G522" s="507"/>
      <c r="H522" s="10"/>
      <c r="I522" s="10"/>
      <c r="J522" s="10"/>
      <c r="K522" s="10"/>
      <c r="L522" s="10"/>
      <c r="M522" s="10"/>
      <c r="N522" s="10"/>
      <c r="O522" s="10"/>
      <c r="P522" s="10"/>
      <c r="Q522" s="10"/>
      <c r="R522" s="10"/>
      <c r="S522" s="10"/>
      <c r="T522" s="10"/>
      <c r="U522" s="10"/>
      <c r="V522" s="10"/>
      <c r="W522" s="10"/>
      <c r="X522" s="10"/>
      <c r="Y522" s="10"/>
      <c r="Z522" s="10"/>
    </row>
    <row r="523" spans="1:26" ht="15.5">
      <c r="A523" s="10"/>
      <c r="B523" s="10"/>
      <c r="C523" s="10"/>
      <c r="D523" s="10"/>
      <c r="E523" s="10"/>
      <c r="F523" s="10"/>
      <c r="G523" s="507"/>
      <c r="H523" s="10"/>
      <c r="I523" s="10"/>
      <c r="J523" s="10"/>
      <c r="K523" s="10"/>
      <c r="L523" s="10"/>
      <c r="M523" s="10"/>
      <c r="N523" s="10"/>
      <c r="O523" s="10"/>
      <c r="P523" s="10"/>
      <c r="Q523" s="10"/>
      <c r="R523" s="10"/>
      <c r="S523" s="10"/>
      <c r="T523" s="10"/>
      <c r="U523" s="10"/>
      <c r="V523" s="10"/>
      <c r="W523" s="10"/>
      <c r="X523" s="10"/>
      <c r="Y523" s="10"/>
      <c r="Z523" s="10"/>
    </row>
    <row r="524" spans="1:26" ht="15.5">
      <c r="A524" s="10"/>
      <c r="B524" s="10"/>
      <c r="C524" s="10"/>
      <c r="D524" s="10"/>
      <c r="E524" s="10"/>
      <c r="F524" s="10"/>
      <c r="G524" s="507"/>
      <c r="H524" s="10"/>
      <c r="I524" s="10"/>
      <c r="J524" s="10"/>
      <c r="K524" s="10"/>
      <c r="L524" s="10"/>
      <c r="M524" s="10"/>
      <c r="N524" s="10"/>
      <c r="O524" s="10"/>
      <c r="P524" s="10"/>
      <c r="Q524" s="10"/>
      <c r="R524" s="10"/>
      <c r="S524" s="10"/>
      <c r="T524" s="10"/>
      <c r="U524" s="10"/>
      <c r="V524" s="10"/>
      <c r="W524" s="10"/>
      <c r="X524" s="10"/>
      <c r="Y524" s="10"/>
      <c r="Z524" s="10"/>
    </row>
    <row r="525" spans="1:26" ht="15.5">
      <c r="A525" s="10"/>
      <c r="B525" s="10"/>
      <c r="C525" s="10"/>
      <c r="D525" s="10"/>
      <c r="E525" s="10"/>
      <c r="F525" s="10"/>
      <c r="G525" s="507"/>
      <c r="H525" s="10"/>
      <c r="I525" s="10"/>
      <c r="J525" s="10"/>
      <c r="K525" s="10"/>
      <c r="L525" s="10"/>
      <c r="M525" s="10"/>
      <c r="N525" s="10"/>
      <c r="O525" s="10"/>
      <c r="P525" s="10"/>
      <c r="Q525" s="10"/>
      <c r="R525" s="10"/>
      <c r="S525" s="10"/>
      <c r="T525" s="10"/>
      <c r="U525" s="10"/>
      <c r="V525" s="10"/>
      <c r="W525" s="10"/>
      <c r="X525" s="10"/>
      <c r="Y525" s="10"/>
      <c r="Z525" s="10"/>
    </row>
    <row r="526" spans="1:26" ht="15.5">
      <c r="A526" s="10"/>
      <c r="B526" s="10"/>
      <c r="C526" s="10"/>
      <c r="D526" s="10"/>
      <c r="E526" s="10"/>
      <c r="F526" s="10"/>
      <c r="G526" s="507"/>
      <c r="H526" s="10"/>
      <c r="I526" s="10"/>
      <c r="J526" s="10"/>
      <c r="K526" s="10"/>
      <c r="L526" s="10"/>
      <c r="M526" s="10"/>
      <c r="N526" s="10"/>
      <c r="O526" s="10"/>
      <c r="P526" s="10"/>
      <c r="Q526" s="10"/>
      <c r="R526" s="10"/>
      <c r="S526" s="10"/>
      <c r="T526" s="10"/>
      <c r="U526" s="10"/>
      <c r="V526" s="10"/>
      <c r="W526" s="10"/>
      <c r="X526" s="10"/>
      <c r="Y526" s="10"/>
      <c r="Z526" s="10"/>
    </row>
    <row r="527" spans="1:26" ht="15.5">
      <c r="A527" s="10"/>
      <c r="B527" s="10"/>
      <c r="C527" s="10"/>
      <c r="D527" s="10"/>
      <c r="E527" s="10"/>
      <c r="F527" s="10"/>
      <c r="G527" s="507"/>
      <c r="H527" s="10"/>
      <c r="I527" s="10"/>
      <c r="J527" s="10"/>
      <c r="K527" s="10"/>
      <c r="L527" s="10"/>
      <c r="M527" s="10"/>
      <c r="N527" s="10"/>
      <c r="O527" s="10"/>
      <c r="P527" s="10"/>
      <c r="Q527" s="10"/>
      <c r="R527" s="10"/>
      <c r="S527" s="10"/>
      <c r="T527" s="10"/>
      <c r="U527" s="10"/>
      <c r="V527" s="10"/>
      <c r="W527" s="10"/>
      <c r="X527" s="10"/>
      <c r="Y527" s="10"/>
      <c r="Z527" s="10"/>
    </row>
    <row r="528" spans="1:26" ht="15.5">
      <c r="A528" s="10"/>
      <c r="B528" s="10"/>
      <c r="C528" s="10"/>
      <c r="D528" s="10"/>
      <c r="E528" s="10"/>
      <c r="F528" s="10"/>
      <c r="G528" s="507"/>
      <c r="H528" s="10"/>
      <c r="I528" s="10"/>
      <c r="J528" s="10"/>
      <c r="K528" s="10"/>
      <c r="L528" s="10"/>
      <c r="M528" s="10"/>
      <c r="N528" s="10"/>
      <c r="O528" s="10"/>
      <c r="P528" s="10"/>
      <c r="Q528" s="10"/>
      <c r="R528" s="10"/>
      <c r="S528" s="10"/>
      <c r="T528" s="10"/>
      <c r="U528" s="10"/>
      <c r="V528" s="10"/>
      <c r="W528" s="10"/>
      <c r="X528" s="10"/>
      <c r="Y528" s="10"/>
      <c r="Z528" s="10"/>
    </row>
    <row r="529" spans="1:26" ht="15.5">
      <c r="A529" s="10"/>
      <c r="B529" s="10"/>
      <c r="C529" s="10"/>
      <c r="D529" s="10"/>
      <c r="E529" s="10"/>
      <c r="F529" s="10"/>
      <c r="G529" s="507"/>
      <c r="H529" s="10"/>
      <c r="I529" s="10"/>
      <c r="J529" s="10"/>
      <c r="K529" s="10"/>
      <c r="L529" s="10"/>
      <c r="M529" s="10"/>
      <c r="N529" s="10"/>
      <c r="O529" s="10"/>
      <c r="P529" s="10"/>
      <c r="Q529" s="10"/>
      <c r="R529" s="10"/>
      <c r="S529" s="10"/>
      <c r="T529" s="10"/>
      <c r="U529" s="10"/>
      <c r="V529" s="10"/>
      <c r="W529" s="10"/>
      <c r="X529" s="10"/>
      <c r="Y529" s="10"/>
      <c r="Z529" s="10"/>
    </row>
    <row r="530" spans="1:26" ht="15.5">
      <c r="A530" s="10"/>
      <c r="B530" s="10"/>
      <c r="C530" s="10"/>
      <c r="D530" s="10"/>
      <c r="E530" s="10"/>
      <c r="F530" s="10"/>
      <c r="G530" s="507"/>
      <c r="H530" s="10"/>
      <c r="I530" s="10"/>
      <c r="J530" s="10"/>
      <c r="K530" s="10"/>
      <c r="L530" s="10"/>
      <c r="M530" s="10"/>
      <c r="N530" s="10"/>
      <c r="O530" s="10"/>
      <c r="P530" s="10"/>
      <c r="Q530" s="10"/>
      <c r="R530" s="10"/>
      <c r="S530" s="10"/>
      <c r="T530" s="10"/>
      <c r="U530" s="10"/>
      <c r="V530" s="10"/>
      <c r="W530" s="10"/>
      <c r="X530" s="10"/>
      <c r="Y530" s="10"/>
      <c r="Z530" s="10"/>
    </row>
    <row r="531" spans="1:26" ht="15.5">
      <c r="A531" s="10"/>
      <c r="B531" s="10"/>
      <c r="C531" s="10"/>
      <c r="D531" s="10"/>
      <c r="E531" s="10"/>
      <c r="F531" s="10"/>
      <c r="G531" s="507"/>
      <c r="H531" s="10"/>
      <c r="I531" s="10"/>
      <c r="J531" s="10"/>
      <c r="K531" s="10"/>
      <c r="L531" s="10"/>
      <c r="M531" s="10"/>
      <c r="N531" s="10"/>
      <c r="O531" s="10"/>
      <c r="P531" s="10"/>
      <c r="Q531" s="10"/>
      <c r="R531" s="10"/>
      <c r="S531" s="10"/>
      <c r="T531" s="10"/>
      <c r="U531" s="10"/>
      <c r="V531" s="10"/>
      <c r="W531" s="10"/>
      <c r="X531" s="10"/>
      <c r="Y531" s="10"/>
      <c r="Z531" s="10"/>
    </row>
    <row r="532" spans="1:26" ht="15.5">
      <c r="A532" s="10"/>
      <c r="B532" s="10"/>
      <c r="C532" s="10"/>
      <c r="D532" s="10"/>
      <c r="E532" s="10"/>
      <c r="F532" s="10"/>
      <c r="G532" s="507"/>
      <c r="H532" s="10"/>
      <c r="I532" s="10"/>
      <c r="J532" s="10"/>
      <c r="K532" s="10"/>
      <c r="L532" s="10"/>
      <c r="M532" s="10"/>
      <c r="N532" s="10"/>
      <c r="O532" s="10"/>
      <c r="P532" s="10"/>
      <c r="Q532" s="10"/>
      <c r="R532" s="10"/>
      <c r="S532" s="10"/>
      <c r="T532" s="10"/>
      <c r="U532" s="10"/>
      <c r="V532" s="10"/>
      <c r="W532" s="10"/>
      <c r="X532" s="10"/>
      <c r="Y532" s="10"/>
      <c r="Z532" s="10"/>
    </row>
    <row r="533" spans="1:26" ht="15.5">
      <c r="A533" s="10"/>
      <c r="B533" s="10"/>
      <c r="C533" s="10"/>
      <c r="D533" s="10"/>
      <c r="E533" s="10"/>
      <c r="F533" s="10"/>
      <c r="G533" s="507"/>
      <c r="H533" s="10"/>
      <c r="I533" s="10"/>
      <c r="J533" s="10"/>
      <c r="K533" s="10"/>
      <c r="L533" s="10"/>
      <c r="M533" s="10"/>
      <c r="N533" s="10"/>
      <c r="O533" s="10"/>
      <c r="P533" s="10"/>
      <c r="Q533" s="10"/>
      <c r="R533" s="10"/>
      <c r="S533" s="10"/>
      <c r="T533" s="10"/>
      <c r="U533" s="10"/>
      <c r="V533" s="10"/>
      <c r="W533" s="10"/>
      <c r="X533" s="10"/>
      <c r="Y533" s="10"/>
      <c r="Z533" s="10"/>
    </row>
    <row r="534" spans="1:26" ht="15.5">
      <c r="A534" s="10"/>
      <c r="B534" s="10"/>
      <c r="C534" s="10"/>
      <c r="D534" s="10"/>
      <c r="E534" s="10"/>
      <c r="F534" s="10"/>
      <c r="G534" s="507"/>
      <c r="H534" s="10"/>
      <c r="I534" s="10"/>
      <c r="J534" s="10"/>
      <c r="K534" s="10"/>
      <c r="L534" s="10"/>
      <c r="M534" s="10"/>
      <c r="N534" s="10"/>
      <c r="O534" s="10"/>
      <c r="P534" s="10"/>
      <c r="Q534" s="10"/>
      <c r="R534" s="10"/>
      <c r="S534" s="10"/>
      <c r="T534" s="10"/>
      <c r="U534" s="10"/>
      <c r="V534" s="10"/>
      <c r="W534" s="10"/>
      <c r="X534" s="10"/>
      <c r="Y534" s="10"/>
      <c r="Z534" s="10"/>
    </row>
    <row r="535" spans="1:26" ht="15.5">
      <c r="A535" s="10"/>
      <c r="B535" s="10"/>
      <c r="C535" s="10"/>
      <c r="D535" s="10"/>
      <c r="E535" s="10"/>
      <c r="F535" s="10"/>
      <c r="G535" s="507"/>
      <c r="H535" s="10"/>
      <c r="I535" s="10"/>
      <c r="J535" s="10"/>
      <c r="K535" s="10"/>
      <c r="L535" s="10"/>
      <c r="M535" s="10"/>
      <c r="N535" s="10"/>
      <c r="O535" s="10"/>
      <c r="P535" s="10"/>
      <c r="Q535" s="10"/>
      <c r="R535" s="10"/>
      <c r="S535" s="10"/>
      <c r="T535" s="10"/>
      <c r="U535" s="10"/>
      <c r="V535" s="10"/>
      <c r="W535" s="10"/>
      <c r="X535" s="10"/>
      <c r="Y535" s="10"/>
      <c r="Z535" s="10"/>
    </row>
    <row r="536" spans="1:26" ht="15.5">
      <c r="A536" s="10"/>
      <c r="B536" s="10"/>
      <c r="C536" s="10"/>
      <c r="D536" s="10"/>
      <c r="E536" s="10"/>
      <c r="F536" s="10"/>
      <c r="G536" s="507"/>
      <c r="H536" s="10"/>
      <c r="I536" s="10"/>
      <c r="J536" s="10"/>
      <c r="K536" s="10"/>
      <c r="L536" s="10"/>
      <c r="M536" s="10"/>
      <c r="N536" s="10"/>
      <c r="O536" s="10"/>
      <c r="P536" s="10"/>
      <c r="Q536" s="10"/>
      <c r="R536" s="10"/>
      <c r="S536" s="10"/>
      <c r="T536" s="10"/>
      <c r="U536" s="10"/>
      <c r="V536" s="10"/>
      <c r="W536" s="10"/>
      <c r="X536" s="10"/>
      <c r="Y536" s="10"/>
      <c r="Z536" s="10"/>
    </row>
    <row r="537" spans="1:26" ht="15.5">
      <c r="A537" s="10"/>
      <c r="B537" s="10"/>
      <c r="C537" s="10"/>
      <c r="D537" s="10"/>
      <c r="E537" s="10"/>
      <c r="F537" s="10"/>
      <c r="G537" s="507"/>
      <c r="H537" s="10"/>
      <c r="I537" s="10"/>
      <c r="J537" s="10"/>
      <c r="K537" s="10"/>
      <c r="L537" s="10"/>
      <c r="M537" s="10"/>
      <c r="N537" s="10"/>
      <c r="O537" s="10"/>
      <c r="P537" s="10"/>
      <c r="Q537" s="10"/>
      <c r="R537" s="10"/>
      <c r="S537" s="10"/>
      <c r="T537" s="10"/>
      <c r="U537" s="10"/>
      <c r="V537" s="10"/>
      <c r="W537" s="10"/>
      <c r="X537" s="10"/>
      <c r="Y537" s="10"/>
      <c r="Z537" s="10"/>
    </row>
    <row r="538" spans="1:26" ht="15.5">
      <c r="A538" s="10"/>
      <c r="B538" s="10"/>
      <c r="C538" s="10"/>
      <c r="D538" s="10"/>
      <c r="E538" s="10"/>
      <c r="F538" s="10"/>
      <c r="G538" s="507"/>
      <c r="H538" s="10"/>
      <c r="I538" s="10"/>
      <c r="J538" s="10"/>
      <c r="K538" s="10"/>
      <c r="L538" s="10"/>
      <c r="M538" s="10"/>
      <c r="N538" s="10"/>
      <c r="O538" s="10"/>
      <c r="P538" s="10"/>
      <c r="Q538" s="10"/>
      <c r="R538" s="10"/>
      <c r="S538" s="10"/>
      <c r="T538" s="10"/>
      <c r="U538" s="10"/>
      <c r="V538" s="10"/>
      <c r="W538" s="10"/>
      <c r="X538" s="10"/>
      <c r="Y538" s="10"/>
      <c r="Z538" s="10"/>
    </row>
    <row r="539" spans="1:26" ht="15.5">
      <c r="A539" s="10"/>
      <c r="B539" s="10"/>
      <c r="C539" s="10"/>
      <c r="D539" s="10"/>
      <c r="E539" s="10"/>
      <c r="F539" s="10"/>
      <c r="G539" s="507"/>
      <c r="H539" s="10"/>
      <c r="I539" s="10"/>
      <c r="J539" s="10"/>
      <c r="K539" s="10"/>
      <c r="L539" s="10"/>
      <c r="M539" s="10"/>
      <c r="N539" s="10"/>
      <c r="O539" s="10"/>
      <c r="P539" s="10"/>
      <c r="Q539" s="10"/>
      <c r="R539" s="10"/>
      <c r="S539" s="10"/>
      <c r="T539" s="10"/>
      <c r="U539" s="10"/>
      <c r="V539" s="10"/>
      <c r="W539" s="10"/>
      <c r="X539" s="10"/>
      <c r="Y539" s="10"/>
      <c r="Z539" s="10"/>
    </row>
    <row r="540" spans="1:26" ht="15.5">
      <c r="A540" s="10"/>
      <c r="B540" s="10"/>
      <c r="C540" s="10"/>
      <c r="D540" s="10"/>
      <c r="E540" s="10"/>
      <c r="F540" s="10"/>
      <c r="G540" s="507"/>
      <c r="H540" s="10"/>
      <c r="I540" s="10"/>
      <c r="J540" s="10"/>
      <c r="K540" s="10"/>
      <c r="L540" s="10"/>
      <c r="M540" s="10"/>
      <c r="N540" s="10"/>
      <c r="O540" s="10"/>
      <c r="P540" s="10"/>
      <c r="Q540" s="10"/>
      <c r="R540" s="10"/>
      <c r="S540" s="10"/>
      <c r="T540" s="10"/>
      <c r="U540" s="10"/>
      <c r="V540" s="10"/>
      <c r="W540" s="10"/>
      <c r="X540" s="10"/>
      <c r="Y540" s="10"/>
      <c r="Z540" s="10"/>
    </row>
    <row r="541" spans="1:26" ht="15.5">
      <c r="A541" s="10"/>
      <c r="B541" s="10"/>
      <c r="C541" s="10"/>
      <c r="D541" s="10"/>
      <c r="E541" s="10"/>
      <c r="F541" s="10"/>
      <c r="G541" s="507"/>
      <c r="H541" s="10"/>
      <c r="I541" s="10"/>
      <c r="J541" s="10"/>
      <c r="K541" s="10"/>
      <c r="L541" s="10"/>
      <c r="M541" s="10"/>
      <c r="N541" s="10"/>
      <c r="O541" s="10"/>
      <c r="P541" s="10"/>
      <c r="Q541" s="10"/>
      <c r="R541" s="10"/>
      <c r="S541" s="10"/>
      <c r="T541" s="10"/>
      <c r="U541" s="10"/>
      <c r="V541" s="10"/>
      <c r="W541" s="10"/>
      <c r="X541" s="10"/>
      <c r="Y541" s="10"/>
      <c r="Z541" s="10"/>
    </row>
    <row r="542" spans="1:26" ht="15.5">
      <c r="A542" s="10"/>
      <c r="B542" s="10"/>
      <c r="C542" s="10"/>
      <c r="D542" s="10"/>
      <c r="E542" s="10"/>
      <c r="F542" s="10"/>
      <c r="G542" s="507"/>
      <c r="H542" s="10"/>
      <c r="I542" s="10"/>
      <c r="J542" s="10"/>
      <c r="K542" s="10"/>
      <c r="L542" s="10"/>
      <c r="M542" s="10"/>
      <c r="N542" s="10"/>
      <c r="O542" s="10"/>
      <c r="P542" s="10"/>
      <c r="Q542" s="10"/>
      <c r="R542" s="10"/>
      <c r="S542" s="10"/>
      <c r="T542" s="10"/>
      <c r="U542" s="10"/>
      <c r="V542" s="10"/>
      <c r="W542" s="10"/>
      <c r="X542" s="10"/>
      <c r="Y542" s="10"/>
      <c r="Z542" s="10"/>
    </row>
    <row r="543" spans="1:26" ht="15.5">
      <c r="A543" s="10"/>
      <c r="B543" s="10"/>
      <c r="C543" s="10"/>
      <c r="D543" s="10"/>
      <c r="E543" s="10"/>
      <c r="F543" s="10"/>
      <c r="G543" s="507"/>
      <c r="H543" s="10"/>
      <c r="I543" s="10"/>
      <c r="J543" s="10"/>
      <c r="K543" s="10"/>
      <c r="L543" s="10"/>
      <c r="M543" s="10"/>
      <c r="N543" s="10"/>
      <c r="O543" s="10"/>
      <c r="P543" s="10"/>
      <c r="Q543" s="10"/>
      <c r="R543" s="10"/>
      <c r="S543" s="10"/>
      <c r="T543" s="10"/>
      <c r="U543" s="10"/>
      <c r="V543" s="10"/>
      <c r="W543" s="10"/>
      <c r="X543" s="10"/>
      <c r="Y543" s="10"/>
      <c r="Z543" s="10"/>
    </row>
    <row r="544" spans="1:26" ht="15.5">
      <c r="A544" s="10"/>
      <c r="B544" s="10"/>
      <c r="C544" s="10"/>
      <c r="D544" s="10"/>
      <c r="E544" s="10"/>
      <c r="F544" s="10"/>
      <c r="G544" s="507"/>
      <c r="H544" s="10"/>
      <c r="I544" s="10"/>
      <c r="J544" s="10"/>
      <c r="K544" s="10"/>
      <c r="L544" s="10"/>
      <c r="M544" s="10"/>
      <c r="N544" s="10"/>
      <c r="O544" s="10"/>
      <c r="P544" s="10"/>
      <c r="Q544" s="10"/>
      <c r="R544" s="10"/>
      <c r="S544" s="10"/>
      <c r="T544" s="10"/>
      <c r="U544" s="10"/>
      <c r="V544" s="10"/>
      <c r="W544" s="10"/>
      <c r="X544" s="10"/>
      <c r="Y544" s="10"/>
      <c r="Z544" s="10"/>
    </row>
    <row r="545" spans="1:26" ht="15.5">
      <c r="A545" s="10"/>
      <c r="B545" s="10"/>
      <c r="C545" s="10"/>
      <c r="D545" s="10"/>
      <c r="E545" s="10"/>
      <c r="F545" s="10"/>
      <c r="G545" s="507"/>
      <c r="H545" s="10"/>
      <c r="I545" s="10"/>
      <c r="J545" s="10"/>
      <c r="K545" s="10"/>
      <c r="L545" s="10"/>
      <c r="M545" s="10"/>
      <c r="N545" s="10"/>
      <c r="O545" s="10"/>
      <c r="P545" s="10"/>
      <c r="Q545" s="10"/>
      <c r="R545" s="10"/>
      <c r="S545" s="10"/>
      <c r="T545" s="10"/>
      <c r="U545" s="10"/>
      <c r="V545" s="10"/>
      <c r="W545" s="10"/>
      <c r="X545" s="10"/>
      <c r="Y545" s="10"/>
      <c r="Z545" s="10"/>
    </row>
    <row r="546" spans="1:26" ht="15.5">
      <c r="A546" s="10"/>
      <c r="B546" s="10"/>
      <c r="C546" s="10"/>
      <c r="D546" s="10"/>
      <c r="E546" s="10"/>
      <c r="F546" s="10"/>
      <c r="G546" s="507"/>
      <c r="H546" s="10"/>
      <c r="I546" s="10"/>
      <c r="J546" s="10"/>
      <c r="K546" s="10"/>
      <c r="L546" s="10"/>
      <c r="M546" s="10"/>
      <c r="N546" s="10"/>
      <c r="O546" s="10"/>
      <c r="P546" s="10"/>
      <c r="Q546" s="10"/>
      <c r="R546" s="10"/>
      <c r="S546" s="10"/>
      <c r="T546" s="10"/>
      <c r="U546" s="10"/>
      <c r="V546" s="10"/>
      <c r="W546" s="10"/>
      <c r="X546" s="10"/>
      <c r="Y546" s="10"/>
      <c r="Z546" s="10"/>
    </row>
    <row r="547" spans="1:26" ht="15.5">
      <c r="A547" s="10"/>
      <c r="B547" s="10"/>
      <c r="C547" s="10"/>
      <c r="D547" s="10"/>
      <c r="E547" s="10"/>
      <c r="F547" s="10"/>
      <c r="G547" s="507"/>
      <c r="H547" s="10"/>
      <c r="I547" s="10"/>
      <c r="J547" s="10"/>
      <c r="K547" s="10"/>
      <c r="L547" s="10"/>
      <c r="M547" s="10"/>
      <c r="N547" s="10"/>
      <c r="O547" s="10"/>
      <c r="P547" s="10"/>
      <c r="Q547" s="10"/>
      <c r="R547" s="10"/>
      <c r="S547" s="10"/>
      <c r="T547" s="10"/>
      <c r="U547" s="10"/>
      <c r="V547" s="10"/>
      <c r="W547" s="10"/>
      <c r="X547" s="10"/>
      <c r="Y547" s="10"/>
      <c r="Z547" s="10"/>
    </row>
    <row r="548" spans="1:26" ht="15.5">
      <c r="A548" s="10"/>
      <c r="B548" s="10"/>
      <c r="C548" s="10"/>
      <c r="D548" s="10"/>
      <c r="E548" s="10"/>
      <c r="F548" s="10"/>
      <c r="G548" s="507"/>
      <c r="H548" s="10"/>
      <c r="I548" s="10"/>
      <c r="J548" s="10"/>
      <c r="K548" s="10"/>
      <c r="L548" s="10"/>
      <c r="M548" s="10"/>
      <c r="N548" s="10"/>
      <c r="O548" s="10"/>
      <c r="P548" s="10"/>
      <c r="Q548" s="10"/>
      <c r="R548" s="10"/>
      <c r="S548" s="10"/>
      <c r="T548" s="10"/>
      <c r="U548" s="10"/>
      <c r="V548" s="10"/>
      <c r="W548" s="10"/>
      <c r="X548" s="10"/>
      <c r="Y548" s="10"/>
      <c r="Z548" s="10"/>
    </row>
    <row r="549" spans="1:26" ht="15.5">
      <c r="A549" s="10"/>
      <c r="B549" s="10"/>
      <c r="C549" s="10"/>
      <c r="D549" s="10"/>
      <c r="E549" s="10"/>
      <c r="F549" s="10"/>
      <c r="G549" s="507"/>
      <c r="H549" s="10"/>
      <c r="I549" s="10"/>
      <c r="J549" s="10"/>
      <c r="K549" s="10"/>
      <c r="L549" s="10"/>
      <c r="M549" s="10"/>
      <c r="N549" s="10"/>
      <c r="O549" s="10"/>
      <c r="P549" s="10"/>
      <c r="Q549" s="10"/>
      <c r="R549" s="10"/>
      <c r="S549" s="10"/>
      <c r="T549" s="10"/>
      <c r="U549" s="10"/>
      <c r="V549" s="10"/>
      <c r="W549" s="10"/>
      <c r="X549" s="10"/>
      <c r="Y549" s="10"/>
      <c r="Z549" s="10"/>
    </row>
    <row r="550" spans="1:26" ht="15.5">
      <c r="A550" s="10"/>
      <c r="B550" s="10"/>
      <c r="C550" s="10"/>
      <c r="D550" s="10"/>
      <c r="E550" s="10"/>
      <c r="F550" s="10"/>
      <c r="G550" s="507"/>
      <c r="H550" s="10"/>
      <c r="I550" s="10"/>
      <c r="J550" s="10"/>
      <c r="K550" s="10"/>
      <c r="L550" s="10"/>
      <c r="M550" s="10"/>
      <c r="N550" s="10"/>
      <c r="O550" s="10"/>
      <c r="P550" s="10"/>
      <c r="Q550" s="10"/>
      <c r="R550" s="10"/>
      <c r="S550" s="10"/>
      <c r="T550" s="10"/>
      <c r="U550" s="10"/>
      <c r="V550" s="10"/>
      <c r="W550" s="10"/>
      <c r="X550" s="10"/>
      <c r="Y550" s="10"/>
      <c r="Z550" s="10"/>
    </row>
    <row r="551" spans="1:26" ht="15.5">
      <c r="A551" s="10"/>
      <c r="B551" s="10"/>
      <c r="C551" s="10"/>
      <c r="D551" s="10"/>
      <c r="E551" s="10"/>
      <c r="F551" s="10"/>
      <c r="G551" s="507"/>
      <c r="H551" s="10"/>
      <c r="I551" s="10"/>
      <c r="J551" s="10"/>
      <c r="K551" s="10"/>
      <c r="L551" s="10"/>
      <c r="M551" s="10"/>
      <c r="N551" s="10"/>
      <c r="O551" s="10"/>
      <c r="P551" s="10"/>
      <c r="Q551" s="10"/>
      <c r="R551" s="10"/>
      <c r="S551" s="10"/>
      <c r="T551" s="10"/>
      <c r="U551" s="10"/>
      <c r="V551" s="10"/>
      <c r="W551" s="10"/>
      <c r="X551" s="10"/>
      <c r="Y551" s="10"/>
      <c r="Z551" s="10"/>
    </row>
    <row r="552" spans="1:26" ht="15.5">
      <c r="A552" s="10"/>
      <c r="B552" s="10"/>
      <c r="C552" s="10"/>
      <c r="D552" s="10"/>
      <c r="E552" s="10"/>
      <c r="F552" s="10"/>
      <c r="G552" s="507"/>
      <c r="H552" s="10"/>
      <c r="I552" s="10"/>
      <c r="J552" s="10"/>
      <c r="K552" s="10"/>
      <c r="L552" s="10"/>
      <c r="M552" s="10"/>
      <c r="N552" s="10"/>
      <c r="O552" s="10"/>
      <c r="P552" s="10"/>
      <c r="Q552" s="10"/>
      <c r="R552" s="10"/>
      <c r="S552" s="10"/>
      <c r="T552" s="10"/>
      <c r="U552" s="10"/>
      <c r="V552" s="10"/>
      <c r="W552" s="10"/>
      <c r="X552" s="10"/>
      <c r="Y552" s="10"/>
      <c r="Z552" s="10"/>
    </row>
    <row r="553" spans="1:26" ht="15.5">
      <c r="A553" s="10"/>
      <c r="B553" s="10"/>
      <c r="C553" s="10"/>
      <c r="D553" s="10"/>
      <c r="E553" s="10"/>
      <c r="F553" s="10"/>
      <c r="G553" s="507"/>
      <c r="H553" s="10"/>
      <c r="I553" s="10"/>
      <c r="J553" s="10"/>
      <c r="K553" s="10"/>
      <c r="L553" s="10"/>
      <c r="M553" s="10"/>
      <c r="N553" s="10"/>
      <c r="O553" s="10"/>
      <c r="P553" s="10"/>
      <c r="Q553" s="10"/>
      <c r="R553" s="10"/>
      <c r="S553" s="10"/>
      <c r="T553" s="10"/>
      <c r="U553" s="10"/>
      <c r="V553" s="10"/>
      <c r="W553" s="10"/>
      <c r="X553" s="10"/>
      <c r="Y553" s="10"/>
      <c r="Z553" s="10"/>
    </row>
    <row r="554" spans="1:26" ht="15.5">
      <c r="A554" s="10"/>
      <c r="B554" s="10"/>
      <c r="C554" s="10"/>
      <c r="D554" s="10"/>
      <c r="E554" s="10"/>
      <c r="F554" s="10"/>
      <c r="G554" s="507"/>
      <c r="H554" s="10"/>
      <c r="I554" s="10"/>
      <c r="J554" s="10"/>
      <c r="K554" s="10"/>
      <c r="L554" s="10"/>
      <c r="M554" s="10"/>
      <c r="N554" s="10"/>
      <c r="O554" s="10"/>
      <c r="P554" s="10"/>
      <c r="Q554" s="10"/>
      <c r="R554" s="10"/>
      <c r="S554" s="10"/>
      <c r="T554" s="10"/>
      <c r="U554" s="10"/>
      <c r="V554" s="10"/>
      <c r="W554" s="10"/>
      <c r="X554" s="10"/>
      <c r="Y554" s="10"/>
      <c r="Z554" s="10"/>
    </row>
    <row r="555" spans="1:26" ht="15.5">
      <c r="A555" s="10"/>
      <c r="B555" s="10"/>
      <c r="C555" s="10"/>
      <c r="D555" s="10"/>
      <c r="E555" s="10"/>
      <c r="F555" s="10"/>
      <c r="G555" s="507"/>
      <c r="H555" s="10"/>
      <c r="I555" s="10"/>
      <c r="J555" s="10"/>
      <c r="K555" s="10"/>
      <c r="L555" s="10"/>
      <c r="M555" s="10"/>
      <c r="N555" s="10"/>
      <c r="O555" s="10"/>
      <c r="P555" s="10"/>
      <c r="Q555" s="10"/>
      <c r="R555" s="10"/>
      <c r="S555" s="10"/>
      <c r="T555" s="10"/>
      <c r="U555" s="10"/>
      <c r="V555" s="10"/>
      <c r="W555" s="10"/>
      <c r="X555" s="10"/>
      <c r="Y555" s="10"/>
      <c r="Z555" s="10"/>
    </row>
    <row r="556" spans="1:26" ht="15.5">
      <c r="A556" s="10"/>
      <c r="B556" s="10"/>
      <c r="C556" s="10"/>
      <c r="D556" s="10"/>
      <c r="E556" s="10"/>
      <c r="F556" s="10"/>
      <c r="G556" s="507"/>
      <c r="H556" s="10"/>
      <c r="I556" s="10"/>
      <c r="J556" s="10"/>
      <c r="K556" s="10"/>
      <c r="L556" s="10"/>
      <c r="M556" s="10"/>
      <c r="N556" s="10"/>
      <c r="O556" s="10"/>
      <c r="P556" s="10"/>
      <c r="Q556" s="10"/>
      <c r="R556" s="10"/>
      <c r="S556" s="10"/>
      <c r="T556" s="10"/>
      <c r="U556" s="10"/>
      <c r="V556" s="10"/>
      <c r="W556" s="10"/>
      <c r="X556" s="10"/>
      <c r="Y556" s="10"/>
      <c r="Z556" s="10"/>
    </row>
    <row r="557" spans="1:26" ht="15.5">
      <c r="A557" s="10"/>
      <c r="B557" s="10"/>
      <c r="C557" s="10"/>
      <c r="D557" s="10"/>
      <c r="E557" s="10"/>
      <c r="F557" s="10"/>
      <c r="G557" s="507"/>
      <c r="H557" s="10"/>
      <c r="I557" s="10"/>
      <c r="J557" s="10"/>
      <c r="K557" s="10"/>
      <c r="L557" s="10"/>
      <c r="M557" s="10"/>
      <c r="N557" s="10"/>
      <c r="O557" s="10"/>
      <c r="P557" s="10"/>
      <c r="Q557" s="10"/>
      <c r="R557" s="10"/>
      <c r="S557" s="10"/>
      <c r="T557" s="10"/>
      <c r="U557" s="10"/>
      <c r="V557" s="10"/>
      <c r="W557" s="10"/>
      <c r="X557" s="10"/>
      <c r="Y557" s="10"/>
      <c r="Z557" s="10"/>
    </row>
    <row r="558" spans="1:26" ht="15.5">
      <c r="A558" s="10"/>
      <c r="B558" s="10"/>
      <c r="C558" s="10"/>
      <c r="D558" s="10"/>
      <c r="E558" s="10"/>
      <c r="F558" s="10"/>
      <c r="G558" s="507"/>
      <c r="H558" s="10"/>
      <c r="I558" s="10"/>
      <c r="J558" s="10"/>
      <c r="K558" s="10"/>
      <c r="L558" s="10"/>
      <c r="M558" s="10"/>
      <c r="N558" s="10"/>
      <c r="O558" s="10"/>
      <c r="P558" s="10"/>
      <c r="Q558" s="10"/>
      <c r="R558" s="10"/>
      <c r="S558" s="10"/>
      <c r="T558" s="10"/>
      <c r="U558" s="10"/>
      <c r="V558" s="10"/>
      <c r="W558" s="10"/>
      <c r="X558" s="10"/>
      <c r="Y558" s="10"/>
      <c r="Z558" s="10"/>
    </row>
    <row r="559" spans="1:26" ht="15.5">
      <c r="A559" s="10"/>
      <c r="B559" s="10"/>
      <c r="C559" s="10"/>
      <c r="D559" s="10"/>
      <c r="E559" s="10"/>
      <c r="F559" s="10"/>
      <c r="G559" s="507"/>
      <c r="H559" s="10"/>
      <c r="I559" s="10"/>
      <c r="J559" s="10"/>
      <c r="K559" s="10"/>
      <c r="L559" s="10"/>
      <c r="M559" s="10"/>
      <c r="N559" s="10"/>
      <c r="O559" s="10"/>
      <c r="P559" s="10"/>
      <c r="Q559" s="10"/>
      <c r="R559" s="10"/>
      <c r="S559" s="10"/>
      <c r="T559" s="10"/>
      <c r="U559" s="10"/>
      <c r="V559" s="10"/>
      <c r="W559" s="10"/>
      <c r="X559" s="10"/>
      <c r="Y559" s="10"/>
      <c r="Z559" s="10"/>
    </row>
    <row r="560" spans="1:26" ht="15.5">
      <c r="A560" s="10"/>
      <c r="B560" s="10"/>
      <c r="C560" s="10"/>
      <c r="D560" s="10"/>
      <c r="E560" s="10"/>
      <c r="F560" s="10"/>
      <c r="G560" s="507"/>
      <c r="H560" s="10"/>
      <c r="I560" s="10"/>
      <c r="J560" s="10"/>
      <c r="K560" s="10"/>
      <c r="L560" s="10"/>
      <c r="M560" s="10"/>
      <c r="N560" s="10"/>
      <c r="O560" s="10"/>
      <c r="P560" s="10"/>
      <c r="Q560" s="10"/>
      <c r="R560" s="10"/>
      <c r="S560" s="10"/>
      <c r="T560" s="10"/>
      <c r="U560" s="10"/>
      <c r="V560" s="10"/>
      <c r="W560" s="10"/>
      <c r="X560" s="10"/>
      <c r="Y560" s="10"/>
      <c r="Z560" s="10"/>
    </row>
    <row r="561" spans="1:26" ht="15.5">
      <c r="A561" s="10"/>
      <c r="B561" s="10"/>
      <c r="C561" s="10"/>
      <c r="D561" s="10"/>
      <c r="E561" s="10"/>
      <c r="F561" s="10"/>
      <c r="G561" s="507"/>
      <c r="H561" s="10"/>
      <c r="I561" s="10"/>
      <c r="J561" s="10"/>
      <c r="K561" s="10"/>
      <c r="L561" s="10"/>
      <c r="M561" s="10"/>
      <c r="N561" s="10"/>
      <c r="O561" s="10"/>
      <c r="P561" s="10"/>
      <c r="Q561" s="10"/>
      <c r="R561" s="10"/>
      <c r="S561" s="10"/>
      <c r="T561" s="10"/>
      <c r="U561" s="10"/>
      <c r="V561" s="10"/>
      <c r="W561" s="10"/>
      <c r="X561" s="10"/>
      <c r="Y561" s="10"/>
      <c r="Z561" s="10"/>
    </row>
    <row r="562" spans="1:26" ht="15.5">
      <c r="A562" s="10"/>
      <c r="B562" s="10"/>
      <c r="C562" s="10"/>
      <c r="D562" s="10"/>
      <c r="E562" s="10"/>
      <c r="F562" s="10"/>
      <c r="G562" s="507"/>
      <c r="H562" s="10"/>
      <c r="I562" s="10"/>
      <c r="J562" s="10"/>
      <c r="K562" s="10"/>
      <c r="L562" s="10"/>
      <c r="M562" s="10"/>
      <c r="N562" s="10"/>
      <c r="O562" s="10"/>
      <c r="P562" s="10"/>
      <c r="Q562" s="10"/>
      <c r="R562" s="10"/>
      <c r="S562" s="10"/>
      <c r="T562" s="10"/>
      <c r="U562" s="10"/>
      <c r="V562" s="10"/>
      <c r="W562" s="10"/>
      <c r="X562" s="10"/>
      <c r="Y562" s="10"/>
      <c r="Z562" s="10"/>
    </row>
    <row r="563" spans="1:26" ht="15.5">
      <c r="A563" s="10"/>
      <c r="B563" s="10"/>
      <c r="C563" s="10"/>
      <c r="D563" s="10"/>
      <c r="E563" s="10"/>
      <c r="F563" s="10"/>
      <c r="G563" s="507"/>
      <c r="H563" s="10"/>
      <c r="I563" s="10"/>
      <c r="J563" s="10"/>
      <c r="K563" s="10"/>
      <c r="L563" s="10"/>
      <c r="M563" s="10"/>
      <c r="N563" s="10"/>
      <c r="O563" s="10"/>
      <c r="P563" s="10"/>
      <c r="Q563" s="10"/>
      <c r="R563" s="10"/>
      <c r="S563" s="10"/>
      <c r="T563" s="10"/>
      <c r="U563" s="10"/>
      <c r="V563" s="10"/>
      <c r="W563" s="10"/>
      <c r="X563" s="10"/>
      <c r="Y563" s="10"/>
      <c r="Z563" s="10"/>
    </row>
    <row r="564" spans="1:26" ht="15.5">
      <c r="A564" s="10"/>
      <c r="B564" s="10"/>
      <c r="C564" s="10"/>
      <c r="D564" s="10"/>
      <c r="E564" s="10"/>
      <c r="F564" s="10"/>
      <c r="G564" s="507"/>
      <c r="H564" s="10"/>
      <c r="I564" s="10"/>
      <c r="J564" s="10"/>
      <c r="K564" s="10"/>
      <c r="L564" s="10"/>
      <c r="M564" s="10"/>
      <c r="N564" s="10"/>
      <c r="O564" s="10"/>
      <c r="P564" s="10"/>
      <c r="Q564" s="10"/>
      <c r="R564" s="10"/>
      <c r="S564" s="10"/>
      <c r="T564" s="10"/>
      <c r="U564" s="10"/>
      <c r="V564" s="10"/>
      <c r="W564" s="10"/>
      <c r="X564" s="10"/>
      <c r="Y564" s="10"/>
      <c r="Z564" s="10"/>
    </row>
    <row r="565" spans="1:26" ht="15.5">
      <c r="A565" s="10"/>
      <c r="B565" s="10"/>
      <c r="C565" s="10"/>
      <c r="D565" s="10"/>
      <c r="E565" s="10"/>
      <c r="F565" s="10"/>
      <c r="G565" s="507"/>
      <c r="H565" s="10"/>
      <c r="I565" s="10"/>
      <c r="J565" s="10"/>
      <c r="K565" s="10"/>
      <c r="L565" s="10"/>
      <c r="M565" s="10"/>
      <c r="N565" s="10"/>
      <c r="O565" s="10"/>
      <c r="P565" s="10"/>
      <c r="Q565" s="10"/>
      <c r="R565" s="10"/>
      <c r="S565" s="10"/>
      <c r="T565" s="10"/>
      <c r="U565" s="10"/>
      <c r="V565" s="10"/>
      <c r="W565" s="10"/>
      <c r="X565" s="10"/>
      <c r="Y565" s="10"/>
      <c r="Z565" s="10"/>
    </row>
    <row r="566" spans="1:26" ht="15.5">
      <c r="A566" s="10"/>
      <c r="B566" s="10"/>
      <c r="C566" s="10"/>
      <c r="D566" s="10"/>
      <c r="E566" s="10"/>
      <c r="F566" s="10"/>
      <c r="G566" s="507"/>
      <c r="H566" s="10"/>
      <c r="I566" s="10"/>
      <c r="J566" s="10"/>
      <c r="K566" s="10"/>
      <c r="L566" s="10"/>
      <c r="M566" s="10"/>
      <c r="N566" s="10"/>
      <c r="O566" s="10"/>
      <c r="P566" s="10"/>
      <c r="Q566" s="10"/>
      <c r="R566" s="10"/>
      <c r="S566" s="10"/>
      <c r="T566" s="10"/>
      <c r="U566" s="10"/>
      <c r="V566" s="10"/>
      <c r="W566" s="10"/>
      <c r="X566" s="10"/>
      <c r="Y566" s="10"/>
      <c r="Z566" s="10"/>
    </row>
    <row r="567" spans="1:26" ht="15.5">
      <c r="A567" s="10"/>
      <c r="B567" s="10"/>
      <c r="C567" s="10"/>
      <c r="D567" s="10"/>
      <c r="E567" s="10"/>
      <c r="F567" s="10"/>
      <c r="G567" s="507"/>
      <c r="H567" s="10"/>
      <c r="I567" s="10"/>
      <c r="J567" s="10"/>
      <c r="K567" s="10"/>
      <c r="L567" s="10"/>
      <c r="M567" s="10"/>
      <c r="N567" s="10"/>
      <c r="O567" s="10"/>
      <c r="P567" s="10"/>
      <c r="Q567" s="10"/>
      <c r="R567" s="10"/>
      <c r="S567" s="10"/>
      <c r="T567" s="10"/>
      <c r="U567" s="10"/>
      <c r="V567" s="10"/>
      <c r="W567" s="10"/>
      <c r="X567" s="10"/>
      <c r="Y567" s="10"/>
      <c r="Z567" s="10"/>
    </row>
    <row r="568" spans="1:26" ht="15.5">
      <c r="A568" s="10"/>
      <c r="B568" s="10"/>
      <c r="C568" s="10"/>
      <c r="D568" s="10"/>
      <c r="E568" s="10"/>
      <c r="F568" s="10"/>
      <c r="G568" s="507"/>
      <c r="H568" s="10"/>
      <c r="I568" s="10"/>
      <c r="J568" s="10"/>
      <c r="K568" s="10"/>
      <c r="L568" s="10"/>
      <c r="M568" s="10"/>
      <c r="N568" s="10"/>
      <c r="O568" s="10"/>
      <c r="P568" s="10"/>
      <c r="Q568" s="10"/>
      <c r="R568" s="10"/>
      <c r="S568" s="10"/>
      <c r="T568" s="10"/>
      <c r="U568" s="10"/>
      <c r="V568" s="10"/>
      <c r="W568" s="10"/>
      <c r="X568" s="10"/>
      <c r="Y568" s="10"/>
      <c r="Z568" s="10"/>
    </row>
    <row r="569" spans="1:26" ht="15.5">
      <c r="A569" s="10"/>
      <c r="B569" s="10"/>
      <c r="C569" s="10"/>
      <c r="D569" s="10"/>
      <c r="E569" s="10"/>
      <c r="F569" s="10"/>
      <c r="G569" s="507"/>
      <c r="H569" s="10"/>
      <c r="I569" s="10"/>
      <c r="J569" s="10"/>
      <c r="K569" s="10"/>
      <c r="L569" s="10"/>
      <c r="M569" s="10"/>
      <c r="N569" s="10"/>
      <c r="O569" s="10"/>
      <c r="P569" s="10"/>
      <c r="Q569" s="10"/>
      <c r="R569" s="10"/>
      <c r="S569" s="10"/>
      <c r="T569" s="10"/>
      <c r="U569" s="10"/>
      <c r="V569" s="10"/>
      <c r="W569" s="10"/>
      <c r="X569" s="10"/>
      <c r="Y569" s="10"/>
      <c r="Z569" s="10"/>
    </row>
    <row r="570" spans="1:26" ht="15.5">
      <c r="A570" s="10"/>
      <c r="B570" s="10"/>
      <c r="C570" s="10"/>
      <c r="D570" s="10"/>
      <c r="E570" s="10"/>
      <c r="F570" s="10"/>
      <c r="G570" s="507"/>
      <c r="H570" s="10"/>
      <c r="I570" s="10"/>
      <c r="J570" s="10"/>
      <c r="K570" s="10"/>
      <c r="L570" s="10"/>
      <c r="M570" s="10"/>
      <c r="N570" s="10"/>
      <c r="O570" s="10"/>
      <c r="P570" s="10"/>
      <c r="Q570" s="10"/>
      <c r="R570" s="10"/>
      <c r="S570" s="10"/>
      <c r="T570" s="10"/>
      <c r="U570" s="10"/>
      <c r="V570" s="10"/>
      <c r="W570" s="10"/>
      <c r="X570" s="10"/>
      <c r="Y570" s="10"/>
      <c r="Z570" s="10"/>
    </row>
    <row r="571" spans="1:26" ht="15.5">
      <c r="A571" s="10"/>
      <c r="B571" s="10"/>
      <c r="C571" s="10"/>
      <c r="D571" s="10"/>
      <c r="E571" s="10"/>
      <c r="F571" s="10"/>
      <c r="G571" s="507"/>
      <c r="H571" s="10"/>
      <c r="I571" s="10"/>
      <c r="J571" s="10"/>
      <c r="K571" s="10"/>
      <c r="L571" s="10"/>
      <c r="M571" s="10"/>
      <c r="N571" s="10"/>
      <c r="O571" s="10"/>
      <c r="P571" s="10"/>
      <c r="Q571" s="10"/>
      <c r="R571" s="10"/>
      <c r="S571" s="10"/>
      <c r="T571" s="10"/>
      <c r="U571" s="10"/>
      <c r="V571" s="10"/>
      <c r="W571" s="10"/>
      <c r="X571" s="10"/>
      <c r="Y571" s="10"/>
      <c r="Z571" s="10"/>
    </row>
    <row r="572" spans="1:26" ht="15.5">
      <c r="A572" s="10"/>
      <c r="B572" s="10"/>
      <c r="C572" s="10"/>
      <c r="D572" s="10"/>
      <c r="E572" s="10"/>
      <c r="F572" s="10"/>
      <c r="G572" s="507"/>
      <c r="H572" s="10"/>
      <c r="I572" s="10"/>
      <c r="J572" s="10"/>
      <c r="K572" s="10"/>
      <c r="L572" s="10"/>
      <c r="M572" s="10"/>
      <c r="N572" s="10"/>
      <c r="O572" s="10"/>
      <c r="P572" s="10"/>
      <c r="Q572" s="10"/>
      <c r="R572" s="10"/>
      <c r="S572" s="10"/>
      <c r="T572" s="10"/>
      <c r="U572" s="10"/>
      <c r="V572" s="10"/>
      <c r="W572" s="10"/>
      <c r="X572" s="10"/>
      <c r="Y572" s="10"/>
      <c r="Z572" s="10"/>
    </row>
    <row r="573" spans="1:26" ht="15.5">
      <c r="A573" s="10"/>
      <c r="B573" s="10"/>
      <c r="C573" s="10"/>
      <c r="D573" s="10"/>
      <c r="E573" s="10"/>
      <c r="F573" s="10"/>
      <c r="G573" s="507"/>
      <c r="H573" s="10"/>
      <c r="I573" s="10"/>
      <c r="J573" s="10"/>
      <c r="K573" s="10"/>
      <c r="L573" s="10"/>
      <c r="M573" s="10"/>
      <c r="N573" s="10"/>
      <c r="O573" s="10"/>
      <c r="P573" s="10"/>
      <c r="Q573" s="10"/>
      <c r="R573" s="10"/>
      <c r="S573" s="10"/>
      <c r="T573" s="10"/>
      <c r="U573" s="10"/>
      <c r="V573" s="10"/>
      <c r="W573" s="10"/>
      <c r="X573" s="10"/>
      <c r="Y573" s="10"/>
      <c r="Z573" s="10"/>
    </row>
    <row r="574" spans="1:26" ht="15.5">
      <c r="A574" s="10"/>
      <c r="B574" s="10"/>
      <c r="C574" s="10"/>
      <c r="D574" s="10"/>
      <c r="E574" s="10"/>
      <c r="F574" s="10"/>
      <c r="G574" s="507"/>
      <c r="H574" s="10"/>
      <c r="I574" s="10"/>
      <c r="J574" s="10"/>
      <c r="K574" s="10"/>
      <c r="L574" s="10"/>
      <c r="M574" s="10"/>
      <c r="N574" s="10"/>
      <c r="O574" s="10"/>
      <c r="P574" s="10"/>
      <c r="Q574" s="10"/>
      <c r="R574" s="10"/>
      <c r="S574" s="10"/>
      <c r="T574" s="10"/>
      <c r="U574" s="10"/>
      <c r="V574" s="10"/>
      <c r="W574" s="10"/>
      <c r="X574" s="10"/>
      <c r="Y574" s="10"/>
      <c r="Z574" s="10"/>
    </row>
    <row r="575" spans="1:26" ht="15.5">
      <c r="A575" s="10"/>
      <c r="B575" s="10"/>
      <c r="C575" s="10"/>
      <c r="D575" s="10"/>
      <c r="E575" s="10"/>
      <c r="F575" s="10"/>
      <c r="G575" s="507"/>
      <c r="H575" s="10"/>
      <c r="I575" s="10"/>
      <c r="J575" s="10"/>
      <c r="K575" s="10"/>
      <c r="L575" s="10"/>
      <c r="M575" s="10"/>
      <c r="N575" s="10"/>
      <c r="O575" s="10"/>
      <c r="P575" s="10"/>
      <c r="Q575" s="10"/>
      <c r="R575" s="10"/>
      <c r="S575" s="10"/>
      <c r="T575" s="10"/>
      <c r="U575" s="10"/>
      <c r="V575" s="10"/>
      <c r="W575" s="10"/>
      <c r="X575" s="10"/>
      <c r="Y575" s="10"/>
      <c r="Z575" s="10"/>
    </row>
    <row r="576" spans="1:26" ht="15.5">
      <c r="A576" s="10"/>
      <c r="B576" s="10"/>
      <c r="C576" s="10"/>
      <c r="D576" s="10"/>
      <c r="E576" s="10"/>
      <c r="F576" s="10"/>
      <c r="G576" s="507"/>
      <c r="H576" s="10"/>
      <c r="I576" s="10"/>
      <c r="J576" s="10"/>
      <c r="K576" s="10"/>
      <c r="L576" s="10"/>
      <c r="M576" s="10"/>
      <c r="N576" s="10"/>
      <c r="O576" s="10"/>
      <c r="P576" s="10"/>
      <c r="Q576" s="10"/>
      <c r="R576" s="10"/>
      <c r="S576" s="10"/>
      <c r="T576" s="10"/>
      <c r="U576" s="10"/>
      <c r="V576" s="10"/>
      <c r="W576" s="10"/>
      <c r="X576" s="10"/>
      <c r="Y576" s="10"/>
      <c r="Z576" s="10"/>
    </row>
    <row r="577" spans="1:26" ht="15.5">
      <c r="A577" s="10"/>
      <c r="B577" s="10"/>
      <c r="C577" s="10"/>
      <c r="D577" s="10"/>
      <c r="E577" s="10"/>
      <c r="F577" s="10"/>
      <c r="G577" s="507"/>
      <c r="H577" s="10"/>
      <c r="I577" s="10"/>
      <c r="J577" s="10"/>
      <c r="K577" s="10"/>
      <c r="L577" s="10"/>
      <c r="M577" s="10"/>
      <c r="N577" s="10"/>
      <c r="O577" s="10"/>
      <c r="P577" s="10"/>
      <c r="Q577" s="10"/>
      <c r="R577" s="10"/>
      <c r="S577" s="10"/>
      <c r="T577" s="10"/>
      <c r="U577" s="10"/>
      <c r="V577" s="10"/>
      <c r="W577" s="10"/>
      <c r="X577" s="10"/>
      <c r="Y577" s="10"/>
      <c r="Z577" s="10"/>
    </row>
    <row r="578" spans="1:26" ht="15.5">
      <c r="A578" s="10"/>
      <c r="B578" s="10"/>
      <c r="C578" s="10"/>
      <c r="D578" s="10"/>
      <c r="E578" s="10"/>
      <c r="F578" s="10"/>
      <c r="G578" s="507"/>
      <c r="H578" s="10"/>
      <c r="I578" s="10"/>
      <c r="J578" s="10"/>
      <c r="K578" s="10"/>
      <c r="L578" s="10"/>
      <c r="M578" s="10"/>
      <c r="N578" s="10"/>
      <c r="O578" s="10"/>
      <c r="P578" s="10"/>
      <c r="Q578" s="10"/>
      <c r="R578" s="10"/>
      <c r="S578" s="10"/>
      <c r="T578" s="10"/>
      <c r="U578" s="10"/>
      <c r="V578" s="10"/>
      <c r="W578" s="10"/>
      <c r="X578" s="10"/>
      <c r="Y578" s="10"/>
      <c r="Z578" s="10"/>
    </row>
    <row r="579" spans="1:26" ht="15.5">
      <c r="A579" s="10"/>
      <c r="B579" s="10"/>
      <c r="C579" s="10"/>
      <c r="D579" s="10"/>
      <c r="E579" s="10"/>
      <c r="F579" s="10"/>
      <c r="G579" s="507"/>
      <c r="H579" s="10"/>
      <c r="I579" s="10"/>
      <c r="J579" s="10"/>
      <c r="K579" s="10"/>
      <c r="L579" s="10"/>
      <c r="M579" s="10"/>
      <c r="N579" s="10"/>
      <c r="O579" s="10"/>
      <c r="P579" s="10"/>
      <c r="Q579" s="10"/>
      <c r="R579" s="10"/>
      <c r="S579" s="10"/>
      <c r="T579" s="10"/>
      <c r="U579" s="10"/>
      <c r="V579" s="10"/>
      <c r="W579" s="10"/>
      <c r="X579" s="10"/>
      <c r="Y579" s="10"/>
      <c r="Z579" s="10"/>
    </row>
    <row r="580" spans="1:26" ht="15.5">
      <c r="A580" s="10"/>
      <c r="B580" s="10"/>
      <c r="C580" s="10"/>
      <c r="D580" s="10"/>
      <c r="E580" s="10"/>
      <c r="F580" s="10"/>
      <c r="G580" s="507"/>
      <c r="H580" s="10"/>
      <c r="I580" s="10"/>
      <c r="J580" s="10"/>
      <c r="K580" s="10"/>
      <c r="L580" s="10"/>
      <c r="M580" s="10"/>
      <c r="N580" s="10"/>
      <c r="O580" s="10"/>
      <c r="P580" s="10"/>
      <c r="Q580" s="10"/>
      <c r="R580" s="10"/>
      <c r="S580" s="10"/>
      <c r="T580" s="10"/>
      <c r="U580" s="10"/>
      <c r="V580" s="10"/>
      <c r="W580" s="10"/>
      <c r="X580" s="10"/>
      <c r="Y580" s="10"/>
      <c r="Z580" s="10"/>
    </row>
    <row r="581" spans="1:26" ht="15.5">
      <c r="A581" s="10"/>
      <c r="B581" s="10"/>
      <c r="C581" s="10"/>
      <c r="D581" s="10"/>
      <c r="E581" s="10"/>
      <c r="F581" s="10"/>
      <c r="G581" s="507"/>
      <c r="H581" s="10"/>
      <c r="I581" s="10"/>
      <c r="J581" s="10"/>
      <c r="K581" s="10"/>
      <c r="L581" s="10"/>
      <c r="M581" s="10"/>
      <c r="N581" s="10"/>
      <c r="O581" s="10"/>
      <c r="P581" s="10"/>
      <c r="Q581" s="10"/>
      <c r="R581" s="10"/>
      <c r="S581" s="10"/>
      <c r="T581" s="10"/>
      <c r="U581" s="10"/>
      <c r="V581" s="10"/>
      <c r="W581" s="10"/>
      <c r="X581" s="10"/>
      <c r="Y581" s="10"/>
      <c r="Z581" s="10"/>
    </row>
    <row r="582" spans="1:26" ht="15.5">
      <c r="A582" s="10"/>
      <c r="B582" s="10"/>
      <c r="C582" s="10"/>
      <c r="D582" s="10"/>
      <c r="E582" s="10"/>
      <c r="F582" s="10"/>
      <c r="G582" s="507"/>
      <c r="H582" s="10"/>
      <c r="I582" s="10"/>
      <c r="J582" s="10"/>
      <c r="K582" s="10"/>
      <c r="L582" s="10"/>
      <c r="M582" s="10"/>
      <c r="N582" s="10"/>
      <c r="O582" s="10"/>
      <c r="P582" s="10"/>
      <c r="Q582" s="10"/>
      <c r="R582" s="10"/>
      <c r="S582" s="10"/>
      <c r="T582" s="10"/>
      <c r="U582" s="10"/>
      <c r="V582" s="10"/>
      <c r="W582" s="10"/>
      <c r="X582" s="10"/>
      <c r="Y582" s="10"/>
      <c r="Z582" s="10"/>
    </row>
    <row r="583" spans="1:26" ht="15.5">
      <c r="A583" s="10"/>
      <c r="B583" s="10"/>
      <c r="C583" s="10"/>
      <c r="D583" s="10"/>
      <c r="E583" s="10"/>
      <c r="F583" s="10"/>
      <c r="G583" s="507"/>
      <c r="H583" s="10"/>
      <c r="I583" s="10"/>
      <c r="J583" s="10"/>
      <c r="K583" s="10"/>
      <c r="L583" s="10"/>
      <c r="M583" s="10"/>
      <c r="N583" s="10"/>
      <c r="O583" s="10"/>
      <c r="P583" s="10"/>
      <c r="Q583" s="10"/>
      <c r="R583" s="10"/>
      <c r="S583" s="10"/>
      <c r="T583" s="10"/>
      <c r="U583" s="10"/>
      <c r="V583" s="10"/>
      <c r="W583" s="10"/>
      <c r="X583" s="10"/>
      <c r="Y583" s="10"/>
      <c r="Z583" s="10"/>
    </row>
    <row r="584" spans="1:26" ht="15.5">
      <c r="A584" s="10"/>
      <c r="B584" s="10"/>
      <c r="C584" s="10"/>
      <c r="D584" s="10"/>
      <c r="E584" s="10"/>
      <c r="F584" s="10"/>
      <c r="G584" s="507"/>
      <c r="H584" s="10"/>
      <c r="I584" s="10"/>
      <c r="J584" s="10"/>
      <c r="K584" s="10"/>
      <c r="L584" s="10"/>
      <c r="M584" s="10"/>
      <c r="N584" s="10"/>
      <c r="O584" s="10"/>
      <c r="P584" s="10"/>
      <c r="Q584" s="10"/>
      <c r="R584" s="10"/>
      <c r="S584" s="10"/>
      <c r="T584" s="10"/>
      <c r="U584" s="10"/>
      <c r="V584" s="10"/>
      <c r="W584" s="10"/>
      <c r="X584" s="10"/>
      <c r="Y584" s="10"/>
      <c r="Z584" s="10"/>
    </row>
    <row r="585" spans="1:26" ht="15.5">
      <c r="A585" s="10"/>
      <c r="B585" s="10"/>
      <c r="C585" s="10"/>
      <c r="D585" s="10"/>
      <c r="E585" s="10"/>
      <c r="F585" s="10"/>
      <c r="G585" s="507"/>
      <c r="H585" s="10"/>
      <c r="I585" s="10"/>
      <c r="J585" s="10"/>
      <c r="K585" s="10"/>
      <c r="L585" s="10"/>
      <c r="M585" s="10"/>
      <c r="N585" s="10"/>
      <c r="O585" s="10"/>
      <c r="P585" s="10"/>
      <c r="Q585" s="10"/>
      <c r="R585" s="10"/>
      <c r="S585" s="10"/>
      <c r="T585" s="10"/>
      <c r="U585" s="10"/>
      <c r="V585" s="10"/>
      <c r="W585" s="10"/>
      <c r="X585" s="10"/>
      <c r="Y585" s="10"/>
      <c r="Z585" s="10"/>
    </row>
    <row r="586" spans="1:26" ht="15.5">
      <c r="A586" s="10"/>
      <c r="B586" s="10"/>
      <c r="C586" s="10"/>
      <c r="D586" s="10"/>
      <c r="E586" s="10"/>
      <c r="F586" s="10"/>
      <c r="G586" s="507"/>
      <c r="H586" s="10"/>
      <c r="I586" s="10"/>
      <c r="J586" s="10"/>
      <c r="K586" s="10"/>
      <c r="L586" s="10"/>
      <c r="M586" s="10"/>
      <c r="N586" s="10"/>
      <c r="O586" s="10"/>
      <c r="P586" s="10"/>
      <c r="Q586" s="10"/>
      <c r="R586" s="10"/>
      <c r="S586" s="10"/>
      <c r="T586" s="10"/>
      <c r="U586" s="10"/>
      <c r="V586" s="10"/>
      <c r="W586" s="10"/>
      <c r="X586" s="10"/>
      <c r="Y586" s="10"/>
      <c r="Z586" s="10"/>
    </row>
    <row r="587" spans="1:26" ht="15.5">
      <c r="A587" s="10"/>
      <c r="B587" s="10"/>
      <c r="C587" s="10"/>
      <c r="D587" s="10"/>
      <c r="E587" s="10"/>
      <c r="F587" s="10"/>
      <c r="G587" s="507"/>
      <c r="H587" s="10"/>
      <c r="I587" s="10"/>
      <c r="J587" s="10"/>
      <c r="K587" s="10"/>
      <c r="L587" s="10"/>
      <c r="M587" s="10"/>
      <c r="N587" s="10"/>
      <c r="O587" s="10"/>
      <c r="P587" s="10"/>
      <c r="Q587" s="10"/>
      <c r="R587" s="10"/>
      <c r="S587" s="10"/>
      <c r="T587" s="10"/>
      <c r="U587" s="10"/>
      <c r="V587" s="10"/>
      <c r="W587" s="10"/>
      <c r="X587" s="10"/>
      <c r="Y587" s="10"/>
      <c r="Z587" s="10"/>
    </row>
    <row r="588" spans="1:26" ht="15.5">
      <c r="A588" s="10"/>
      <c r="B588" s="10"/>
      <c r="C588" s="10"/>
      <c r="D588" s="10"/>
      <c r="E588" s="10"/>
      <c r="F588" s="10"/>
      <c r="G588" s="507"/>
      <c r="H588" s="10"/>
      <c r="I588" s="10"/>
      <c r="J588" s="10"/>
      <c r="K588" s="10"/>
      <c r="L588" s="10"/>
      <c r="M588" s="10"/>
      <c r="N588" s="10"/>
      <c r="O588" s="10"/>
      <c r="P588" s="10"/>
      <c r="Q588" s="10"/>
      <c r="R588" s="10"/>
      <c r="S588" s="10"/>
      <c r="T588" s="10"/>
      <c r="U588" s="10"/>
      <c r="V588" s="10"/>
      <c r="W588" s="10"/>
      <c r="X588" s="10"/>
      <c r="Y588" s="10"/>
      <c r="Z588" s="10"/>
    </row>
    <row r="589" spans="1:26" ht="15.5">
      <c r="A589" s="10"/>
      <c r="B589" s="10"/>
      <c r="C589" s="10"/>
      <c r="D589" s="10"/>
      <c r="E589" s="10"/>
      <c r="F589" s="10"/>
      <c r="G589" s="507"/>
      <c r="H589" s="10"/>
      <c r="I589" s="10"/>
      <c r="J589" s="10"/>
      <c r="K589" s="10"/>
      <c r="L589" s="10"/>
      <c r="M589" s="10"/>
      <c r="N589" s="10"/>
      <c r="O589" s="10"/>
      <c r="P589" s="10"/>
      <c r="Q589" s="10"/>
      <c r="R589" s="10"/>
      <c r="S589" s="10"/>
      <c r="T589" s="10"/>
      <c r="U589" s="10"/>
      <c r="V589" s="10"/>
      <c r="W589" s="10"/>
      <c r="X589" s="10"/>
      <c r="Y589" s="10"/>
      <c r="Z589" s="10"/>
    </row>
    <row r="590" spans="1:26" ht="15.5">
      <c r="A590" s="10"/>
      <c r="B590" s="10"/>
      <c r="C590" s="10"/>
      <c r="D590" s="10"/>
      <c r="E590" s="10"/>
      <c r="F590" s="10"/>
      <c r="G590" s="507"/>
      <c r="H590" s="10"/>
      <c r="I590" s="10"/>
      <c r="J590" s="10"/>
      <c r="K590" s="10"/>
      <c r="L590" s="10"/>
      <c r="M590" s="10"/>
      <c r="N590" s="10"/>
      <c r="O590" s="10"/>
      <c r="P590" s="10"/>
      <c r="Q590" s="10"/>
      <c r="R590" s="10"/>
      <c r="S590" s="10"/>
      <c r="T590" s="10"/>
      <c r="U590" s="10"/>
      <c r="V590" s="10"/>
      <c r="W590" s="10"/>
      <c r="X590" s="10"/>
      <c r="Y590" s="10"/>
      <c r="Z590" s="10"/>
    </row>
    <row r="591" spans="1:26" ht="15.5">
      <c r="A591" s="10"/>
      <c r="B591" s="10"/>
      <c r="C591" s="10"/>
      <c r="D591" s="10"/>
      <c r="E591" s="10"/>
      <c r="F591" s="10"/>
      <c r="G591" s="507"/>
      <c r="H591" s="10"/>
      <c r="I591" s="10"/>
      <c r="J591" s="10"/>
      <c r="K591" s="10"/>
      <c r="L591" s="10"/>
      <c r="M591" s="10"/>
      <c r="N591" s="10"/>
      <c r="O591" s="10"/>
      <c r="P591" s="10"/>
      <c r="Q591" s="10"/>
      <c r="R591" s="10"/>
      <c r="S591" s="10"/>
      <c r="T591" s="10"/>
      <c r="U591" s="10"/>
      <c r="V591" s="10"/>
      <c r="W591" s="10"/>
      <c r="X591" s="10"/>
      <c r="Y591" s="10"/>
      <c r="Z591" s="10"/>
    </row>
    <row r="592" spans="1:26" ht="15.5">
      <c r="A592" s="10"/>
      <c r="B592" s="10"/>
      <c r="C592" s="10"/>
      <c r="D592" s="10"/>
      <c r="E592" s="10"/>
      <c r="F592" s="10"/>
      <c r="G592" s="507"/>
      <c r="H592" s="10"/>
      <c r="I592" s="10"/>
      <c r="J592" s="10"/>
      <c r="K592" s="10"/>
      <c r="L592" s="10"/>
      <c r="M592" s="10"/>
      <c r="N592" s="10"/>
      <c r="O592" s="10"/>
      <c r="P592" s="10"/>
      <c r="Q592" s="10"/>
      <c r="R592" s="10"/>
      <c r="S592" s="10"/>
      <c r="T592" s="10"/>
      <c r="U592" s="10"/>
      <c r="V592" s="10"/>
      <c r="W592" s="10"/>
      <c r="X592" s="10"/>
      <c r="Y592" s="10"/>
      <c r="Z592" s="10"/>
    </row>
    <row r="593" spans="1:26" ht="15.5">
      <c r="A593" s="10"/>
      <c r="B593" s="10"/>
      <c r="C593" s="10"/>
      <c r="D593" s="10"/>
      <c r="E593" s="10"/>
      <c r="F593" s="10"/>
      <c r="G593" s="507"/>
      <c r="H593" s="10"/>
      <c r="I593" s="10"/>
      <c r="J593" s="10"/>
      <c r="K593" s="10"/>
      <c r="L593" s="10"/>
      <c r="M593" s="10"/>
      <c r="N593" s="10"/>
      <c r="O593" s="10"/>
      <c r="P593" s="10"/>
      <c r="Q593" s="10"/>
      <c r="R593" s="10"/>
      <c r="S593" s="10"/>
      <c r="T593" s="10"/>
      <c r="U593" s="10"/>
      <c r="V593" s="10"/>
      <c r="W593" s="10"/>
      <c r="X593" s="10"/>
      <c r="Y593" s="10"/>
      <c r="Z593" s="10"/>
    </row>
    <row r="594" spans="1:26" ht="15.5">
      <c r="A594" s="10"/>
      <c r="B594" s="10"/>
      <c r="C594" s="10"/>
      <c r="D594" s="10"/>
      <c r="E594" s="10"/>
      <c r="F594" s="10"/>
      <c r="G594" s="507"/>
      <c r="H594" s="10"/>
      <c r="I594" s="10"/>
      <c r="J594" s="10"/>
      <c r="K594" s="10"/>
      <c r="L594" s="10"/>
      <c r="M594" s="10"/>
      <c r="N594" s="10"/>
      <c r="O594" s="10"/>
      <c r="P594" s="10"/>
      <c r="Q594" s="10"/>
      <c r="R594" s="10"/>
      <c r="S594" s="10"/>
      <c r="T594" s="10"/>
      <c r="U594" s="10"/>
      <c r="V594" s="10"/>
      <c r="W594" s="10"/>
      <c r="X594" s="10"/>
      <c r="Y594" s="10"/>
      <c r="Z594" s="10"/>
    </row>
    <row r="595" spans="1:26" ht="15.5">
      <c r="A595" s="10"/>
      <c r="B595" s="10"/>
      <c r="C595" s="10"/>
      <c r="D595" s="10"/>
      <c r="E595" s="10"/>
      <c r="F595" s="10"/>
      <c r="G595" s="507"/>
      <c r="H595" s="10"/>
      <c r="I595" s="10"/>
      <c r="J595" s="10"/>
      <c r="K595" s="10"/>
      <c r="L595" s="10"/>
      <c r="M595" s="10"/>
      <c r="N595" s="10"/>
      <c r="O595" s="10"/>
      <c r="P595" s="10"/>
      <c r="Q595" s="10"/>
      <c r="R595" s="10"/>
      <c r="S595" s="10"/>
      <c r="T595" s="10"/>
      <c r="U595" s="10"/>
      <c r="V595" s="10"/>
      <c r="W595" s="10"/>
      <c r="X595" s="10"/>
      <c r="Y595" s="10"/>
      <c r="Z595" s="10"/>
    </row>
    <row r="596" spans="1:26" ht="15.5">
      <c r="A596" s="10"/>
      <c r="B596" s="10"/>
      <c r="C596" s="10"/>
      <c r="D596" s="10"/>
      <c r="E596" s="10"/>
      <c r="F596" s="10"/>
      <c r="G596" s="507"/>
      <c r="H596" s="10"/>
      <c r="I596" s="10"/>
      <c r="J596" s="10"/>
      <c r="K596" s="10"/>
      <c r="L596" s="10"/>
      <c r="M596" s="10"/>
      <c r="N596" s="10"/>
      <c r="O596" s="10"/>
      <c r="P596" s="10"/>
      <c r="Q596" s="10"/>
      <c r="R596" s="10"/>
      <c r="S596" s="10"/>
      <c r="T596" s="10"/>
      <c r="U596" s="10"/>
      <c r="V596" s="10"/>
      <c r="W596" s="10"/>
      <c r="X596" s="10"/>
      <c r="Y596" s="10"/>
      <c r="Z596" s="10"/>
    </row>
    <row r="597" spans="1:26" ht="15.5">
      <c r="A597" s="10"/>
      <c r="B597" s="10"/>
      <c r="C597" s="10"/>
      <c r="D597" s="10"/>
      <c r="E597" s="10"/>
      <c r="F597" s="10"/>
      <c r="G597" s="507"/>
      <c r="H597" s="10"/>
      <c r="I597" s="10"/>
      <c r="J597" s="10"/>
      <c r="K597" s="10"/>
      <c r="L597" s="10"/>
      <c r="M597" s="10"/>
      <c r="N597" s="10"/>
      <c r="O597" s="10"/>
      <c r="P597" s="10"/>
      <c r="Q597" s="10"/>
      <c r="R597" s="10"/>
      <c r="S597" s="10"/>
      <c r="T597" s="10"/>
      <c r="U597" s="10"/>
      <c r="V597" s="10"/>
      <c r="W597" s="10"/>
      <c r="X597" s="10"/>
      <c r="Y597" s="10"/>
      <c r="Z597" s="10"/>
    </row>
    <row r="598" spans="1:26" ht="15.5">
      <c r="A598" s="10"/>
      <c r="B598" s="10"/>
      <c r="C598" s="10"/>
      <c r="D598" s="10"/>
      <c r="E598" s="10"/>
      <c r="F598" s="10"/>
      <c r="G598" s="507"/>
      <c r="H598" s="10"/>
      <c r="I598" s="10"/>
      <c r="J598" s="10"/>
      <c r="K598" s="10"/>
      <c r="L598" s="10"/>
      <c r="M598" s="10"/>
      <c r="N598" s="10"/>
      <c r="O598" s="10"/>
      <c r="P598" s="10"/>
      <c r="Q598" s="10"/>
      <c r="R598" s="10"/>
      <c r="S598" s="10"/>
      <c r="T598" s="10"/>
      <c r="U598" s="10"/>
      <c r="V598" s="10"/>
      <c r="W598" s="10"/>
      <c r="X598" s="10"/>
      <c r="Y598" s="10"/>
      <c r="Z598" s="10"/>
    </row>
    <row r="599" spans="1:26" ht="15.5">
      <c r="A599" s="10"/>
      <c r="B599" s="10"/>
      <c r="C599" s="10"/>
      <c r="D599" s="10"/>
      <c r="E599" s="10"/>
      <c r="F599" s="10"/>
      <c r="G599" s="507"/>
      <c r="H599" s="10"/>
      <c r="I599" s="10"/>
      <c r="J599" s="10"/>
      <c r="K599" s="10"/>
      <c r="L599" s="10"/>
      <c r="M599" s="10"/>
      <c r="N599" s="10"/>
      <c r="O599" s="10"/>
      <c r="P599" s="10"/>
      <c r="Q599" s="10"/>
      <c r="R599" s="10"/>
      <c r="S599" s="10"/>
      <c r="T599" s="10"/>
      <c r="U599" s="10"/>
      <c r="V599" s="10"/>
      <c r="W599" s="10"/>
      <c r="X599" s="10"/>
      <c r="Y599" s="10"/>
      <c r="Z599" s="10"/>
    </row>
    <row r="600" spans="1:26" ht="15.5">
      <c r="A600" s="10"/>
      <c r="B600" s="10"/>
      <c r="C600" s="10"/>
      <c r="D600" s="10"/>
      <c r="E600" s="10"/>
      <c r="F600" s="10"/>
      <c r="G600" s="507"/>
      <c r="H600" s="10"/>
      <c r="I600" s="10"/>
      <c r="J600" s="10"/>
      <c r="K600" s="10"/>
      <c r="L600" s="10"/>
      <c r="M600" s="10"/>
      <c r="N600" s="10"/>
      <c r="O600" s="10"/>
      <c r="P600" s="10"/>
      <c r="Q600" s="10"/>
      <c r="R600" s="10"/>
      <c r="S600" s="10"/>
      <c r="T600" s="10"/>
      <c r="U600" s="10"/>
      <c r="V600" s="10"/>
      <c r="W600" s="10"/>
      <c r="X600" s="10"/>
      <c r="Y600" s="10"/>
      <c r="Z600" s="10"/>
    </row>
    <row r="601" spans="1:26" ht="15.5">
      <c r="A601" s="10"/>
      <c r="B601" s="10"/>
      <c r="C601" s="10"/>
      <c r="D601" s="10"/>
      <c r="E601" s="10"/>
      <c r="F601" s="10"/>
      <c r="G601" s="507"/>
      <c r="H601" s="10"/>
      <c r="I601" s="10"/>
      <c r="J601" s="10"/>
      <c r="K601" s="10"/>
      <c r="L601" s="10"/>
      <c r="M601" s="10"/>
      <c r="N601" s="10"/>
      <c r="O601" s="10"/>
      <c r="P601" s="10"/>
      <c r="Q601" s="10"/>
      <c r="R601" s="10"/>
      <c r="S601" s="10"/>
      <c r="T601" s="10"/>
      <c r="U601" s="10"/>
      <c r="V601" s="10"/>
      <c r="W601" s="10"/>
      <c r="X601" s="10"/>
      <c r="Y601" s="10"/>
      <c r="Z601" s="10"/>
    </row>
    <row r="602" spans="1:26" ht="15.5">
      <c r="A602" s="10"/>
      <c r="B602" s="10"/>
      <c r="C602" s="10"/>
      <c r="D602" s="10"/>
      <c r="E602" s="10"/>
      <c r="F602" s="10"/>
      <c r="G602" s="507"/>
      <c r="H602" s="10"/>
      <c r="I602" s="10"/>
      <c r="J602" s="10"/>
      <c r="K602" s="10"/>
      <c r="L602" s="10"/>
      <c r="M602" s="10"/>
      <c r="N602" s="10"/>
      <c r="O602" s="10"/>
      <c r="P602" s="10"/>
      <c r="Q602" s="10"/>
      <c r="R602" s="10"/>
      <c r="S602" s="10"/>
      <c r="T602" s="10"/>
      <c r="U602" s="10"/>
      <c r="V602" s="10"/>
      <c r="W602" s="10"/>
      <c r="X602" s="10"/>
      <c r="Y602" s="10"/>
      <c r="Z602" s="10"/>
    </row>
    <row r="603" spans="1:26" ht="15.5">
      <c r="A603" s="10"/>
      <c r="B603" s="10"/>
      <c r="C603" s="10"/>
      <c r="D603" s="10"/>
      <c r="E603" s="10"/>
      <c r="F603" s="10"/>
      <c r="G603" s="507"/>
      <c r="H603" s="10"/>
      <c r="I603" s="10"/>
      <c r="J603" s="10"/>
      <c r="K603" s="10"/>
      <c r="L603" s="10"/>
      <c r="M603" s="10"/>
      <c r="N603" s="10"/>
      <c r="O603" s="10"/>
      <c r="P603" s="10"/>
      <c r="Q603" s="10"/>
      <c r="R603" s="10"/>
      <c r="S603" s="10"/>
      <c r="T603" s="10"/>
      <c r="U603" s="10"/>
      <c r="V603" s="10"/>
      <c r="W603" s="10"/>
      <c r="X603" s="10"/>
      <c r="Y603" s="10"/>
      <c r="Z603" s="10"/>
    </row>
    <row r="604" spans="1:26" ht="15.5">
      <c r="A604" s="10"/>
      <c r="B604" s="10"/>
      <c r="C604" s="10"/>
      <c r="D604" s="10"/>
      <c r="E604" s="10"/>
      <c r="F604" s="10"/>
      <c r="G604" s="507"/>
      <c r="H604" s="10"/>
      <c r="I604" s="10"/>
      <c r="J604" s="10"/>
      <c r="K604" s="10"/>
      <c r="L604" s="10"/>
      <c r="M604" s="10"/>
      <c r="N604" s="10"/>
      <c r="O604" s="10"/>
      <c r="P604" s="10"/>
      <c r="Q604" s="10"/>
      <c r="R604" s="10"/>
      <c r="S604" s="10"/>
      <c r="T604" s="10"/>
      <c r="U604" s="10"/>
      <c r="V604" s="10"/>
      <c r="W604" s="10"/>
      <c r="X604" s="10"/>
      <c r="Y604" s="10"/>
      <c r="Z604" s="10"/>
    </row>
    <row r="605" spans="1:26" ht="15.5">
      <c r="A605" s="10"/>
      <c r="B605" s="10"/>
      <c r="C605" s="10"/>
      <c r="D605" s="10"/>
      <c r="E605" s="10"/>
      <c r="F605" s="10"/>
      <c r="G605" s="507"/>
      <c r="H605" s="10"/>
      <c r="I605" s="10"/>
      <c r="J605" s="10"/>
      <c r="K605" s="10"/>
      <c r="L605" s="10"/>
      <c r="M605" s="10"/>
      <c r="N605" s="10"/>
      <c r="O605" s="10"/>
      <c r="P605" s="10"/>
      <c r="Q605" s="10"/>
      <c r="R605" s="10"/>
      <c r="S605" s="10"/>
      <c r="T605" s="10"/>
      <c r="U605" s="10"/>
      <c r="V605" s="10"/>
      <c r="W605" s="10"/>
      <c r="X605" s="10"/>
      <c r="Y605" s="10"/>
      <c r="Z605" s="10"/>
    </row>
    <row r="606" spans="1:26" ht="15.5">
      <c r="A606" s="10"/>
      <c r="B606" s="10"/>
      <c r="C606" s="10"/>
      <c r="D606" s="10"/>
      <c r="E606" s="10"/>
      <c r="F606" s="10"/>
      <c r="G606" s="507"/>
      <c r="H606" s="10"/>
      <c r="I606" s="10"/>
      <c r="J606" s="10"/>
      <c r="K606" s="10"/>
      <c r="L606" s="10"/>
      <c r="M606" s="10"/>
      <c r="N606" s="10"/>
      <c r="O606" s="10"/>
      <c r="P606" s="10"/>
      <c r="Q606" s="10"/>
      <c r="R606" s="10"/>
      <c r="S606" s="10"/>
      <c r="T606" s="10"/>
      <c r="U606" s="10"/>
      <c r="V606" s="10"/>
      <c r="W606" s="10"/>
      <c r="X606" s="10"/>
      <c r="Y606" s="10"/>
      <c r="Z606" s="10"/>
    </row>
    <row r="607" spans="1:26" ht="15.5">
      <c r="A607" s="10"/>
      <c r="B607" s="10"/>
      <c r="C607" s="10"/>
      <c r="D607" s="10"/>
      <c r="E607" s="10"/>
      <c r="F607" s="10"/>
      <c r="G607" s="507"/>
      <c r="H607" s="10"/>
      <c r="I607" s="10"/>
      <c r="J607" s="10"/>
      <c r="K607" s="10"/>
      <c r="L607" s="10"/>
      <c r="M607" s="10"/>
      <c r="N607" s="10"/>
      <c r="O607" s="10"/>
      <c r="P607" s="10"/>
      <c r="Q607" s="10"/>
      <c r="R607" s="10"/>
      <c r="S607" s="10"/>
      <c r="T607" s="10"/>
      <c r="U607" s="10"/>
      <c r="V607" s="10"/>
      <c r="W607" s="10"/>
      <c r="X607" s="10"/>
      <c r="Y607" s="10"/>
      <c r="Z607" s="10"/>
    </row>
    <row r="608" spans="1:26" ht="15.5">
      <c r="A608" s="10"/>
      <c r="B608" s="10"/>
      <c r="C608" s="10"/>
      <c r="D608" s="10"/>
      <c r="E608" s="10"/>
      <c r="F608" s="10"/>
      <c r="G608" s="507"/>
      <c r="H608" s="10"/>
      <c r="I608" s="10"/>
      <c r="J608" s="10"/>
      <c r="K608" s="10"/>
      <c r="L608" s="10"/>
      <c r="M608" s="10"/>
      <c r="N608" s="10"/>
      <c r="O608" s="10"/>
      <c r="P608" s="10"/>
      <c r="Q608" s="10"/>
      <c r="R608" s="10"/>
      <c r="S608" s="10"/>
      <c r="T608" s="10"/>
      <c r="U608" s="10"/>
      <c r="V608" s="10"/>
      <c r="W608" s="10"/>
      <c r="X608" s="10"/>
      <c r="Y608" s="10"/>
      <c r="Z608" s="10"/>
    </row>
    <row r="609" spans="1:26" ht="15.5">
      <c r="A609" s="10"/>
      <c r="B609" s="10"/>
      <c r="C609" s="10"/>
      <c r="D609" s="10"/>
      <c r="E609" s="10"/>
      <c r="F609" s="10"/>
      <c r="G609" s="507"/>
      <c r="H609" s="10"/>
      <c r="I609" s="10"/>
      <c r="J609" s="10"/>
      <c r="K609" s="10"/>
      <c r="L609" s="10"/>
      <c r="M609" s="10"/>
      <c r="N609" s="10"/>
      <c r="O609" s="10"/>
      <c r="P609" s="10"/>
      <c r="Q609" s="10"/>
      <c r="R609" s="10"/>
      <c r="S609" s="10"/>
      <c r="T609" s="10"/>
      <c r="U609" s="10"/>
      <c r="V609" s="10"/>
      <c r="W609" s="10"/>
      <c r="X609" s="10"/>
      <c r="Y609" s="10"/>
      <c r="Z609" s="10"/>
    </row>
    <row r="610" spans="1:26" ht="15.5">
      <c r="A610" s="10"/>
      <c r="B610" s="10"/>
      <c r="C610" s="10"/>
      <c r="D610" s="10"/>
      <c r="E610" s="10"/>
      <c r="F610" s="10"/>
      <c r="G610" s="507"/>
      <c r="H610" s="10"/>
      <c r="I610" s="10"/>
      <c r="J610" s="10"/>
      <c r="K610" s="10"/>
      <c r="L610" s="10"/>
      <c r="M610" s="10"/>
      <c r="N610" s="10"/>
      <c r="O610" s="10"/>
      <c r="P610" s="10"/>
      <c r="Q610" s="10"/>
      <c r="R610" s="10"/>
      <c r="S610" s="10"/>
      <c r="T610" s="10"/>
      <c r="U610" s="10"/>
      <c r="V610" s="10"/>
      <c r="W610" s="10"/>
      <c r="X610" s="10"/>
      <c r="Y610" s="10"/>
      <c r="Z610" s="10"/>
    </row>
    <row r="611" spans="1:26" ht="15.5">
      <c r="A611" s="10"/>
      <c r="B611" s="10"/>
      <c r="C611" s="10"/>
      <c r="D611" s="10"/>
      <c r="E611" s="10"/>
      <c r="F611" s="10"/>
      <c r="G611" s="507"/>
      <c r="H611" s="10"/>
      <c r="I611" s="10"/>
      <c r="J611" s="10"/>
      <c r="K611" s="10"/>
      <c r="L611" s="10"/>
      <c r="M611" s="10"/>
      <c r="N611" s="10"/>
      <c r="O611" s="10"/>
      <c r="P611" s="10"/>
      <c r="Q611" s="10"/>
      <c r="R611" s="10"/>
      <c r="S611" s="10"/>
      <c r="T611" s="10"/>
      <c r="U611" s="10"/>
      <c r="V611" s="10"/>
      <c r="W611" s="10"/>
      <c r="X611" s="10"/>
      <c r="Y611" s="10"/>
      <c r="Z611" s="10"/>
    </row>
    <row r="612" spans="1:26" ht="15.5">
      <c r="A612" s="10"/>
      <c r="B612" s="10"/>
      <c r="C612" s="10"/>
      <c r="D612" s="10"/>
      <c r="E612" s="10"/>
      <c r="F612" s="10"/>
      <c r="G612" s="507"/>
      <c r="H612" s="10"/>
      <c r="I612" s="10"/>
      <c r="J612" s="10"/>
      <c r="K612" s="10"/>
      <c r="L612" s="10"/>
      <c r="M612" s="10"/>
      <c r="N612" s="10"/>
      <c r="O612" s="10"/>
      <c r="P612" s="10"/>
      <c r="Q612" s="10"/>
      <c r="R612" s="10"/>
      <c r="S612" s="10"/>
      <c r="T612" s="10"/>
      <c r="U612" s="10"/>
      <c r="V612" s="10"/>
      <c r="W612" s="10"/>
      <c r="X612" s="10"/>
      <c r="Y612" s="10"/>
      <c r="Z612" s="10"/>
    </row>
    <row r="613" spans="1:26" ht="15.5">
      <c r="A613" s="10"/>
      <c r="B613" s="10"/>
      <c r="C613" s="10"/>
      <c r="D613" s="10"/>
      <c r="E613" s="10"/>
      <c r="F613" s="10"/>
      <c r="G613" s="507"/>
      <c r="H613" s="10"/>
      <c r="I613" s="10"/>
      <c r="J613" s="10"/>
      <c r="K613" s="10"/>
      <c r="L613" s="10"/>
      <c r="M613" s="10"/>
      <c r="N613" s="10"/>
      <c r="O613" s="10"/>
      <c r="P613" s="10"/>
      <c r="Q613" s="10"/>
      <c r="R613" s="10"/>
      <c r="S613" s="10"/>
      <c r="T613" s="10"/>
      <c r="U613" s="10"/>
      <c r="V613" s="10"/>
      <c r="W613" s="10"/>
      <c r="X613" s="10"/>
      <c r="Y613" s="10"/>
      <c r="Z613" s="10"/>
    </row>
    <row r="614" spans="1:26" ht="15.5">
      <c r="A614" s="10"/>
      <c r="B614" s="10"/>
      <c r="C614" s="10"/>
      <c r="D614" s="10"/>
      <c r="E614" s="10"/>
      <c r="F614" s="10"/>
      <c r="G614" s="507"/>
      <c r="H614" s="10"/>
      <c r="I614" s="10"/>
      <c r="J614" s="10"/>
      <c r="K614" s="10"/>
      <c r="L614" s="10"/>
      <c r="M614" s="10"/>
      <c r="N614" s="10"/>
      <c r="O614" s="10"/>
      <c r="P614" s="10"/>
      <c r="Q614" s="10"/>
      <c r="R614" s="10"/>
      <c r="S614" s="10"/>
      <c r="T614" s="10"/>
      <c r="U614" s="10"/>
      <c r="V614" s="10"/>
      <c r="W614" s="10"/>
      <c r="X614" s="10"/>
      <c r="Y614" s="10"/>
      <c r="Z614" s="10"/>
    </row>
    <row r="615" spans="1:26" ht="15.5">
      <c r="A615" s="10"/>
      <c r="B615" s="10"/>
      <c r="C615" s="10"/>
      <c r="D615" s="10"/>
      <c r="E615" s="10"/>
      <c r="F615" s="10"/>
      <c r="G615" s="507"/>
      <c r="H615" s="10"/>
      <c r="I615" s="10"/>
      <c r="J615" s="10"/>
      <c r="K615" s="10"/>
      <c r="L615" s="10"/>
      <c r="M615" s="10"/>
      <c r="N615" s="10"/>
      <c r="O615" s="10"/>
      <c r="P615" s="10"/>
      <c r="Q615" s="10"/>
      <c r="R615" s="10"/>
      <c r="S615" s="10"/>
      <c r="T615" s="10"/>
      <c r="U615" s="10"/>
      <c r="V615" s="10"/>
      <c r="W615" s="10"/>
      <c r="X615" s="10"/>
      <c r="Y615" s="10"/>
      <c r="Z615" s="10"/>
    </row>
    <row r="616" spans="1:26" ht="15.5">
      <c r="A616" s="10"/>
      <c r="B616" s="10"/>
      <c r="C616" s="10"/>
      <c r="D616" s="10"/>
      <c r="E616" s="10"/>
      <c r="F616" s="10"/>
      <c r="G616" s="507"/>
      <c r="H616" s="10"/>
      <c r="I616" s="10"/>
      <c r="J616" s="10"/>
      <c r="K616" s="10"/>
      <c r="L616" s="10"/>
      <c r="M616" s="10"/>
      <c r="N616" s="10"/>
      <c r="O616" s="10"/>
      <c r="P616" s="10"/>
      <c r="Q616" s="10"/>
      <c r="R616" s="10"/>
      <c r="S616" s="10"/>
      <c r="T616" s="10"/>
      <c r="U616" s="10"/>
      <c r="V616" s="10"/>
      <c r="W616" s="10"/>
      <c r="X616" s="10"/>
      <c r="Y616" s="10"/>
      <c r="Z616" s="10"/>
    </row>
    <row r="617" spans="1:26" ht="15.5">
      <c r="A617" s="10"/>
      <c r="B617" s="10"/>
      <c r="C617" s="10"/>
      <c r="D617" s="10"/>
      <c r="E617" s="10"/>
      <c r="F617" s="10"/>
      <c r="G617" s="507"/>
      <c r="H617" s="10"/>
      <c r="I617" s="10"/>
      <c r="J617" s="10"/>
      <c r="K617" s="10"/>
      <c r="L617" s="10"/>
      <c r="M617" s="10"/>
      <c r="N617" s="10"/>
      <c r="O617" s="10"/>
      <c r="P617" s="10"/>
      <c r="Q617" s="10"/>
      <c r="R617" s="10"/>
      <c r="S617" s="10"/>
      <c r="T617" s="10"/>
      <c r="U617" s="10"/>
      <c r="V617" s="10"/>
      <c r="W617" s="10"/>
      <c r="X617" s="10"/>
      <c r="Y617" s="10"/>
      <c r="Z617" s="10"/>
    </row>
    <row r="618" spans="1:26" ht="15.5">
      <c r="A618" s="10"/>
      <c r="B618" s="10"/>
      <c r="C618" s="10"/>
      <c r="D618" s="10"/>
      <c r="E618" s="10"/>
      <c r="F618" s="10"/>
      <c r="G618" s="507"/>
      <c r="H618" s="10"/>
      <c r="I618" s="10"/>
      <c r="J618" s="10"/>
      <c r="K618" s="10"/>
      <c r="L618" s="10"/>
      <c r="M618" s="10"/>
      <c r="N618" s="10"/>
      <c r="O618" s="10"/>
      <c r="P618" s="10"/>
      <c r="Q618" s="10"/>
      <c r="R618" s="10"/>
      <c r="S618" s="10"/>
      <c r="T618" s="10"/>
      <c r="U618" s="10"/>
      <c r="V618" s="10"/>
      <c r="W618" s="10"/>
      <c r="X618" s="10"/>
      <c r="Y618" s="10"/>
      <c r="Z618" s="10"/>
    </row>
    <row r="619" spans="1:26" ht="15.5">
      <c r="A619" s="10"/>
      <c r="B619" s="10"/>
      <c r="C619" s="10"/>
      <c r="D619" s="10"/>
      <c r="E619" s="10"/>
      <c r="F619" s="10"/>
      <c r="G619" s="507"/>
      <c r="H619" s="10"/>
      <c r="I619" s="10"/>
      <c r="J619" s="10"/>
      <c r="K619" s="10"/>
      <c r="L619" s="10"/>
      <c r="M619" s="10"/>
      <c r="N619" s="10"/>
      <c r="O619" s="10"/>
      <c r="P619" s="10"/>
      <c r="Q619" s="10"/>
      <c r="R619" s="10"/>
      <c r="S619" s="10"/>
      <c r="T619" s="10"/>
      <c r="U619" s="10"/>
      <c r="V619" s="10"/>
      <c r="W619" s="10"/>
      <c r="X619" s="10"/>
      <c r="Y619" s="10"/>
      <c r="Z619" s="10"/>
    </row>
    <row r="620" spans="1:26" ht="15.5">
      <c r="A620" s="10"/>
      <c r="B620" s="10"/>
      <c r="C620" s="10"/>
      <c r="D620" s="10"/>
      <c r="E620" s="10"/>
      <c r="F620" s="10"/>
      <c r="G620" s="507"/>
      <c r="H620" s="10"/>
      <c r="I620" s="10"/>
      <c r="J620" s="10"/>
      <c r="K620" s="10"/>
      <c r="L620" s="10"/>
      <c r="M620" s="10"/>
      <c r="N620" s="10"/>
      <c r="O620" s="10"/>
      <c r="P620" s="10"/>
      <c r="Q620" s="10"/>
      <c r="R620" s="10"/>
      <c r="S620" s="10"/>
      <c r="T620" s="10"/>
      <c r="U620" s="10"/>
      <c r="V620" s="10"/>
      <c r="W620" s="10"/>
      <c r="X620" s="10"/>
      <c r="Y620" s="10"/>
      <c r="Z620" s="10"/>
    </row>
    <row r="621" spans="1:26" ht="15.5">
      <c r="A621" s="10"/>
      <c r="B621" s="10"/>
      <c r="C621" s="10"/>
      <c r="D621" s="10"/>
      <c r="E621" s="10"/>
      <c r="F621" s="10"/>
      <c r="G621" s="507"/>
      <c r="H621" s="10"/>
      <c r="I621" s="10"/>
      <c r="J621" s="10"/>
      <c r="K621" s="10"/>
      <c r="L621" s="10"/>
      <c r="M621" s="10"/>
      <c r="N621" s="10"/>
      <c r="O621" s="10"/>
      <c r="P621" s="10"/>
      <c r="Q621" s="10"/>
      <c r="R621" s="10"/>
      <c r="S621" s="10"/>
      <c r="T621" s="10"/>
      <c r="U621" s="10"/>
      <c r="V621" s="10"/>
      <c r="W621" s="10"/>
      <c r="X621" s="10"/>
      <c r="Y621" s="10"/>
      <c r="Z621" s="10"/>
    </row>
    <row r="622" spans="1:26" ht="15.5">
      <c r="A622" s="10"/>
      <c r="B622" s="10"/>
      <c r="C622" s="10"/>
      <c r="D622" s="10"/>
      <c r="E622" s="10"/>
      <c r="F622" s="10"/>
      <c r="G622" s="507"/>
      <c r="H622" s="10"/>
      <c r="I622" s="10"/>
      <c r="J622" s="10"/>
      <c r="K622" s="10"/>
      <c r="L622" s="10"/>
      <c r="M622" s="10"/>
      <c r="N622" s="10"/>
      <c r="O622" s="10"/>
      <c r="P622" s="10"/>
      <c r="Q622" s="10"/>
      <c r="R622" s="10"/>
      <c r="S622" s="10"/>
      <c r="T622" s="10"/>
      <c r="U622" s="10"/>
      <c r="V622" s="10"/>
      <c r="W622" s="10"/>
      <c r="X622" s="10"/>
      <c r="Y622" s="10"/>
      <c r="Z622" s="10"/>
    </row>
    <row r="623" spans="1:26" ht="15.5">
      <c r="A623" s="10"/>
      <c r="B623" s="10"/>
      <c r="C623" s="10"/>
      <c r="D623" s="10"/>
      <c r="E623" s="10"/>
      <c r="F623" s="10"/>
      <c r="G623" s="507"/>
      <c r="H623" s="10"/>
      <c r="I623" s="10"/>
      <c r="J623" s="10"/>
      <c r="K623" s="10"/>
      <c r="L623" s="10"/>
      <c r="M623" s="10"/>
      <c r="N623" s="10"/>
      <c r="O623" s="10"/>
      <c r="P623" s="10"/>
      <c r="Q623" s="10"/>
      <c r="R623" s="10"/>
      <c r="S623" s="10"/>
      <c r="T623" s="10"/>
      <c r="U623" s="10"/>
      <c r="V623" s="10"/>
      <c r="W623" s="10"/>
      <c r="X623" s="10"/>
      <c r="Y623" s="10"/>
      <c r="Z623" s="10"/>
    </row>
    <row r="624" spans="1:26" ht="15.5">
      <c r="A624" s="10"/>
      <c r="B624" s="10"/>
      <c r="C624" s="10"/>
      <c r="D624" s="10"/>
      <c r="E624" s="10"/>
      <c r="F624" s="10"/>
      <c r="G624" s="507"/>
      <c r="H624" s="10"/>
      <c r="I624" s="10"/>
      <c r="J624" s="10"/>
      <c r="K624" s="10"/>
      <c r="L624" s="10"/>
      <c r="M624" s="10"/>
      <c r="N624" s="10"/>
      <c r="O624" s="10"/>
      <c r="P624" s="10"/>
      <c r="Q624" s="10"/>
      <c r="R624" s="10"/>
      <c r="S624" s="10"/>
      <c r="T624" s="10"/>
      <c r="U624" s="10"/>
      <c r="V624" s="10"/>
      <c r="W624" s="10"/>
      <c r="X624" s="10"/>
      <c r="Y624" s="10"/>
      <c r="Z624" s="10"/>
    </row>
    <row r="625" spans="1:26" ht="15.5">
      <c r="A625" s="10"/>
      <c r="B625" s="10"/>
      <c r="C625" s="10"/>
      <c r="D625" s="10"/>
      <c r="E625" s="10"/>
      <c r="F625" s="10"/>
      <c r="G625" s="507"/>
      <c r="H625" s="10"/>
      <c r="I625" s="10"/>
      <c r="J625" s="10"/>
      <c r="K625" s="10"/>
      <c r="L625" s="10"/>
      <c r="M625" s="10"/>
      <c r="N625" s="10"/>
      <c r="O625" s="10"/>
      <c r="P625" s="10"/>
      <c r="Q625" s="10"/>
      <c r="R625" s="10"/>
      <c r="S625" s="10"/>
      <c r="T625" s="10"/>
      <c r="U625" s="10"/>
      <c r="V625" s="10"/>
      <c r="W625" s="10"/>
      <c r="X625" s="10"/>
      <c r="Y625" s="10"/>
      <c r="Z625" s="10"/>
    </row>
    <row r="626" spans="1:26" ht="15.5">
      <c r="A626" s="10"/>
      <c r="B626" s="10"/>
      <c r="C626" s="10"/>
      <c r="D626" s="10"/>
      <c r="E626" s="10"/>
      <c r="F626" s="10"/>
      <c r="G626" s="507"/>
      <c r="H626" s="10"/>
      <c r="I626" s="10"/>
      <c r="J626" s="10"/>
      <c r="K626" s="10"/>
      <c r="L626" s="10"/>
      <c r="M626" s="10"/>
      <c r="N626" s="10"/>
      <c r="O626" s="10"/>
      <c r="P626" s="10"/>
      <c r="Q626" s="10"/>
      <c r="R626" s="10"/>
      <c r="S626" s="10"/>
      <c r="T626" s="10"/>
      <c r="U626" s="10"/>
      <c r="V626" s="10"/>
      <c r="W626" s="10"/>
      <c r="X626" s="10"/>
      <c r="Y626" s="10"/>
      <c r="Z626" s="10"/>
    </row>
    <row r="627" spans="1:26" ht="15.5">
      <c r="A627" s="10"/>
      <c r="B627" s="10"/>
      <c r="C627" s="10"/>
      <c r="D627" s="10"/>
      <c r="E627" s="10"/>
      <c r="F627" s="10"/>
      <c r="G627" s="507"/>
      <c r="H627" s="10"/>
      <c r="I627" s="10"/>
      <c r="J627" s="10"/>
      <c r="K627" s="10"/>
      <c r="L627" s="10"/>
      <c r="M627" s="10"/>
      <c r="N627" s="10"/>
      <c r="O627" s="10"/>
      <c r="P627" s="10"/>
      <c r="Q627" s="10"/>
      <c r="R627" s="10"/>
      <c r="S627" s="10"/>
      <c r="T627" s="10"/>
      <c r="U627" s="10"/>
      <c r="V627" s="10"/>
      <c r="W627" s="10"/>
      <c r="X627" s="10"/>
      <c r="Y627" s="10"/>
      <c r="Z627" s="10"/>
    </row>
    <row r="628" spans="1:26" ht="15.5">
      <c r="A628" s="10"/>
      <c r="B628" s="10"/>
      <c r="C628" s="10"/>
      <c r="D628" s="10"/>
      <c r="E628" s="10"/>
      <c r="F628" s="10"/>
      <c r="G628" s="507"/>
      <c r="H628" s="10"/>
      <c r="I628" s="10"/>
      <c r="J628" s="10"/>
      <c r="K628" s="10"/>
      <c r="L628" s="10"/>
      <c r="M628" s="10"/>
      <c r="N628" s="10"/>
      <c r="O628" s="10"/>
      <c r="P628" s="10"/>
      <c r="Q628" s="10"/>
      <c r="R628" s="10"/>
      <c r="S628" s="10"/>
      <c r="T628" s="10"/>
      <c r="U628" s="10"/>
      <c r="V628" s="10"/>
      <c r="W628" s="10"/>
      <c r="X628" s="10"/>
      <c r="Y628" s="10"/>
      <c r="Z628" s="10"/>
    </row>
    <row r="629" spans="1:26" ht="15.5">
      <c r="A629" s="10"/>
      <c r="B629" s="10"/>
      <c r="C629" s="10"/>
      <c r="D629" s="10"/>
      <c r="E629" s="10"/>
      <c r="F629" s="10"/>
      <c r="G629" s="507"/>
      <c r="H629" s="10"/>
      <c r="I629" s="10"/>
      <c r="J629" s="10"/>
      <c r="K629" s="10"/>
      <c r="L629" s="10"/>
      <c r="M629" s="10"/>
      <c r="N629" s="10"/>
      <c r="O629" s="10"/>
      <c r="P629" s="10"/>
      <c r="Q629" s="10"/>
      <c r="R629" s="10"/>
      <c r="S629" s="10"/>
      <c r="T629" s="10"/>
      <c r="U629" s="10"/>
      <c r="V629" s="10"/>
      <c r="W629" s="10"/>
      <c r="X629" s="10"/>
      <c r="Y629" s="10"/>
      <c r="Z629" s="10"/>
    </row>
    <row r="630" spans="1:26" ht="15.5">
      <c r="A630" s="10"/>
      <c r="B630" s="10"/>
      <c r="C630" s="10"/>
      <c r="D630" s="10"/>
      <c r="E630" s="10"/>
      <c r="F630" s="10"/>
      <c r="G630" s="507"/>
      <c r="H630" s="10"/>
      <c r="I630" s="10"/>
      <c r="J630" s="10"/>
      <c r="K630" s="10"/>
      <c r="L630" s="10"/>
      <c r="M630" s="10"/>
      <c r="N630" s="10"/>
      <c r="O630" s="10"/>
      <c r="P630" s="10"/>
      <c r="Q630" s="10"/>
      <c r="R630" s="10"/>
      <c r="S630" s="10"/>
      <c r="T630" s="10"/>
      <c r="U630" s="10"/>
      <c r="V630" s="10"/>
      <c r="W630" s="10"/>
      <c r="X630" s="10"/>
      <c r="Y630" s="10"/>
      <c r="Z630" s="10"/>
    </row>
    <row r="631" spans="1:26" ht="15.5">
      <c r="A631" s="10"/>
      <c r="B631" s="10"/>
      <c r="C631" s="10"/>
      <c r="D631" s="10"/>
      <c r="E631" s="10"/>
      <c r="F631" s="10"/>
      <c r="G631" s="507"/>
      <c r="H631" s="10"/>
      <c r="I631" s="10"/>
      <c r="J631" s="10"/>
      <c r="K631" s="10"/>
      <c r="L631" s="10"/>
      <c r="M631" s="10"/>
      <c r="N631" s="10"/>
      <c r="O631" s="10"/>
      <c r="P631" s="10"/>
      <c r="Q631" s="10"/>
      <c r="R631" s="10"/>
      <c r="S631" s="10"/>
      <c r="T631" s="10"/>
      <c r="U631" s="10"/>
      <c r="V631" s="10"/>
      <c r="W631" s="10"/>
      <c r="X631" s="10"/>
      <c r="Y631" s="10"/>
      <c r="Z631" s="10"/>
    </row>
    <row r="632" spans="1:26" ht="15.5">
      <c r="A632" s="10"/>
      <c r="B632" s="10"/>
      <c r="C632" s="10"/>
      <c r="D632" s="10"/>
      <c r="E632" s="10"/>
      <c r="F632" s="10"/>
      <c r="G632" s="507"/>
      <c r="H632" s="10"/>
      <c r="I632" s="10"/>
      <c r="J632" s="10"/>
      <c r="K632" s="10"/>
      <c r="L632" s="10"/>
      <c r="M632" s="10"/>
      <c r="N632" s="10"/>
      <c r="O632" s="10"/>
      <c r="P632" s="10"/>
      <c r="Q632" s="10"/>
      <c r="R632" s="10"/>
      <c r="S632" s="10"/>
      <c r="T632" s="10"/>
      <c r="U632" s="10"/>
      <c r="V632" s="10"/>
      <c r="W632" s="10"/>
      <c r="X632" s="10"/>
      <c r="Y632" s="10"/>
      <c r="Z632" s="10"/>
    </row>
    <row r="633" spans="1:26" ht="15.5">
      <c r="A633" s="10"/>
      <c r="B633" s="10"/>
      <c r="C633" s="10"/>
      <c r="D633" s="10"/>
      <c r="E633" s="10"/>
      <c r="F633" s="10"/>
      <c r="G633" s="507"/>
      <c r="H633" s="10"/>
      <c r="I633" s="10"/>
      <c r="J633" s="10"/>
      <c r="K633" s="10"/>
      <c r="L633" s="10"/>
      <c r="M633" s="10"/>
      <c r="N633" s="10"/>
      <c r="O633" s="10"/>
      <c r="P633" s="10"/>
      <c r="Q633" s="10"/>
      <c r="R633" s="10"/>
      <c r="S633" s="10"/>
      <c r="T633" s="10"/>
      <c r="U633" s="10"/>
      <c r="V633" s="10"/>
      <c r="W633" s="10"/>
      <c r="X633" s="10"/>
      <c r="Y633" s="10"/>
      <c r="Z633" s="10"/>
    </row>
    <row r="634" spans="1:26" ht="15.5">
      <c r="A634" s="10"/>
      <c r="B634" s="10"/>
      <c r="C634" s="10"/>
      <c r="D634" s="10"/>
      <c r="E634" s="10"/>
      <c r="F634" s="10"/>
      <c r="G634" s="507"/>
      <c r="H634" s="10"/>
      <c r="I634" s="10"/>
      <c r="J634" s="10"/>
      <c r="K634" s="10"/>
      <c r="L634" s="10"/>
      <c r="M634" s="10"/>
      <c r="N634" s="10"/>
      <c r="O634" s="10"/>
      <c r="P634" s="10"/>
      <c r="Q634" s="10"/>
      <c r="R634" s="10"/>
      <c r="S634" s="10"/>
      <c r="T634" s="10"/>
      <c r="U634" s="10"/>
      <c r="V634" s="10"/>
      <c r="W634" s="10"/>
      <c r="X634" s="10"/>
      <c r="Y634" s="10"/>
      <c r="Z634" s="10"/>
    </row>
    <row r="635" spans="1:26" ht="15.5">
      <c r="A635" s="10"/>
      <c r="B635" s="10"/>
      <c r="C635" s="10"/>
      <c r="D635" s="10"/>
      <c r="E635" s="10"/>
      <c r="F635" s="10"/>
      <c r="G635" s="507"/>
      <c r="H635" s="10"/>
      <c r="I635" s="10"/>
      <c r="J635" s="10"/>
      <c r="K635" s="10"/>
      <c r="L635" s="10"/>
      <c r="M635" s="10"/>
      <c r="N635" s="10"/>
      <c r="O635" s="10"/>
      <c r="P635" s="10"/>
      <c r="Q635" s="10"/>
      <c r="R635" s="10"/>
      <c r="S635" s="10"/>
      <c r="T635" s="10"/>
      <c r="U635" s="10"/>
      <c r="V635" s="10"/>
      <c r="W635" s="10"/>
      <c r="X635" s="10"/>
      <c r="Y635" s="10"/>
      <c r="Z635" s="10"/>
    </row>
    <row r="636" spans="1:26" ht="15.5">
      <c r="A636" s="10"/>
      <c r="B636" s="10"/>
      <c r="C636" s="10"/>
      <c r="D636" s="10"/>
      <c r="E636" s="10"/>
      <c r="F636" s="10"/>
      <c r="G636" s="507"/>
      <c r="H636" s="10"/>
      <c r="I636" s="10"/>
      <c r="J636" s="10"/>
      <c r="K636" s="10"/>
      <c r="L636" s="10"/>
      <c r="M636" s="10"/>
      <c r="N636" s="10"/>
      <c r="O636" s="10"/>
      <c r="P636" s="10"/>
      <c r="Q636" s="10"/>
      <c r="R636" s="10"/>
      <c r="S636" s="10"/>
      <c r="T636" s="10"/>
      <c r="U636" s="10"/>
      <c r="V636" s="10"/>
      <c r="W636" s="10"/>
      <c r="X636" s="10"/>
      <c r="Y636" s="10"/>
      <c r="Z636" s="10"/>
    </row>
    <row r="637" spans="1:26" ht="15.5">
      <c r="A637" s="10"/>
      <c r="B637" s="10"/>
      <c r="C637" s="10"/>
      <c r="D637" s="10"/>
      <c r="E637" s="10"/>
      <c r="F637" s="10"/>
      <c r="G637" s="507"/>
      <c r="H637" s="10"/>
      <c r="I637" s="10"/>
      <c r="J637" s="10"/>
      <c r="K637" s="10"/>
      <c r="L637" s="10"/>
      <c r="M637" s="10"/>
      <c r="N637" s="10"/>
      <c r="O637" s="10"/>
      <c r="P637" s="10"/>
      <c r="Q637" s="10"/>
      <c r="R637" s="10"/>
      <c r="S637" s="10"/>
      <c r="T637" s="10"/>
      <c r="U637" s="10"/>
      <c r="V637" s="10"/>
      <c r="W637" s="10"/>
      <c r="X637" s="10"/>
      <c r="Y637" s="10"/>
      <c r="Z637" s="10"/>
    </row>
    <row r="638" spans="1:26" ht="15.5">
      <c r="A638" s="10"/>
      <c r="B638" s="10"/>
      <c r="C638" s="10"/>
      <c r="D638" s="10"/>
      <c r="E638" s="10"/>
      <c r="F638" s="10"/>
      <c r="G638" s="507"/>
      <c r="H638" s="10"/>
      <c r="I638" s="10"/>
      <c r="J638" s="10"/>
      <c r="K638" s="10"/>
      <c r="L638" s="10"/>
      <c r="M638" s="10"/>
      <c r="N638" s="10"/>
      <c r="O638" s="10"/>
      <c r="P638" s="10"/>
      <c r="Q638" s="10"/>
      <c r="R638" s="10"/>
      <c r="S638" s="10"/>
      <c r="T638" s="10"/>
      <c r="U638" s="10"/>
      <c r="V638" s="10"/>
      <c r="W638" s="10"/>
      <c r="X638" s="10"/>
      <c r="Y638" s="10"/>
      <c r="Z638" s="10"/>
    </row>
    <row r="639" spans="1:26" ht="15.5">
      <c r="A639" s="10"/>
      <c r="B639" s="10"/>
      <c r="C639" s="10"/>
      <c r="D639" s="10"/>
      <c r="E639" s="10"/>
      <c r="F639" s="10"/>
      <c r="G639" s="507"/>
      <c r="H639" s="10"/>
      <c r="I639" s="10"/>
      <c r="J639" s="10"/>
      <c r="K639" s="10"/>
      <c r="L639" s="10"/>
      <c r="M639" s="10"/>
      <c r="N639" s="10"/>
      <c r="O639" s="10"/>
      <c r="P639" s="10"/>
      <c r="Q639" s="10"/>
      <c r="R639" s="10"/>
      <c r="S639" s="10"/>
      <c r="T639" s="10"/>
      <c r="U639" s="10"/>
      <c r="V639" s="10"/>
      <c r="W639" s="10"/>
      <c r="X639" s="10"/>
      <c r="Y639" s="10"/>
      <c r="Z639" s="10"/>
    </row>
    <row r="640" spans="1:26" ht="15.5">
      <c r="A640" s="10"/>
      <c r="B640" s="10"/>
      <c r="C640" s="10"/>
      <c r="D640" s="10"/>
      <c r="E640" s="10"/>
      <c r="F640" s="10"/>
      <c r="G640" s="507"/>
      <c r="H640" s="10"/>
      <c r="I640" s="10"/>
      <c r="J640" s="10"/>
      <c r="K640" s="10"/>
      <c r="L640" s="10"/>
      <c r="M640" s="10"/>
      <c r="N640" s="10"/>
      <c r="O640" s="10"/>
      <c r="P640" s="10"/>
      <c r="Q640" s="10"/>
      <c r="R640" s="10"/>
      <c r="S640" s="10"/>
      <c r="T640" s="10"/>
      <c r="U640" s="10"/>
      <c r="V640" s="10"/>
      <c r="W640" s="10"/>
      <c r="X640" s="10"/>
      <c r="Y640" s="10"/>
      <c r="Z640" s="10"/>
    </row>
    <row r="641" spans="1:26" ht="15.5">
      <c r="A641" s="10"/>
      <c r="B641" s="10"/>
      <c r="C641" s="10"/>
      <c r="D641" s="10"/>
      <c r="E641" s="10"/>
      <c r="F641" s="10"/>
      <c r="G641" s="507"/>
      <c r="H641" s="10"/>
      <c r="I641" s="10"/>
      <c r="J641" s="10"/>
      <c r="K641" s="10"/>
      <c r="L641" s="10"/>
      <c r="M641" s="10"/>
      <c r="N641" s="10"/>
      <c r="O641" s="10"/>
      <c r="P641" s="10"/>
      <c r="Q641" s="10"/>
      <c r="R641" s="10"/>
      <c r="S641" s="10"/>
      <c r="T641" s="10"/>
      <c r="U641" s="10"/>
      <c r="V641" s="10"/>
      <c r="W641" s="10"/>
      <c r="X641" s="10"/>
      <c r="Y641" s="10"/>
      <c r="Z641" s="10"/>
    </row>
    <row r="642" spans="1:26" ht="15.5">
      <c r="A642" s="10"/>
      <c r="B642" s="10"/>
      <c r="C642" s="10"/>
      <c r="D642" s="10"/>
      <c r="E642" s="10"/>
      <c r="F642" s="10"/>
      <c r="G642" s="507"/>
      <c r="H642" s="10"/>
      <c r="I642" s="10"/>
      <c r="J642" s="10"/>
      <c r="K642" s="10"/>
      <c r="L642" s="10"/>
      <c r="M642" s="10"/>
      <c r="N642" s="10"/>
      <c r="O642" s="10"/>
      <c r="P642" s="10"/>
      <c r="Q642" s="10"/>
      <c r="R642" s="10"/>
      <c r="S642" s="10"/>
      <c r="T642" s="10"/>
      <c r="U642" s="10"/>
      <c r="V642" s="10"/>
      <c r="W642" s="10"/>
      <c r="X642" s="10"/>
      <c r="Y642" s="10"/>
      <c r="Z642" s="10"/>
    </row>
    <row r="643" spans="1:26" ht="15.5">
      <c r="A643" s="10"/>
      <c r="B643" s="10"/>
      <c r="C643" s="10"/>
      <c r="D643" s="10"/>
      <c r="E643" s="10"/>
      <c r="F643" s="10"/>
      <c r="G643" s="507"/>
      <c r="H643" s="10"/>
      <c r="I643" s="10"/>
      <c r="J643" s="10"/>
      <c r="K643" s="10"/>
      <c r="L643" s="10"/>
      <c r="M643" s="10"/>
      <c r="N643" s="10"/>
      <c r="O643" s="10"/>
      <c r="P643" s="10"/>
      <c r="Q643" s="10"/>
      <c r="R643" s="10"/>
      <c r="S643" s="10"/>
      <c r="T643" s="10"/>
      <c r="U643" s="10"/>
      <c r="V643" s="10"/>
      <c r="W643" s="10"/>
      <c r="X643" s="10"/>
      <c r="Y643" s="10"/>
      <c r="Z643" s="10"/>
    </row>
    <row r="644" spans="1:26" ht="15.5">
      <c r="A644" s="10"/>
      <c r="B644" s="10"/>
      <c r="C644" s="10"/>
      <c r="D644" s="10"/>
      <c r="E644" s="10"/>
      <c r="F644" s="10"/>
      <c r="G644" s="507"/>
      <c r="H644" s="10"/>
      <c r="I644" s="10"/>
      <c r="J644" s="10"/>
      <c r="K644" s="10"/>
      <c r="L644" s="10"/>
      <c r="M644" s="10"/>
      <c r="N644" s="10"/>
      <c r="O644" s="10"/>
      <c r="P644" s="10"/>
      <c r="Q644" s="10"/>
      <c r="R644" s="10"/>
      <c r="S644" s="10"/>
      <c r="T644" s="10"/>
      <c r="U644" s="10"/>
      <c r="V644" s="10"/>
      <c r="W644" s="10"/>
      <c r="X644" s="10"/>
      <c r="Y644" s="10"/>
      <c r="Z644" s="10"/>
    </row>
    <row r="645" spans="1:26" ht="15.5">
      <c r="A645" s="10"/>
      <c r="B645" s="10"/>
      <c r="C645" s="10"/>
      <c r="D645" s="10"/>
      <c r="E645" s="10"/>
      <c r="F645" s="10"/>
      <c r="G645" s="507"/>
      <c r="H645" s="10"/>
      <c r="I645" s="10"/>
      <c r="J645" s="10"/>
      <c r="K645" s="10"/>
      <c r="L645" s="10"/>
      <c r="M645" s="10"/>
      <c r="N645" s="10"/>
      <c r="O645" s="10"/>
      <c r="P645" s="10"/>
      <c r="Q645" s="10"/>
      <c r="R645" s="10"/>
      <c r="S645" s="10"/>
      <c r="T645" s="10"/>
      <c r="U645" s="10"/>
      <c r="V645" s="10"/>
      <c r="W645" s="10"/>
      <c r="X645" s="10"/>
      <c r="Y645" s="10"/>
      <c r="Z645" s="10"/>
    </row>
    <row r="646" spans="1:26" ht="15.5">
      <c r="A646" s="10"/>
      <c r="B646" s="10"/>
      <c r="C646" s="10"/>
      <c r="D646" s="10"/>
      <c r="E646" s="10"/>
      <c r="F646" s="10"/>
      <c r="G646" s="507"/>
      <c r="H646" s="10"/>
      <c r="I646" s="10"/>
      <c r="J646" s="10"/>
      <c r="K646" s="10"/>
      <c r="L646" s="10"/>
      <c r="M646" s="10"/>
      <c r="N646" s="10"/>
      <c r="O646" s="10"/>
      <c r="P646" s="10"/>
      <c r="Q646" s="10"/>
      <c r="R646" s="10"/>
      <c r="S646" s="10"/>
      <c r="T646" s="10"/>
      <c r="U646" s="10"/>
      <c r="V646" s="10"/>
      <c r="W646" s="10"/>
      <c r="X646" s="10"/>
      <c r="Y646" s="10"/>
      <c r="Z646" s="10"/>
    </row>
    <row r="647" spans="1:26" ht="15.5">
      <c r="A647" s="10"/>
      <c r="B647" s="10"/>
      <c r="C647" s="10"/>
      <c r="D647" s="10"/>
      <c r="E647" s="10"/>
      <c r="F647" s="10"/>
      <c r="G647" s="507"/>
      <c r="H647" s="10"/>
      <c r="I647" s="10"/>
      <c r="J647" s="10"/>
      <c r="K647" s="10"/>
      <c r="L647" s="10"/>
      <c r="M647" s="10"/>
      <c r="N647" s="10"/>
      <c r="O647" s="10"/>
      <c r="P647" s="10"/>
      <c r="Q647" s="10"/>
      <c r="R647" s="10"/>
      <c r="S647" s="10"/>
      <c r="T647" s="10"/>
      <c r="U647" s="10"/>
      <c r="V647" s="10"/>
      <c r="W647" s="10"/>
      <c r="X647" s="10"/>
      <c r="Y647" s="10"/>
      <c r="Z647" s="10"/>
    </row>
    <row r="648" spans="1:26" ht="15.5">
      <c r="A648" s="10"/>
      <c r="B648" s="10"/>
      <c r="C648" s="10"/>
      <c r="D648" s="10"/>
      <c r="E648" s="10"/>
      <c r="F648" s="10"/>
      <c r="G648" s="507"/>
      <c r="H648" s="10"/>
      <c r="I648" s="10"/>
      <c r="J648" s="10"/>
      <c r="K648" s="10"/>
      <c r="L648" s="10"/>
      <c r="M648" s="10"/>
      <c r="N648" s="10"/>
      <c r="O648" s="10"/>
      <c r="P648" s="10"/>
      <c r="Q648" s="10"/>
      <c r="R648" s="10"/>
      <c r="S648" s="10"/>
      <c r="T648" s="10"/>
      <c r="U648" s="10"/>
      <c r="V648" s="10"/>
      <c r="W648" s="10"/>
      <c r="X648" s="10"/>
      <c r="Y648" s="10"/>
      <c r="Z648" s="10"/>
    </row>
    <row r="649" spans="1:26" ht="15.5">
      <c r="A649" s="10"/>
      <c r="B649" s="10"/>
      <c r="C649" s="10"/>
      <c r="D649" s="10"/>
      <c r="E649" s="10"/>
      <c r="F649" s="10"/>
      <c r="G649" s="507"/>
      <c r="H649" s="10"/>
      <c r="I649" s="10"/>
      <c r="J649" s="10"/>
      <c r="K649" s="10"/>
      <c r="L649" s="10"/>
      <c r="M649" s="10"/>
      <c r="N649" s="10"/>
      <c r="O649" s="10"/>
      <c r="P649" s="10"/>
      <c r="Q649" s="10"/>
      <c r="R649" s="10"/>
      <c r="S649" s="10"/>
      <c r="T649" s="10"/>
      <c r="U649" s="10"/>
      <c r="V649" s="10"/>
      <c r="W649" s="10"/>
      <c r="X649" s="10"/>
      <c r="Y649" s="10"/>
      <c r="Z649" s="10"/>
    </row>
    <row r="650" spans="1:26" ht="15.5">
      <c r="A650" s="10"/>
      <c r="B650" s="10"/>
      <c r="C650" s="10"/>
      <c r="D650" s="10"/>
      <c r="E650" s="10"/>
      <c r="F650" s="10"/>
      <c r="G650" s="507"/>
      <c r="H650" s="10"/>
      <c r="I650" s="10"/>
      <c r="J650" s="10"/>
      <c r="K650" s="10"/>
      <c r="L650" s="10"/>
      <c r="M650" s="10"/>
      <c r="N650" s="10"/>
      <c r="O650" s="10"/>
      <c r="P650" s="10"/>
      <c r="Q650" s="10"/>
      <c r="R650" s="10"/>
      <c r="S650" s="10"/>
      <c r="T650" s="10"/>
      <c r="U650" s="10"/>
      <c r="V650" s="10"/>
      <c r="W650" s="10"/>
      <c r="X650" s="10"/>
      <c r="Y650" s="10"/>
      <c r="Z650" s="10"/>
    </row>
    <row r="651" spans="1:26" ht="15.5">
      <c r="A651" s="10"/>
      <c r="B651" s="10"/>
      <c r="C651" s="10"/>
      <c r="D651" s="10"/>
      <c r="E651" s="10"/>
      <c r="F651" s="10"/>
      <c r="G651" s="507"/>
      <c r="H651" s="10"/>
      <c r="I651" s="10"/>
      <c r="J651" s="10"/>
      <c r="K651" s="10"/>
      <c r="L651" s="10"/>
      <c r="M651" s="10"/>
      <c r="N651" s="10"/>
      <c r="O651" s="10"/>
      <c r="P651" s="10"/>
      <c r="Q651" s="10"/>
      <c r="R651" s="10"/>
      <c r="S651" s="10"/>
      <c r="T651" s="10"/>
      <c r="U651" s="10"/>
      <c r="V651" s="10"/>
      <c r="W651" s="10"/>
      <c r="X651" s="10"/>
      <c r="Y651" s="10"/>
      <c r="Z651" s="10"/>
    </row>
    <row r="652" spans="1:26" ht="15.5">
      <c r="A652" s="10"/>
      <c r="B652" s="10"/>
      <c r="C652" s="10"/>
      <c r="D652" s="10"/>
      <c r="E652" s="10"/>
      <c r="F652" s="10"/>
      <c r="G652" s="507"/>
      <c r="H652" s="10"/>
      <c r="I652" s="10"/>
      <c r="J652" s="10"/>
      <c r="K652" s="10"/>
      <c r="L652" s="10"/>
      <c r="M652" s="10"/>
      <c r="N652" s="10"/>
      <c r="O652" s="10"/>
      <c r="P652" s="10"/>
      <c r="Q652" s="10"/>
      <c r="R652" s="10"/>
      <c r="S652" s="10"/>
      <c r="T652" s="10"/>
      <c r="U652" s="10"/>
      <c r="V652" s="10"/>
      <c r="W652" s="10"/>
      <c r="X652" s="10"/>
      <c r="Y652" s="10"/>
      <c r="Z652" s="10"/>
    </row>
    <row r="653" spans="1:26" ht="15.5">
      <c r="A653" s="10"/>
      <c r="B653" s="10"/>
      <c r="C653" s="10"/>
      <c r="D653" s="10"/>
      <c r="E653" s="10"/>
      <c r="F653" s="10"/>
      <c r="G653" s="507"/>
      <c r="H653" s="10"/>
      <c r="I653" s="10"/>
      <c r="J653" s="10"/>
      <c r="K653" s="10"/>
      <c r="L653" s="10"/>
      <c r="M653" s="10"/>
      <c r="N653" s="10"/>
      <c r="O653" s="10"/>
      <c r="P653" s="10"/>
      <c r="Q653" s="10"/>
      <c r="R653" s="10"/>
      <c r="S653" s="10"/>
      <c r="T653" s="10"/>
      <c r="U653" s="10"/>
      <c r="V653" s="10"/>
      <c r="W653" s="10"/>
      <c r="X653" s="10"/>
      <c r="Y653" s="10"/>
      <c r="Z653" s="10"/>
    </row>
    <row r="654" spans="1:26" ht="15.5">
      <c r="A654" s="10"/>
      <c r="B654" s="10"/>
      <c r="C654" s="10"/>
      <c r="D654" s="10"/>
      <c r="E654" s="10"/>
      <c r="F654" s="10"/>
      <c r="G654" s="507"/>
      <c r="H654" s="10"/>
      <c r="I654" s="10"/>
      <c r="J654" s="10"/>
      <c r="K654" s="10"/>
      <c r="L654" s="10"/>
      <c r="M654" s="10"/>
      <c r="N654" s="10"/>
      <c r="O654" s="10"/>
      <c r="P654" s="10"/>
      <c r="Q654" s="10"/>
      <c r="R654" s="10"/>
      <c r="S654" s="10"/>
      <c r="T654" s="10"/>
      <c r="U654" s="10"/>
      <c r="V654" s="10"/>
      <c r="W654" s="10"/>
      <c r="X654" s="10"/>
      <c r="Y654" s="10"/>
      <c r="Z654" s="10"/>
    </row>
    <row r="655" spans="1:26" ht="15.5">
      <c r="A655" s="10"/>
      <c r="B655" s="10"/>
      <c r="C655" s="10"/>
      <c r="D655" s="10"/>
      <c r="E655" s="10"/>
      <c r="F655" s="10"/>
      <c r="G655" s="507"/>
      <c r="H655" s="10"/>
      <c r="I655" s="10"/>
      <c r="J655" s="10"/>
      <c r="K655" s="10"/>
      <c r="L655" s="10"/>
      <c r="M655" s="10"/>
      <c r="N655" s="10"/>
      <c r="O655" s="10"/>
      <c r="P655" s="10"/>
      <c r="Q655" s="10"/>
      <c r="R655" s="10"/>
      <c r="S655" s="10"/>
      <c r="T655" s="10"/>
      <c r="U655" s="10"/>
      <c r="V655" s="10"/>
      <c r="W655" s="10"/>
      <c r="X655" s="10"/>
      <c r="Y655" s="10"/>
      <c r="Z655" s="10"/>
    </row>
    <row r="656" spans="1:26" ht="15.5">
      <c r="A656" s="10"/>
      <c r="B656" s="10"/>
      <c r="C656" s="10"/>
      <c r="D656" s="10"/>
      <c r="E656" s="10"/>
      <c r="F656" s="10"/>
      <c r="G656" s="507"/>
      <c r="H656" s="10"/>
      <c r="I656" s="10"/>
      <c r="J656" s="10"/>
      <c r="K656" s="10"/>
      <c r="L656" s="10"/>
      <c r="M656" s="10"/>
      <c r="N656" s="10"/>
      <c r="O656" s="10"/>
      <c r="P656" s="10"/>
      <c r="Q656" s="10"/>
      <c r="R656" s="10"/>
      <c r="S656" s="10"/>
      <c r="T656" s="10"/>
      <c r="U656" s="10"/>
      <c r="V656" s="10"/>
      <c r="W656" s="10"/>
      <c r="X656" s="10"/>
      <c r="Y656" s="10"/>
      <c r="Z656" s="10"/>
    </row>
    <row r="657" spans="1:26" ht="15.5">
      <c r="A657" s="10"/>
      <c r="B657" s="10"/>
      <c r="C657" s="10"/>
      <c r="D657" s="10"/>
      <c r="E657" s="10"/>
      <c r="F657" s="10"/>
      <c r="G657" s="507"/>
      <c r="H657" s="10"/>
      <c r="I657" s="10"/>
      <c r="J657" s="10"/>
      <c r="K657" s="10"/>
      <c r="L657" s="10"/>
      <c r="M657" s="10"/>
      <c r="N657" s="10"/>
      <c r="O657" s="10"/>
      <c r="P657" s="10"/>
      <c r="Q657" s="10"/>
      <c r="R657" s="10"/>
      <c r="S657" s="10"/>
      <c r="T657" s="10"/>
      <c r="U657" s="10"/>
      <c r="V657" s="10"/>
      <c r="W657" s="10"/>
      <c r="X657" s="10"/>
      <c r="Y657" s="10"/>
      <c r="Z657" s="10"/>
    </row>
    <row r="658" spans="1:26" ht="15.5">
      <c r="A658" s="10"/>
      <c r="B658" s="10"/>
      <c r="C658" s="10"/>
      <c r="D658" s="10"/>
      <c r="E658" s="10"/>
      <c r="F658" s="10"/>
      <c r="G658" s="507"/>
      <c r="H658" s="10"/>
      <c r="I658" s="10"/>
      <c r="J658" s="10"/>
      <c r="K658" s="10"/>
      <c r="L658" s="10"/>
      <c r="M658" s="10"/>
      <c r="N658" s="10"/>
      <c r="O658" s="10"/>
      <c r="P658" s="10"/>
      <c r="Q658" s="10"/>
      <c r="R658" s="10"/>
      <c r="S658" s="10"/>
      <c r="T658" s="10"/>
      <c r="U658" s="10"/>
      <c r="V658" s="10"/>
      <c r="W658" s="10"/>
      <c r="X658" s="10"/>
      <c r="Y658" s="10"/>
      <c r="Z658" s="10"/>
    </row>
    <row r="659" spans="1:26" ht="15.5">
      <c r="A659" s="10"/>
      <c r="B659" s="10"/>
      <c r="C659" s="10"/>
      <c r="D659" s="10"/>
      <c r="E659" s="10"/>
      <c r="F659" s="10"/>
      <c r="G659" s="507"/>
      <c r="H659" s="10"/>
      <c r="I659" s="10"/>
      <c r="J659" s="10"/>
      <c r="K659" s="10"/>
      <c r="L659" s="10"/>
      <c r="M659" s="10"/>
      <c r="N659" s="10"/>
      <c r="O659" s="10"/>
      <c r="P659" s="10"/>
      <c r="Q659" s="10"/>
      <c r="R659" s="10"/>
      <c r="S659" s="10"/>
      <c r="T659" s="10"/>
      <c r="U659" s="10"/>
      <c r="V659" s="10"/>
      <c r="W659" s="10"/>
      <c r="X659" s="10"/>
      <c r="Y659" s="10"/>
      <c r="Z659" s="10"/>
    </row>
    <row r="660" spans="1:26" ht="15.5">
      <c r="A660" s="10"/>
      <c r="B660" s="10"/>
      <c r="C660" s="10"/>
      <c r="D660" s="10"/>
      <c r="E660" s="10"/>
      <c r="F660" s="10"/>
      <c r="G660" s="507"/>
      <c r="H660" s="10"/>
      <c r="I660" s="10"/>
      <c r="J660" s="10"/>
      <c r="K660" s="10"/>
      <c r="L660" s="10"/>
      <c r="M660" s="10"/>
      <c r="N660" s="10"/>
      <c r="O660" s="10"/>
      <c r="P660" s="10"/>
      <c r="Q660" s="10"/>
      <c r="R660" s="10"/>
      <c r="S660" s="10"/>
      <c r="T660" s="10"/>
      <c r="U660" s="10"/>
      <c r="V660" s="10"/>
      <c r="W660" s="10"/>
      <c r="X660" s="10"/>
      <c r="Y660" s="10"/>
      <c r="Z660" s="10"/>
    </row>
    <row r="661" spans="1:26" ht="15.5">
      <c r="A661" s="10"/>
      <c r="B661" s="10"/>
      <c r="C661" s="10"/>
      <c r="D661" s="10"/>
      <c r="E661" s="10"/>
      <c r="F661" s="10"/>
      <c r="G661" s="507"/>
      <c r="H661" s="10"/>
      <c r="I661" s="10"/>
      <c r="J661" s="10"/>
      <c r="K661" s="10"/>
      <c r="L661" s="10"/>
      <c r="M661" s="10"/>
      <c r="N661" s="10"/>
      <c r="O661" s="10"/>
      <c r="P661" s="10"/>
      <c r="Q661" s="10"/>
      <c r="R661" s="10"/>
      <c r="S661" s="10"/>
      <c r="T661" s="10"/>
      <c r="U661" s="10"/>
      <c r="V661" s="10"/>
      <c r="W661" s="10"/>
      <c r="X661" s="10"/>
      <c r="Y661" s="10"/>
      <c r="Z661" s="10"/>
    </row>
    <row r="662" spans="1:26" ht="15.5">
      <c r="A662" s="10"/>
      <c r="B662" s="10"/>
      <c r="C662" s="10"/>
      <c r="D662" s="10"/>
      <c r="E662" s="10"/>
      <c r="F662" s="10"/>
      <c r="G662" s="507"/>
      <c r="H662" s="10"/>
      <c r="I662" s="10"/>
      <c r="J662" s="10"/>
      <c r="K662" s="10"/>
      <c r="L662" s="10"/>
      <c r="M662" s="10"/>
      <c r="N662" s="10"/>
      <c r="O662" s="10"/>
      <c r="P662" s="10"/>
      <c r="Q662" s="10"/>
      <c r="R662" s="10"/>
      <c r="S662" s="10"/>
      <c r="T662" s="10"/>
      <c r="U662" s="10"/>
      <c r="V662" s="10"/>
      <c r="W662" s="10"/>
      <c r="X662" s="10"/>
      <c r="Y662" s="10"/>
      <c r="Z662" s="10"/>
    </row>
    <row r="663" spans="1:26" ht="15.5">
      <c r="A663" s="10"/>
      <c r="B663" s="10"/>
      <c r="C663" s="10"/>
      <c r="D663" s="10"/>
      <c r="E663" s="10"/>
      <c r="F663" s="10"/>
      <c r="G663" s="507"/>
      <c r="H663" s="10"/>
      <c r="I663" s="10"/>
      <c r="J663" s="10"/>
      <c r="K663" s="10"/>
      <c r="L663" s="10"/>
      <c r="M663" s="10"/>
      <c r="N663" s="10"/>
      <c r="O663" s="10"/>
      <c r="P663" s="10"/>
      <c r="Q663" s="10"/>
      <c r="R663" s="10"/>
      <c r="S663" s="10"/>
      <c r="T663" s="10"/>
      <c r="U663" s="10"/>
      <c r="V663" s="10"/>
      <c r="W663" s="10"/>
      <c r="X663" s="10"/>
      <c r="Y663" s="10"/>
      <c r="Z663" s="10"/>
    </row>
    <row r="664" spans="1:26" ht="15.5">
      <c r="A664" s="10"/>
      <c r="B664" s="10"/>
      <c r="C664" s="10"/>
      <c r="D664" s="10"/>
      <c r="E664" s="10"/>
      <c r="F664" s="10"/>
      <c r="G664" s="507"/>
      <c r="H664" s="10"/>
      <c r="I664" s="10"/>
      <c r="J664" s="10"/>
      <c r="K664" s="10"/>
      <c r="L664" s="10"/>
      <c r="M664" s="10"/>
      <c r="N664" s="10"/>
      <c r="O664" s="10"/>
      <c r="P664" s="10"/>
      <c r="Q664" s="10"/>
      <c r="R664" s="10"/>
      <c r="S664" s="10"/>
      <c r="T664" s="10"/>
      <c r="U664" s="10"/>
      <c r="V664" s="10"/>
      <c r="W664" s="10"/>
      <c r="X664" s="10"/>
      <c r="Y664" s="10"/>
      <c r="Z664" s="10"/>
    </row>
    <row r="665" spans="1:26" ht="15.5">
      <c r="A665" s="10"/>
      <c r="B665" s="10"/>
      <c r="C665" s="10"/>
      <c r="D665" s="10"/>
      <c r="E665" s="10"/>
      <c r="F665" s="10"/>
      <c r="G665" s="507"/>
      <c r="H665" s="10"/>
      <c r="I665" s="10"/>
      <c r="J665" s="10"/>
      <c r="K665" s="10"/>
      <c r="L665" s="10"/>
      <c r="M665" s="10"/>
      <c r="N665" s="10"/>
      <c r="O665" s="10"/>
      <c r="P665" s="10"/>
      <c r="Q665" s="10"/>
      <c r="R665" s="10"/>
      <c r="S665" s="10"/>
      <c r="T665" s="10"/>
      <c r="U665" s="10"/>
      <c r="V665" s="10"/>
      <c r="W665" s="10"/>
      <c r="X665" s="10"/>
      <c r="Y665" s="10"/>
      <c r="Z665" s="10"/>
    </row>
    <row r="666" spans="1:26" ht="15.5">
      <c r="A666" s="10"/>
      <c r="B666" s="10"/>
      <c r="C666" s="10"/>
      <c r="D666" s="10"/>
      <c r="E666" s="10"/>
      <c r="F666" s="10"/>
      <c r="G666" s="507"/>
      <c r="H666" s="10"/>
      <c r="I666" s="10"/>
      <c r="J666" s="10"/>
      <c r="K666" s="10"/>
      <c r="L666" s="10"/>
      <c r="M666" s="10"/>
      <c r="N666" s="10"/>
      <c r="O666" s="10"/>
      <c r="P666" s="10"/>
      <c r="Q666" s="10"/>
      <c r="R666" s="10"/>
      <c r="S666" s="10"/>
      <c r="T666" s="10"/>
      <c r="U666" s="10"/>
      <c r="V666" s="10"/>
      <c r="W666" s="10"/>
      <c r="X666" s="10"/>
      <c r="Y666" s="10"/>
      <c r="Z666" s="10"/>
    </row>
    <row r="667" spans="1:26" ht="15.5">
      <c r="A667" s="10"/>
      <c r="B667" s="10"/>
      <c r="C667" s="10"/>
      <c r="D667" s="10"/>
      <c r="E667" s="10"/>
      <c r="F667" s="10"/>
      <c r="G667" s="507"/>
      <c r="H667" s="10"/>
      <c r="I667" s="10"/>
      <c r="J667" s="10"/>
      <c r="K667" s="10"/>
      <c r="L667" s="10"/>
      <c r="M667" s="10"/>
      <c r="N667" s="10"/>
      <c r="O667" s="10"/>
      <c r="P667" s="10"/>
      <c r="Q667" s="10"/>
      <c r="R667" s="10"/>
      <c r="S667" s="10"/>
      <c r="T667" s="10"/>
      <c r="U667" s="10"/>
      <c r="V667" s="10"/>
      <c r="W667" s="10"/>
      <c r="X667" s="10"/>
      <c r="Y667" s="10"/>
      <c r="Z667" s="10"/>
    </row>
    <row r="668" spans="1:26" ht="15.5">
      <c r="A668" s="10"/>
      <c r="B668" s="10"/>
      <c r="C668" s="10"/>
      <c r="D668" s="10"/>
      <c r="E668" s="10"/>
      <c r="F668" s="10"/>
      <c r="G668" s="507"/>
      <c r="H668" s="10"/>
      <c r="I668" s="10"/>
      <c r="J668" s="10"/>
      <c r="K668" s="10"/>
      <c r="L668" s="10"/>
      <c r="M668" s="10"/>
      <c r="N668" s="10"/>
      <c r="O668" s="10"/>
      <c r="P668" s="10"/>
      <c r="Q668" s="10"/>
      <c r="R668" s="10"/>
      <c r="S668" s="10"/>
      <c r="T668" s="10"/>
      <c r="U668" s="10"/>
      <c r="V668" s="10"/>
      <c r="W668" s="10"/>
      <c r="X668" s="10"/>
      <c r="Y668" s="10"/>
      <c r="Z668" s="10"/>
    </row>
    <row r="669" spans="1:26" ht="15.5">
      <c r="A669" s="10"/>
      <c r="B669" s="10"/>
      <c r="C669" s="10"/>
      <c r="D669" s="10"/>
      <c r="E669" s="10"/>
      <c r="F669" s="10"/>
      <c r="G669" s="507"/>
      <c r="H669" s="10"/>
      <c r="I669" s="10"/>
      <c r="J669" s="10"/>
      <c r="K669" s="10"/>
      <c r="L669" s="10"/>
      <c r="M669" s="10"/>
      <c r="N669" s="10"/>
      <c r="O669" s="10"/>
      <c r="P669" s="10"/>
      <c r="Q669" s="10"/>
      <c r="R669" s="10"/>
      <c r="S669" s="10"/>
      <c r="T669" s="10"/>
      <c r="U669" s="10"/>
      <c r="V669" s="10"/>
      <c r="W669" s="10"/>
      <c r="X669" s="10"/>
      <c r="Y669" s="10"/>
      <c r="Z669" s="10"/>
    </row>
    <row r="670" spans="1:26" ht="15.5">
      <c r="A670" s="10"/>
      <c r="B670" s="10"/>
      <c r="C670" s="10"/>
      <c r="D670" s="10"/>
      <c r="E670" s="10"/>
      <c r="F670" s="10"/>
      <c r="G670" s="507"/>
      <c r="H670" s="10"/>
      <c r="I670" s="10"/>
      <c r="J670" s="10"/>
      <c r="K670" s="10"/>
      <c r="L670" s="10"/>
      <c r="M670" s="10"/>
      <c r="N670" s="10"/>
      <c r="O670" s="10"/>
      <c r="P670" s="10"/>
      <c r="Q670" s="10"/>
      <c r="R670" s="10"/>
      <c r="S670" s="10"/>
      <c r="T670" s="10"/>
      <c r="U670" s="10"/>
      <c r="V670" s="10"/>
      <c r="W670" s="10"/>
      <c r="X670" s="10"/>
      <c r="Y670" s="10"/>
      <c r="Z670" s="10"/>
    </row>
    <row r="671" spans="1:26" ht="15.5">
      <c r="A671" s="10"/>
      <c r="B671" s="10"/>
      <c r="C671" s="10"/>
      <c r="D671" s="10"/>
      <c r="E671" s="10"/>
      <c r="F671" s="10"/>
      <c r="G671" s="507"/>
      <c r="H671" s="10"/>
      <c r="I671" s="10"/>
      <c r="J671" s="10"/>
      <c r="K671" s="10"/>
      <c r="L671" s="10"/>
      <c r="M671" s="10"/>
      <c r="N671" s="10"/>
      <c r="O671" s="10"/>
      <c r="P671" s="10"/>
      <c r="Q671" s="10"/>
      <c r="R671" s="10"/>
      <c r="S671" s="10"/>
      <c r="T671" s="10"/>
      <c r="U671" s="10"/>
      <c r="V671" s="10"/>
      <c r="W671" s="10"/>
      <c r="X671" s="10"/>
      <c r="Y671" s="10"/>
      <c r="Z671" s="10"/>
    </row>
    <row r="672" spans="1:26" ht="15.5">
      <c r="A672" s="10"/>
      <c r="B672" s="10"/>
      <c r="C672" s="10"/>
      <c r="D672" s="10"/>
      <c r="E672" s="10"/>
      <c r="F672" s="10"/>
      <c r="G672" s="507"/>
      <c r="H672" s="10"/>
      <c r="I672" s="10"/>
      <c r="J672" s="10"/>
      <c r="K672" s="10"/>
      <c r="L672" s="10"/>
      <c r="M672" s="10"/>
      <c r="N672" s="10"/>
      <c r="O672" s="10"/>
      <c r="P672" s="10"/>
      <c r="Q672" s="10"/>
      <c r="R672" s="10"/>
      <c r="S672" s="10"/>
      <c r="T672" s="10"/>
      <c r="U672" s="10"/>
      <c r="V672" s="10"/>
      <c r="W672" s="10"/>
      <c r="X672" s="10"/>
      <c r="Y672" s="10"/>
      <c r="Z672" s="10"/>
    </row>
    <row r="673" spans="1:26" ht="15.5">
      <c r="A673" s="10"/>
      <c r="B673" s="10"/>
      <c r="C673" s="10"/>
      <c r="D673" s="10"/>
      <c r="E673" s="10"/>
      <c r="F673" s="10"/>
      <c r="G673" s="507"/>
      <c r="H673" s="10"/>
      <c r="I673" s="10"/>
      <c r="J673" s="10"/>
      <c r="K673" s="10"/>
      <c r="L673" s="10"/>
      <c r="M673" s="10"/>
      <c r="N673" s="10"/>
      <c r="O673" s="10"/>
      <c r="P673" s="10"/>
      <c r="Q673" s="10"/>
      <c r="R673" s="10"/>
      <c r="S673" s="10"/>
      <c r="T673" s="10"/>
      <c r="U673" s="10"/>
      <c r="V673" s="10"/>
      <c r="W673" s="10"/>
      <c r="X673" s="10"/>
      <c r="Y673" s="10"/>
      <c r="Z673" s="10"/>
    </row>
    <row r="674" spans="1:26" ht="15.5">
      <c r="A674" s="10"/>
      <c r="B674" s="10"/>
      <c r="C674" s="10"/>
      <c r="D674" s="10"/>
      <c r="E674" s="10"/>
      <c r="F674" s="10"/>
      <c r="G674" s="507"/>
      <c r="H674" s="10"/>
      <c r="I674" s="10"/>
      <c r="J674" s="10"/>
      <c r="K674" s="10"/>
      <c r="L674" s="10"/>
      <c r="M674" s="10"/>
      <c r="N674" s="10"/>
      <c r="O674" s="10"/>
      <c r="P674" s="10"/>
      <c r="Q674" s="10"/>
      <c r="R674" s="10"/>
      <c r="S674" s="10"/>
      <c r="T674" s="10"/>
      <c r="U674" s="10"/>
      <c r="V674" s="10"/>
      <c r="W674" s="10"/>
      <c r="X674" s="10"/>
      <c r="Y674" s="10"/>
      <c r="Z674" s="10"/>
    </row>
    <row r="675" spans="1:26" ht="15.5">
      <c r="A675" s="10"/>
      <c r="B675" s="10"/>
      <c r="C675" s="10"/>
      <c r="D675" s="10"/>
      <c r="E675" s="10"/>
      <c r="F675" s="10"/>
      <c r="G675" s="507"/>
      <c r="H675" s="10"/>
      <c r="I675" s="10"/>
      <c r="J675" s="10"/>
      <c r="K675" s="10"/>
      <c r="L675" s="10"/>
      <c r="M675" s="10"/>
      <c r="N675" s="10"/>
      <c r="O675" s="10"/>
      <c r="P675" s="10"/>
      <c r="Q675" s="10"/>
      <c r="R675" s="10"/>
      <c r="S675" s="10"/>
      <c r="T675" s="10"/>
      <c r="U675" s="10"/>
      <c r="V675" s="10"/>
      <c r="W675" s="10"/>
      <c r="X675" s="10"/>
      <c r="Y675" s="10"/>
      <c r="Z675" s="10"/>
    </row>
    <row r="676" spans="1:26" ht="15.5">
      <c r="A676" s="10"/>
      <c r="B676" s="10"/>
      <c r="C676" s="10"/>
      <c r="D676" s="10"/>
      <c r="E676" s="10"/>
      <c r="F676" s="10"/>
      <c r="G676" s="507"/>
      <c r="H676" s="10"/>
      <c r="I676" s="10"/>
      <c r="J676" s="10"/>
      <c r="K676" s="10"/>
      <c r="L676" s="10"/>
      <c r="M676" s="10"/>
      <c r="N676" s="10"/>
      <c r="O676" s="10"/>
      <c r="P676" s="10"/>
      <c r="Q676" s="10"/>
      <c r="R676" s="10"/>
      <c r="S676" s="10"/>
      <c r="T676" s="10"/>
      <c r="U676" s="10"/>
      <c r="V676" s="10"/>
      <c r="W676" s="10"/>
      <c r="X676" s="10"/>
      <c r="Y676" s="10"/>
      <c r="Z676" s="10"/>
    </row>
    <row r="677" spans="1:26" ht="15.5">
      <c r="A677" s="10"/>
      <c r="B677" s="10"/>
      <c r="C677" s="10"/>
      <c r="D677" s="10"/>
      <c r="E677" s="10"/>
      <c r="F677" s="10"/>
      <c r="G677" s="507"/>
      <c r="H677" s="10"/>
      <c r="I677" s="10"/>
      <c r="J677" s="10"/>
      <c r="K677" s="10"/>
      <c r="L677" s="10"/>
      <c r="M677" s="10"/>
      <c r="N677" s="10"/>
      <c r="O677" s="10"/>
      <c r="P677" s="10"/>
      <c r="Q677" s="10"/>
      <c r="R677" s="10"/>
      <c r="S677" s="10"/>
      <c r="T677" s="10"/>
      <c r="U677" s="10"/>
      <c r="V677" s="10"/>
      <c r="W677" s="10"/>
      <c r="X677" s="10"/>
      <c r="Y677" s="10"/>
      <c r="Z677" s="10"/>
    </row>
    <row r="678" spans="1:26" ht="15.5">
      <c r="A678" s="10"/>
      <c r="B678" s="10"/>
      <c r="C678" s="10"/>
      <c r="D678" s="10"/>
      <c r="E678" s="10"/>
      <c r="F678" s="10"/>
      <c r="G678" s="507"/>
      <c r="H678" s="10"/>
      <c r="I678" s="10"/>
      <c r="J678" s="10"/>
      <c r="K678" s="10"/>
      <c r="L678" s="10"/>
      <c r="M678" s="10"/>
      <c r="N678" s="10"/>
      <c r="O678" s="10"/>
      <c r="P678" s="10"/>
      <c r="Q678" s="10"/>
      <c r="R678" s="10"/>
      <c r="S678" s="10"/>
      <c r="T678" s="10"/>
      <c r="U678" s="10"/>
      <c r="V678" s="10"/>
      <c r="W678" s="10"/>
      <c r="X678" s="10"/>
      <c r="Y678" s="10"/>
      <c r="Z678" s="10"/>
    </row>
    <row r="679" spans="1:26" ht="15.5">
      <c r="A679" s="10"/>
      <c r="B679" s="10"/>
      <c r="C679" s="10"/>
      <c r="D679" s="10"/>
      <c r="E679" s="10"/>
      <c r="F679" s="10"/>
      <c r="G679" s="507"/>
      <c r="H679" s="10"/>
      <c r="I679" s="10"/>
      <c r="J679" s="10"/>
      <c r="K679" s="10"/>
      <c r="L679" s="10"/>
      <c r="M679" s="10"/>
      <c r="N679" s="10"/>
      <c r="O679" s="10"/>
      <c r="P679" s="10"/>
      <c r="Q679" s="10"/>
      <c r="R679" s="10"/>
      <c r="S679" s="10"/>
      <c r="T679" s="10"/>
      <c r="U679" s="10"/>
      <c r="V679" s="10"/>
      <c r="W679" s="10"/>
      <c r="X679" s="10"/>
      <c r="Y679" s="10"/>
      <c r="Z679" s="10"/>
    </row>
    <row r="680" spans="1:26" ht="15.5">
      <c r="A680" s="10"/>
      <c r="B680" s="10"/>
      <c r="C680" s="10"/>
      <c r="D680" s="10"/>
      <c r="E680" s="10"/>
      <c r="F680" s="10"/>
      <c r="G680" s="507"/>
      <c r="H680" s="10"/>
      <c r="I680" s="10"/>
      <c r="J680" s="10"/>
      <c r="K680" s="10"/>
      <c r="L680" s="10"/>
      <c r="M680" s="10"/>
      <c r="N680" s="10"/>
      <c r="O680" s="10"/>
      <c r="P680" s="10"/>
      <c r="Q680" s="10"/>
      <c r="R680" s="10"/>
      <c r="S680" s="10"/>
      <c r="T680" s="10"/>
      <c r="U680" s="10"/>
      <c r="V680" s="10"/>
      <c r="W680" s="10"/>
      <c r="X680" s="10"/>
      <c r="Y680" s="10"/>
      <c r="Z680" s="10"/>
    </row>
    <row r="681" spans="1:26" ht="15.5">
      <c r="A681" s="10"/>
      <c r="B681" s="10"/>
      <c r="C681" s="10"/>
      <c r="D681" s="10"/>
      <c r="E681" s="10"/>
      <c r="F681" s="10"/>
      <c r="G681" s="507"/>
      <c r="H681" s="10"/>
      <c r="I681" s="10"/>
      <c r="J681" s="10"/>
      <c r="K681" s="10"/>
      <c r="L681" s="10"/>
      <c r="M681" s="10"/>
      <c r="N681" s="10"/>
      <c r="O681" s="10"/>
      <c r="P681" s="10"/>
      <c r="Q681" s="10"/>
      <c r="R681" s="10"/>
      <c r="S681" s="10"/>
      <c r="T681" s="10"/>
      <c r="U681" s="10"/>
      <c r="V681" s="10"/>
      <c r="W681" s="10"/>
      <c r="X681" s="10"/>
      <c r="Y681" s="10"/>
      <c r="Z681" s="10"/>
    </row>
    <row r="682" spans="1:26" ht="15.5">
      <c r="A682" s="10"/>
      <c r="B682" s="10"/>
      <c r="C682" s="10"/>
      <c r="D682" s="10"/>
      <c r="E682" s="10"/>
      <c r="F682" s="10"/>
      <c r="G682" s="507"/>
      <c r="H682" s="10"/>
      <c r="I682" s="10"/>
      <c r="J682" s="10"/>
      <c r="K682" s="10"/>
      <c r="L682" s="10"/>
      <c r="M682" s="10"/>
      <c r="N682" s="10"/>
      <c r="O682" s="10"/>
      <c r="P682" s="10"/>
      <c r="Q682" s="10"/>
      <c r="R682" s="10"/>
      <c r="S682" s="10"/>
      <c r="T682" s="10"/>
      <c r="U682" s="10"/>
      <c r="V682" s="10"/>
      <c r="W682" s="10"/>
      <c r="X682" s="10"/>
      <c r="Y682" s="10"/>
      <c r="Z682" s="10"/>
    </row>
    <row r="683" spans="1:26" ht="15.5">
      <c r="A683" s="10"/>
      <c r="B683" s="10"/>
      <c r="C683" s="10"/>
      <c r="D683" s="10"/>
      <c r="E683" s="10"/>
      <c r="F683" s="10"/>
      <c r="G683" s="507"/>
      <c r="H683" s="10"/>
      <c r="I683" s="10"/>
      <c r="J683" s="10"/>
      <c r="K683" s="10"/>
      <c r="L683" s="10"/>
      <c r="M683" s="10"/>
      <c r="N683" s="10"/>
      <c r="O683" s="10"/>
      <c r="P683" s="10"/>
      <c r="Q683" s="10"/>
      <c r="R683" s="10"/>
      <c r="S683" s="10"/>
      <c r="T683" s="10"/>
      <c r="U683" s="10"/>
      <c r="V683" s="10"/>
      <c r="W683" s="10"/>
      <c r="X683" s="10"/>
      <c r="Y683" s="10"/>
      <c r="Z683" s="10"/>
    </row>
    <row r="684" spans="1:26" ht="15.5">
      <c r="A684" s="10"/>
      <c r="B684" s="10"/>
      <c r="C684" s="10"/>
      <c r="D684" s="10"/>
      <c r="E684" s="10"/>
      <c r="F684" s="10"/>
      <c r="G684" s="507"/>
      <c r="H684" s="10"/>
      <c r="I684" s="10"/>
      <c r="J684" s="10"/>
      <c r="K684" s="10"/>
      <c r="L684" s="10"/>
      <c r="M684" s="10"/>
      <c r="N684" s="10"/>
      <c r="O684" s="10"/>
      <c r="P684" s="10"/>
      <c r="Q684" s="10"/>
      <c r="R684" s="10"/>
      <c r="S684" s="10"/>
      <c r="T684" s="10"/>
      <c r="U684" s="10"/>
      <c r="V684" s="10"/>
      <c r="W684" s="10"/>
      <c r="X684" s="10"/>
      <c r="Y684" s="10"/>
      <c r="Z684" s="10"/>
    </row>
    <row r="685" spans="1:26" ht="15.5">
      <c r="A685" s="10"/>
      <c r="B685" s="10"/>
      <c r="C685" s="10"/>
      <c r="D685" s="10"/>
      <c r="E685" s="10"/>
      <c r="F685" s="10"/>
      <c r="G685" s="507"/>
      <c r="H685" s="10"/>
      <c r="I685" s="10"/>
      <c r="J685" s="10"/>
      <c r="K685" s="10"/>
      <c r="L685" s="10"/>
      <c r="M685" s="10"/>
      <c r="N685" s="10"/>
      <c r="O685" s="10"/>
      <c r="P685" s="10"/>
      <c r="Q685" s="10"/>
      <c r="R685" s="10"/>
      <c r="S685" s="10"/>
      <c r="T685" s="10"/>
      <c r="U685" s="10"/>
      <c r="V685" s="10"/>
      <c r="W685" s="10"/>
      <c r="X685" s="10"/>
      <c r="Y685" s="10"/>
      <c r="Z685" s="10"/>
    </row>
    <row r="686" spans="1:26" ht="15.5">
      <c r="A686" s="10"/>
      <c r="B686" s="10"/>
      <c r="C686" s="10"/>
      <c r="D686" s="10"/>
      <c r="E686" s="10"/>
      <c r="F686" s="10"/>
      <c r="G686" s="507"/>
      <c r="H686" s="10"/>
      <c r="I686" s="10"/>
      <c r="J686" s="10"/>
      <c r="K686" s="10"/>
      <c r="L686" s="10"/>
      <c r="M686" s="10"/>
      <c r="N686" s="10"/>
      <c r="O686" s="10"/>
      <c r="P686" s="10"/>
      <c r="Q686" s="10"/>
      <c r="R686" s="10"/>
      <c r="S686" s="10"/>
      <c r="T686" s="10"/>
      <c r="U686" s="10"/>
      <c r="V686" s="10"/>
      <c r="W686" s="10"/>
      <c r="X686" s="10"/>
      <c r="Y686" s="10"/>
      <c r="Z686" s="10"/>
    </row>
    <row r="687" spans="1:26" ht="15.5">
      <c r="A687" s="10"/>
      <c r="B687" s="10"/>
      <c r="C687" s="10"/>
      <c r="D687" s="10"/>
      <c r="E687" s="10"/>
      <c r="F687" s="10"/>
      <c r="G687" s="507"/>
      <c r="H687" s="10"/>
      <c r="I687" s="10"/>
      <c r="J687" s="10"/>
      <c r="K687" s="10"/>
      <c r="L687" s="10"/>
      <c r="M687" s="10"/>
      <c r="N687" s="10"/>
      <c r="O687" s="10"/>
      <c r="P687" s="10"/>
      <c r="Q687" s="10"/>
      <c r="R687" s="10"/>
      <c r="S687" s="10"/>
      <c r="T687" s="10"/>
      <c r="U687" s="10"/>
      <c r="V687" s="10"/>
      <c r="W687" s="10"/>
      <c r="X687" s="10"/>
      <c r="Y687" s="10"/>
      <c r="Z687" s="10"/>
    </row>
    <row r="688" spans="1:26" ht="15.5">
      <c r="A688" s="10"/>
      <c r="B688" s="10"/>
      <c r="C688" s="10"/>
      <c r="D688" s="10"/>
      <c r="E688" s="10"/>
      <c r="F688" s="10"/>
      <c r="G688" s="507"/>
      <c r="H688" s="10"/>
      <c r="I688" s="10"/>
      <c r="J688" s="10"/>
      <c r="K688" s="10"/>
      <c r="L688" s="10"/>
      <c r="M688" s="10"/>
      <c r="N688" s="10"/>
      <c r="O688" s="10"/>
      <c r="P688" s="10"/>
      <c r="Q688" s="10"/>
      <c r="R688" s="10"/>
      <c r="S688" s="10"/>
      <c r="T688" s="10"/>
      <c r="U688" s="10"/>
      <c r="V688" s="10"/>
      <c r="W688" s="10"/>
      <c r="X688" s="10"/>
      <c r="Y688" s="10"/>
      <c r="Z688" s="10"/>
    </row>
    <row r="689" spans="1:26" ht="15.5">
      <c r="A689" s="10"/>
      <c r="B689" s="10"/>
      <c r="C689" s="10"/>
      <c r="D689" s="10"/>
      <c r="E689" s="10"/>
      <c r="F689" s="10"/>
      <c r="G689" s="507"/>
      <c r="H689" s="10"/>
      <c r="I689" s="10"/>
      <c r="J689" s="10"/>
      <c r="K689" s="10"/>
      <c r="L689" s="10"/>
      <c r="M689" s="10"/>
      <c r="N689" s="10"/>
      <c r="O689" s="10"/>
      <c r="P689" s="10"/>
      <c r="Q689" s="10"/>
      <c r="R689" s="10"/>
      <c r="S689" s="10"/>
      <c r="T689" s="10"/>
      <c r="U689" s="10"/>
      <c r="V689" s="10"/>
      <c r="W689" s="10"/>
      <c r="X689" s="10"/>
      <c r="Y689" s="10"/>
      <c r="Z689" s="10"/>
    </row>
    <row r="690" spans="1:26" ht="15.5">
      <c r="A690" s="10"/>
      <c r="B690" s="10"/>
      <c r="C690" s="10"/>
      <c r="D690" s="10"/>
      <c r="E690" s="10"/>
      <c r="F690" s="10"/>
      <c r="G690" s="507"/>
      <c r="H690" s="10"/>
      <c r="I690" s="10"/>
      <c r="J690" s="10"/>
      <c r="K690" s="10"/>
      <c r="L690" s="10"/>
      <c r="M690" s="10"/>
      <c r="N690" s="10"/>
      <c r="O690" s="10"/>
      <c r="P690" s="10"/>
      <c r="Q690" s="10"/>
      <c r="R690" s="10"/>
      <c r="S690" s="10"/>
      <c r="T690" s="10"/>
      <c r="U690" s="10"/>
      <c r="V690" s="10"/>
      <c r="W690" s="10"/>
      <c r="X690" s="10"/>
      <c r="Y690" s="10"/>
      <c r="Z690" s="10"/>
    </row>
    <row r="691" spans="1:26" ht="15.5">
      <c r="A691" s="10"/>
      <c r="B691" s="10"/>
      <c r="C691" s="10"/>
      <c r="D691" s="10"/>
      <c r="E691" s="10"/>
      <c r="F691" s="10"/>
      <c r="G691" s="507"/>
      <c r="H691" s="10"/>
      <c r="I691" s="10"/>
      <c r="J691" s="10"/>
      <c r="K691" s="10"/>
      <c r="L691" s="10"/>
      <c r="M691" s="10"/>
      <c r="N691" s="10"/>
      <c r="O691" s="10"/>
      <c r="P691" s="10"/>
      <c r="Q691" s="10"/>
      <c r="R691" s="10"/>
      <c r="S691" s="10"/>
      <c r="T691" s="10"/>
      <c r="U691" s="10"/>
      <c r="V691" s="10"/>
      <c r="W691" s="10"/>
      <c r="X691" s="10"/>
      <c r="Y691" s="10"/>
      <c r="Z691" s="10"/>
    </row>
    <row r="692" spans="1:26" ht="15.5">
      <c r="A692" s="10"/>
      <c r="B692" s="10"/>
      <c r="C692" s="10"/>
      <c r="D692" s="10"/>
      <c r="E692" s="10"/>
      <c r="F692" s="10"/>
      <c r="G692" s="507"/>
      <c r="H692" s="10"/>
      <c r="I692" s="10"/>
      <c r="J692" s="10"/>
      <c r="K692" s="10"/>
      <c r="L692" s="10"/>
      <c r="M692" s="10"/>
      <c r="N692" s="10"/>
      <c r="O692" s="10"/>
      <c r="P692" s="10"/>
      <c r="Q692" s="10"/>
      <c r="R692" s="10"/>
      <c r="S692" s="10"/>
      <c r="T692" s="10"/>
      <c r="U692" s="10"/>
      <c r="V692" s="10"/>
      <c r="W692" s="10"/>
      <c r="X692" s="10"/>
      <c r="Y692" s="10"/>
      <c r="Z692" s="10"/>
    </row>
    <row r="693" spans="1:26" ht="15.5">
      <c r="A693" s="10"/>
      <c r="B693" s="10"/>
      <c r="C693" s="10"/>
      <c r="D693" s="10"/>
      <c r="E693" s="10"/>
      <c r="F693" s="10"/>
      <c r="G693" s="507"/>
      <c r="H693" s="10"/>
      <c r="I693" s="10"/>
      <c r="J693" s="10"/>
      <c r="K693" s="10"/>
      <c r="L693" s="10"/>
      <c r="M693" s="10"/>
      <c r="N693" s="10"/>
      <c r="O693" s="10"/>
      <c r="P693" s="10"/>
      <c r="Q693" s="10"/>
      <c r="R693" s="10"/>
      <c r="S693" s="10"/>
      <c r="T693" s="10"/>
      <c r="U693" s="10"/>
      <c r="V693" s="10"/>
      <c r="W693" s="10"/>
      <c r="X693" s="10"/>
      <c r="Y693" s="10"/>
      <c r="Z693" s="10"/>
    </row>
    <row r="694" spans="1:26" ht="15.5">
      <c r="A694" s="10"/>
      <c r="B694" s="10"/>
      <c r="C694" s="10"/>
      <c r="D694" s="10"/>
      <c r="E694" s="10"/>
      <c r="F694" s="10"/>
      <c r="G694" s="507"/>
      <c r="H694" s="10"/>
      <c r="I694" s="10"/>
      <c r="J694" s="10"/>
      <c r="K694" s="10"/>
      <c r="L694" s="10"/>
      <c r="M694" s="10"/>
      <c r="N694" s="10"/>
      <c r="O694" s="10"/>
      <c r="P694" s="10"/>
      <c r="Q694" s="10"/>
      <c r="R694" s="10"/>
      <c r="S694" s="10"/>
      <c r="T694" s="10"/>
      <c r="U694" s="10"/>
      <c r="V694" s="10"/>
      <c r="W694" s="10"/>
      <c r="X694" s="10"/>
      <c r="Y694" s="10"/>
      <c r="Z694" s="10"/>
    </row>
    <row r="695" spans="1:26" ht="15.5">
      <c r="A695" s="10"/>
      <c r="B695" s="10"/>
      <c r="C695" s="10"/>
      <c r="D695" s="10"/>
      <c r="E695" s="10"/>
      <c r="F695" s="10"/>
      <c r="G695" s="507"/>
      <c r="H695" s="10"/>
      <c r="I695" s="10"/>
      <c r="J695" s="10"/>
      <c r="K695" s="10"/>
      <c r="L695" s="10"/>
      <c r="M695" s="10"/>
      <c r="N695" s="10"/>
      <c r="O695" s="10"/>
      <c r="P695" s="10"/>
      <c r="Q695" s="10"/>
      <c r="R695" s="10"/>
      <c r="S695" s="10"/>
      <c r="T695" s="10"/>
      <c r="U695" s="10"/>
      <c r="V695" s="10"/>
      <c r="W695" s="10"/>
      <c r="X695" s="10"/>
      <c r="Y695" s="10"/>
      <c r="Z695" s="10"/>
    </row>
    <row r="696" spans="1:26" ht="15.5">
      <c r="A696" s="10"/>
      <c r="B696" s="10"/>
      <c r="C696" s="10"/>
      <c r="D696" s="10"/>
      <c r="E696" s="10"/>
      <c r="F696" s="10"/>
      <c r="G696" s="507"/>
      <c r="H696" s="10"/>
      <c r="I696" s="10"/>
      <c r="J696" s="10"/>
      <c r="K696" s="10"/>
      <c r="L696" s="10"/>
      <c r="M696" s="10"/>
      <c r="N696" s="10"/>
      <c r="O696" s="10"/>
      <c r="P696" s="10"/>
      <c r="Q696" s="10"/>
      <c r="R696" s="10"/>
      <c r="S696" s="10"/>
      <c r="T696" s="10"/>
      <c r="U696" s="10"/>
      <c r="V696" s="10"/>
      <c r="W696" s="10"/>
      <c r="X696" s="10"/>
      <c r="Y696" s="10"/>
      <c r="Z696" s="10"/>
    </row>
    <row r="697" spans="1:26" ht="15.5">
      <c r="A697" s="10"/>
      <c r="B697" s="10"/>
      <c r="C697" s="10"/>
      <c r="D697" s="10"/>
      <c r="E697" s="10"/>
      <c r="F697" s="10"/>
      <c r="G697" s="507"/>
      <c r="H697" s="10"/>
      <c r="I697" s="10"/>
      <c r="J697" s="10"/>
      <c r="K697" s="10"/>
      <c r="L697" s="10"/>
      <c r="M697" s="10"/>
      <c r="N697" s="10"/>
      <c r="O697" s="10"/>
      <c r="P697" s="10"/>
      <c r="Q697" s="10"/>
      <c r="R697" s="10"/>
      <c r="S697" s="10"/>
      <c r="T697" s="10"/>
      <c r="U697" s="10"/>
      <c r="V697" s="10"/>
      <c r="W697" s="10"/>
      <c r="X697" s="10"/>
      <c r="Y697" s="10"/>
      <c r="Z697" s="10"/>
    </row>
    <row r="698" spans="1:26" ht="15.5">
      <c r="A698" s="10"/>
      <c r="B698" s="10"/>
      <c r="C698" s="10"/>
      <c r="D698" s="10"/>
      <c r="E698" s="10"/>
      <c r="F698" s="10"/>
      <c r="G698" s="507"/>
      <c r="H698" s="10"/>
      <c r="I698" s="10"/>
      <c r="J698" s="10"/>
      <c r="K698" s="10"/>
      <c r="L698" s="10"/>
      <c r="M698" s="10"/>
      <c r="N698" s="10"/>
      <c r="O698" s="10"/>
      <c r="P698" s="10"/>
      <c r="Q698" s="10"/>
      <c r="R698" s="10"/>
      <c r="S698" s="10"/>
      <c r="T698" s="10"/>
      <c r="U698" s="10"/>
      <c r="V698" s="10"/>
      <c r="W698" s="10"/>
      <c r="X698" s="10"/>
      <c r="Y698" s="10"/>
      <c r="Z698" s="10"/>
    </row>
    <row r="699" spans="1:26" ht="15.5">
      <c r="A699" s="10"/>
      <c r="B699" s="10"/>
      <c r="C699" s="10"/>
      <c r="D699" s="10"/>
      <c r="E699" s="10"/>
      <c r="F699" s="10"/>
      <c r="G699" s="507"/>
      <c r="H699" s="10"/>
      <c r="I699" s="10"/>
      <c r="J699" s="10"/>
      <c r="K699" s="10"/>
      <c r="L699" s="10"/>
      <c r="M699" s="10"/>
      <c r="N699" s="10"/>
      <c r="O699" s="10"/>
      <c r="P699" s="10"/>
      <c r="Q699" s="10"/>
      <c r="R699" s="10"/>
      <c r="S699" s="10"/>
      <c r="T699" s="10"/>
      <c r="U699" s="10"/>
      <c r="V699" s="10"/>
      <c r="W699" s="10"/>
      <c r="X699" s="10"/>
      <c r="Y699" s="10"/>
      <c r="Z699" s="10"/>
    </row>
    <row r="700" spans="1:26" ht="15.5">
      <c r="A700" s="10"/>
      <c r="B700" s="10"/>
      <c r="C700" s="10"/>
      <c r="D700" s="10"/>
      <c r="E700" s="10"/>
      <c r="F700" s="10"/>
      <c r="G700" s="507"/>
      <c r="H700" s="10"/>
      <c r="I700" s="10"/>
      <c r="J700" s="10"/>
      <c r="K700" s="10"/>
      <c r="L700" s="10"/>
      <c r="M700" s="10"/>
      <c r="N700" s="10"/>
      <c r="O700" s="10"/>
      <c r="P700" s="10"/>
      <c r="Q700" s="10"/>
      <c r="R700" s="10"/>
      <c r="S700" s="10"/>
      <c r="T700" s="10"/>
      <c r="U700" s="10"/>
      <c r="V700" s="10"/>
      <c r="W700" s="10"/>
      <c r="X700" s="10"/>
      <c r="Y700" s="10"/>
      <c r="Z700" s="10"/>
    </row>
    <row r="701" spans="1:26" ht="15.5">
      <c r="A701" s="10"/>
      <c r="B701" s="10"/>
      <c r="C701" s="10"/>
      <c r="D701" s="10"/>
      <c r="E701" s="10"/>
      <c r="F701" s="10"/>
      <c r="G701" s="507"/>
      <c r="H701" s="10"/>
      <c r="I701" s="10"/>
      <c r="J701" s="10"/>
      <c r="K701" s="10"/>
      <c r="L701" s="10"/>
      <c r="M701" s="10"/>
      <c r="N701" s="10"/>
      <c r="O701" s="10"/>
      <c r="P701" s="10"/>
      <c r="Q701" s="10"/>
      <c r="R701" s="10"/>
      <c r="S701" s="10"/>
      <c r="T701" s="10"/>
      <c r="U701" s="10"/>
      <c r="V701" s="10"/>
      <c r="W701" s="10"/>
      <c r="X701" s="10"/>
      <c r="Y701" s="10"/>
      <c r="Z701" s="10"/>
    </row>
    <row r="702" spans="1:26" ht="15.5">
      <c r="A702" s="10"/>
      <c r="B702" s="10"/>
      <c r="C702" s="10"/>
      <c r="D702" s="10"/>
      <c r="E702" s="10"/>
      <c r="F702" s="10"/>
      <c r="G702" s="507"/>
      <c r="H702" s="10"/>
      <c r="I702" s="10"/>
      <c r="J702" s="10"/>
      <c r="K702" s="10"/>
      <c r="L702" s="10"/>
      <c r="M702" s="10"/>
      <c r="N702" s="10"/>
      <c r="O702" s="10"/>
      <c r="P702" s="10"/>
      <c r="Q702" s="10"/>
      <c r="R702" s="10"/>
      <c r="S702" s="10"/>
      <c r="T702" s="10"/>
      <c r="U702" s="10"/>
      <c r="V702" s="10"/>
      <c r="W702" s="10"/>
      <c r="X702" s="10"/>
      <c r="Y702" s="10"/>
      <c r="Z702" s="10"/>
    </row>
    <row r="703" spans="1:26" ht="15.5">
      <c r="A703" s="10"/>
      <c r="B703" s="10"/>
      <c r="C703" s="10"/>
      <c r="D703" s="10"/>
      <c r="E703" s="10"/>
      <c r="F703" s="10"/>
      <c r="G703" s="507"/>
      <c r="H703" s="10"/>
      <c r="I703" s="10"/>
      <c r="J703" s="10"/>
      <c r="K703" s="10"/>
      <c r="L703" s="10"/>
      <c r="M703" s="10"/>
      <c r="N703" s="10"/>
      <c r="O703" s="10"/>
      <c r="P703" s="10"/>
      <c r="Q703" s="10"/>
      <c r="R703" s="10"/>
      <c r="S703" s="10"/>
      <c r="T703" s="10"/>
      <c r="U703" s="10"/>
      <c r="V703" s="10"/>
      <c r="W703" s="10"/>
      <c r="X703" s="10"/>
      <c r="Y703" s="10"/>
      <c r="Z703" s="10"/>
    </row>
    <row r="704" spans="1:26" ht="15.5">
      <c r="A704" s="10"/>
      <c r="B704" s="10"/>
      <c r="C704" s="10"/>
      <c r="D704" s="10"/>
      <c r="E704" s="10"/>
      <c r="F704" s="10"/>
      <c r="G704" s="507"/>
      <c r="H704" s="10"/>
      <c r="I704" s="10"/>
      <c r="J704" s="10"/>
      <c r="K704" s="10"/>
      <c r="L704" s="10"/>
      <c r="M704" s="10"/>
      <c r="N704" s="10"/>
      <c r="O704" s="10"/>
      <c r="P704" s="10"/>
      <c r="Q704" s="10"/>
      <c r="R704" s="10"/>
      <c r="S704" s="10"/>
      <c r="T704" s="10"/>
      <c r="U704" s="10"/>
      <c r="V704" s="10"/>
      <c r="W704" s="10"/>
      <c r="X704" s="10"/>
      <c r="Y704" s="10"/>
      <c r="Z704" s="10"/>
    </row>
    <row r="705" spans="1:26" ht="15.5">
      <c r="A705" s="10"/>
      <c r="B705" s="10"/>
      <c r="C705" s="10"/>
      <c r="D705" s="10"/>
      <c r="E705" s="10"/>
      <c r="F705" s="10"/>
      <c r="G705" s="507"/>
      <c r="H705" s="10"/>
      <c r="I705" s="10"/>
      <c r="J705" s="10"/>
      <c r="K705" s="10"/>
      <c r="L705" s="10"/>
      <c r="M705" s="10"/>
      <c r="N705" s="10"/>
      <c r="O705" s="10"/>
      <c r="P705" s="10"/>
      <c r="Q705" s="10"/>
      <c r="R705" s="10"/>
      <c r="S705" s="10"/>
      <c r="T705" s="10"/>
      <c r="U705" s="10"/>
      <c r="V705" s="10"/>
      <c r="W705" s="10"/>
      <c r="X705" s="10"/>
      <c r="Y705" s="10"/>
      <c r="Z705" s="10"/>
    </row>
    <row r="706" spans="1:26" ht="15.5">
      <c r="A706" s="10"/>
      <c r="B706" s="10"/>
      <c r="C706" s="10"/>
      <c r="D706" s="10"/>
      <c r="E706" s="10"/>
      <c r="F706" s="10"/>
      <c r="G706" s="507"/>
      <c r="H706" s="10"/>
      <c r="I706" s="10"/>
      <c r="J706" s="10"/>
      <c r="K706" s="10"/>
      <c r="L706" s="10"/>
      <c r="M706" s="10"/>
      <c r="N706" s="10"/>
      <c r="O706" s="10"/>
      <c r="P706" s="10"/>
      <c r="Q706" s="10"/>
      <c r="R706" s="10"/>
      <c r="S706" s="10"/>
      <c r="T706" s="10"/>
      <c r="U706" s="10"/>
      <c r="V706" s="10"/>
      <c r="W706" s="10"/>
      <c r="X706" s="10"/>
      <c r="Y706" s="10"/>
      <c r="Z706" s="10"/>
    </row>
    <row r="707" spans="1:26" ht="15.5">
      <c r="A707" s="10"/>
      <c r="B707" s="10"/>
      <c r="C707" s="10"/>
      <c r="D707" s="10"/>
      <c r="E707" s="10"/>
      <c r="F707" s="10"/>
      <c r="G707" s="507"/>
      <c r="H707" s="10"/>
      <c r="I707" s="10"/>
      <c r="J707" s="10"/>
      <c r="K707" s="10"/>
      <c r="L707" s="10"/>
      <c r="M707" s="10"/>
      <c r="N707" s="10"/>
      <c r="O707" s="10"/>
      <c r="P707" s="10"/>
      <c r="Q707" s="10"/>
      <c r="R707" s="10"/>
      <c r="S707" s="10"/>
      <c r="T707" s="10"/>
      <c r="U707" s="10"/>
      <c r="V707" s="10"/>
      <c r="W707" s="10"/>
      <c r="X707" s="10"/>
      <c r="Y707" s="10"/>
      <c r="Z707" s="10"/>
    </row>
    <row r="708" spans="1:26" ht="15.5">
      <c r="A708" s="10"/>
      <c r="B708" s="10"/>
      <c r="C708" s="10"/>
      <c r="D708" s="10"/>
      <c r="E708" s="10"/>
      <c r="F708" s="10"/>
      <c r="G708" s="507"/>
      <c r="H708" s="10"/>
      <c r="I708" s="10"/>
      <c r="J708" s="10"/>
      <c r="K708" s="10"/>
      <c r="L708" s="10"/>
      <c r="M708" s="10"/>
      <c r="N708" s="10"/>
      <c r="O708" s="10"/>
      <c r="P708" s="10"/>
      <c r="Q708" s="10"/>
      <c r="R708" s="10"/>
      <c r="S708" s="10"/>
      <c r="T708" s="10"/>
      <c r="U708" s="10"/>
      <c r="V708" s="10"/>
      <c r="W708" s="10"/>
      <c r="X708" s="10"/>
      <c r="Y708" s="10"/>
      <c r="Z708" s="10"/>
    </row>
    <row r="709" spans="1:26" ht="15.5">
      <c r="A709" s="10"/>
      <c r="B709" s="10"/>
      <c r="C709" s="10"/>
      <c r="D709" s="10"/>
      <c r="E709" s="10"/>
      <c r="F709" s="10"/>
      <c r="G709" s="507"/>
      <c r="H709" s="10"/>
      <c r="I709" s="10"/>
      <c r="J709" s="10"/>
      <c r="K709" s="10"/>
      <c r="L709" s="10"/>
      <c r="M709" s="10"/>
      <c r="N709" s="10"/>
      <c r="O709" s="10"/>
      <c r="P709" s="10"/>
      <c r="Q709" s="10"/>
      <c r="R709" s="10"/>
      <c r="S709" s="10"/>
      <c r="T709" s="10"/>
      <c r="U709" s="10"/>
      <c r="V709" s="10"/>
      <c r="W709" s="10"/>
      <c r="X709" s="10"/>
      <c r="Y709" s="10"/>
      <c r="Z709" s="10"/>
    </row>
    <row r="710" spans="1:26" ht="15.5">
      <c r="A710" s="10"/>
      <c r="B710" s="10"/>
      <c r="C710" s="10"/>
      <c r="D710" s="10"/>
      <c r="E710" s="10"/>
      <c r="F710" s="10"/>
      <c r="G710" s="507"/>
      <c r="H710" s="10"/>
      <c r="I710" s="10"/>
      <c r="J710" s="10"/>
      <c r="K710" s="10"/>
      <c r="L710" s="10"/>
      <c r="M710" s="10"/>
      <c r="N710" s="10"/>
      <c r="O710" s="10"/>
      <c r="P710" s="10"/>
      <c r="Q710" s="10"/>
      <c r="R710" s="10"/>
      <c r="S710" s="10"/>
      <c r="T710" s="10"/>
      <c r="U710" s="10"/>
      <c r="V710" s="10"/>
      <c r="W710" s="10"/>
      <c r="X710" s="10"/>
      <c r="Y710" s="10"/>
      <c r="Z710" s="10"/>
    </row>
    <row r="711" spans="1:26" ht="15.5">
      <c r="A711" s="10"/>
      <c r="B711" s="10"/>
      <c r="C711" s="10"/>
      <c r="D711" s="10"/>
      <c r="E711" s="10"/>
      <c r="F711" s="10"/>
      <c r="G711" s="507"/>
      <c r="H711" s="10"/>
      <c r="I711" s="10"/>
      <c r="J711" s="10"/>
      <c r="K711" s="10"/>
      <c r="L711" s="10"/>
      <c r="M711" s="10"/>
      <c r="N711" s="10"/>
      <c r="O711" s="10"/>
      <c r="P711" s="10"/>
      <c r="Q711" s="10"/>
      <c r="R711" s="10"/>
      <c r="S711" s="10"/>
      <c r="T711" s="10"/>
      <c r="U711" s="10"/>
      <c r="V711" s="10"/>
      <c r="W711" s="10"/>
      <c r="X711" s="10"/>
      <c r="Y711" s="10"/>
      <c r="Z711" s="10"/>
    </row>
    <row r="712" spans="1:26" ht="15.5">
      <c r="A712" s="10"/>
      <c r="B712" s="10"/>
      <c r="C712" s="10"/>
      <c r="D712" s="10"/>
      <c r="E712" s="10"/>
      <c r="F712" s="10"/>
      <c r="G712" s="507"/>
      <c r="H712" s="10"/>
      <c r="I712" s="10"/>
      <c r="J712" s="10"/>
      <c r="K712" s="10"/>
      <c r="L712" s="10"/>
      <c r="M712" s="10"/>
      <c r="N712" s="10"/>
      <c r="O712" s="10"/>
      <c r="P712" s="10"/>
      <c r="Q712" s="10"/>
      <c r="R712" s="10"/>
      <c r="S712" s="10"/>
      <c r="T712" s="10"/>
      <c r="U712" s="10"/>
      <c r="V712" s="10"/>
      <c r="W712" s="10"/>
      <c r="X712" s="10"/>
      <c r="Y712" s="10"/>
      <c r="Z712" s="10"/>
    </row>
    <row r="713" spans="1:26" ht="15.5">
      <c r="A713" s="10"/>
      <c r="B713" s="10"/>
      <c r="C713" s="10"/>
      <c r="D713" s="10"/>
      <c r="E713" s="10"/>
      <c r="F713" s="10"/>
      <c r="G713" s="507"/>
      <c r="H713" s="10"/>
      <c r="I713" s="10"/>
      <c r="J713" s="10"/>
      <c r="K713" s="10"/>
      <c r="L713" s="10"/>
      <c r="M713" s="10"/>
      <c r="N713" s="10"/>
      <c r="O713" s="10"/>
      <c r="P713" s="10"/>
      <c r="Q713" s="10"/>
      <c r="R713" s="10"/>
      <c r="S713" s="10"/>
      <c r="T713" s="10"/>
      <c r="U713" s="10"/>
      <c r="V713" s="10"/>
      <c r="W713" s="10"/>
      <c r="X713" s="10"/>
      <c r="Y713" s="10"/>
      <c r="Z713" s="10"/>
    </row>
    <row r="714" spans="1:26" ht="15.5">
      <c r="A714" s="10"/>
      <c r="B714" s="10"/>
      <c r="C714" s="10"/>
      <c r="D714" s="10"/>
      <c r="E714" s="10"/>
      <c r="F714" s="10"/>
      <c r="G714" s="507"/>
      <c r="H714" s="10"/>
      <c r="I714" s="10"/>
      <c r="J714" s="10"/>
      <c r="K714" s="10"/>
      <c r="L714" s="10"/>
      <c r="M714" s="10"/>
      <c r="N714" s="10"/>
      <c r="O714" s="10"/>
      <c r="P714" s="10"/>
      <c r="Q714" s="10"/>
      <c r="R714" s="10"/>
      <c r="S714" s="10"/>
      <c r="T714" s="10"/>
      <c r="U714" s="10"/>
      <c r="V714" s="10"/>
      <c r="W714" s="10"/>
      <c r="X714" s="10"/>
      <c r="Y714" s="10"/>
      <c r="Z714" s="10"/>
    </row>
    <row r="715" spans="1:26" ht="15.5">
      <c r="A715" s="10"/>
      <c r="B715" s="10"/>
      <c r="C715" s="10"/>
      <c r="D715" s="10"/>
      <c r="E715" s="10"/>
      <c r="F715" s="10"/>
      <c r="G715" s="507"/>
      <c r="H715" s="10"/>
      <c r="I715" s="10"/>
      <c r="J715" s="10"/>
      <c r="K715" s="10"/>
      <c r="L715" s="10"/>
      <c r="M715" s="10"/>
      <c r="N715" s="10"/>
      <c r="O715" s="10"/>
      <c r="P715" s="10"/>
      <c r="Q715" s="10"/>
      <c r="R715" s="10"/>
      <c r="S715" s="10"/>
      <c r="T715" s="10"/>
      <c r="U715" s="10"/>
      <c r="V715" s="10"/>
      <c r="W715" s="10"/>
      <c r="X715" s="10"/>
      <c r="Y715" s="10"/>
      <c r="Z715" s="10"/>
    </row>
    <row r="716" spans="1:26" ht="15.5">
      <c r="A716" s="10"/>
      <c r="B716" s="10"/>
      <c r="C716" s="10"/>
      <c r="D716" s="10"/>
      <c r="E716" s="10"/>
      <c r="F716" s="10"/>
      <c r="G716" s="507"/>
      <c r="H716" s="10"/>
      <c r="I716" s="10"/>
      <c r="J716" s="10"/>
      <c r="K716" s="10"/>
      <c r="L716" s="10"/>
      <c r="M716" s="10"/>
      <c r="N716" s="10"/>
      <c r="O716" s="10"/>
      <c r="P716" s="10"/>
      <c r="Q716" s="10"/>
      <c r="R716" s="10"/>
      <c r="S716" s="10"/>
      <c r="T716" s="10"/>
      <c r="U716" s="10"/>
      <c r="V716" s="10"/>
      <c r="W716" s="10"/>
      <c r="X716" s="10"/>
      <c r="Y716" s="10"/>
      <c r="Z716" s="10"/>
    </row>
    <row r="717" spans="1:26" ht="15.5">
      <c r="A717" s="10"/>
      <c r="B717" s="10"/>
      <c r="C717" s="10"/>
      <c r="D717" s="10"/>
      <c r="E717" s="10"/>
      <c r="F717" s="10"/>
      <c r="G717" s="507"/>
      <c r="H717" s="10"/>
      <c r="I717" s="10"/>
      <c r="J717" s="10"/>
      <c r="K717" s="10"/>
      <c r="L717" s="10"/>
      <c r="M717" s="10"/>
      <c r="N717" s="10"/>
      <c r="O717" s="10"/>
      <c r="P717" s="10"/>
      <c r="Q717" s="10"/>
      <c r="R717" s="10"/>
      <c r="S717" s="10"/>
      <c r="T717" s="10"/>
      <c r="U717" s="10"/>
      <c r="V717" s="10"/>
      <c r="W717" s="10"/>
      <c r="X717" s="10"/>
      <c r="Y717" s="10"/>
      <c r="Z717" s="10"/>
    </row>
    <row r="718" spans="1:26" ht="15.5">
      <c r="A718" s="10"/>
      <c r="B718" s="10"/>
      <c r="C718" s="10"/>
      <c r="D718" s="10"/>
      <c r="E718" s="10"/>
      <c r="F718" s="10"/>
      <c r="G718" s="507"/>
      <c r="H718" s="10"/>
      <c r="I718" s="10"/>
      <c r="J718" s="10"/>
      <c r="K718" s="10"/>
      <c r="L718" s="10"/>
      <c r="M718" s="10"/>
      <c r="N718" s="10"/>
      <c r="O718" s="10"/>
      <c r="P718" s="10"/>
      <c r="Q718" s="10"/>
      <c r="R718" s="10"/>
      <c r="S718" s="10"/>
      <c r="T718" s="10"/>
      <c r="U718" s="10"/>
      <c r="V718" s="10"/>
      <c r="W718" s="10"/>
      <c r="X718" s="10"/>
      <c r="Y718" s="10"/>
      <c r="Z718" s="10"/>
    </row>
    <row r="719" spans="1:26" ht="15.5">
      <c r="A719" s="10"/>
      <c r="B719" s="10"/>
      <c r="C719" s="10"/>
      <c r="D719" s="10"/>
      <c r="E719" s="10"/>
      <c r="F719" s="10"/>
      <c r="G719" s="507"/>
      <c r="H719" s="10"/>
      <c r="I719" s="10"/>
      <c r="J719" s="10"/>
      <c r="K719" s="10"/>
      <c r="L719" s="10"/>
      <c r="M719" s="10"/>
      <c r="N719" s="10"/>
      <c r="O719" s="10"/>
      <c r="P719" s="10"/>
      <c r="Q719" s="10"/>
      <c r="R719" s="10"/>
      <c r="S719" s="10"/>
      <c r="T719" s="10"/>
      <c r="U719" s="10"/>
      <c r="V719" s="10"/>
      <c r="W719" s="10"/>
      <c r="X719" s="10"/>
      <c r="Y719" s="10"/>
      <c r="Z719" s="10"/>
    </row>
    <row r="720" spans="1:26" ht="15.5">
      <c r="A720" s="10"/>
      <c r="B720" s="10"/>
      <c r="C720" s="10"/>
      <c r="D720" s="10"/>
      <c r="E720" s="10"/>
      <c r="F720" s="10"/>
      <c r="G720" s="507"/>
      <c r="H720" s="10"/>
      <c r="I720" s="10"/>
      <c r="J720" s="10"/>
      <c r="K720" s="10"/>
      <c r="L720" s="10"/>
      <c r="M720" s="10"/>
      <c r="N720" s="10"/>
      <c r="O720" s="10"/>
      <c r="P720" s="10"/>
      <c r="Q720" s="10"/>
      <c r="R720" s="10"/>
      <c r="S720" s="10"/>
      <c r="T720" s="10"/>
      <c r="U720" s="10"/>
      <c r="V720" s="10"/>
      <c r="W720" s="10"/>
      <c r="X720" s="10"/>
      <c r="Y720" s="10"/>
      <c r="Z720" s="10"/>
    </row>
    <row r="721" spans="1:26" ht="15.5">
      <c r="A721" s="10"/>
      <c r="B721" s="10"/>
      <c r="C721" s="10"/>
      <c r="D721" s="10"/>
      <c r="E721" s="10"/>
      <c r="F721" s="10"/>
      <c r="G721" s="507"/>
      <c r="H721" s="10"/>
      <c r="I721" s="10"/>
      <c r="J721" s="10"/>
      <c r="K721" s="10"/>
      <c r="L721" s="10"/>
      <c r="M721" s="10"/>
      <c r="N721" s="10"/>
      <c r="O721" s="10"/>
      <c r="P721" s="10"/>
      <c r="Q721" s="10"/>
      <c r="R721" s="10"/>
      <c r="S721" s="10"/>
      <c r="T721" s="10"/>
      <c r="U721" s="10"/>
      <c r="V721" s="10"/>
      <c r="W721" s="10"/>
      <c r="X721" s="10"/>
      <c r="Y721" s="10"/>
      <c r="Z721" s="10"/>
    </row>
    <row r="722" spans="1:26" ht="15.5">
      <c r="A722" s="10"/>
      <c r="B722" s="10"/>
      <c r="C722" s="10"/>
      <c r="D722" s="10"/>
      <c r="E722" s="10"/>
      <c r="F722" s="10"/>
      <c r="G722" s="507"/>
      <c r="H722" s="10"/>
      <c r="I722" s="10"/>
      <c r="J722" s="10"/>
      <c r="K722" s="10"/>
      <c r="L722" s="10"/>
      <c r="M722" s="10"/>
      <c r="N722" s="10"/>
      <c r="O722" s="10"/>
      <c r="P722" s="10"/>
      <c r="Q722" s="10"/>
      <c r="R722" s="10"/>
      <c r="S722" s="10"/>
      <c r="T722" s="10"/>
      <c r="U722" s="10"/>
      <c r="V722" s="10"/>
      <c r="W722" s="10"/>
      <c r="X722" s="10"/>
      <c r="Y722" s="10"/>
      <c r="Z722" s="10"/>
    </row>
    <row r="723" spans="1:26" ht="15.5">
      <c r="A723" s="10"/>
      <c r="B723" s="10"/>
      <c r="C723" s="10"/>
      <c r="D723" s="10"/>
      <c r="E723" s="10"/>
      <c r="F723" s="10"/>
      <c r="G723" s="507"/>
      <c r="H723" s="10"/>
      <c r="I723" s="10"/>
      <c r="J723" s="10"/>
      <c r="K723" s="10"/>
      <c r="L723" s="10"/>
      <c r="M723" s="10"/>
      <c r="N723" s="10"/>
      <c r="O723" s="10"/>
      <c r="P723" s="10"/>
      <c r="Q723" s="10"/>
      <c r="R723" s="10"/>
      <c r="S723" s="10"/>
      <c r="T723" s="10"/>
      <c r="U723" s="10"/>
      <c r="V723" s="10"/>
      <c r="W723" s="10"/>
      <c r="X723" s="10"/>
      <c r="Y723" s="10"/>
      <c r="Z723" s="10"/>
    </row>
    <row r="724" spans="1:26" ht="15.5">
      <c r="A724" s="10"/>
      <c r="B724" s="10"/>
      <c r="C724" s="10"/>
      <c r="D724" s="10"/>
      <c r="E724" s="10"/>
      <c r="F724" s="10"/>
      <c r="G724" s="507"/>
      <c r="H724" s="10"/>
      <c r="I724" s="10"/>
      <c r="J724" s="10"/>
      <c r="K724" s="10"/>
      <c r="L724" s="10"/>
      <c r="M724" s="10"/>
      <c r="N724" s="10"/>
      <c r="O724" s="10"/>
      <c r="P724" s="10"/>
      <c r="Q724" s="10"/>
      <c r="R724" s="10"/>
      <c r="S724" s="10"/>
      <c r="T724" s="10"/>
      <c r="U724" s="10"/>
      <c r="V724" s="10"/>
      <c r="W724" s="10"/>
      <c r="X724" s="10"/>
      <c r="Y724" s="10"/>
      <c r="Z724" s="10"/>
    </row>
    <row r="725" spans="1:26" ht="15.5">
      <c r="A725" s="10"/>
      <c r="B725" s="10"/>
      <c r="C725" s="10"/>
      <c r="D725" s="10"/>
      <c r="E725" s="10"/>
      <c r="F725" s="10"/>
      <c r="G725" s="507"/>
      <c r="H725" s="10"/>
      <c r="I725" s="10"/>
      <c r="J725" s="10"/>
      <c r="K725" s="10"/>
      <c r="L725" s="10"/>
      <c r="M725" s="10"/>
      <c r="N725" s="10"/>
      <c r="O725" s="10"/>
      <c r="P725" s="10"/>
      <c r="Q725" s="10"/>
      <c r="R725" s="10"/>
      <c r="S725" s="10"/>
      <c r="T725" s="10"/>
      <c r="U725" s="10"/>
      <c r="V725" s="10"/>
      <c r="W725" s="10"/>
      <c r="X725" s="10"/>
      <c r="Y725" s="10"/>
      <c r="Z725" s="10"/>
    </row>
    <row r="726" spans="1:26" ht="15.5">
      <c r="A726" s="10"/>
      <c r="B726" s="10"/>
      <c r="C726" s="10"/>
      <c r="D726" s="10"/>
      <c r="E726" s="10"/>
      <c r="F726" s="10"/>
      <c r="G726" s="507"/>
      <c r="H726" s="10"/>
      <c r="I726" s="10"/>
      <c r="J726" s="10"/>
      <c r="K726" s="10"/>
      <c r="L726" s="10"/>
      <c r="M726" s="10"/>
      <c r="N726" s="10"/>
      <c r="O726" s="10"/>
      <c r="P726" s="10"/>
      <c r="Q726" s="10"/>
      <c r="R726" s="10"/>
      <c r="S726" s="10"/>
      <c r="T726" s="10"/>
      <c r="U726" s="10"/>
      <c r="V726" s="10"/>
      <c r="W726" s="10"/>
      <c r="X726" s="10"/>
      <c r="Y726" s="10"/>
      <c r="Z726" s="10"/>
    </row>
    <row r="727" spans="1:26" ht="15.5">
      <c r="A727" s="10"/>
      <c r="B727" s="10"/>
      <c r="C727" s="10"/>
      <c r="D727" s="10"/>
      <c r="E727" s="10"/>
      <c r="F727" s="10"/>
      <c r="G727" s="507"/>
      <c r="H727" s="10"/>
      <c r="I727" s="10"/>
      <c r="J727" s="10"/>
      <c r="K727" s="10"/>
      <c r="L727" s="10"/>
      <c r="M727" s="10"/>
      <c r="N727" s="10"/>
      <c r="O727" s="10"/>
      <c r="P727" s="10"/>
      <c r="Q727" s="10"/>
      <c r="R727" s="10"/>
      <c r="S727" s="10"/>
      <c r="T727" s="10"/>
      <c r="U727" s="10"/>
      <c r="V727" s="10"/>
      <c r="W727" s="10"/>
      <c r="X727" s="10"/>
      <c r="Y727" s="10"/>
      <c r="Z727" s="10"/>
    </row>
    <row r="728" spans="1:26" ht="15.5">
      <c r="A728" s="10"/>
      <c r="B728" s="10"/>
      <c r="C728" s="10"/>
      <c r="D728" s="10"/>
      <c r="E728" s="10"/>
      <c r="F728" s="10"/>
      <c r="G728" s="507"/>
      <c r="H728" s="10"/>
      <c r="I728" s="10"/>
      <c r="J728" s="10"/>
      <c r="K728" s="10"/>
      <c r="L728" s="10"/>
      <c r="M728" s="10"/>
      <c r="N728" s="10"/>
      <c r="O728" s="10"/>
      <c r="P728" s="10"/>
      <c r="Q728" s="10"/>
      <c r="R728" s="10"/>
      <c r="S728" s="10"/>
      <c r="T728" s="10"/>
      <c r="U728" s="10"/>
      <c r="V728" s="10"/>
      <c r="W728" s="10"/>
      <c r="X728" s="10"/>
      <c r="Y728" s="10"/>
      <c r="Z728" s="10"/>
    </row>
    <row r="729" spans="1:26" ht="15.5">
      <c r="A729" s="10"/>
      <c r="B729" s="10"/>
      <c r="C729" s="10"/>
      <c r="D729" s="10"/>
      <c r="E729" s="10"/>
      <c r="F729" s="10"/>
      <c r="G729" s="507"/>
      <c r="H729" s="10"/>
      <c r="I729" s="10"/>
      <c r="J729" s="10"/>
      <c r="K729" s="10"/>
      <c r="L729" s="10"/>
      <c r="M729" s="10"/>
      <c r="N729" s="10"/>
      <c r="O729" s="10"/>
      <c r="P729" s="10"/>
      <c r="Q729" s="10"/>
      <c r="R729" s="10"/>
      <c r="S729" s="10"/>
      <c r="T729" s="10"/>
      <c r="U729" s="10"/>
      <c r="V729" s="10"/>
      <c r="W729" s="10"/>
      <c r="X729" s="10"/>
      <c r="Y729" s="10"/>
      <c r="Z729" s="10"/>
    </row>
    <row r="730" spans="1:26" ht="15.5">
      <c r="A730" s="10"/>
      <c r="B730" s="10"/>
      <c r="C730" s="10"/>
      <c r="D730" s="10"/>
      <c r="E730" s="10"/>
      <c r="F730" s="10"/>
      <c r="G730" s="507"/>
      <c r="H730" s="10"/>
      <c r="I730" s="10"/>
      <c r="J730" s="10"/>
      <c r="K730" s="10"/>
      <c r="L730" s="10"/>
      <c r="M730" s="10"/>
      <c r="N730" s="10"/>
      <c r="O730" s="10"/>
      <c r="P730" s="10"/>
      <c r="Q730" s="10"/>
      <c r="R730" s="10"/>
      <c r="S730" s="10"/>
      <c r="T730" s="10"/>
      <c r="U730" s="10"/>
      <c r="V730" s="10"/>
      <c r="W730" s="10"/>
      <c r="X730" s="10"/>
      <c r="Y730" s="10"/>
      <c r="Z730" s="10"/>
    </row>
    <row r="731" spans="1:26" ht="15.5">
      <c r="A731" s="10"/>
      <c r="B731" s="10"/>
      <c r="C731" s="10"/>
      <c r="D731" s="10"/>
      <c r="E731" s="10"/>
      <c r="F731" s="10"/>
      <c r="G731" s="507"/>
      <c r="H731" s="10"/>
      <c r="I731" s="10"/>
      <c r="J731" s="10"/>
      <c r="K731" s="10"/>
      <c r="L731" s="10"/>
      <c r="M731" s="10"/>
      <c r="N731" s="10"/>
      <c r="O731" s="10"/>
      <c r="P731" s="10"/>
      <c r="Q731" s="10"/>
      <c r="R731" s="10"/>
      <c r="S731" s="10"/>
      <c r="T731" s="10"/>
      <c r="U731" s="10"/>
      <c r="V731" s="10"/>
      <c r="W731" s="10"/>
      <c r="X731" s="10"/>
      <c r="Y731" s="10"/>
      <c r="Z731" s="10"/>
    </row>
    <row r="732" spans="1:26" ht="15.5">
      <c r="A732" s="10"/>
      <c r="B732" s="10"/>
      <c r="C732" s="10"/>
      <c r="D732" s="10"/>
      <c r="E732" s="10"/>
      <c r="F732" s="10"/>
      <c r="G732" s="507"/>
      <c r="H732" s="10"/>
      <c r="I732" s="10"/>
      <c r="J732" s="10"/>
      <c r="K732" s="10"/>
      <c r="L732" s="10"/>
      <c r="M732" s="10"/>
      <c r="N732" s="10"/>
      <c r="O732" s="10"/>
      <c r="P732" s="10"/>
      <c r="Q732" s="10"/>
      <c r="R732" s="10"/>
      <c r="S732" s="10"/>
      <c r="T732" s="10"/>
      <c r="U732" s="10"/>
      <c r="V732" s="10"/>
      <c r="W732" s="10"/>
      <c r="X732" s="10"/>
      <c r="Y732" s="10"/>
      <c r="Z732" s="10"/>
    </row>
    <row r="733" spans="1:26" ht="15.5">
      <c r="A733" s="10"/>
      <c r="B733" s="10"/>
      <c r="C733" s="10"/>
      <c r="D733" s="10"/>
      <c r="E733" s="10"/>
      <c r="F733" s="10"/>
      <c r="G733" s="507"/>
      <c r="H733" s="10"/>
      <c r="I733" s="10"/>
      <c r="J733" s="10"/>
      <c r="K733" s="10"/>
      <c r="L733" s="10"/>
      <c r="M733" s="10"/>
      <c r="N733" s="10"/>
      <c r="O733" s="10"/>
      <c r="P733" s="10"/>
      <c r="Q733" s="10"/>
      <c r="R733" s="10"/>
      <c r="S733" s="10"/>
      <c r="T733" s="10"/>
      <c r="U733" s="10"/>
      <c r="V733" s="10"/>
      <c r="W733" s="10"/>
      <c r="X733" s="10"/>
      <c r="Y733" s="10"/>
      <c r="Z733" s="10"/>
    </row>
    <row r="734" spans="1:26" ht="15.5">
      <c r="A734" s="10"/>
      <c r="B734" s="10"/>
      <c r="C734" s="10"/>
      <c r="D734" s="10"/>
      <c r="E734" s="10"/>
      <c r="F734" s="10"/>
      <c r="G734" s="507"/>
      <c r="H734" s="10"/>
      <c r="I734" s="10"/>
      <c r="J734" s="10"/>
      <c r="K734" s="10"/>
      <c r="L734" s="10"/>
      <c r="M734" s="10"/>
      <c r="N734" s="10"/>
      <c r="O734" s="10"/>
      <c r="P734" s="10"/>
      <c r="Q734" s="10"/>
      <c r="R734" s="10"/>
      <c r="S734" s="10"/>
      <c r="T734" s="10"/>
      <c r="U734" s="10"/>
      <c r="V734" s="10"/>
      <c r="W734" s="10"/>
      <c r="X734" s="10"/>
      <c r="Y734" s="10"/>
      <c r="Z734" s="10"/>
    </row>
    <row r="735" spans="1:26" ht="15.5">
      <c r="A735" s="10"/>
      <c r="B735" s="10"/>
      <c r="C735" s="10"/>
      <c r="D735" s="10"/>
      <c r="E735" s="10"/>
      <c r="F735" s="10"/>
      <c r="G735" s="507"/>
      <c r="H735" s="10"/>
      <c r="I735" s="10"/>
      <c r="J735" s="10"/>
      <c r="K735" s="10"/>
      <c r="L735" s="10"/>
      <c r="M735" s="10"/>
      <c r="N735" s="10"/>
      <c r="O735" s="10"/>
      <c r="P735" s="10"/>
      <c r="Q735" s="10"/>
      <c r="R735" s="10"/>
      <c r="S735" s="10"/>
      <c r="T735" s="10"/>
      <c r="U735" s="10"/>
      <c r="V735" s="10"/>
      <c r="W735" s="10"/>
      <c r="X735" s="10"/>
      <c r="Y735" s="10"/>
      <c r="Z735" s="10"/>
    </row>
    <row r="736" spans="1:26" ht="15.5">
      <c r="A736" s="10"/>
      <c r="B736" s="10"/>
      <c r="C736" s="10"/>
      <c r="D736" s="10"/>
      <c r="E736" s="10"/>
      <c r="F736" s="10"/>
      <c r="G736" s="507"/>
      <c r="H736" s="10"/>
      <c r="I736" s="10"/>
      <c r="J736" s="10"/>
      <c r="K736" s="10"/>
      <c r="L736" s="10"/>
      <c r="M736" s="10"/>
      <c r="N736" s="10"/>
      <c r="O736" s="10"/>
      <c r="P736" s="10"/>
      <c r="Q736" s="10"/>
      <c r="R736" s="10"/>
      <c r="S736" s="10"/>
      <c r="T736" s="10"/>
      <c r="U736" s="10"/>
      <c r="V736" s="10"/>
      <c r="W736" s="10"/>
      <c r="X736" s="10"/>
      <c r="Y736" s="10"/>
      <c r="Z736" s="10"/>
    </row>
    <row r="737" spans="1:26" ht="15.5">
      <c r="A737" s="10"/>
      <c r="B737" s="10"/>
      <c r="C737" s="10"/>
      <c r="D737" s="10"/>
      <c r="E737" s="10"/>
      <c r="F737" s="10"/>
      <c r="G737" s="507"/>
      <c r="H737" s="10"/>
      <c r="I737" s="10"/>
      <c r="J737" s="10"/>
      <c r="K737" s="10"/>
      <c r="L737" s="10"/>
      <c r="M737" s="10"/>
      <c r="N737" s="10"/>
      <c r="O737" s="10"/>
      <c r="P737" s="10"/>
      <c r="Q737" s="10"/>
      <c r="R737" s="10"/>
      <c r="S737" s="10"/>
      <c r="T737" s="10"/>
      <c r="U737" s="10"/>
      <c r="V737" s="10"/>
      <c r="W737" s="10"/>
      <c r="X737" s="10"/>
      <c r="Y737" s="10"/>
      <c r="Z737" s="10"/>
    </row>
    <row r="738" spans="1:26" ht="15.5">
      <c r="A738" s="10"/>
      <c r="B738" s="10"/>
      <c r="C738" s="10"/>
      <c r="D738" s="10"/>
      <c r="E738" s="10"/>
      <c r="F738" s="10"/>
      <c r="G738" s="507"/>
      <c r="H738" s="10"/>
      <c r="I738" s="10"/>
      <c r="J738" s="10"/>
      <c r="K738" s="10"/>
      <c r="L738" s="10"/>
      <c r="M738" s="10"/>
      <c r="N738" s="10"/>
      <c r="O738" s="10"/>
      <c r="P738" s="10"/>
      <c r="Q738" s="10"/>
      <c r="R738" s="10"/>
      <c r="S738" s="10"/>
      <c r="T738" s="10"/>
      <c r="U738" s="10"/>
      <c r="V738" s="10"/>
      <c r="W738" s="10"/>
      <c r="X738" s="10"/>
      <c r="Y738" s="10"/>
      <c r="Z738" s="10"/>
    </row>
    <row r="739" spans="1:26" ht="15.5">
      <c r="A739" s="10"/>
      <c r="B739" s="10"/>
      <c r="C739" s="10"/>
      <c r="D739" s="10"/>
      <c r="E739" s="10"/>
      <c r="F739" s="10"/>
      <c r="G739" s="507"/>
      <c r="H739" s="10"/>
      <c r="I739" s="10"/>
      <c r="J739" s="10"/>
      <c r="K739" s="10"/>
      <c r="L739" s="10"/>
      <c r="M739" s="10"/>
      <c r="N739" s="10"/>
      <c r="O739" s="10"/>
      <c r="P739" s="10"/>
      <c r="Q739" s="10"/>
      <c r="R739" s="10"/>
      <c r="S739" s="10"/>
      <c r="T739" s="10"/>
      <c r="U739" s="10"/>
      <c r="V739" s="10"/>
      <c r="W739" s="10"/>
      <c r="X739" s="10"/>
      <c r="Y739" s="10"/>
      <c r="Z739" s="10"/>
    </row>
    <row r="740" spans="1:26" ht="15.5">
      <c r="A740" s="10"/>
      <c r="B740" s="10"/>
      <c r="C740" s="10"/>
      <c r="D740" s="10"/>
      <c r="E740" s="10"/>
      <c r="F740" s="10"/>
      <c r="G740" s="507"/>
      <c r="H740" s="10"/>
      <c r="I740" s="10"/>
      <c r="J740" s="10"/>
      <c r="K740" s="10"/>
      <c r="L740" s="10"/>
      <c r="M740" s="10"/>
      <c r="N740" s="10"/>
      <c r="O740" s="10"/>
      <c r="P740" s="10"/>
      <c r="Q740" s="10"/>
      <c r="R740" s="10"/>
      <c r="S740" s="10"/>
      <c r="T740" s="10"/>
      <c r="U740" s="10"/>
      <c r="V740" s="10"/>
      <c r="W740" s="10"/>
      <c r="X740" s="10"/>
      <c r="Y740" s="10"/>
      <c r="Z740" s="10"/>
    </row>
    <row r="741" spans="1:26" ht="15.5">
      <c r="A741" s="10"/>
      <c r="B741" s="10"/>
      <c r="C741" s="10"/>
      <c r="D741" s="10"/>
      <c r="E741" s="10"/>
      <c r="F741" s="10"/>
      <c r="G741" s="507"/>
      <c r="H741" s="10"/>
      <c r="I741" s="10"/>
      <c r="J741" s="10"/>
      <c r="K741" s="10"/>
      <c r="L741" s="10"/>
      <c r="M741" s="10"/>
      <c r="N741" s="10"/>
      <c r="O741" s="10"/>
      <c r="P741" s="10"/>
      <c r="Q741" s="10"/>
      <c r="R741" s="10"/>
      <c r="S741" s="10"/>
      <c r="T741" s="10"/>
      <c r="U741" s="10"/>
      <c r="V741" s="10"/>
      <c r="W741" s="10"/>
      <c r="X741" s="10"/>
      <c r="Y741" s="10"/>
      <c r="Z741" s="10"/>
    </row>
    <row r="742" spans="1:26" ht="15.5">
      <c r="A742" s="10"/>
      <c r="B742" s="10"/>
      <c r="C742" s="10"/>
      <c r="D742" s="10"/>
      <c r="E742" s="10"/>
      <c r="F742" s="10"/>
      <c r="G742" s="507"/>
      <c r="H742" s="10"/>
      <c r="I742" s="10"/>
      <c r="J742" s="10"/>
      <c r="K742" s="10"/>
      <c r="L742" s="10"/>
      <c r="M742" s="10"/>
      <c r="N742" s="10"/>
      <c r="O742" s="10"/>
      <c r="P742" s="10"/>
      <c r="Q742" s="10"/>
      <c r="R742" s="10"/>
      <c r="S742" s="10"/>
      <c r="T742" s="10"/>
      <c r="U742" s="10"/>
      <c r="V742" s="10"/>
      <c r="W742" s="10"/>
      <c r="X742" s="10"/>
      <c r="Y742" s="10"/>
      <c r="Z742" s="10"/>
    </row>
    <row r="743" spans="1:26" ht="15.5">
      <c r="A743" s="10"/>
      <c r="B743" s="10"/>
      <c r="C743" s="10"/>
      <c r="D743" s="10"/>
      <c r="E743" s="10"/>
      <c r="F743" s="10"/>
      <c r="G743" s="507"/>
      <c r="H743" s="10"/>
      <c r="I743" s="10"/>
      <c r="J743" s="10"/>
      <c r="K743" s="10"/>
      <c r="L743" s="10"/>
      <c r="M743" s="10"/>
      <c r="N743" s="10"/>
      <c r="O743" s="10"/>
      <c r="P743" s="10"/>
      <c r="Q743" s="10"/>
      <c r="R743" s="10"/>
      <c r="S743" s="10"/>
      <c r="T743" s="10"/>
      <c r="U743" s="10"/>
      <c r="V743" s="10"/>
      <c r="W743" s="10"/>
      <c r="X743" s="10"/>
      <c r="Y743" s="10"/>
      <c r="Z743" s="10"/>
    </row>
    <row r="744" spans="1:26" ht="15.5">
      <c r="A744" s="10"/>
      <c r="B744" s="10"/>
      <c r="C744" s="10"/>
      <c r="D744" s="10"/>
      <c r="E744" s="10"/>
      <c r="F744" s="10"/>
      <c r="G744" s="507"/>
      <c r="H744" s="10"/>
      <c r="I744" s="10"/>
      <c r="J744" s="10"/>
      <c r="K744" s="10"/>
      <c r="L744" s="10"/>
      <c r="M744" s="10"/>
      <c r="N744" s="10"/>
      <c r="O744" s="10"/>
      <c r="P744" s="10"/>
      <c r="Q744" s="10"/>
      <c r="R744" s="10"/>
      <c r="S744" s="10"/>
      <c r="T744" s="10"/>
      <c r="U744" s="10"/>
      <c r="V744" s="10"/>
      <c r="W744" s="10"/>
      <c r="X744" s="10"/>
      <c r="Y744" s="10"/>
      <c r="Z744" s="10"/>
    </row>
    <row r="745" spans="1:26" ht="15.5">
      <c r="A745" s="10"/>
      <c r="B745" s="10"/>
      <c r="C745" s="10"/>
      <c r="D745" s="10"/>
      <c r="E745" s="10"/>
      <c r="F745" s="10"/>
      <c r="G745" s="507"/>
      <c r="H745" s="10"/>
      <c r="I745" s="10"/>
      <c r="J745" s="10"/>
      <c r="K745" s="10"/>
      <c r="L745" s="10"/>
      <c r="M745" s="10"/>
      <c r="N745" s="10"/>
      <c r="O745" s="10"/>
      <c r="P745" s="10"/>
      <c r="Q745" s="10"/>
      <c r="R745" s="10"/>
      <c r="S745" s="10"/>
      <c r="T745" s="10"/>
      <c r="U745" s="10"/>
      <c r="V745" s="10"/>
      <c r="W745" s="10"/>
      <c r="X745" s="10"/>
      <c r="Y745" s="10"/>
      <c r="Z745" s="10"/>
    </row>
    <row r="746" spans="1:26" ht="15.5">
      <c r="A746" s="10"/>
      <c r="B746" s="10"/>
      <c r="C746" s="10"/>
      <c r="D746" s="10"/>
      <c r="E746" s="10"/>
      <c r="F746" s="10"/>
      <c r="G746" s="507"/>
      <c r="H746" s="10"/>
      <c r="I746" s="10"/>
      <c r="J746" s="10"/>
      <c r="K746" s="10"/>
      <c r="L746" s="10"/>
      <c r="M746" s="10"/>
      <c r="N746" s="10"/>
      <c r="O746" s="10"/>
      <c r="P746" s="10"/>
      <c r="Q746" s="10"/>
      <c r="R746" s="10"/>
      <c r="S746" s="10"/>
      <c r="T746" s="10"/>
      <c r="U746" s="10"/>
      <c r="V746" s="10"/>
      <c r="W746" s="10"/>
      <c r="X746" s="10"/>
      <c r="Y746" s="10"/>
      <c r="Z746" s="10"/>
    </row>
    <row r="747" spans="1:26" ht="15.5">
      <c r="A747" s="10"/>
      <c r="B747" s="10"/>
      <c r="C747" s="10"/>
      <c r="D747" s="10"/>
      <c r="E747" s="10"/>
      <c r="F747" s="10"/>
      <c r="G747" s="507"/>
      <c r="H747" s="10"/>
      <c r="I747" s="10"/>
      <c r="J747" s="10"/>
      <c r="K747" s="10"/>
      <c r="L747" s="10"/>
      <c r="M747" s="10"/>
      <c r="N747" s="10"/>
      <c r="O747" s="10"/>
      <c r="P747" s="10"/>
      <c r="Q747" s="10"/>
      <c r="R747" s="10"/>
      <c r="S747" s="10"/>
      <c r="T747" s="10"/>
      <c r="U747" s="10"/>
      <c r="V747" s="10"/>
      <c r="W747" s="10"/>
      <c r="X747" s="10"/>
      <c r="Y747" s="10"/>
      <c r="Z747" s="10"/>
    </row>
    <row r="748" spans="1:26" ht="15.5">
      <c r="A748" s="10"/>
      <c r="B748" s="10"/>
      <c r="C748" s="10"/>
      <c r="D748" s="10"/>
      <c r="E748" s="10"/>
      <c r="F748" s="10"/>
      <c r="G748" s="507"/>
      <c r="H748" s="10"/>
      <c r="I748" s="10"/>
      <c r="J748" s="10"/>
      <c r="K748" s="10"/>
      <c r="L748" s="10"/>
      <c r="M748" s="10"/>
      <c r="N748" s="10"/>
      <c r="O748" s="10"/>
      <c r="P748" s="10"/>
      <c r="Q748" s="10"/>
      <c r="R748" s="10"/>
      <c r="S748" s="10"/>
      <c r="T748" s="10"/>
      <c r="U748" s="10"/>
      <c r="V748" s="10"/>
      <c r="W748" s="10"/>
      <c r="X748" s="10"/>
      <c r="Y748" s="10"/>
      <c r="Z748" s="10"/>
    </row>
    <row r="749" spans="1:26" ht="15.5">
      <c r="A749" s="10"/>
      <c r="B749" s="10"/>
      <c r="C749" s="10"/>
      <c r="D749" s="10"/>
      <c r="E749" s="10"/>
      <c r="F749" s="10"/>
      <c r="G749" s="507"/>
      <c r="H749" s="10"/>
      <c r="I749" s="10"/>
      <c r="J749" s="10"/>
      <c r="K749" s="10"/>
      <c r="L749" s="10"/>
      <c r="M749" s="10"/>
      <c r="N749" s="10"/>
      <c r="O749" s="10"/>
      <c r="P749" s="10"/>
      <c r="Q749" s="10"/>
      <c r="R749" s="10"/>
      <c r="S749" s="10"/>
      <c r="T749" s="10"/>
      <c r="U749" s="10"/>
      <c r="V749" s="10"/>
      <c r="W749" s="10"/>
      <c r="X749" s="10"/>
      <c r="Y749" s="10"/>
      <c r="Z749" s="10"/>
    </row>
    <row r="750" spans="1:26" ht="15.5">
      <c r="A750" s="10"/>
      <c r="B750" s="10"/>
      <c r="C750" s="10"/>
      <c r="D750" s="10"/>
      <c r="E750" s="10"/>
      <c r="F750" s="10"/>
      <c r="G750" s="507"/>
      <c r="H750" s="10"/>
      <c r="I750" s="10"/>
      <c r="J750" s="10"/>
      <c r="K750" s="10"/>
      <c r="L750" s="10"/>
      <c r="M750" s="10"/>
      <c r="N750" s="10"/>
      <c r="O750" s="10"/>
      <c r="P750" s="10"/>
      <c r="Q750" s="10"/>
      <c r="R750" s="10"/>
      <c r="S750" s="10"/>
      <c r="T750" s="10"/>
      <c r="U750" s="10"/>
      <c r="V750" s="10"/>
      <c r="W750" s="10"/>
      <c r="X750" s="10"/>
      <c r="Y750" s="10"/>
      <c r="Z750" s="10"/>
    </row>
    <row r="751" spans="1:26" ht="15.5">
      <c r="A751" s="10"/>
      <c r="B751" s="10"/>
      <c r="C751" s="10"/>
      <c r="D751" s="10"/>
      <c r="E751" s="10"/>
      <c r="F751" s="10"/>
      <c r="G751" s="507"/>
      <c r="H751" s="10"/>
      <c r="I751" s="10"/>
      <c r="J751" s="10"/>
      <c r="K751" s="10"/>
      <c r="L751" s="10"/>
      <c r="M751" s="10"/>
      <c r="N751" s="10"/>
      <c r="O751" s="10"/>
      <c r="P751" s="10"/>
      <c r="Q751" s="10"/>
      <c r="R751" s="10"/>
      <c r="S751" s="10"/>
      <c r="T751" s="10"/>
      <c r="U751" s="10"/>
      <c r="V751" s="10"/>
      <c r="W751" s="10"/>
      <c r="X751" s="10"/>
      <c r="Y751" s="10"/>
      <c r="Z751" s="10"/>
    </row>
    <row r="752" spans="1:26" ht="15.5">
      <c r="A752" s="10"/>
      <c r="B752" s="10"/>
      <c r="C752" s="10"/>
      <c r="D752" s="10"/>
      <c r="E752" s="10"/>
      <c r="F752" s="10"/>
      <c r="G752" s="507"/>
      <c r="H752" s="10"/>
      <c r="I752" s="10"/>
      <c r="J752" s="10"/>
      <c r="K752" s="10"/>
      <c r="L752" s="10"/>
      <c r="M752" s="10"/>
      <c r="N752" s="10"/>
      <c r="O752" s="10"/>
      <c r="P752" s="10"/>
      <c r="Q752" s="10"/>
      <c r="R752" s="10"/>
      <c r="S752" s="10"/>
      <c r="T752" s="10"/>
      <c r="U752" s="10"/>
      <c r="V752" s="10"/>
      <c r="W752" s="10"/>
      <c r="X752" s="10"/>
      <c r="Y752" s="10"/>
      <c r="Z752" s="10"/>
    </row>
    <row r="753" spans="1:26" ht="15.5">
      <c r="A753" s="10"/>
      <c r="B753" s="10"/>
      <c r="C753" s="10"/>
      <c r="D753" s="10"/>
      <c r="E753" s="10"/>
      <c r="F753" s="10"/>
      <c r="G753" s="507"/>
      <c r="H753" s="10"/>
      <c r="I753" s="10"/>
      <c r="J753" s="10"/>
      <c r="K753" s="10"/>
      <c r="L753" s="10"/>
      <c r="M753" s="10"/>
      <c r="N753" s="10"/>
      <c r="O753" s="10"/>
      <c r="P753" s="10"/>
      <c r="Q753" s="10"/>
      <c r="R753" s="10"/>
      <c r="S753" s="10"/>
      <c r="T753" s="10"/>
      <c r="U753" s="10"/>
      <c r="V753" s="10"/>
      <c r="W753" s="10"/>
      <c r="X753" s="10"/>
      <c r="Y753" s="10"/>
      <c r="Z753" s="10"/>
    </row>
    <row r="754" spans="1:26" ht="15.5">
      <c r="A754" s="10"/>
      <c r="B754" s="10"/>
      <c r="C754" s="10"/>
      <c r="D754" s="10"/>
      <c r="E754" s="10"/>
      <c r="F754" s="10"/>
      <c r="G754" s="507"/>
      <c r="H754" s="10"/>
      <c r="I754" s="10"/>
      <c r="J754" s="10"/>
      <c r="K754" s="10"/>
      <c r="L754" s="10"/>
      <c r="M754" s="10"/>
      <c r="N754" s="10"/>
      <c r="O754" s="10"/>
      <c r="P754" s="10"/>
      <c r="Q754" s="10"/>
      <c r="R754" s="10"/>
      <c r="S754" s="10"/>
      <c r="T754" s="10"/>
      <c r="U754" s="10"/>
      <c r="V754" s="10"/>
      <c r="W754" s="10"/>
      <c r="X754" s="10"/>
      <c r="Y754" s="10"/>
      <c r="Z754" s="10"/>
    </row>
    <row r="755" spans="1:26" ht="15.5">
      <c r="A755" s="10"/>
      <c r="B755" s="10"/>
      <c r="C755" s="10"/>
      <c r="D755" s="10"/>
      <c r="E755" s="10"/>
      <c r="F755" s="10"/>
      <c r="G755" s="507"/>
      <c r="H755" s="10"/>
      <c r="I755" s="10"/>
      <c r="J755" s="10"/>
      <c r="K755" s="10"/>
      <c r="L755" s="10"/>
      <c r="M755" s="10"/>
      <c r="N755" s="10"/>
      <c r="O755" s="10"/>
      <c r="P755" s="10"/>
      <c r="Q755" s="10"/>
      <c r="R755" s="10"/>
      <c r="S755" s="10"/>
      <c r="T755" s="10"/>
      <c r="U755" s="10"/>
      <c r="V755" s="10"/>
      <c r="W755" s="10"/>
      <c r="X755" s="10"/>
      <c r="Y755" s="10"/>
      <c r="Z755" s="10"/>
    </row>
    <row r="756" spans="1:26" ht="15.5">
      <c r="A756" s="10"/>
      <c r="B756" s="10"/>
      <c r="C756" s="10"/>
      <c r="D756" s="10"/>
      <c r="E756" s="10"/>
      <c r="F756" s="10"/>
      <c r="G756" s="507"/>
      <c r="H756" s="10"/>
      <c r="I756" s="10"/>
      <c r="J756" s="10"/>
      <c r="K756" s="10"/>
      <c r="L756" s="10"/>
      <c r="M756" s="10"/>
      <c r="N756" s="10"/>
      <c r="O756" s="10"/>
      <c r="P756" s="10"/>
      <c r="Q756" s="10"/>
      <c r="R756" s="10"/>
      <c r="S756" s="10"/>
      <c r="T756" s="10"/>
      <c r="U756" s="10"/>
      <c r="V756" s="10"/>
      <c r="W756" s="10"/>
      <c r="X756" s="10"/>
      <c r="Y756" s="10"/>
      <c r="Z756" s="10"/>
    </row>
    <row r="757" spans="1:26" ht="15.5">
      <c r="A757" s="10"/>
      <c r="B757" s="10"/>
      <c r="C757" s="10"/>
      <c r="D757" s="10"/>
      <c r="E757" s="10"/>
      <c r="F757" s="10"/>
      <c r="G757" s="507"/>
      <c r="H757" s="10"/>
      <c r="I757" s="10"/>
      <c r="J757" s="10"/>
      <c r="K757" s="10"/>
      <c r="L757" s="10"/>
      <c r="M757" s="10"/>
      <c r="N757" s="10"/>
      <c r="O757" s="10"/>
      <c r="P757" s="10"/>
      <c r="Q757" s="10"/>
      <c r="R757" s="10"/>
      <c r="S757" s="10"/>
      <c r="T757" s="10"/>
      <c r="U757" s="10"/>
      <c r="V757" s="10"/>
      <c r="W757" s="10"/>
      <c r="X757" s="10"/>
      <c r="Y757" s="10"/>
      <c r="Z757" s="10"/>
    </row>
    <row r="758" spans="1:26" ht="15.5">
      <c r="A758" s="10"/>
      <c r="B758" s="10"/>
      <c r="C758" s="10"/>
      <c r="D758" s="10"/>
      <c r="E758" s="10"/>
      <c r="F758" s="10"/>
      <c r="G758" s="507"/>
      <c r="H758" s="10"/>
      <c r="I758" s="10"/>
      <c r="J758" s="10"/>
      <c r="K758" s="10"/>
      <c r="L758" s="10"/>
      <c r="M758" s="10"/>
      <c r="N758" s="10"/>
      <c r="O758" s="10"/>
      <c r="P758" s="10"/>
      <c r="Q758" s="10"/>
      <c r="R758" s="10"/>
      <c r="S758" s="10"/>
      <c r="T758" s="10"/>
      <c r="U758" s="10"/>
      <c r="V758" s="10"/>
      <c r="W758" s="10"/>
      <c r="X758" s="10"/>
      <c r="Y758" s="10"/>
      <c r="Z758" s="10"/>
    </row>
    <row r="759" spans="1:26" ht="15.5">
      <c r="A759" s="10"/>
      <c r="B759" s="10"/>
      <c r="C759" s="10"/>
      <c r="D759" s="10"/>
      <c r="E759" s="10"/>
      <c r="F759" s="10"/>
      <c r="G759" s="507"/>
      <c r="H759" s="10"/>
      <c r="I759" s="10"/>
      <c r="J759" s="10"/>
      <c r="K759" s="10"/>
      <c r="L759" s="10"/>
      <c r="M759" s="10"/>
      <c r="N759" s="10"/>
      <c r="O759" s="10"/>
      <c r="P759" s="10"/>
      <c r="Q759" s="10"/>
      <c r="R759" s="10"/>
      <c r="S759" s="10"/>
      <c r="T759" s="10"/>
      <c r="U759" s="10"/>
      <c r="V759" s="10"/>
      <c r="W759" s="10"/>
      <c r="X759" s="10"/>
      <c r="Y759" s="10"/>
      <c r="Z759" s="10"/>
    </row>
    <row r="760" spans="1:26" ht="15.5">
      <c r="A760" s="10"/>
      <c r="B760" s="10"/>
      <c r="C760" s="10"/>
      <c r="D760" s="10"/>
      <c r="E760" s="10"/>
      <c r="F760" s="10"/>
      <c r="G760" s="507"/>
      <c r="H760" s="10"/>
      <c r="I760" s="10"/>
      <c r="J760" s="10"/>
      <c r="K760" s="10"/>
      <c r="L760" s="10"/>
      <c r="M760" s="10"/>
      <c r="N760" s="10"/>
      <c r="O760" s="10"/>
      <c r="P760" s="10"/>
      <c r="Q760" s="10"/>
      <c r="R760" s="10"/>
      <c r="S760" s="10"/>
      <c r="T760" s="10"/>
      <c r="U760" s="10"/>
      <c r="V760" s="10"/>
      <c r="W760" s="10"/>
      <c r="X760" s="10"/>
      <c r="Y760" s="10"/>
      <c r="Z760" s="10"/>
    </row>
    <row r="761" spans="1:26" ht="15.5">
      <c r="A761" s="10"/>
      <c r="B761" s="10"/>
      <c r="C761" s="10"/>
      <c r="D761" s="10"/>
      <c r="E761" s="10"/>
      <c r="F761" s="10"/>
      <c r="G761" s="507"/>
      <c r="H761" s="10"/>
      <c r="I761" s="10"/>
      <c r="J761" s="10"/>
      <c r="K761" s="10"/>
      <c r="L761" s="10"/>
      <c r="M761" s="10"/>
      <c r="N761" s="10"/>
      <c r="O761" s="10"/>
      <c r="P761" s="10"/>
      <c r="Q761" s="10"/>
      <c r="R761" s="10"/>
      <c r="S761" s="10"/>
      <c r="T761" s="10"/>
      <c r="U761" s="10"/>
      <c r="V761" s="10"/>
      <c r="W761" s="10"/>
      <c r="X761" s="10"/>
      <c r="Y761" s="10"/>
      <c r="Z761" s="10"/>
    </row>
    <row r="762" spans="1:26" ht="15.5">
      <c r="A762" s="10"/>
      <c r="B762" s="10"/>
      <c r="C762" s="10"/>
      <c r="D762" s="10"/>
      <c r="E762" s="10"/>
      <c r="F762" s="10"/>
      <c r="G762" s="507"/>
      <c r="H762" s="10"/>
      <c r="I762" s="10"/>
      <c r="J762" s="10"/>
      <c r="K762" s="10"/>
      <c r="L762" s="10"/>
      <c r="M762" s="10"/>
      <c r="N762" s="10"/>
      <c r="O762" s="10"/>
      <c r="P762" s="10"/>
      <c r="Q762" s="10"/>
      <c r="R762" s="10"/>
      <c r="S762" s="10"/>
      <c r="T762" s="10"/>
      <c r="U762" s="10"/>
      <c r="V762" s="10"/>
      <c r="W762" s="10"/>
      <c r="X762" s="10"/>
      <c r="Y762" s="10"/>
      <c r="Z762" s="10"/>
    </row>
    <row r="763" spans="1:26" ht="15.5">
      <c r="A763" s="10"/>
      <c r="B763" s="10"/>
      <c r="C763" s="10"/>
      <c r="D763" s="10"/>
      <c r="E763" s="10"/>
      <c r="F763" s="10"/>
      <c r="G763" s="507"/>
      <c r="H763" s="10"/>
      <c r="I763" s="10"/>
      <c r="J763" s="10"/>
      <c r="K763" s="10"/>
      <c r="L763" s="10"/>
      <c r="M763" s="10"/>
      <c r="N763" s="10"/>
      <c r="O763" s="10"/>
      <c r="P763" s="10"/>
      <c r="Q763" s="10"/>
      <c r="R763" s="10"/>
      <c r="S763" s="10"/>
      <c r="T763" s="10"/>
      <c r="U763" s="10"/>
      <c r="V763" s="10"/>
      <c r="W763" s="10"/>
      <c r="X763" s="10"/>
      <c r="Y763" s="10"/>
      <c r="Z763" s="10"/>
    </row>
    <row r="764" spans="1:26" ht="15.5">
      <c r="A764" s="10"/>
      <c r="B764" s="10"/>
      <c r="C764" s="10"/>
      <c r="D764" s="10"/>
      <c r="E764" s="10"/>
      <c r="F764" s="10"/>
      <c r="G764" s="507"/>
      <c r="H764" s="10"/>
      <c r="I764" s="10"/>
      <c r="J764" s="10"/>
      <c r="K764" s="10"/>
      <c r="L764" s="10"/>
      <c r="M764" s="10"/>
      <c r="N764" s="10"/>
      <c r="O764" s="10"/>
      <c r="P764" s="10"/>
      <c r="Q764" s="10"/>
      <c r="R764" s="10"/>
      <c r="S764" s="10"/>
      <c r="T764" s="10"/>
      <c r="U764" s="10"/>
      <c r="V764" s="10"/>
      <c r="W764" s="10"/>
      <c r="X764" s="10"/>
      <c r="Y764" s="10"/>
      <c r="Z764" s="10"/>
    </row>
    <row r="765" spans="1:26" ht="15.5">
      <c r="A765" s="10"/>
      <c r="B765" s="10"/>
      <c r="C765" s="10"/>
      <c r="D765" s="10"/>
      <c r="E765" s="10"/>
      <c r="F765" s="10"/>
      <c r="G765" s="507"/>
      <c r="H765" s="10"/>
      <c r="I765" s="10"/>
      <c r="J765" s="10"/>
      <c r="K765" s="10"/>
      <c r="L765" s="10"/>
      <c r="M765" s="10"/>
      <c r="N765" s="10"/>
      <c r="O765" s="10"/>
      <c r="P765" s="10"/>
      <c r="Q765" s="10"/>
      <c r="R765" s="10"/>
      <c r="S765" s="10"/>
      <c r="T765" s="10"/>
      <c r="U765" s="10"/>
      <c r="V765" s="10"/>
      <c r="W765" s="10"/>
      <c r="X765" s="10"/>
      <c r="Y765" s="10"/>
      <c r="Z765" s="10"/>
    </row>
    <row r="766" spans="1:26" ht="15.5">
      <c r="A766" s="10"/>
      <c r="B766" s="10"/>
      <c r="C766" s="10"/>
      <c r="D766" s="10"/>
      <c r="E766" s="10"/>
      <c r="F766" s="10"/>
      <c r="G766" s="507"/>
      <c r="H766" s="10"/>
      <c r="I766" s="10"/>
      <c r="J766" s="10"/>
      <c r="K766" s="10"/>
      <c r="L766" s="10"/>
      <c r="M766" s="10"/>
      <c r="N766" s="10"/>
      <c r="O766" s="10"/>
      <c r="P766" s="10"/>
      <c r="Q766" s="10"/>
      <c r="R766" s="10"/>
      <c r="S766" s="10"/>
      <c r="T766" s="10"/>
      <c r="U766" s="10"/>
      <c r="V766" s="10"/>
      <c r="W766" s="10"/>
      <c r="X766" s="10"/>
      <c r="Y766" s="10"/>
      <c r="Z766" s="10"/>
    </row>
    <row r="767" spans="1:26" ht="15.5">
      <c r="A767" s="10"/>
      <c r="B767" s="10"/>
      <c r="C767" s="10"/>
      <c r="D767" s="10"/>
      <c r="E767" s="10"/>
      <c r="F767" s="10"/>
      <c r="G767" s="507"/>
      <c r="H767" s="10"/>
      <c r="I767" s="10"/>
      <c r="J767" s="10"/>
      <c r="K767" s="10"/>
      <c r="L767" s="10"/>
      <c r="M767" s="10"/>
      <c r="N767" s="10"/>
      <c r="O767" s="10"/>
      <c r="P767" s="10"/>
      <c r="Q767" s="10"/>
      <c r="R767" s="10"/>
      <c r="S767" s="10"/>
      <c r="T767" s="10"/>
      <c r="U767" s="10"/>
      <c r="V767" s="10"/>
      <c r="W767" s="10"/>
      <c r="X767" s="10"/>
      <c r="Y767" s="10"/>
      <c r="Z767" s="10"/>
    </row>
    <row r="768" spans="1:26" ht="15.5">
      <c r="A768" s="10"/>
      <c r="B768" s="10"/>
      <c r="C768" s="10"/>
      <c r="D768" s="10"/>
      <c r="E768" s="10"/>
      <c r="F768" s="10"/>
      <c r="G768" s="507"/>
      <c r="H768" s="10"/>
      <c r="I768" s="10"/>
      <c r="J768" s="10"/>
      <c r="K768" s="10"/>
      <c r="L768" s="10"/>
      <c r="M768" s="10"/>
      <c r="N768" s="10"/>
      <c r="O768" s="10"/>
      <c r="P768" s="10"/>
      <c r="Q768" s="10"/>
      <c r="R768" s="10"/>
      <c r="S768" s="10"/>
      <c r="T768" s="10"/>
      <c r="U768" s="10"/>
      <c r="V768" s="10"/>
      <c r="W768" s="10"/>
      <c r="X768" s="10"/>
      <c r="Y768" s="10"/>
      <c r="Z768" s="10"/>
    </row>
    <row r="769" spans="1:26" ht="15.5">
      <c r="A769" s="10"/>
      <c r="B769" s="10"/>
      <c r="C769" s="10"/>
      <c r="D769" s="10"/>
      <c r="E769" s="10"/>
      <c r="F769" s="10"/>
      <c r="G769" s="507"/>
      <c r="H769" s="10"/>
      <c r="I769" s="10"/>
      <c r="J769" s="10"/>
      <c r="K769" s="10"/>
      <c r="L769" s="10"/>
      <c r="M769" s="10"/>
      <c r="N769" s="10"/>
      <c r="O769" s="10"/>
      <c r="P769" s="10"/>
      <c r="Q769" s="10"/>
      <c r="R769" s="10"/>
      <c r="S769" s="10"/>
      <c r="T769" s="10"/>
      <c r="U769" s="10"/>
      <c r="V769" s="10"/>
      <c r="W769" s="10"/>
      <c r="X769" s="10"/>
      <c r="Y769" s="10"/>
      <c r="Z769" s="10"/>
    </row>
    <row r="770" spans="1:26" ht="15.5">
      <c r="A770" s="10"/>
      <c r="B770" s="10"/>
      <c r="C770" s="10"/>
      <c r="D770" s="10"/>
      <c r="E770" s="10"/>
      <c r="F770" s="10"/>
      <c r="G770" s="507"/>
      <c r="H770" s="10"/>
      <c r="I770" s="10"/>
      <c r="J770" s="10"/>
      <c r="K770" s="10"/>
      <c r="L770" s="10"/>
      <c r="M770" s="10"/>
      <c r="N770" s="10"/>
      <c r="O770" s="10"/>
      <c r="P770" s="10"/>
      <c r="Q770" s="10"/>
      <c r="R770" s="10"/>
      <c r="S770" s="10"/>
      <c r="T770" s="10"/>
      <c r="U770" s="10"/>
      <c r="V770" s="10"/>
      <c r="W770" s="10"/>
      <c r="X770" s="10"/>
      <c r="Y770" s="10"/>
      <c r="Z770" s="10"/>
    </row>
    <row r="771" spans="1:26" ht="15.5">
      <c r="A771" s="10"/>
      <c r="B771" s="10"/>
      <c r="C771" s="10"/>
      <c r="D771" s="10"/>
      <c r="E771" s="10"/>
      <c r="F771" s="10"/>
      <c r="G771" s="507"/>
      <c r="H771" s="10"/>
      <c r="I771" s="10"/>
      <c r="J771" s="10"/>
      <c r="K771" s="10"/>
      <c r="L771" s="10"/>
      <c r="M771" s="10"/>
      <c r="N771" s="10"/>
      <c r="O771" s="10"/>
      <c r="P771" s="10"/>
      <c r="Q771" s="10"/>
      <c r="R771" s="10"/>
      <c r="S771" s="10"/>
      <c r="T771" s="10"/>
      <c r="U771" s="10"/>
      <c r="V771" s="10"/>
      <c r="W771" s="10"/>
      <c r="X771" s="10"/>
      <c r="Y771" s="10"/>
      <c r="Z771" s="10"/>
    </row>
    <row r="772" spans="1:26" ht="15.5">
      <c r="A772" s="10"/>
      <c r="B772" s="10"/>
      <c r="C772" s="10"/>
      <c r="D772" s="10"/>
      <c r="E772" s="10"/>
      <c r="F772" s="10"/>
      <c r="G772" s="507"/>
      <c r="H772" s="10"/>
      <c r="I772" s="10"/>
      <c r="J772" s="10"/>
      <c r="K772" s="10"/>
      <c r="L772" s="10"/>
      <c r="M772" s="10"/>
      <c r="N772" s="10"/>
      <c r="O772" s="10"/>
      <c r="P772" s="10"/>
      <c r="Q772" s="10"/>
      <c r="R772" s="10"/>
      <c r="S772" s="10"/>
      <c r="T772" s="10"/>
      <c r="U772" s="10"/>
      <c r="V772" s="10"/>
      <c r="W772" s="10"/>
      <c r="X772" s="10"/>
      <c r="Y772" s="10"/>
      <c r="Z772" s="10"/>
    </row>
    <row r="773" spans="1:26" ht="15.5">
      <c r="A773" s="10"/>
      <c r="B773" s="10"/>
      <c r="C773" s="10"/>
      <c r="D773" s="10"/>
      <c r="E773" s="10"/>
      <c r="F773" s="10"/>
      <c r="G773" s="507"/>
      <c r="H773" s="10"/>
      <c r="I773" s="10"/>
      <c r="J773" s="10"/>
      <c r="K773" s="10"/>
      <c r="L773" s="10"/>
      <c r="M773" s="10"/>
      <c r="N773" s="10"/>
      <c r="O773" s="10"/>
      <c r="P773" s="10"/>
      <c r="Q773" s="10"/>
      <c r="R773" s="10"/>
      <c r="S773" s="10"/>
      <c r="T773" s="10"/>
      <c r="U773" s="10"/>
      <c r="V773" s="10"/>
      <c r="W773" s="10"/>
      <c r="X773" s="10"/>
      <c r="Y773" s="10"/>
      <c r="Z773" s="10"/>
    </row>
    <row r="774" spans="1:26" ht="15.5">
      <c r="A774" s="10"/>
      <c r="B774" s="10"/>
      <c r="C774" s="10"/>
      <c r="D774" s="10"/>
      <c r="E774" s="10"/>
      <c r="F774" s="10"/>
      <c r="G774" s="507"/>
      <c r="H774" s="10"/>
      <c r="I774" s="10"/>
      <c r="J774" s="10"/>
      <c r="K774" s="10"/>
      <c r="L774" s="10"/>
      <c r="M774" s="10"/>
      <c r="N774" s="10"/>
      <c r="O774" s="10"/>
      <c r="P774" s="10"/>
      <c r="Q774" s="10"/>
      <c r="R774" s="10"/>
      <c r="S774" s="10"/>
      <c r="T774" s="10"/>
      <c r="U774" s="10"/>
      <c r="V774" s="10"/>
      <c r="W774" s="10"/>
      <c r="X774" s="10"/>
      <c r="Y774" s="10"/>
      <c r="Z774" s="10"/>
    </row>
    <row r="775" spans="1:26" ht="15.5">
      <c r="A775" s="10"/>
      <c r="B775" s="10"/>
      <c r="C775" s="10"/>
      <c r="D775" s="10"/>
      <c r="E775" s="10"/>
      <c r="F775" s="10"/>
      <c r="G775" s="507"/>
      <c r="H775" s="10"/>
      <c r="I775" s="10"/>
      <c r="J775" s="10"/>
      <c r="K775" s="10"/>
      <c r="L775" s="10"/>
      <c r="M775" s="10"/>
      <c r="N775" s="10"/>
      <c r="O775" s="10"/>
      <c r="P775" s="10"/>
      <c r="Q775" s="10"/>
      <c r="R775" s="10"/>
      <c r="S775" s="10"/>
      <c r="T775" s="10"/>
      <c r="U775" s="10"/>
      <c r="V775" s="10"/>
      <c r="W775" s="10"/>
      <c r="X775" s="10"/>
      <c r="Y775" s="10"/>
      <c r="Z775" s="10"/>
    </row>
    <row r="776" spans="1:26" ht="15.5">
      <c r="A776" s="10"/>
      <c r="B776" s="10"/>
      <c r="C776" s="10"/>
      <c r="D776" s="10"/>
      <c r="E776" s="10"/>
      <c r="F776" s="10"/>
      <c r="G776" s="507"/>
      <c r="H776" s="10"/>
      <c r="I776" s="10"/>
      <c r="J776" s="10"/>
      <c r="K776" s="10"/>
      <c r="L776" s="10"/>
      <c r="M776" s="10"/>
      <c r="N776" s="10"/>
      <c r="O776" s="10"/>
      <c r="P776" s="10"/>
      <c r="Q776" s="10"/>
      <c r="R776" s="10"/>
      <c r="S776" s="10"/>
      <c r="T776" s="10"/>
      <c r="U776" s="10"/>
      <c r="V776" s="10"/>
      <c r="W776" s="10"/>
      <c r="X776" s="10"/>
      <c r="Y776" s="10"/>
      <c r="Z776" s="10"/>
    </row>
    <row r="777" spans="1:26" ht="15.5">
      <c r="A777" s="10"/>
      <c r="B777" s="10"/>
      <c r="C777" s="10"/>
      <c r="D777" s="10"/>
      <c r="E777" s="10"/>
      <c r="F777" s="10"/>
      <c r="G777" s="507"/>
      <c r="H777" s="10"/>
      <c r="I777" s="10"/>
      <c r="J777" s="10"/>
      <c r="K777" s="10"/>
      <c r="L777" s="10"/>
      <c r="M777" s="10"/>
      <c r="N777" s="10"/>
      <c r="O777" s="10"/>
      <c r="P777" s="10"/>
      <c r="Q777" s="10"/>
      <c r="R777" s="10"/>
      <c r="S777" s="10"/>
      <c r="T777" s="10"/>
      <c r="U777" s="10"/>
      <c r="V777" s="10"/>
      <c r="W777" s="10"/>
      <c r="X777" s="10"/>
      <c r="Y777" s="10"/>
      <c r="Z777" s="10"/>
    </row>
    <row r="778" spans="1:26" ht="15.5">
      <c r="A778" s="10"/>
      <c r="B778" s="10"/>
      <c r="C778" s="10"/>
      <c r="D778" s="10"/>
      <c r="E778" s="10"/>
      <c r="F778" s="10"/>
      <c r="G778" s="507"/>
      <c r="H778" s="10"/>
      <c r="I778" s="10"/>
      <c r="J778" s="10"/>
      <c r="K778" s="10"/>
      <c r="L778" s="10"/>
      <c r="M778" s="10"/>
      <c r="N778" s="10"/>
      <c r="O778" s="10"/>
      <c r="P778" s="10"/>
      <c r="Q778" s="10"/>
      <c r="R778" s="10"/>
      <c r="S778" s="10"/>
      <c r="T778" s="10"/>
      <c r="U778" s="10"/>
      <c r="V778" s="10"/>
      <c r="W778" s="10"/>
      <c r="X778" s="10"/>
      <c r="Y778" s="10"/>
      <c r="Z778" s="10"/>
    </row>
    <row r="779" spans="1:26" ht="15.5">
      <c r="A779" s="10"/>
      <c r="B779" s="10"/>
      <c r="C779" s="10"/>
      <c r="D779" s="10"/>
      <c r="E779" s="10"/>
      <c r="F779" s="10"/>
      <c r="G779" s="507"/>
      <c r="H779" s="10"/>
      <c r="I779" s="10"/>
      <c r="J779" s="10"/>
      <c r="K779" s="10"/>
      <c r="L779" s="10"/>
      <c r="M779" s="10"/>
      <c r="N779" s="10"/>
      <c r="O779" s="10"/>
      <c r="P779" s="10"/>
      <c r="Q779" s="10"/>
      <c r="R779" s="10"/>
      <c r="S779" s="10"/>
      <c r="T779" s="10"/>
      <c r="U779" s="10"/>
      <c r="V779" s="10"/>
      <c r="W779" s="10"/>
      <c r="X779" s="10"/>
      <c r="Y779" s="10"/>
      <c r="Z779" s="10"/>
    </row>
    <row r="780" spans="1:26" ht="15.5">
      <c r="A780" s="10"/>
      <c r="B780" s="10"/>
      <c r="C780" s="10"/>
      <c r="D780" s="10"/>
      <c r="E780" s="10"/>
      <c r="F780" s="10"/>
      <c r="G780" s="507"/>
      <c r="H780" s="10"/>
      <c r="I780" s="10"/>
      <c r="J780" s="10"/>
      <c r="K780" s="10"/>
      <c r="L780" s="10"/>
      <c r="M780" s="10"/>
      <c r="N780" s="10"/>
      <c r="O780" s="10"/>
      <c r="P780" s="10"/>
      <c r="Q780" s="10"/>
      <c r="R780" s="10"/>
      <c r="S780" s="10"/>
      <c r="T780" s="10"/>
      <c r="U780" s="10"/>
      <c r="V780" s="10"/>
      <c r="W780" s="10"/>
      <c r="X780" s="10"/>
      <c r="Y780" s="10"/>
      <c r="Z780" s="10"/>
    </row>
    <row r="781" spans="1:26" ht="15.5">
      <c r="A781" s="10"/>
      <c r="B781" s="10"/>
      <c r="C781" s="10"/>
      <c r="D781" s="10"/>
      <c r="E781" s="10"/>
      <c r="F781" s="10"/>
      <c r="G781" s="507"/>
      <c r="H781" s="10"/>
      <c r="I781" s="10"/>
      <c r="J781" s="10"/>
      <c r="K781" s="10"/>
      <c r="L781" s="10"/>
      <c r="M781" s="10"/>
      <c r="N781" s="10"/>
      <c r="O781" s="10"/>
      <c r="P781" s="10"/>
      <c r="Q781" s="10"/>
      <c r="R781" s="10"/>
      <c r="S781" s="10"/>
      <c r="T781" s="10"/>
      <c r="U781" s="10"/>
      <c r="V781" s="10"/>
      <c r="W781" s="10"/>
      <c r="X781" s="10"/>
      <c r="Y781" s="10"/>
      <c r="Z781" s="10"/>
    </row>
    <row r="782" spans="1:26" ht="15.5">
      <c r="A782" s="10"/>
      <c r="B782" s="10"/>
      <c r="C782" s="10"/>
      <c r="D782" s="10"/>
      <c r="E782" s="10"/>
      <c r="F782" s="10"/>
      <c r="G782" s="507"/>
      <c r="H782" s="10"/>
      <c r="I782" s="10"/>
      <c r="J782" s="10"/>
      <c r="K782" s="10"/>
      <c r="L782" s="10"/>
      <c r="M782" s="10"/>
      <c r="N782" s="10"/>
      <c r="O782" s="10"/>
      <c r="P782" s="10"/>
      <c r="Q782" s="10"/>
      <c r="R782" s="10"/>
      <c r="S782" s="10"/>
      <c r="T782" s="10"/>
      <c r="U782" s="10"/>
      <c r="V782" s="10"/>
      <c r="W782" s="10"/>
      <c r="X782" s="10"/>
      <c r="Y782" s="10"/>
      <c r="Z782" s="10"/>
    </row>
    <row r="783" spans="1:26" ht="15.5">
      <c r="A783" s="10"/>
      <c r="B783" s="10"/>
      <c r="C783" s="10"/>
      <c r="D783" s="10"/>
      <c r="E783" s="10"/>
      <c r="F783" s="10"/>
      <c r="G783" s="507"/>
      <c r="H783" s="10"/>
      <c r="I783" s="10"/>
      <c r="J783" s="10"/>
      <c r="K783" s="10"/>
      <c r="L783" s="10"/>
      <c r="M783" s="10"/>
      <c r="N783" s="10"/>
      <c r="O783" s="10"/>
      <c r="P783" s="10"/>
      <c r="Q783" s="10"/>
      <c r="R783" s="10"/>
      <c r="S783" s="10"/>
      <c r="T783" s="10"/>
      <c r="U783" s="10"/>
      <c r="V783" s="10"/>
      <c r="W783" s="10"/>
      <c r="X783" s="10"/>
      <c r="Y783" s="10"/>
      <c r="Z783" s="10"/>
    </row>
    <row r="784" spans="1:26" ht="15.5">
      <c r="A784" s="10"/>
      <c r="B784" s="10"/>
      <c r="C784" s="10"/>
      <c r="D784" s="10"/>
      <c r="E784" s="10"/>
      <c r="F784" s="10"/>
      <c r="G784" s="507"/>
      <c r="H784" s="10"/>
      <c r="I784" s="10"/>
      <c r="J784" s="10"/>
      <c r="K784" s="10"/>
      <c r="L784" s="10"/>
      <c r="M784" s="10"/>
      <c r="N784" s="10"/>
      <c r="O784" s="10"/>
      <c r="P784" s="10"/>
      <c r="Q784" s="10"/>
      <c r="R784" s="10"/>
      <c r="S784" s="10"/>
      <c r="T784" s="10"/>
      <c r="U784" s="10"/>
      <c r="V784" s="10"/>
      <c r="W784" s="10"/>
      <c r="X784" s="10"/>
      <c r="Y784" s="10"/>
      <c r="Z784" s="10"/>
    </row>
    <row r="785" spans="1:26" ht="15.5">
      <c r="A785" s="10"/>
      <c r="B785" s="10"/>
      <c r="C785" s="10"/>
      <c r="D785" s="10"/>
      <c r="E785" s="10"/>
      <c r="F785" s="10"/>
      <c r="G785" s="507"/>
      <c r="H785" s="10"/>
      <c r="I785" s="10"/>
      <c r="J785" s="10"/>
      <c r="K785" s="10"/>
      <c r="L785" s="10"/>
      <c r="M785" s="10"/>
      <c r="N785" s="10"/>
      <c r="O785" s="10"/>
      <c r="P785" s="10"/>
      <c r="Q785" s="10"/>
      <c r="R785" s="10"/>
      <c r="S785" s="10"/>
      <c r="T785" s="10"/>
      <c r="U785" s="10"/>
      <c r="V785" s="10"/>
      <c r="W785" s="10"/>
      <c r="X785" s="10"/>
      <c r="Y785" s="10"/>
      <c r="Z785" s="10"/>
    </row>
    <row r="786" spans="1:26" ht="15.5">
      <c r="A786" s="10"/>
      <c r="B786" s="10"/>
      <c r="C786" s="10"/>
      <c r="D786" s="10"/>
      <c r="E786" s="10"/>
      <c r="F786" s="10"/>
      <c r="G786" s="507"/>
      <c r="H786" s="10"/>
      <c r="I786" s="10"/>
      <c r="J786" s="10"/>
      <c r="K786" s="10"/>
      <c r="L786" s="10"/>
      <c r="M786" s="10"/>
      <c r="N786" s="10"/>
      <c r="O786" s="10"/>
      <c r="P786" s="10"/>
      <c r="Q786" s="10"/>
      <c r="R786" s="10"/>
      <c r="S786" s="10"/>
      <c r="T786" s="10"/>
      <c r="U786" s="10"/>
      <c r="V786" s="10"/>
      <c r="W786" s="10"/>
      <c r="X786" s="10"/>
      <c r="Y786" s="10"/>
      <c r="Z786" s="10"/>
    </row>
    <row r="787" spans="1:26" ht="15.5">
      <c r="A787" s="10"/>
      <c r="B787" s="10"/>
      <c r="C787" s="10"/>
      <c r="D787" s="10"/>
      <c r="E787" s="10"/>
      <c r="F787" s="10"/>
      <c r="G787" s="507"/>
      <c r="H787" s="10"/>
      <c r="I787" s="10"/>
      <c r="J787" s="10"/>
      <c r="K787" s="10"/>
      <c r="L787" s="10"/>
      <c r="M787" s="10"/>
      <c r="N787" s="10"/>
      <c r="O787" s="10"/>
      <c r="P787" s="10"/>
      <c r="Q787" s="10"/>
      <c r="R787" s="10"/>
      <c r="S787" s="10"/>
      <c r="T787" s="10"/>
      <c r="U787" s="10"/>
      <c r="V787" s="10"/>
      <c r="W787" s="10"/>
      <c r="X787" s="10"/>
      <c r="Y787" s="10"/>
      <c r="Z787" s="10"/>
    </row>
    <row r="788" spans="1:26" ht="15.5">
      <c r="A788" s="10"/>
      <c r="B788" s="10"/>
      <c r="C788" s="10"/>
      <c r="D788" s="10"/>
      <c r="E788" s="10"/>
      <c r="F788" s="10"/>
      <c r="G788" s="507"/>
      <c r="H788" s="10"/>
      <c r="I788" s="10"/>
      <c r="J788" s="10"/>
      <c r="K788" s="10"/>
      <c r="L788" s="10"/>
      <c r="M788" s="10"/>
      <c r="N788" s="10"/>
      <c r="O788" s="10"/>
      <c r="P788" s="10"/>
      <c r="Q788" s="10"/>
      <c r="R788" s="10"/>
      <c r="S788" s="10"/>
      <c r="T788" s="10"/>
      <c r="U788" s="10"/>
      <c r="V788" s="10"/>
      <c r="W788" s="10"/>
      <c r="X788" s="10"/>
      <c r="Y788" s="10"/>
      <c r="Z788" s="10"/>
    </row>
    <row r="789" spans="1:26" ht="15.5">
      <c r="A789" s="10"/>
      <c r="B789" s="10"/>
      <c r="C789" s="10"/>
      <c r="D789" s="10"/>
      <c r="E789" s="10"/>
      <c r="F789" s="10"/>
      <c r="G789" s="507"/>
      <c r="H789" s="10"/>
      <c r="I789" s="10"/>
      <c r="J789" s="10"/>
      <c r="K789" s="10"/>
      <c r="L789" s="10"/>
      <c r="M789" s="10"/>
      <c r="N789" s="10"/>
      <c r="O789" s="10"/>
      <c r="P789" s="10"/>
      <c r="Q789" s="10"/>
      <c r="R789" s="10"/>
      <c r="S789" s="10"/>
      <c r="T789" s="10"/>
      <c r="U789" s="10"/>
      <c r="V789" s="10"/>
      <c r="W789" s="10"/>
      <c r="X789" s="10"/>
      <c r="Y789" s="10"/>
      <c r="Z789" s="10"/>
    </row>
    <row r="790" spans="1:26" ht="15.5">
      <c r="A790" s="10"/>
      <c r="B790" s="10"/>
      <c r="C790" s="10"/>
      <c r="D790" s="10"/>
      <c r="E790" s="10"/>
      <c r="F790" s="10"/>
      <c r="G790" s="507"/>
      <c r="H790" s="10"/>
      <c r="I790" s="10"/>
      <c r="J790" s="10"/>
      <c r="K790" s="10"/>
      <c r="L790" s="10"/>
      <c r="M790" s="10"/>
      <c r="N790" s="10"/>
      <c r="O790" s="10"/>
      <c r="P790" s="10"/>
      <c r="Q790" s="10"/>
      <c r="R790" s="10"/>
      <c r="S790" s="10"/>
      <c r="T790" s="10"/>
      <c r="U790" s="10"/>
      <c r="V790" s="10"/>
      <c r="W790" s="10"/>
      <c r="X790" s="10"/>
      <c r="Y790" s="10"/>
      <c r="Z790" s="10"/>
    </row>
    <row r="791" spans="1:26" ht="15.5">
      <c r="A791" s="10"/>
      <c r="B791" s="10"/>
      <c r="C791" s="10"/>
      <c r="D791" s="10"/>
      <c r="E791" s="10"/>
      <c r="F791" s="10"/>
      <c r="G791" s="507"/>
      <c r="H791" s="10"/>
      <c r="I791" s="10"/>
      <c r="J791" s="10"/>
      <c r="K791" s="10"/>
      <c r="L791" s="10"/>
      <c r="M791" s="10"/>
      <c r="N791" s="10"/>
      <c r="O791" s="10"/>
      <c r="P791" s="10"/>
      <c r="Q791" s="10"/>
      <c r="R791" s="10"/>
      <c r="S791" s="10"/>
      <c r="T791" s="10"/>
      <c r="U791" s="10"/>
      <c r="V791" s="10"/>
      <c r="W791" s="10"/>
      <c r="X791" s="10"/>
      <c r="Y791" s="10"/>
      <c r="Z791" s="10"/>
    </row>
    <row r="792" spans="1:26" ht="15.5">
      <c r="A792" s="10"/>
      <c r="B792" s="10"/>
      <c r="C792" s="10"/>
      <c r="D792" s="10"/>
      <c r="E792" s="10"/>
      <c r="F792" s="10"/>
      <c r="G792" s="507"/>
      <c r="H792" s="10"/>
      <c r="I792" s="10"/>
      <c r="J792" s="10"/>
      <c r="K792" s="10"/>
      <c r="L792" s="10"/>
      <c r="M792" s="10"/>
      <c r="N792" s="10"/>
      <c r="O792" s="10"/>
      <c r="P792" s="10"/>
      <c r="Q792" s="10"/>
      <c r="R792" s="10"/>
      <c r="S792" s="10"/>
      <c r="T792" s="10"/>
      <c r="U792" s="10"/>
      <c r="V792" s="10"/>
      <c r="W792" s="10"/>
      <c r="X792" s="10"/>
      <c r="Y792" s="10"/>
      <c r="Z792" s="10"/>
    </row>
    <row r="793" spans="1:26" ht="15.5">
      <c r="A793" s="10"/>
      <c r="B793" s="10"/>
      <c r="C793" s="10"/>
      <c r="D793" s="10"/>
      <c r="E793" s="10"/>
      <c r="F793" s="10"/>
      <c r="G793" s="507"/>
      <c r="H793" s="10"/>
      <c r="I793" s="10"/>
      <c r="J793" s="10"/>
      <c r="K793" s="10"/>
      <c r="L793" s="10"/>
      <c r="M793" s="10"/>
      <c r="N793" s="10"/>
      <c r="O793" s="10"/>
      <c r="P793" s="10"/>
      <c r="Q793" s="10"/>
      <c r="R793" s="10"/>
      <c r="S793" s="10"/>
      <c r="T793" s="10"/>
      <c r="U793" s="10"/>
      <c r="V793" s="10"/>
      <c r="W793" s="10"/>
      <c r="X793" s="10"/>
      <c r="Y793" s="10"/>
      <c r="Z793" s="10"/>
    </row>
    <row r="794" spans="1:26" ht="15.5">
      <c r="A794" s="10"/>
      <c r="B794" s="10"/>
      <c r="C794" s="10"/>
      <c r="D794" s="10"/>
      <c r="E794" s="10"/>
      <c r="F794" s="10"/>
      <c r="G794" s="507"/>
      <c r="H794" s="10"/>
      <c r="I794" s="10"/>
      <c r="J794" s="10"/>
      <c r="K794" s="10"/>
      <c r="L794" s="10"/>
      <c r="M794" s="10"/>
      <c r="N794" s="10"/>
      <c r="O794" s="10"/>
      <c r="P794" s="10"/>
      <c r="Q794" s="10"/>
      <c r="R794" s="10"/>
      <c r="S794" s="10"/>
      <c r="T794" s="10"/>
      <c r="U794" s="10"/>
      <c r="V794" s="10"/>
      <c r="W794" s="10"/>
      <c r="X794" s="10"/>
      <c r="Y794" s="10"/>
      <c r="Z794" s="10"/>
    </row>
    <row r="795" spans="1:26" ht="15.5">
      <c r="A795" s="10"/>
      <c r="B795" s="10"/>
      <c r="C795" s="10"/>
      <c r="D795" s="10"/>
      <c r="E795" s="10"/>
      <c r="F795" s="10"/>
      <c r="G795" s="507"/>
      <c r="H795" s="10"/>
      <c r="I795" s="10"/>
      <c r="J795" s="10"/>
      <c r="K795" s="10"/>
      <c r="L795" s="10"/>
      <c r="M795" s="10"/>
      <c r="N795" s="10"/>
      <c r="O795" s="10"/>
      <c r="P795" s="10"/>
      <c r="Q795" s="10"/>
      <c r="R795" s="10"/>
      <c r="S795" s="10"/>
      <c r="T795" s="10"/>
      <c r="U795" s="10"/>
      <c r="V795" s="10"/>
      <c r="W795" s="10"/>
      <c r="X795" s="10"/>
      <c r="Y795" s="10"/>
      <c r="Z795" s="10"/>
    </row>
    <row r="796" spans="1:26" ht="15.5">
      <c r="A796" s="10"/>
      <c r="B796" s="10"/>
      <c r="C796" s="10"/>
      <c r="D796" s="10"/>
      <c r="E796" s="10"/>
      <c r="F796" s="10"/>
      <c r="G796" s="507"/>
      <c r="H796" s="10"/>
      <c r="I796" s="10"/>
      <c r="J796" s="10"/>
      <c r="K796" s="10"/>
      <c r="L796" s="10"/>
      <c r="M796" s="10"/>
      <c r="N796" s="10"/>
      <c r="O796" s="10"/>
      <c r="P796" s="10"/>
      <c r="Q796" s="10"/>
      <c r="R796" s="10"/>
      <c r="S796" s="10"/>
      <c r="T796" s="10"/>
      <c r="U796" s="10"/>
      <c r="V796" s="10"/>
      <c r="W796" s="10"/>
      <c r="X796" s="10"/>
      <c r="Y796" s="10"/>
      <c r="Z796" s="10"/>
    </row>
    <row r="797" spans="1:26" ht="15.5">
      <c r="A797" s="10"/>
      <c r="B797" s="10"/>
      <c r="C797" s="10"/>
      <c r="D797" s="10"/>
      <c r="E797" s="10"/>
      <c r="F797" s="10"/>
      <c r="G797" s="507"/>
      <c r="H797" s="10"/>
      <c r="I797" s="10"/>
      <c r="J797" s="10"/>
      <c r="K797" s="10"/>
      <c r="L797" s="10"/>
      <c r="M797" s="10"/>
      <c r="N797" s="10"/>
      <c r="O797" s="10"/>
      <c r="P797" s="10"/>
      <c r="Q797" s="10"/>
      <c r="R797" s="10"/>
      <c r="S797" s="10"/>
      <c r="T797" s="10"/>
      <c r="U797" s="10"/>
      <c r="V797" s="10"/>
      <c r="W797" s="10"/>
      <c r="X797" s="10"/>
      <c r="Y797" s="10"/>
      <c r="Z797" s="10"/>
    </row>
    <row r="798" spans="1:26" ht="15.5">
      <c r="A798" s="10"/>
      <c r="B798" s="10"/>
      <c r="C798" s="10"/>
      <c r="D798" s="10"/>
      <c r="E798" s="10"/>
      <c r="F798" s="10"/>
      <c r="G798" s="507"/>
      <c r="H798" s="10"/>
      <c r="I798" s="10"/>
      <c r="J798" s="10"/>
      <c r="K798" s="10"/>
      <c r="L798" s="10"/>
      <c r="M798" s="10"/>
      <c r="N798" s="10"/>
      <c r="O798" s="10"/>
      <c r="P798" s="10"/>
      <c r="Q798" s="10"/>
      <c r="R798" s="10"/>
      <c r="S798" s="10"/>
      <c r="T798" s="10"/>
      <c r="U798" s="10"/>
      <c r="V798" s="10"/>
      <c r="W798" s="10"/>
      <c r="X798" s="10"/>
      <c r="Y798" s="10"/>
      <c r="Z798" s="10"/>
    </row>
    <row r="799" spans="1:26" ht="15.5">
      <c r="A799" s="10"/>
      <c r="B799" s="10"/>
      <c r="C799" s="10"/>
      <c r="D799" s="10"/>
      <c r="E799" s="10"/>
      <c r="F799" s="10"/>
      <c r="G799" s="507"/>
      <c r="H799" s="10"/>
      <c r="I799" s="10"/>
      <c r="J799" s="10"/>
      <c r="K799" s="10"/>
      <c r="L799" s="10"/>
      <c r="M799" s="10"/>
      <c r="N799" s="10"/>
      <c r="O799" s="10"/>
      <c r="P799" s="10"/>
      <c r="Q799" s="10"/>
      <c r="R799" s="10"/>
      <c r="S799" s="10"/>
      <c r="T799" s="10"/>
      <c r="U799" s="10"/>
      <c r="V799" s="10"/>
      <c r="W799" s="10"/>
      <c r="X799" s="10"/>
      <c r="Y799" s="10"/>
      <c r="Z799" s="10"/>
    </row>
    <row r="800" spans="1:26" ht="15.5">
      <c r="A800" s="10"/>
      <c r="B800" s="10"/>
      <c r="C800" s="10"/>
      <c r="D800" s="10"/>
      <c r="E800" s="10"/>
      <c r="F800" s="10"/>
      <c r="G800" s="507"/>
      <c r="H800" s="10"/>
      <c r="I800" s="10"/>
      <c r="J800" s="10"/>
      <c r="K800" s="10"/>
      <c r="L800" s="10"/>
      <c r="M800" s="10"/>
      <c r="N800" s="10"/>
      <c r="O800" s="10"/>
      <c r="P800" s="10"/>
      <c r="Q800" s="10"/>
      <c r="R800" s="10"/>
      <c r="S800" s="10"/>
      <c r="T800" s="10"/>
      <c r="U800" s="10"/>
      <c r="V800" s="10"/>
      <c r="W800" s="10"/>
      <c r="X800" s="10"/>
      <c r="Y800" s="10"/>
      <c r="Z800" s="10"/>
    </row>
    <row r="801" spans="1:26" ht="15.5">
      <c r="A801" s="10"/>
      <c r="B801" s="10"/>
      <c r="C801" s="10"/>
      <c r="D801" s="10"/>
      <c r="E801" s="10"/>
      <c r="F801" s="10"/>
      <c r="G801" s="507"/>
      <c r="H801" s="10"/>
      <c r="I801" s="10"/>
      <c r="J801" s="10"/>
      <c r="K801" s="10"/>
      <c r="L801" s="10"/>
      <c r="M801" s="10"/>
      <c r="N801" s="10"/>
      <c r="O801" s="10"/>
      <c r="P801" s="10"/>
      <c r="Q801" s="10"/>
      <c r="R801" s="10"/>
      <c r="S801" s="10"/>
      <c r="T801" s="10"/>
      <c r="U801" s="10"/>
      <c r="V801" s="10"/>
      <c r="W801" s="10"/>
      <c r="X801" s="10"/>
      <c r="Y801" s="10"/>
      <c r="Z801" s="10"/>
    </row>
    <row r="802" spans="1:26" ht="15.5">
      <c r="A802" s="10"/>
      <c r="B802" s="10"/>
      <c r="C802" s="10"/>
      <c r="D802" s="10"/>
      <c r="E802" s="10"/>
      <c r="F802" s="10"/>
      <c r="G802" s="507"/>
      <c r="H802" s="10"/>
      <c r="I802" s="10"/>
      <c r="J802" s="10"/>
      <c r="K802" s="10"/>
      <c r="L802" s="10"/>
      <c r="M802" s="10"/>
      <c r="N802" s="10"/>
      <c r="O802" s="10"/>
      <c r="P802" s="10"/>
      <c r="Q802" s="10"/>
      <c r="R802" s="10"/>
      <c r="S802" s="10"/>
      <c r="T802" s="10"/>
      <c r="U802" s="10"/>
      <c r="V802" s="10"/>
      <c r="W802" s="10"/>
      <c r="X802" s="10"/>
      <c r="Y802" s="10"/>
      <c r="Z802" s="10"/>
    </row>
    <row r="803" spans="1:26" ht="15.5">
      <c r="A803" s="10"/>
      <c r="B803" s="10"/>
      <c r="C803" s="10"/>
      <c r="D803" s="10"/>
      <c r="E803" s="10"/>
      <c r="F803" s="10"/>
      <c r="G803" s="507"/>
      <c r="H803" s="10"/>
      <c r="I803" s="10"/>
      <c r="J803" s="10"/>
      <c r="K803" s="10"/>
      <c r="L803" s="10"/>
      <c r="M803" s="10"/>
      <c r="N803" s="10"/>
      <c r="O803" s="10"/>
      <c r="P803" s="10"/>
      <c r="Q803" s="10"/>
      <c r="R803" s="10"/>
      <c r="S803" s="10"/>
      <c r="T803" s="10"/>
      <c r="U803" s="10"/>
      <c r="V803" s="10"/>
      <c r="W803" s="10"/>
      <c r="X803" s="10"/>
      <c r="Y803" s="10"/>
      <c r="Z803" s="10"/>
    </row>
    <row r="804" spans="1:26" ht="15.5">
      <c r="A804" s="10"/>
      <c r="B804" s="10"/>
      <c r="C804" s="10"/>
      <c r="D804" s="10"/>
      <c r="E804" s="10"/>
      <c r="F804" s="10"/>
      <c r="G804" s="507"/>
      <c r="H804" s="10"/>
      <c r="I804" s="10"/>
      <c r="J804" s="10"/>
      <c r="K804" s="10"/>
      <c r="L804" s="10"/>
      <c r="M804" s="10"/>
      <c r="N804" s="10"/>
      <c r="O804" s="10"/>
      <c r="P804" s="10"/>
      <c r="Q804" s="10"/>
      <c r="R804" s="10"/>
      <c r="S804" s="10"/>
      <c r="T804" s="10"/>
      <c r="U804" s="10"/>
      <c r="V804" s="10"/>
      <c r="W804" s="10"/>
      <c r="X804" s="10"/>
      <c r="Y804" s="10"/>
      <c r="Z804" s="10"/>
    </row>
    <row r="805" spans="1:26" ht="15.5">
      <c r="A805" s="10"/>
      <c r="B805" s="10"/>
      <c r="C805" s="10"/>
      <c r="D805" s="10"/>
      <c r="E805" s="10"/>
      <c r="F805" s="10"/>
      <c r="G805" s="507"/>
      <c r="H805" s="10"/>
      <c r="I805" s="10"/>
      <c r="J805" s="10"/>
      <c r="K805" s="10"/>
      <c r="L805" s="10"/>
      <c r="M805" s="10"/>
      <c r="N805" s="10"/>
      <c r="O805" s="10"/>
      <c r="P805" s="10"/>
      <c r="Q805" s="10"/>
      <c r="R805" s="10"/>
      <c r="S805" s="10"/>
      <c r="T805" s="10"/>
      <c r="U805" s="10"/>
      <c r="V805" s="10"/>
      <c r="W805" s="10"/>
      <c r="X805" s="10"/>
      <c r="Y805" s="10"/>
      <c r="Z805" s="10"/>
    </row>
    <row r="806" spans="1:26" ht="15.5">
      <c r="A806" s="10"/>
      <c r="B806" s="10"/>
      <c r="C806" s="10"/>
      <c r="D806" s="10"/>
      <c r="E806" s="10"/>
      <c r="F806" s="10"/>
      <c r="G806" s="507"/>
      <c r="H806" s="10"/>
      <c r="I806" s="10"/>
      <c r="J806" s="10"/>
      <c r="K806" s="10"/>
      <c r="L806" s="10"/>
      <c r="M806" s="10"/>
      <c r="N806" s="10"/>
      <c r="O806" s="10"/>
      <c r="P806" s="10"/>
      <c r="Q806" s="10"/>
      <c r="R806" s="10"/>
      <c r="S806" s="10"/>
      <c r="T806" s="10"/>
      <c r="U806" s="10"/>
      <c r="V806" s="10"/>
      <c r="W806" s="10"/>
      <c r="X806" s="10"/>
      <c r="Y806" s="10"/>
      <c r="Z806" s="10"/>
    </row>
    <row r="807" spans="1:26" ht="15.5">
      <c r="A807" s="10"/>
      <c r="B807" s="10"/>
      <c r="C807" s="10"/>
      <c r="D807" s="10"/>
      <c r="E807" s="10"/>
      <c r="F807" s="10"/>
      <c r="G807" s="507"/>
      <c r="H807" s="10"/>
      <c r="I807" s="10"/>
      <c r="J807" s="10"/>
      <c r="K807" s="10"/>
      <c r="L807" s="10"/>
      <c r="M807" s="10"/>
      <c r="N807" s="10"/>
      <c r="O807" s="10"/>
      <c r="P807" s="10"/>
      <c r="Q807" s="10"/>
      <c r="R807" s="10"/>
      <c r="S807" s="10"/>
      <c r="T807" s="10"/>
      <c r="U807" s="10"/>
      <c r="V807" s="10"/>
      <c r="W807" s="10"/>
      <c r="X807" s="10"/>
      <c r="Y807" s="10"/>
      <c r="Z807" s="10"/>
    </row>
    <row r="808" spans="1:26" ht="15.5">
      <c r="A808" s="10"/>
      <c r="B808" s="10"/>
      <c r="C808" s="10"/>
      <c r="D808" s="10"/>
      <c r="E808" s="10"/>
      <c r="F808" s="10"/>
      <c r="G808" s="507"/>
      <c r="H808" s="10"/>
      <c r="I808" s="10"/>
      <c r="J808" s="10"/>
      <c r="K808" s="10"/>
      <c r="L808" s="10"/>
      <c r="M808" s="10"/>
      <c r="N808" s="10"/>
      <c r="O808" s="10"/>
      <c r="P808" s="10"/>
      <c r="Q808" s="10"/>
      <c r="R808" s="10"/>
      <c r="S808" s="10"/>
      <c r="T808" s="10"/>
      <c r="U808" s="10"/>
      <c r="V808" s="10"/>
      <c r="W808" s="10"/>
      <c r="X808" s="10"/>
      <c r="Y808" s="10"/>
      <c r="Z808" s="10"/>
    </row>
    <row r="809" spans="1:26" ht="15.5">
      <c r="A809" s="10"/>
      <c r="B809" s="10"/>
      <c r="C809" s="10"/>
      <c r="D809" s="10"/>
      <c r="E809" s="10"/>
      <c r="F809" s="10"/>
      <c r="G809" s="507"/>
      <c r="H809" s="10"/>
      <c r="I809" s="10"/>
      <c r="J809" s="10"/>
      <c r="K809" s="10"/>
      <c r="L809" s="10"/>
      <c r="M809" s="10"/>
      <c r="N809" s="10"/>
      <c r="O809" s="10"/>
      <c r="P809" s="10"/>
      <c r="Q809" s="10"/>
      <c r="R809" s="10"/>
      <c r="S809" s="10"/>
      <c r="T809" s="10"/>
      <c r="U809" s="10"/>
      <c r="V809" s="10"/>
      <c r="W809" s="10"/>
      <c r="X809" s="10"/>
      <c r="Y809" s="10"/>
      <c r="Z809" s="10"/>
    </row>
    <row r="810" spans="1:26" ht="15.5">
      <c r="A810" s="10"/>
      <c r="B810" s="10"/>
      <c r="C810" s="10"/>
      <c r="D810" s="10"/>
      <c r="E810" s="10"/>
      <c r="F810" s="10"/>
      <c r="G810" s="507"/>
      <c r="H810" s="10"/>
      <c r="I810" s="10"/>
      <c r="J810" s="10"/>
      <c r="K810" s="10"/>
      <c r="L810" s="10"/>
      <c r="M810" s="10"/>
      <c r="N810" s="10"/>
      <c r="O810" s="10"/>
      <c r="P810" s="10"/>
      <c r="Q810" s="10"/>
      <c r="R810" s="10"/>
      <c r="S810" s="10"/>
      <c r="T810" s="10"/>
      <c r="U810" s="10"/>
      <c r="V810" s="10"/>
      <c r="W810" s="10"/>
      <c r="X810" s="10"/>
      <c r="Y810" s="10"/>
      <c r="Z810" s="10"/>
    </row>
    <row r="811" spans="1:26" ht="15.5">
      <c r="A811" s="10"/>
      <c r="B811" s="10"/>
      <c r="C811" s="10"/>
      <c r="D811" s="10"/>
      <c r="E811" s="10"/>
      <c r="F811" s="10"/>
      <c r="G811" s="507"/>
      <c r="H811" s="10"/>
      <c r="I811" s="10"/>
      <c r="J811" s="10"/>
      <c r="K811" s="10"/>
      <c r="L811" s="10"/>
      <c r="M811" s="10"/>
      <c r="N811" s="10"/>
      <c r="O811" s="10"/>
      <c r="P811" s="10"/>
      <c r="Q811" s="10"/>
      <c r="R811" s="10"/>
      <c r="S811" s="10"/>
      <c r="T811" s="10"/>
      <c r="U811" s="10"/>
      <c r="V811" s="10"/>
      <c r="W811" s="10"/>
      <c r="X811" s="10"/>
      <c r="Y811" s="10"/>
      <c r="Z811" s="10"/>
    </row>
    <row r="812" spans="1:26" ht="15.5">
      <c r="A812" s="10"/>
      <c r="B812" s="10"/>
      <c r="C812" s="10"/>
      <c r="D812" s="10"/>
      <c r="E812" s="10"/>
      <c r="F812" s="10"/>
      <c r="G812" s="507"/>
      <c r="H812" s="10"/>
      <c r="I812" s="10"/>
      <c r="J812" s="10"/>
      <c r="K812" s="10"/>
      <c r="L812" s="10"/>
      <c r="M812" s="10"/>
      <c r="N812" s="10"/>
      <c r="O812" s="10"/>
      <c r="P812" s="10"/>
      <c r="Q812" s="10"/>
      <c r="R812" s="10"/>
      <c r="S812" s="10"/>
      <c r="T812" s="10"/>
      <c r="U812" s="10"/>
      <c r="V812" s="10"/>
      <c r="W812" s="10"/>
      <c r="X812" s="10"/>
      <c r="Y812" s="10"/>
      <c r="Z812" s="10"/>
    </row>
    <row r="813" spans="1:26" ht="15.5">
      <c r="A813" s="10"/>
      <c r="B813" s="10"/>
      <c r="C813" s="10"/>
      <c r="D813" s="10"/>
      <c r="E813" s="10"/>
      <c r="F813" s="10"/>
      <c r="G813" s="507"/>
      <c r="H813" s="10"/>
      <c r="I813" s="10"/>
      <c r="J813" s="10"/>
      <c r="K813" s="10"/>
      <c r="L813" s="10"/>
      <c r="M813" s="10"/>
      <c r="N813" s="10"/>
      <c r="O813" s="10"/>
      <c r="P813" s="10"/>
      <c r="Q813" s="10"/>
      <c r="R813" s="10"/>
      <c r="S813" s="10"/>
      <c r="T813" s="10"/>
      <c r="U813" s="10"/>
      <c r="V813" s="10"/>
      <c r="W813" s="10"/>
      <c r="X813" s="10"/>
      <c r="Y813" s="10"/>
      <c r="Z813" s="10"/>
    </row>
    <row r="814" spans="1:26" ht="15.5">
      <c r="A814" s="10"/>
      <c r="B814" s="10"/>
      <c r="C814" s="10"/>
      <c r="D814" s="10"/>
      <c r="E814" s="10"/>
      <c r="F814" s="10"/>
      <c r="G814" s="507"/>
      <c r="H814" s="10"/>
      <c r="I814" s="10"/>
      <c r="J814" s="10"/>
      <c r="K814" s="10"/>
      <c r="L814" s="10"/>
      <c r="M814" s="10"/>
      <c r="N814" s="10"/>
      <c r="O814" s="10"/>
      <c r="P814" s="10"/>
      <c r="Q814" s="10"/>
      <c r="R814" s="10"/>
      <c r="S814" s="10"/>
      <c r="T814" s="10"/>
      <c r="U814" s="10"/>
      <c r="V814" s="10"/>
      <c r="W814" s="10"/>
      <c r="X814" s="10"/>
      <c r="Y814" s="10"/>
      <c r="Z814" s="10"/>
    </row>
    <row r="815" spans="1:26" ht="15.5">
      <c r="A815" s="10"/>
      <c r="B815" s="10"/>
      <c r="C815" s="10"/>
      <c r="D815" s="10"/>
      <c r="E815" s="10"/>
      <c r="F815" s="10"/>
      <c r="G815" s="507"/>
      <c r="H815" s="10"/>
      <c r="I815" s="10"/>
      <c r="J815" s="10"/>
      <c r="K815" s="10"/>
      <c r="L815" s="10"/>
      <c r="M815" s="10"/>
      <c r="N815" s="10"/>
      <c r="O815" s="10"/>
      <c r="P815" s="10"/>
      <c r="Q815" s="10"/>
      <c r="R815" s="10"/>
      <c r="S815" s="10"/>
      <c r="T815" s="10"/>
      <c r="U815" s="10"/>
      <c r="V815" s="10"/>
      <c r="W815" s="10"/>
      <c r="X815" s="10"/>
      <c r="Y815" s="10"/>
      <c r="Z815" s="10"/>
    </row>
    <row r="816" spans="1:26" ht="15.5">
      <c r="A816" s="10"/>
      <c r="B816" s="10"/>
      <c r="C816" s="10"/>
      <c r="D816" s="10"/>
      <c r="E816" s="10"/>
      <c r="F816" s="10"/>
      <c r="G816" s="507"/>
      <c r="H816" s="10"/>
      <c r="I816" s="10"/>
      <c r="J816" s="10"/>
      <c r="K816" s="10"/>
      <c r="L816" s="10"/>
      <c r="M816" s="10"/>
      <c r="N816" s="10"/>
      <c r="O816" s="10"/>
      <c r="P816" s="10"/>
      <c r="Q816" s="10"/>
      <c r="R816" s="10"/>
      <c r="S816" s="10"/>
      <c r="T816" s="10"/>
      <c r="U816" s="10"/>
      <c r="V816" s="10"/>
      <c r="W816" s="10"/>
      <c r="X816" s="10"/>
      <c r="Y816" s="10"/>
      <c r="Z816" s="10"/>
    </row>
    <row r="817" spans="1:26" ht="15.5">
      <c r="A817" s="10"/>
      <c r="B817" s="10"/>
      <c r="C817" s="10"/>
      <c r="D817" s="10"/>
      <c r="E817" s="10"/>
      <c r="F817" s="10"/>
      <c r="G817" s="507"/>
      <c r="H817" s="10"/>
      <c r="I817" s="10"/>
      <c r="J817" s="10"/>
      <c r="K817" s="10"/>
      <c r="L817" s="10"/>
      <c r="M817" s="10"/>
      <c r="N817" s="10"/>
      <c r="O817" s="10"/>
      <c r="P817" s="10"/>
      <c r="Q817" s="10"/>
      <c r="R817" s="10"/>
      <c r="S817" s="10"/>
      <c r="T817" s="10"/>
      <c r="U817" s="10"/>
      <c r="V817" s="10"/>
      <c r="W817" s="10"/>
      <c r="X817" s="10"/>
      <c r="Y817" s="10"/>
      <c r="Z817" s="10"/>
    </row>
    <row r="818" spans="1:26" ht="15.5">
      <c r="A818" s="10"/>
      <c r="B818" s="10"/>
      <c r="C818" s="10"/>
      <c r="D818" s="10"/>
      <c r="E818" s="10"/>
      <c r="F818" s="10"/>
      <c r="G818" s="507"/>
      <c r="H818" s="10"/>
      <c r="I818" s="10"/>
      <c r="J818" s="10"/>
      <c r="K818" s="10"/>
      <c r="L818" s="10"/>
      <c r="M818" s="10"/>
      <c r="N818" s="10"/>
      <c r="O818" s="10"/>
      <c r="P818" s="10"/>
      <c r="Q818" s="10"/>
      <c r="R818" s="10"/>
      <c r="S818" s="10"/>
      <c r="T818" s="10"/>
      <c r="U818" s="10"/>
      <c r="V818" s="10"/>
      <c r="W818" s="10"/>
      <c r="X818" s="10"/>
      <c r="Y818" s="10"/>
      <c r="Z818" s="10"/>
    </row>
    <row r="819" spans="1:26" ht="15.5">
      <c r="A819" s="10"/>
      <c r="B819" s="10"/>
      <c r="C819" s="10"/>
      <c r="D819" s="10"/>
      <c r="E819" s="10"/>
      <c r="F819" s="10"/>
      <c r="G819" s="507"/>
      <c r="H819" s="10"/>
      <c r="I819" s="10"/>
      <c r="J819" s="10"/>
      <c r="K819" s="10"/>
      <c r="L819" s="10"/>
      <c r="M819" s="10"/>
      <c r="N819" s="10"/>
      <c r="O819" s="10"/>
      <c r="P819" s="10"/>
      <c r="Q819" s="10"/>
      <c r="R819" s="10"/>
      <c r="S819" s="10"/>
      <c r="T819" s="10"/>
      <c r="U819" s="10"/>
      <c r="V819" s="10"/>
      <c r="W819" s="10"/>
      <c r="X819" s="10"/>
      <c r="Y819" s="10"/>
      <c r="Z819" s="10"/>
    </row>
    <row r="820" spans="1:26" ht="15.5">
      <c r="A820" s="10"/>
      <c r="B820" s="10"/>
      <c r="C820" s="10"/>
      <c r="D820" s="10"/>
      <c r="E820" s="10"/>
      <c r="F820" s="10"/>
      <c r="G820" s="507"/>
      <c r="H820" s="10"/>
      <c r="I820" s="10"/>
      <c r="J820" s="10"/>
      <c r="K820" s="10"/>
      <c r="L820" s="10"/>
      <c r="M820" s="10"/>
      <c r="N820" s="10"/>
      <c r="O820" s="10"/>
      <c r="P820" s="10"/>
      <c r="Q820" s="10"/>
      <c r="R820" s="10"/>
      <c r="S820" s="10"/>
      <c r="T820" s="10"/>
      <c r="U820" s="10"/>
      <c r="V820" s="10"/>
      <c r="W820" s="10"/>
      <c r="X820" s="10"/>
      <c r="Y820" s="10"/>
      <c r="Z820" s="10"/>
    </row>
    <row r="821" spans="1:26" ht="15.5">
      <c r="A821" s="10"/>
      <c r="B821" s="10"/>
      <c r="C821" s="10"/>
      <c r="D821" s="10"/>
      <c r="E821" s="10"/>
      <c r="F821" s="10"/>
      <c r="G821" s="507"/>
      <c r="H821" s="10"/>
      <c r="I821" s="10"/>
      <c r="J821" s="10"/>
      <c r="K821" s="10"/>
      <c r="L821" s="10"/>
      <c r="M821" s="10"/>
      <c r="N821" s="10"/>
      <c r="O821" s="10"/>
      <c r="P821" s="10"/>
      <c r="Q821" s="10"/>
      <c r="R821" s="10"/>
      <c r="S821" s="10"/>
      <c r="T821" s="10"/>
      <c r="U821" s="10"/>
      <c r="V821" s="10"/>
      <c r="W821" s="10"/>
      <c r="X821" s="10"/>
      <c r="Y821" s="10"/>
      <c r="Z821" s="10"/>
    </row>
    <row r="822" spans="1:26" ht="15.5">
      <c r="A822" s="10"/>
      <c r="B822" s="10"/>
      <c r="C822" s="10"/>
      <c r="D822" s="10"/>
      <c r="E822" s="10"/>
      <c r="F822" s="10"/>
      <c r="G822" s="507"/>
      <c r="H822" s="10"/>
      <c r="I822" s="10"/>
      <c r="J822" s="10"/>
      <c r="K822" s="10"/>
      <c r="L822" s="10"/>
      <c r="M822" s="10"/>
      <c r="N822" s="10"/>
      <c r="O822" s="10"/>
      <c r="P822" s="10"/>
      <c r="Q822" s="10"/>
      <c r="R822" s="10"/>
      <c r="S822" s="10"/>
      <c r="T822" s="10"/>
      <c r="U822" s="10"/>
      <c r="V822" s="10"/>
      <c r="W822" s="10"/>
      <c r="X822" s="10"/>
      <c r="Y822" s="10"/>
      <c r="Z822" s="10"/>
    </row>
    <row r="823" spans="1:26" ht="15.5">
      <c r="A823" s="10"/>
      <c r="B823" s="10"/>
      <c r="C823" s="10"/>
      <c r="D823" s="10"/>
      <c r="E823" s="10"/>
      <c r="F823" s="10"/>
      <c r="G823" s="507"/>
      <c r="H823" s="10"/>
      <c r="I823" s="10"/>
      <c r="J823" s="10"/>
      <c r="K823" s="10"/>
      <c r="L823" s="10"/>
      <c r="M823" s="10"/>
      <c r="N823" s="10"/>
      <c r="O823" s="10"/>
      <c r="P823" s="10"/>
      <c r="Q823" s="10"/>
      <c r="R823" s="10"/>
      <c r="S823" s="10"/>
      <c r="T823" s="10"/>
      <c r="U823" s="10"/>
      <c r="V823" s="10"/>
      <c r="W823" s="10"/>
      <c r="X823" s="10"/>
      <c r="Y823" s="10"/>
      <c r="Z823" s="10"/>
    </row>
    <row r="824" spans="1:26" ht="15.5">
      <c r="A824" s="10"/>
      <c r="B824" s="10"/>
      <c r="C824" s="10"/>
      <c r="D824" s="10"/>
      <c r="E824" s="10"/>
      <c r="F824" s="10"/>
      <c r="G824" s="507"/>
      <c r="H824" s="10"/>
      <c r="I824" s="10"/>
      <c r="J824" s="10"/>
      <c r="K824" s="10"/>
      <c r="L824" s="10"/>
      <c r="M824" s="10"/>
      <c r="N824" s="10"/>
      <c r="O824" s="10"/>
      <c r="P824" s="10"/>
      <c r="Q824" s="10"/>
      <c r="R824" s="10"/>
      <c r="S824" s="10"/>
      <c r="T824" s="10"/>
      <c r="U824" s="10"/>
      <c r="V824" s="10"/>
      <c r="W824" s="10"/>
      <c r="X824" s="10"/>
      <c r="Y824" s="10"/>
      <c r="Z824" s="10"/>
    </row>
    <row r="825" spans="1:26" ht="15.5">
      <c r="A825" s="10"/>
      <c r="B825" s="10"/>
      <c r="C825" s="10"/>
      <c r="D825" s="10"/>
      <c r="E825" s="10"/>
      <c r="F825" s="10"/>
      <c r="G825" s="507"/>
      <c r="H825" s="10"/>
      <c r="I825" s="10"/>
      <c r="J825" s="10"/>
      <c r="K825" s="10"/>
      <c r="L825" s="10"/>
      <c r="M825" s="10"/>
      <c r="N825" s="10"/>
      <c r="O825" s="10"/>
      <c r="P825" s="10"/>
      <c r="Q825" s="10"/>
      <c r="R825" s="10"/>
      <c r="S825" s="10"/>
      <c r="T825" s="10"/>
      <c r="U825" s="10"/>
      <c r="V825" s="10"/>
      <c r="W825" s="10"/>
      <c r="X825" s="10"/>
      <c r="Y825" s="10"/>
      <c r="Z825" s="10"/>
    </row>
    <row r="826" spans="1:26" ht="15.5">
      <c r="A826" s="10"/>
      <c r="B826" s="10"/>
      <c r="C826" s="10"/>
      <c r="D826" s="10"/>
      <c r="E826" s="10"/>
      <c r="F826" s="10"/>
      <c r="G826" s="507"/>
      <c r="H826" s="10"/>
      <c r="I826" s="10"/>
      <c r="J826" s="10"/>
      <c r="K826" s="10"/>
      <c r="L826" s="10"/>
      <c r="M826" s="10"/>
      <c r="N826" s="10"/>
      <c r="O826" s="10"/>
      <c r="P826" s="10"/>
      <c r="Q826" s="10"/>
      <c r="R826" s="10"/>
      <c r="S826" s="10"/>
      <c r="T826" s="10"/>
      <c r="U826" s="10"/>
      <c r="V826" s="10"/>
      <c r="W826" s="10"/>
      <c r="X826" s="10"/>
      <c r="Y826" s="10"/>
      <c r="Z826" s="10"/>
    </row>
    <row r="827" spans="1:26" ht="15.5">
      <c r="A827" s="10"/>
      <c r="B827" s="10"/>
      <c r="C827" s="10"/>
      <c r="D827" s="10"/>
      <c r="E827" s="10"/>
      <c r="F827" s="10"/>
      <c r="G827" s="507"/>
      <c r="H827" s="10"/>
      <c r="I827" s="10"/>
      <c r="J827" s="10"/>
      <c r="K827" s="10"/>
      <c r="L827" s="10"/>
      <c r="M827" s="10"/>
      <c r="N827" s="10"/>
      <c r="O827" s="10"/>
      <c r="P827" s="10"/>
      <c r="Q827" s="10"/>
      <c r="R827" s="10"/>
      <c r="S827" s="10"/>
      <c r="T827" s="10"/>
      <c r="U827" s="10"/>
      <c r="V827" s="10"/>
      <c r="W827" s="10"/>
      <c r="X827" s="10"/>
      <c r="Y827" s="10"/>
      <c r="Z827" s="10"/>
    </row>
    <row r="828" spans="1:26" ht="15.5">
      <c r="A828" s="10"/>
      <c r="B828" s="10"/>
      <c r="C828" s="10"/>
      <c r="D828" s="10"/>
      <c r="E828" s="10"/>
      <c r="F828" s="10"/>
      <c r="G828" s="507"/>
      <c r="H828" s="10"/>
      <c r="I828" s="10"/>
      <c r="J828" s="10"/>
      <c r="K828" s="10"/>
      <c r="L828" s="10"/>
      <c r="M828" s="10"/>
      <c r="N828" s="10"/>
      <c r="O828" s="10"/>
      <c r="P828" s="10"/>
      <c r="Q828" s="10"/>
      <c r="R828" s="10"/>
      <c r="S828" s="10"/>
      <c r="T828" s="10"/>
      <c r="U828" s="10"/>
      <c r="V828" s="10"/>
      <c r="W828" s="10"/>
      <c r="X828" s="10"/>
      <c r="Y828" s="10"/>
      <c r="Z828" s="10"/>
    </row>
    <row r="829" spans="1:26" ht="15.5">
      <c r="A829" s="10"/>
      <c r="B829" s="10"/>
      <c r="C829" s="10"/>
      <c r="D829" s="10"/>
      <c r="E829" s="10"/>
      <c r="F829" s="10"/>
      <c r="G829" s="507"/>
      <c r="H829" s="10"/>
      <c r="I829" s="10"/>
      <c r="J829" s="10"/>
      <c r="K829" s="10"/>
      <c r="L829" s="10"/>
      <c r="M829" s="10"/>
      <c r="N829" s="10"/>
      <c r="O829" s="10"/>
      <c r="P829" s="10"/>
      <c r="Q829" s="10"/>
      <c r="R829" s="10"/>
      <c r="S829" s="10"/>
      <c r="T829" s="10"/>
      <c r="U829" s="10"/>
      <c r="V829" s="10"/>
      <c r="W829" s="10"/>
      <c r="X829" s="10"/>
      <c r="Y829" s="10"/>
      <c r="Z829" s="10"/>
    </row>
    <row r="830" spans="1:26" ht="15.5">
      <c r="A830" s="10"/>
      <c r="B830" s="10"/>
      <c r="C830" s="10"/>
      <c r="D830" s="10"/>
      <c r="E830" s="10"/>
      <c r="F830" s="10"/>
      <c r="G830" s="507"/>
      <c r="H830" s="10"/>
      <c r="I830" s="10"/>
      <c r="J830" s="10"/>
      <c r="K830" s="10"/>
      <c r="L830" s="10"/>
      <c r="M830" s="10"/>
      <c r="N830" s="10"/>
      <c r="O830" s="10"/>
      <c r="P830" s="10"/>
      <c r="Q830" s="10"/>
      <c r="R830" s="10"/>
      <c r="S830" s="10"/>
      <c r="T830" s="10"/>
      <c r="U830" s="10"/>
      <c r="V830" s="10"/>
      <c r="W830" s="10"/>
      <c r="X830" s="10"/>
      <c r="Y830" s="10"/>
      <c r="Z830" s="10"/>
    </row>
    <row r="831" spans="1:26" ht="15.5">
      <c r="A831" s="10"/>
      <c r="B831" s="10"/>
      <c r="C831" s="10"/>
      <c r="D831" s="10"/>
      <c r="E831" s="10"/>
      <c r="F831" s="10"/>
      <c r="G831" s="507"/>
      <c r="H831" s="10"/>
      <c r="I831" s="10"/>
      <c r="J831" s="10"/>
      <c r="K831" s="10"/>
      <c r="L831" s="10"/>
      <c r="M831" s="10"/>
      <c r="N831" s="10"/>
      <c r="O831" s="10"/>
      <c r="P831" s="10"/>
      <c r="Q831" s="10"/>
      <c r="R831" s="10"/>
      <c r="S831" s="10"/>
      <c r="T831" s="10"/>
      <c r="U831" s="10"/>
      <c r="V831" s="10"/>
      <c r="W831" s="10"/>
      <c r="X831" s="10"/>
      <c r="Y831" s="10"/>
      <c r="Z831" s="10"/>
    </row>
    <row r="832" spans="1:26" ht="15.5">
      <c r="A832" s="10"/>
      <c r="B832" s="10"/>
      <c r="C832" s="10"/>
      <c r="D832" s="10"/>
      <c r="E832" s="10"/>
      <c r="F832" s="10"/>
      <c r="G832" s="507"/>
      <c r="H832" s="10"/>
      <c r="I832" s="10"/>
      <c r="J832" s="10"/>
      <c r="K832" s="10"/>
      <c r="L832" s="10"/>
      <c r="M832" s="10"/>
      <c r="N832" s="10"/>
      <c r="O832" s="10"/>
      <c r="P832" s="10"/>
      <c r="Q832" s="10"/>
      <c r="R832" s="10"/>
      <c r="S832" s="10"/>
      <c r="T832" s="10"/>
      <c r="U832" s="10"/>
      <c r="V832" s="10"/>
      <c r="W832" s="10"/>
      <c r="X832" s="10"/>
      <c r="Y832" s="10"/>
      <c r="Z832" s="10"/>
    </row>
    <row r="833" spans="1:26" ht="15.5">
      <c r="A833" s="10"/>
      <c r="B833" s="10"/>
      <c r="C833" s="10"/>
      <c r="D833" s="10"/>
      <c r="E833" s="10"/>
      <c r="F833" s="10"/>
      <c r="G833" s="507"/>
      <c r="H833" s="10"/>
      <c r="I833" s="10"/>
      <c r="J833" s="10"/>
      <c r="K833" s="10"/>
      <c r="L833" s="10"/>
      <c r="M833" s="10"/>
      <c r="N833" s="10"/>
      <c r="O833" s="10"/>
      <c r="P833" s="10"/>
      <c r="Q833" s="10"/>
      <c r="R833" s="10"/>
      <c r="S833" s="10"/>
      <c r="T833" s="10"/>
      <c r="U833" s="10"/>
      <c r="V833" s="10"/>
      <c r="W833" s="10"/>
      <c r="X833" s="10"/>
      <c r="Y833" s="10"/>
      <c r="Z833" s="10"/>
    </row>
    <row r="834" spans="1:26" ht="15.5">
      <c r="A834" s="10"/>
      <c r="B834" s="10"/>
      <c r="C834" s="10"/>
      <c r="D834" s="10"/>
      <c r="E834" s="10"/>
      <c r="F834" s="10"/>
      <c r="G834" s="507"/>
      <c r="H834" s="10"/>
      <c r="I834" s="10"/>
      <c r="J834" s="10"/>
      <c r="K834" s="10"/>
      <c r="L834" s="10"/>
      <c r="M834" s="10"/>
      <c r="N834" s="10"/>
      <c r="O834" s="10"/>
      <c r="P834" s="10"/>
      <c r="Q834" s="10"/>
      <c r="R834" s="10"/>
      <c r="S834" s="10"/>
      <c r="T834" s="10"/>
      <c r="U834" s="10"/>
      <c r="V834" s="10"/>
      <c r="W834" s="10"/>
      <c r="X834" s="10"/>
      <c r="Y834" s="10"/>
      <c r="Z834" s="10"/>
    </row>
    <row r="835" spans="1:26" ht="15.5">
      <c r="A835" s="10"/>
      <c r="B835" s="10"/>
      <c r="C835" s="10"/>
      <c r="D835" s="10"/>
      <c r="E835" s="10"/>
      <c r="F835" s="10"/>
      <c r="G835" s="507"/>
      <c r="H835" s="10"/>
      <c r="I835" s="10"/>
      <c r="J835" s="10"/>
      <c r="K835" s="10"/>
      <c r="L835" s="10"/>
      <c r="M835" s="10"/>
      <c r="N835" s="10"/>
      <c r="O835" s="10"/>
      <c r="P835" s="10"/>
      <c r="Q835" s="10"/>
      <c r="R835" s="10"/>
      <c r="S835" s="10"/>
      <c r="T835" s="10"/>
      <c r="U835" s="10"/>
      <c r="V835" s="10"/>
      <c r="W835" s="10"/>
      <c r="X835" s="10"/>
      <c r="Y835" s="10"/>
      <c r="Z835" s="10"/>
    </row>
    <row r="836" spans="1:26" ht="15.5">
      <c r="A836" s="10"/>
      <c r="B836" s="10"/>
      <c r="C836" s="10"/>
      <c r="D836" s="10"/>
      <c r="E836" s="10"/>
      <c r="F836" s="10"/>
      <c r="G836" s="507"/>
      <c r="H836" s="10"/>
      <c r="I836" s="10"/>
      <c r="J836" s="10"/>
      <c r="K836" s="10"/>
      <c r="L836" s="10"/>
      <c r="M836" s="10"/>
      <c r="N836" s="10"/>
      <c r="O836" s="10"/>
      <c r="P836" s="10"/>
      <c r="Q836" s="10"/>
      <c r="R836" s="10"/>
      <c r="S836" s="10"/>
      <c r="T836" s="10"/>
      <c r="U836" s="10"/>
      <c r="V836" s="10"/>
      <c r="W836" s="10"/>
      <c r="X836" s="10"/>
      <c r="Y836" s="10"/>
      <c r="Z836" s="10"/>
    </row>
    <row r="837" spans="1:26" ht="15.5">
      <c r="A837" s="10"/>
      <c r="B837" s="10"/>
      <c r="C837" s="10"/>
      <c r="D837" s="10"/>
      <c r="E837" s="10"/>
      <c r="F837" s="10"/>
      <c r="G837" s="507"/>
      <c r="H837" s="10"/>
      <c r="I837" s="10"/>
      <c r="J837" s="10"/>
      <c r="K837" s="10"/>
      <c r="L837" s="10"/>
      <c r="M837" s="10"/>
      <c r="N837" s="10"/>
      <c r="O837" s="10"/>
      <c r="P837" s="10"/>
      <c r="Q837" s="10"/>
      <c r="R837" s="10"/>
      <c r="S837" s="10"/>
      <c r="T837" s="10"/>
      <c r="U837" s="10"/>
      <c r="V837" s="10"/>
      <c r="W837" s="10"/>
      <c r="X837" s="10"/>
      <c r="Y837" s="10"/>
      <c r="Z837" s="10"/>
    </row>
    <row r="838" spans="1:26" ht="15.5">
      <c r="A838" s="10"/>
      <c r="B838" s="10"/>
      <c r="C838" s="10"/>
      <c r="D838" s="10"/>
      <c r="E838" s="10"/>
      <c r="F838" s="10"/>
      <c r="G838" s="507"/>
      <c r="H838" s="10"/>
      <c r="I838" s="10"/>
      <c r="J838" s="10"/>
      <c r="K838" s="10"/>
      <c r="L838" s="10"/>
      <c r="M838" s="10"/>
      <c r="N838" s="10"/>
      <c r="O838" s="10"/>
      <c r="P838" s="10"/>
      <c r="Q838" s="10"/>
      <c r="R838" s="10"/>
      <c r="S838" s="10"/>
      <c r="T838" s="10"/>
      <c r="U838" s="10"/>
      <c r="V838" s="10"/>
      <c r="W838" s="10"/>
      <c r="X838" s="10"/>
      <c r="Y838" s="10"/>
      <c r="Z838" s="10"/>
    </row>
    <row r="839" spans="1:26" ht="15.5">
      <c r="A839" s="10"/>
      <c r="B839" s="10"/>
      <c r="C839" s="10"/>
      <c r="D839" s="10"/>
      <c r="E839" s="10"/>
      <c r="F839" s="10"/>
      <c r="G839" s="507"/>
      <c r="H839" s="10"/>
      <c r="I839" s="10"/>
      <c r="J839" s="10"/>
      <c r="K839" s="10"/>
      <c r="L839" s="10"/>
      <c r="M839" s="10"/>
      <c r="N839" s="10"/>
      <c r="O839" s="10"/>
      <c r="P839" s="10"/>
      <c r="Q839" s="10"/>
      <c r="R839" s="10"/>
      <c r="S839" s="10"/>
      <c r="T839" s="10"/>
      <c r="U839" s="10"/>
      <c r="V839" s="10"/>
      <c r="W839" s="10"/>
      <c r="X839" s="10"/>
      <c r="Y839" s="10"/>
      <c r="Z839" s="10"/>
    </row>
    <row r="840" spans="1:26" ht="15.5">
      <c r="A840" s="10"/>
      <c r="B840" s="10"/>
      <c r="C840" s="10"/>
      <c r="D840" s="10"/>
      <c r="E840" s="10"/>
      <c r="F840" s="10"/>
      <c r="G840" s="507"/>
      <c r="H840" s="10"/>
      <c r="I840" s="10"/>
      <c r="J840" s="10"/>
      <c r="K840" s="10"/>
      <c r="L840" s="10"/>
      <c r="M840" s="10"/>
      <c r="N840" s="10"/>
      <c r="O840" s="10"/>
      <c r="P840" s="10"/>
      <c r="Q840" s="10"/>
      <c r="R840" s="10"/>
      <c r="S840" s="10"/>
      <c r="T840" s="10"/>
      <c r="U840" s="10"/>
      <c r="V840" s="10"/>
      <c r="W840" s="10"/>
      <c r="X840" s="10"/>
      <c r="Y840" s="10"/>
      <c r="Z840" s="10"/>
    </row>
    <row r="841" spans="1:26" ht="15.5">
      <c r="A841" s="10"/>
      <c r="B841" s="10"/>
      <c r="C841" s="10"/>
      <c r="D841" s="10"/>
      <c r="E841" s="10"/>
      <c r="F841" s="10"/>
      <c r="G841" s="507"/>
      <c r="H841" s="10"/>
      <c r="I841" s="10"/>
      <c r="J841" s="10"/>
      <c r="K841" s="10"/>
      <c r="L841" s="10"/>
      <c r="M841" s="10"/>
      <c r="N841" s="10"/>
      <c r="O841" s="10"/>
      <c r="P841" s="10"/>
      <c r="Q841" s="10"/>
      <c r="R841" s="10"/>
      <c r="S841" s="10"/>
      <c r="T841" s="10"/>
      <c r="U841" s="10"/>
      <c r="V841" s="10"/>
      <c r="W841" s="10"/>
      <c r="X841" s="10"/>
      <c r="Y841" s="10"/>
      <c r="Z841" s="10"/>
    </row>
    <row r="842" spans="1:26" ht="15.5">
      <c r="A842" s="10"/>
      <c r="B842" s="10"/>
      <c r="C842" s="10"/>
      <c r="D842" s="10"/>
      <c r="E842" s="10"/>
      <c r="F842" s="10"/>
      <c r="G842" s="507"/>
      <c r="H842" s="10"/>
      <c r="I842" s="10"/>
      <c r="J842" s="10"/>
      <c r="K842" s="10"/>
      <c r="L842" s="10"/>
      <c r="M842" s="10"/>
      <c r="N842" s="10"/>
      <c r="O842" s="10"/>
      <c r="P842" s="10"/>
      <c r="Q842" s="10"/>
      <c r="R842" s="10"/>
      <c r="S842" s="10"/>
      <c r="T842" s="10"/>
      <c r="U842" s="10"/>
      <c r="V842" s="10"/>
      <c r="W842" s="10"/>
      <c r="X842" s="10"/>
      <c r="Y842" s="10"/>
      <c r="Z842" s="10"/>
    </row>
    <row r="843" spans="1:26" ht="15.5">
      <c r="A843" s="10"/>
      <c r="B843" s="10"/>
      <c r="C843" s="10"/>
      <c r="D843" s="10"/>
      <c r="E843" s="10"/>
      <c r="F843" s="10"/>
      <c r="G843" s="507"/>
      <c r="H843" s="10"/>
      <c r="I843" s="10"/>
      <c r="J843" s="10"/>
      <c r="K843" s="10"/>
      <c r="L843" s="10"/>
      <c r="M843" s="10"/>
      <c r="N843" s="10"/>
      <c r="O843" s="10"/>
      <c r="P843" s="10"/>
      <c r="Q843" s="10"/>
      <c r="R843" s="10"/>
      <c r="S843" s="10"/>
      <c r="T843" s="10"/>
      <c r="U843" s="10"/>
      <c r="V843" s="10"/>
      <c r="W843" s="10"/>
      <c r="X843" s="10"/>
      <c r="Y843" s="10"/>
      <c r="Z843" s="10"/>
    </row>
    <row r="844" spans="1:26" ht="15.5">
      <c r="A844" s="10"/>
      <c r="B844" s="10"/>
      <c r="C844" s="10"/>
      <c r="D844" s="10"/>
      <c r="E844" s="10"/>
      <c r="F844" s="10"/>
      <c r="G844" s="507"/>
      <c r="H844" s="10"/>
      <c r="I844" s="10"/>
      <c r="J844" s="10"/>
      <c r="K844" s="10"/>
      <c r="L844" s="10"/>
      <c r="M844" s="10"/>
      <c r="N844" s="10"/>
      <c r="O844" s="10"/>
      <c r="P844" s="10"/>
      <c r="Q844" s="10"/>
      <c r="R844" s="10"/>
      <c r="S844" s="10"/>
      <c r="T844" s="10"/>
      <c r="U844" s="10"/>
      <c r="V844" s="10"/>
      <c r="W844" s="10"/>
      <c r="X844" s="10"/>
      <c r="Y844" s="10"/>
      <c r="Z844" s="10"/>
    </row>
    <row r="845" spans="1:26" ht="15.5">
      <c r="A845" s="10"/>
      <c r="B845" s="10"/>
      <c r="C845" s="10"/>
      <c r="D845" s="10"/>
      <c r="E845" s="10"/>
      <c r="F845" s="10"/>
      <c r="G845" s="507"/>
      <c r="H845" s="10"/>
      <c r="I845" s="10"/>
      <c r="J845" s="10"/>
      <c r="K845" s="10"/>
      <c r="L845" s="10"/>
      <c r="M845" s="10"/>
      <c r="N845" s="10"/>
      <c r="O845" s="10"/>
      <c r="P845" s="10"/>
      <c r="Q845" s="10"/>
      <c r="R845" s="10"/>
      <c r="S845" s="10"/>
      <c r="T845" s="10"/>
      <c r="U845" s="10"/>
      <c r="V845" s="10"/>
      <c r="W845" s="10"/>
      <c r="X845" s="10"/>
      <c r="Y845" s="10"/>
      <c r="Z845" s="10"/>
    </row>
    <row r="846" spans="1:26" ht="15.5">
      <c r="A846" s="10"/>
      <c r="B846" s="10"/>
      <c r="C846" s="10"/>
      <c r="D846" s="10"/>
      <c r="E846" s="10"/>
      <c r="F846" s="10"/>
      <c r="G846" s="507"/>
      <c r="H846" s="10"/>
      <c r="I846" s="10"/>
      <c r="J846" s="10"/>
      <c r="K846" s="10"/>
      <c r="L846" s="10"/>
      <c r="M846" s="10"/>
      <c r="N846" s="10"/>
      <c r="O846" s="10"/>
      <c r="P846" s="10"/>
      <c r="Q846" s="10"/>
      <c r="R846" s="10"/>
      <c r="S846" s="10"/>
      <c r="T846" s="10"/>
      <c r="U846" s="10"/>
      <c r="V846" s="10"/>
      <c r="W846" s="10"/>
      <c r="X846" s="10"/>
      <c r="Y846" s="10"/>
      <c r="Z846" s="10"/>
    </row>
    <row r="847" spans="1:26" ht="15.5">
      <c r="A847" s="10"/>
      <c r="B847" s="10"/>
      <c r="C847" s="10"/>
      <c r="D847" s="10"/>
      <c r="E847" s="10"/>
      <c r="F847" s="10"/>
      <c r="G847" s="507"/>
      <c r="H847" s="10"/>
      <c r="I847" s="10"/>
      <c r="J847" s="10"/>
      <c r="K847" s="10"/>
      <c r="L847" s="10"/>
      <c r="M847" s="10"/>
      <c r="N847" s="10"/>
      <c r="O847" s="10"/>
      <c r="P847" s="10"/>
      <c r="Q847" s="10"/>
      <c r="R847" s="10"/>
      <c r="S847" s="10"/>
      <c r="T847" s="10"/>
      <c r="U847" s="10"/>
      <c r="V847" s="10"/>
      <c r="W847" s="10"/>
      <c r="X847" s="10"/>
      <c r="Y847" s="10"/>
      <c r="Z847" s="10"/>
    </row>
    <row r="848" spans="1:26" ht="15.5">
      <c r="A848" s="10"/>
      <c r="B848" s="10"/>
      <c r="C848" s="10"/>
      <c r="D848" s="10"/>
      <c r="E848" s="10"/>
      <c r="F848" s="10"/>
      <c r="G848" s="507"/>
      <c r="H848" s="10"/>
      <c r="I848" s="10"/>
      <c r="J848" s="10"/>
      <c r="K848" s="10"/>
      <c r="L848" s="10"/>
      <c r="M848" s="10"/>
      <c r="N848" s="10"/>
      <c r="O848" s="10"/>
      <c r="P848" s="10"/>
      <c r="Q848" s="10"/>
      <c r="R848" s="10"/>
      <c r="S848" s="10"/>
      <c r="T848" s="10"/>
      <c r="U848" s="10"/>
      <c r="V848" s="10"/>
      <c r="W848" s="10"/>
      <c r="X848" s="10"/>
      <c r="Y848" s="10"/>
      <c r="Z848" s="10"/>
    </row>
    <row r="849" spans="1:26" ht="15.5">
      <c r="A849" s="10"/>
      <c r="B849" s="10"/>
      <c r="C849" s="10"/>
      <c r="D849" s="10"/>
      <c r="E849" s="10"/>
      <c r="F849" s="10"/>
      <c r="G849" s="507"/>
      <c r="H849" s="10"/>
      <c r="I849" s="10"/>
      <c r="J849" s="10"/>
      <c r="K849" s="10"/>
      <c r="L849" s="10"/>
      <c r="M849" s="10"/>
      <c r="N849" s="10"/>
      <c r="O849" s="10"/>
      <c r="P849" s="10"/>
      <c r="Q849" s="10"/>
      <c r="R849" s="10"/>
      <c r="S849" s="10"/>
      <c r="T849" s="10"/>
      <c r="U849" s="10"/>
      <c r="V849" s="10"/>
      <c r="W849" s="10"/>
      <c r="X849" s="10"/>
      <c r="Y849" s="10"/>
      <c r="Z849" s="10"/>
    </row>
    <row r="850" spans="1:26" ht="15.5">
      <c r="A850" s="10"/>
      <c r="B850" s="10"/>
      <c r="C850" s="10"/>
      <c r="D850" s="10"/>
      <c r="E850" s="10"/>
      <c r="F850" s="10"/>
      <c r="G850" s="507"/>
      <c r="H850" s="10"/>
      <c r="I850" s="10"/>
      <c r="J850" s="10"/>
      <c r="K850" s="10"/>
      <c r="L850" s="10"/>
      <c r="M850" s="10"/>
      <c r="N850" s="10"/>
      <c r="O850" s="10"/>
      <c r="P850" s="10"/>
      <c r="Q850" s="10"/>
      <c r="R850" s="10"/>
      <c r="S850" s="10"/>
      <c r="T850" s="10"/>
      <c r="U850" s="10"/>
      <c r="V850" s="10"/>
      <c r="W850" s="10"/>
      <c r="X850" s="10"/>
      <c r="Y850" s="10"/>
      <c r="Z850" s="10"/>
    </row>
    <row r="851" spans="1:26" ht="15.5">
      <c r="A851" s="10"/>
      <c r="B851" s="10"/>
      <c r="C851" s="10"/>
      <c r="D851" s="10"/>
      <c r="E851" s="10"/>
      <c r="F851" s="10"/>
      <c r="G851" s="507"/>
      <c r="H851" s="10"/>
      <c r="I851" s="10"/>
      <c r="J851" s="10"/>
      <c r="K851" s="10"/>
      <c r="L851" s="10"/>
      <c r="M851" s="10"/>
      <c r="N851" s="10"/>
      <c r="O851" s="10"/>
      <c r="P851" s="10"/>
      <c r="Q851" s="10"/>
      <c r="R851" s="10"/>
      <c r="S851" s="10"/>
      <c r="T851" s="10"/>
      <c r="U851" s="10"/>
      <c r="V851" s="10"/>
      <c r="W851" s="10"/>
      <c r="X851" s="10"/>
      <c r="Y851" s="10"/>
      <c r="Z851" s="10"/>
    </row>
    <row r="852" spans="1:26" ht="15.5">
      <c r="A852" s="10"/>
      <c r="B852" s="10"/>
      <c r="C852" s="10"/>
      <c r="D852" s="10"/>
      <c r="E852" s="10"/>
      <c r="F852" s="10"/>
      <c r="G852" s="507"/>
      <c r="H852" s="10"/>
      <c r="I852" s="10"/>
      <c r="J852" s="10"/>
      <c r="K852" s="10"/>
      <c r="L852" s="10"/>
      <c r="M852" s="10"/>
      <c r="N852" s="10"/>
      <c r="O852" s="10"/>
      <c r="P852" s="10"/>
      <c r="Q852" s="10"/>
      <c r="R852" s="10"/>
      <c r="S852" s="10"/>
      <c r="T852" s="10"/>
      <c r="U852" s="10"/>
      <c r="V852" s="10"/>
      <c r="W852" s="10"/>
      <c r="X852" s="10"/>
      <c r="Y852" s="10"/>
      <c r="Z852" s="10"/>
    </row>
    <row r="853" spans="1:26" ht="15.5">
      <c r="A853" s="10"/>
      <c r="B853" s="10"/>
      <c r="C853" s="10"/>
      <c r="D853" s="10"/>
      <c r="E853" s="10"/>
      <c r="F853" s="10"/>
      <c r="G853" s="507"/>
      <c r="H853" s="10"/>
      <c r="I853" s="10"/>
      <c r="J853" s="10"/>
      <c r="K853" s="10"/>
      <c r="L853" s="10"/>
      <c r="M853" s="10"/>
      <c r="N853" s="10"/>
      <c r="O853" s="10"/>
      <c r="P853" s="10"/>
      <c r="Q853" s="10"/>
      <c r="R853" s="10"/>
      <c r="S853" s="10"/>
      <c r="T853" s="10"/>
      <c r="U853" s="10"/>
      <c r="V853" s="10"/>
      <c r="W853" s="10"/>
      <c r="X853" s="10"/>
      <c r="Y853" s="10"/>
      <c r="Z853" s="10"/>
    </row>
    <row r="854" spans="1:26" ht="15.5">
      <c r="A854" s="10"/>
      <c r="B854" s="10"/>
      <c r="C854" s="10"/>
      <c r="D854" s="10"/>
      <c r="E854" s="10"/>
      <c r="F854" s="10"/>
      <c r="G854" s="507"/>
      <c r="H854" s="10"/>
      <c r="I854" s="10"/>
      <c r="J854" s="10"/>
      <c r="K854" s="10"/>
      <c r="L854" s="10"/>
      <c r="M854" s="10"/>
      <c r="N854" s="10"/>
      <c r="O854" s="10"/>
      <c r="P854" s="10"/>
      <c r="Q854" s="10"/>
      <c r="R854" s="10"/>
      <c r="S854" s="10"/>
      <c r="T854" s="10"/>
      <c r="U854" s="10"/>
      <c r="V854" s="10"/>
      <c r="W854" s="10"/>
      <c r="X854" s="10"/>
      <c r="Y854" s="10"/>
      <c r="Z854" s="10"/>
    </row>
    <row r="855" spans="1:26" ht="15.5">
      <c r="A855" s="10"/>
      <c r="B855" s="10"/>
      <c r="C855" s="10"/>
      <c r="D855" s="10"/>
      <c r="E855" s="10"/>
      <c r="F855" s="10"/>
      <c r="G855" s="507"/>
      <c r="H855" s="10"/>
      <c r="I855" s="10"/>
      <c r="J855" s="10"/>
      <c r="K855" s="10"/>
      <c r="L855" s="10"/>
      <c r="M855" s="10"/>
      <c r="N855" s="10"/>
      <c r="O855" s="10"/>
      <c r="P855" s="10"/>
      <c r="Q855" s="10"/>
      <c r="R855" s="10"/>
      <c r="S855" s="10"/>
      <c r="T855" s="10"/>
      <c r="U855" s="10"/>
      <c r="V855" s="10"/>
      <c r="W855" s="10"/>
      <c r="X855" s="10"/>
      <c r="Y855" s="10"/>
      <c r="Z855" s="10"/>
    </row>
    <row r="856" spans="1:26" ht="15.5">
      <c r="A856" s="10"/>
      <c r="B856" s="10"/>
      <c r="C856" s="10"/>
      <c r="D856" s="10"/>
      <c r="E856" s="10"/>
      <c r="F856" s="10"/>
      <c r="G856" s="507"/>
      <c r="H856" s="10"/>
      <c r="I856" s="10"/>
      <c r="J856" s="10"/>
      <c r="K856" s="10"/>
      <c r="L856" s="10"/>
      <c r="M856" s="10"/>
      <c r="N856" s="10"/>
      <c r="O856" s="10"/>
      <c r="P856" s="10"/>
      <c r="Q856" s="10"/>
      <c r="R856" s="10"/>
      <c r="S856" s="10"/>
      <c r="T856" s="10"/>
      <c r="U856" s="10"/>
      <c r="V856" s="10"/>
      <c r="W856" s="10"/>
      <c r="X856" s="10"/>
      <c r="Y856" s="10"/>
      <c r="Z856" s="10"/>
    </row>
    <row r="857" spans="1:26" ht="15.5">
      <c r="A857" s="10"/>
      <c r="B857" s="10"/>
      <c r="C857" s="10"/>
      <c r="D857" s="10"/>
      <c r="E857" s="10"/>
      <c r="F857" s="10"/>
      <c r="G857" s="507"/>
      <c r="H857" s="10"/>
      <c r="I857" s="10"/>
      <c r="J857" s="10"/>
      <c r="K857" s="10"/>
      <c r="L857" s="10"/>
      <c r="M857" s="10"/>
      <c r="N857" s="10"/>
      <c r="O857" s="10"/>
      <c r="P857" s="10"/>
      <c r="Q857" s="10"/>
      <c r="R857" s="10"/>
      <c r="S857" s="10"/>
      <c r="T857" s="10"/>
      <c r="U857" s="10"/>
      <c r="V857" s="10"/>
      <c r="W857" s="10"/>
      <c r="X857" s="10"/>
      <c r="Y857" s="10"/>
      <c r="Z857" s="10"/>
    </row>
    <row r="858" spans="1:26" ht="15.5">
      <c r="A858" s="10"/>
      <c r="B858" s="10"/>
      <c r="C858" s="10"/>
      <c r="D858" s="10"/>
      <c r="E858" s="10"/>
      <c r="F858" s="10"/>
      <c r="G858" s="507"/>
      <c r="H858" s="10"/>
      <c r="I858" s="10"/>
      <c r="J858" s="10"/>
      <c r="K858" s="10"/>
      <c r="L858" s="10"/>
      <c r="M858" s="10"/>
      <c r="N858" s="10"/>
      <c r="O858" s="10"/>
      <c r="P858" s="10"/>
      <c r="Q858" s="10"/>
      <c r="R858" s="10"/>
      <c r="S858" s="10"/>
      <c r="T858" s="10"/>
      <c r="U858" s="10"/>
      <c r="V858" s="10"/>
      <c r="W858" s="10"/>
      <c r="X858" s="10"/>
      <c r="Y858" s="10"/>
      <c r="Z858" s="10"/>
    </row>
    <row r="859" spans="1:26" ht="15.5">
      <c r="A859" s="10"/>
      <c r="B859" s="10"/>
      <c r="C859" s="10"/>
      <c r="D859" s="10"/>
      <c r="E859" s="10"/>
      <c r="F859" s="10"/>
      <c r="G859" s="507"/>
      <c r="H859" s="10"/>
      <c r="I859" s="10"/>
      <c r="J859" s="10"/>
      <c r="K859" s="10"/>
      <c r="L859" s="10"/>
      <c r="M859" s="10"/>
      <c r="N859" s="10"/>
      <c r="O859" s="10"/>
      <c r="P859" s="10"/>
      <c r="Q859" s="10"/>
      <c r="R859" s="10"/>
      <c r="S859" s="10"/>
      <c r="T859" s="10"/>
      <c r="U859" s="10"/>
      <c r="V859" s="10"/>
      <c r="W859" s="10"/>
      <c r="X859" s="10"/>
      <c r="Y859" s="10"/>
      <c r="Z859" s="10"/>
    </row>
    <row r="860" spans="1:26" ht="15.5">
      <c r="A860" s="10"/>
      <c r="B860" s="10"/>
      <c r="C860" s="10"/>
      <c r="D860" s="10"/>
      <c r="E860" s="10"/>
      <c r="F860" s="10"/>
      <c r="G860" s="507"/>
      <c r="H860" s="10"/>
      <c r="I860" s="10"/>
      <c r="J860" s="10"/>
      <c r="K860" s="10"/>
      <c r="L860" s="10"/>
      <c r="M860" s="10"/>
      <c r="N860" s="10"/>
      <c r="O860" s="10"/>
      <c r="P860" s="10"/>
      <c r="Q860" s="10"/>
      <c r="R860" s="10"/>
      <c r="S860" s="10"/>
      <c r="T860" s="10"/>
      <c r="U860" s="10"/>
      <c r="V860" s="10"/>
      <c r="W860" s="10"/>
      <c r="X860" s="10"/>
      <c r="Y860" s="10"/>
      <c r="Z860" s="10"/>
    </row>
    <row r="861" spans="1:26" ht="15.5">
      <c r="A861" s="10"/>
      <c r="B861" s="10"/>
      <c r="C861" s="10"/>
      <c r="D861" s="10"/>
      <c r="E861" s="10"/>
      <c r="F861" s="10"/>
      <c r="G861" s="507"/>
      <c r="H861" s="10"/>
      <c r="I861" s="10"/>
      <c r="J861" s="10"/>
      <c r="K861" s="10"/>
      <c r="L861" s="10"/>
      <c r="M861" s="10"/>
      <c r="N861" s="10"/>
      <c r="O861" s="10"/>
      <c r="P861" s="10"/>
      <c r="Q861" s="10"/>
      <c r="R861" s="10"/>
      <c r="S861" s="10"/>
      <c r="T861" s="10"/>
      <c r="U861" s="10"/>
      <c r="V861" s="10"/>
      <c r="W861" s="10"/>
      <c r="X861" s="10"/>
      <c r="Y861" s="10"/>
      <c r="Z861" s="10"/>
    </row>
    <row r="862" spans="1:26" ht="15.5">
      <c r="A862" s="10"/>
      <c r="B862" s="10"/>
      <c r="C862" s="10"/>
      <c r="D862" s="10"/>
      <c r="E862" s="10"/>
      <c r="F862" s="10"/>
      <c r="G862" s="507"/>
      <c r="H862" s="10"/>
      <c r="I862" s="10"/>
      <c r="J862" s="10"/>
      <c r="K862" s="10"/>
      <c r="L862" s="10"/>
      <c r="M862" s="10"/>
      <c r="N862" s="10"/>
      <c r="O862" s="10"/>
      <c r="P862" s="10"/>
      <c r="Q862" s="10"/>
      <c r="R862" s="10"/>
      <c r="S862" s="10"/>
      <c r="T862" s="10"/>
      <c r="U862" s="10"/>
      <c r="V862" s="10"/>
      <c r="W862" s="10"/>
      <c r="X862" s="10"/>
      <c r="Y862" s="10"/>
      <c r="Z862" s="10"/>
    </row>
    <row r="863" spans="1:26" ht="15.5">
      <c r="A863" s="10"/>
      <c r="B863" s="10"/>
      <c r="C863" s="10"/>
      <c r="D863" s="10"/>
      <c r="E863" s="10"/>
      <c r="F863" s="10"/>
      <c r="G863" s="507"/>
      <c r="H863" s="10"/>
      <c r="I863" s="10"/>
      <c r="J863" s="10"/>
      <c r="K863" s="10"/>
      <c r="L863" s="10"/>
      <c r="M863" s="10"/>
      <c r="N863" s="10"/>
      <c r="O863" s="10"/>
      <c r="P863" s="10"/>
      <c r="Q863" s="10"/>
      <c r="R863" s="10"/>
      <c r="S863" s="10"/>
      <c r="T863" s="10"/>
      <c r="U863" s="10"/>
      <c r="V863" s="10"/>
      <c r="W863" s="10"/>
      <c r="X863" s="10"/>
      <c r="Y863" s="10"/>
      <c r="Z863" s="10"/>
    </row>
    <row r="864" spans="1:26" ht="15.5">
      <c r="A864" s="10"/>
      <c r="B864" s="10"/>
      <c r="C864" s="10"/>
      <c r="D864" s="10"/>
      <c r="E864" s="10"/>
      <c r="F864" s="10"/>
      <c r="G864" s="507"/>
      <c r="H864" s="10"/>
      <c r="I864" s="10"/>
      <c r="J864" s="10"/>
      <c r="K864" s="10"/>
      <c r="L864" s="10"/>
      <c r="M864" s="10"/>
      <c r="N864" s="10"/>
      <c r="O864" s="10"/>
      <c r="P864" s="10"/>
      <c r="Q864" s="10"/>
      <c r="R864" s="10"/>
      <c r="S864" s="10"/>
      <c r="T864" s="10"/>
      <c r="U864" s="10"/>
      <c r="V864" s="10"/>
      <c r="W864" s="10"/>
      <c r="X864" s="10"/>
      <c r="Y864" s="10"/>
      <c r="Z864" s="10"/>
    </row>
    <row r="865" spans="1:26" ht="15.5">
      <c r="A865" s="10"/>
      <c r="B865" s="10"/>
      <c r="C865" s="10"/>
      <c r="D865" s="10"/>
      <c r="E865" s="10"/>
      <c r="F865" s="10"/>
      <c r="G865" s="507"/>
      <c r="H865" s="10"/>
      <c r="I865" s="10"/>
      <c r="J865" s="10"/>
      <c r="K865" s="10"/>
      <c r="L865" s="10"/>
      <c r="M865" s="10"/>
      <c r="N865" s="10"/>
      <c r="O865" s="10"/>
      <c r="P865" s="10"/>
      <c r="Q865" s="10"/>
      <c r="R865" s="10"/>
      <c r="S865" s="10"/>
      <c r="T865" s="10"/>
      <c r="U865" s="10"/>
      <c r="V865" s="10"/>
      <c r="W865" s="10"/>
      <c r="X865" s="10"/>
      <c r="Y865" s="10"/>
      <c r="Z865" s="10"/>
    </row>
    <row r="866" spans="1:26" ht="15.5">
      <c r="A866" s="10"/>
      <c r="B866" s="10"/>
      <c r="C866" s="10"/>
      <c r="D866" s="10"/>
      <c r="E866" s="10"/>
      <c r="F866" s="10"/>
      <c r="G866" s="507"/>
      <c r="H866" s="10"/>
      <c r="I866" s="10"/>
      <c r="J866" s="10"/>
      <c r="K866" s="10"/>
      <c r="L866" s="10"/>
      <c r="M866" s="10"/>
      <c r="N866" s="10"/>
      <c r="O866" s="10"/>
      <c r="P866" s="10"/>
      <c r="Q866" s="10"/>
      <c r="R866" s="10"/>
      <c r="S866" s="10"/>
      <c r="T866" s="10"/>
      <c r="U866" s="10"/>
      <c r="V866" s="10"/>
      <c r="W866" s="10"/>
      <c r="X866" s="10"/>
      <c r="Y866" s="10"/>
      <c r="Z866" s="10"/>
    </row>
    <row r="867" spans="1:26" ht="15.5">
      <c r="A867" s="10"/>
      <c r="B867" s="10"/>
      <c r="C867" s="10"/>
      <c r="D867" s="10"/>
      <c r="E867" s="10"/>
      <c r="F867" s="10"/>
      <c r="G867" s="507"/>
      <c r="H867" s="10"/>
      <c r="I867" s="10"/>
      <c r="J867" s="10"/>
      <c r="K867" s="10"/>
      <c r="L867" s="10"/>
      <c r="M867" s="10"/>
      <c r="N867" s="10"/>
      <c r="O867" s="10"/>
      <c r="P867" s="10"/>
      <c r="Q867" s="10"/>
      <c r="R867" s="10"/>
      <c r="S867" s="10"/>
      <c r="T867" s="10"/>
      <c r="U867" s="10"/>
      <c r="V867" s="10"/>
      <c r="W867" s="10"/>
      <c r="X867" s="10"/>
      <c r="Y867" s="10"/>
      <c r="Z867" s="10"/>
    </row>
    <row r="868" spans="1:26" ht="15.5">
      <c r="A868" s="10"/>
      <c r="B868" s="10"/>
      <c r="C868" s="10"/>
      <c r="D868" s="10"/>
      <c r="E868" s="10"/>
      <c r="F868" s="10"/>
      <c r="G868" s="507"/>
      <c r="H868" s="10"/>
      <c r="I868" s="10"/>
      <c r="J868" s="10"/>
      <c r="K868" s="10"/>
      <c r="L868" s="10"/>
      <c r="M868" s="10"/>
      <c r="N868" s="10"/>
      <c r="O868" s="10"/>
      <c r="P868" s="10"/>
      <c r="Q868" s="10"/>
      <c r="R868" s="10"/>
      <c r="S868" s="10"/>
      <c r="T868" s="10"/>
      <c r="U868" s="10"/>
      <c r="V868" s="10"/>
      <c r="W868" s="10"/>
      <c r="X868" s="10"/>
      <c r="Y868" s="10"/>
      <c r="Z868" s="10"/>
    </row>
    <row r="869" spans="1:26" ht="15.5">
      <c r="A869" s="10"/>
      <c r="B869" s="10"/>
      <c r="C869" s="10"/>
      <c r="D869" s="10"/>
      <c r="E869" s="10"/>
      <c r="F869" s="10"/>
      <c r="G869" s="507"/>
      <c r="H869" s="10"/>
      <c r="I869" s="10"/>
      <c r="J869" s="10"/>
      <c r="K869" s="10"/>
      <c r="L869" s="10"/>
      <c r="M869" s="10"/>
      <c r="N869" s="10"/>
      <c r="O869" s="10"/>
      <c r="P869" s="10"/>
      <c r="Q869" s="10"/>
      <c r="R869" s="10"/>
      <c r="S869" s="10"/>
      <c r="T869" s="10"/>
      <c r="U869" s="10"/>
      <c r="V869" s="10"/>
      <c r="W869" s="10"/>
      <c r="X869" s="10"/>
      <c r="Y869" s="10"/>
      <c r="Z869" s="10"/>
    </row>
    <row r="870" spans="1:26" ht="15.5">
      <c r="A870" s="10"/>
      <c r="B870" s="10"/>
      <c r="C870" s="10"/>
      <c r="D870" s="10"/>
      <c r="E870" s="10"/>
      <c r="F870" s="10"/>
      <c r="G870" s="507"/>
      <c r="H870" s="10"/>
      <c r="I870" s="10"/>
      <c r="J870" s="10"/>
      <c r="K870" s="10"/>
      <c r="L870" s="10"/>
      <c r="M870" s="10"/>
      <c r="N870" s="10"/>
      <c r="O870" s="10"/>
      <c r="P870" s="10"/>
      <c r="Q870" s="10"/>
      <c r="R870" s="10"/>
      <c r="S870" s="10"/>
      <c r="T870" s="10"/>
      <c r="U870" s="10"/>
      <c r="V870" s="10"/>
      <c r="W870" s="10"/>
      <c r="X870" s="10"/>
      <c r="Y870" s="10"/>
      <c r="Z870" s="10"/>
    </row>
    <row r="871" spans="1:26" ht="15.5">
      <c r="A871" s="10"/>
      <c r="B871" s="10"/>
      <c r="C871" s="10"/>
      <c r="D871" s="10"/>
      <c r="E871" s="10"/>
      <c r="F871" s="10"/>
      <c r="G871" s="507"/>
      <c r="H871" s="10"/>
      <c r="I871" s="10"/>
      <c r="J871" s="10"/>
      <c r="K871" s="10"/>
      <c r="L871" s="10"/>
      <c r="M871" s="10"/>
      <c r="N871" s="10"/>
      <c r="O871" s="10"/>
      <c r="P871" s="10"/>
      <c r="Q871" s="10"/>
      <c r="R871" s="10"/>
      <c r="S871" s="10"/>
      <c r="T871" s="10"/>
      <c r="U871" s="10"/>
      <c r="V871" s="10"/>
      <c r="W871" s="10"/>
      <c r="X871" s="10"/>
      <c r="Y871" s="10"/>
      <c r="Z871" s="10"/>
    </row>
    <row r="872" spans="1:26" ht="15.5">
      <c r="A872" s="10"/>
      <c r="B872" s="10"/>
      <c r="C872" s="10"/>
      <c r="D872" s="10"/>
      <c r="E872" s="10"/>
      <c r="F872" s="10"/>
      <c r="G872" s="507"/>
      <c r="H872" s="10"/>
      <c r="I872" s="10"/>
      <c r="J872" s="10"/>
      <c r="K872" s="10"/>
      <c r="L872" s="10"/>
      <c r="M872" s="10"/>
      <c r="N872" s="10"/>
      <c r="O872" s="10"/>
      <c r="P872" s="10"/>
      <c r="Q872" s="10"/>
      <c r="R872" s="10"/>
      <c r="S872" s="10"/>
      <c r="T872" s="10"/>
      <c r="U872" s="10"/>
      <c r="V872" s="10"/>
      <c r="W872" s="10"/>
      <c r="X872" s="10"/>
      <c r="Y872" s="10"/>
      <c r="Z872" s="10"/>
    </row>
    <row r="873" spans="1:26" ht="15.5">
      <c r="A873" s="10"/>
      <c r="B873" s="10"/>
      <c r="C873" s="10"/>
      <c r="D873" s="10"/>
      <c r="E873" s="10"/>
      <c r="F873" s="10"/>
      <c r="G873" s="507"/>
      <c r="H873" s="10"/>
      <c r="I873" s="10"/>
      <c r="J873" s="10"/>
      <c r="K873" s="10"/>
      <c r="L873" s="10"/>
      <c r="M873" s="10"/>
      <c r="N873" s="10"/>
      <c r="O873" s="10"/>
      <c r="P873" s="10"/>
      <c r="Q873" s="10"/>
      <c r="R873" s="10"/>
      <c r="S873" s="10"/>
      <c r="T873" s="10"/>
      <c r="U873" s="10"/>
      <c r="V873" s="10"/>
      <c r="W873" s="10"/>
      <c r="X873" s="10"/>
      <c r="Y873" s="10"/>
      <c r="Z873" s="10"/>
    </row>
    <row r="874" spans="1:26" ht="15.5">
      <c r="A874" s="10"/>
      <c r="B874" s="10"/>
      <c r="C874" s="10"/>
      <c r="D874" s="10"/>
      <c r="E874" s="10"/>
      <c r="F874" s="10"/>
      <c r="G874" s="507"/>
      <c r="H874" s="10"/>
      <c r="I874" s="10"/>
      <c r="J874" s="10"/>
      <c r="K874" s="10"/>
      <c r="L874" s="10"/>
      <c r="M874" s="10"/>
      <c r="N874" s="10"/>
      <c r="O874" s="10"/>
      <c r="P874" s="10"/>
      <c r="Q874" s="10"/>
      <c r="R874" s="10"/>
      <c r="S874" s="10"/>
      <c r="T874" s="10"/>
      <c r="U874" s="10"/>
      <c r="V874" s="10"/>
      <c r="W874" s="10"/>
      <c r="X874" s="10"/>
      <c r="Y874" s="10"/>
      <c r="Z874" s="10"/>
    </row>
    <row r="875" spans="1:26" ht="15.5">
      <c r="A875" s="10"/>
      <c r="B875" s="10"/>
      <c r="C875" s="10"/>
      <c r="D875" s="10"/>
      <c r="E875" s="10"/>
      <c r="F875" s="10"/>
      <c r="G875" s="507"/>
      <c r="H875" s="10"/>
      <c r="I875" s="10"/>
      <c r="J875" s="10"/>
      <c r="K875" s="10"/>
      <c r="L875" s="10"/>
      <c r="M875" s="10"/>
      <c r="N875" s="10"/>
      <c r="O875" s="10"/>
      <c r="P875" s="10"/>
      <c r="Q875" s="10"/>
      <c r="R875" s="10"/>
      <c r="S875" s="10"/>
      <c r="T875" s="10"/>
      <c r="U875" s="10"/>
      <c r="V875" s="10"/>
      <c r="W875" s="10"/>
      <c r="X875" s="10"/>
      <c r="Y875" s="10"/>
      <c r="Z875" s="10"/>
    </row>
    <row r="876" spans="1:26" ht="15.5">
      <c r="A876" s="10"/>
      <c r="B876" s="10"/>
      <c r="C876" s="10"/>
      <c r="D876" s="10"/>
      <c r="E876" s="10"/>
      <c r="F876" s="10"/>
      <c r="G876" s="507"/>
      <c r="H876" s="10"/>
      <c r="I876" s="10"/>
      <c r="J876" s="10"/>
      <c r="K876" s="10"/>
      <c r="L876" s="10"/>
      <c r="M876" s="10"/>
      <c r="N876" s="10"/>
      <c r="O876" s="10"/>
      <c r="P876" s="10"/>
      <c r="Q876" s="10"/>
      <c r="R876" s="10"/>
      <c r="S876" s="10"/>
      <c r="T876" s="10"/>
      <c r="U876" s="10"/>
      <c r="V876" s="10"/>
      <c r="W876" s="10"/>
      <c r="X876" s="10"/>
      <c r="Y876" s="10"/>
      <c r="Z876" s="10"/>
    </row>
    <row r="877" spans="1:26" ht="15.5">
      <c r="A877" s="10"/>
      <c r="B877" s="10"/>
      <c r="C877" s="10"/>
      <c r="D877" s="10"/>
      <c r="E877" s="10"/>
      <c r="F877" s="10"/>
      <c r="G877" s="507"/>
      <c r="H877" s="10"/>
      <c r="I877" s="10"/>
      <c r="J877" s="10"/>
      <c r="K877" s="10"/>
      <c r="L877" s="10"/>
      <c r="M877" s="10"/>
      <c r="N877" s="10"/>
      <c r="O877" s="10"/>
      <c r="P877" s="10"/>
      <c r="Q877" s="10"/>
      <c r="R877" s="10"/>
      <c r="S877" s="10"/>
      <c r="T877" s="10"/>
      <c r="U877" s="10"/>
      <c r="V877" s="10"/>
      <c r="W877" s="10"/>
      <c r="X877" s="10"/>
      <c r="Y877" s="10"/>
      <c r="Z877" s="10"/>
    </row>
    <row r="878" spans="1:26" ht="15.5">
      <c r="A878" s="10"/>
      <c r="B878" s="10"/>
      <c r="C878" s="10"/>
      <c r="D878" s="10"/>
      <c r="E878" s="10"/>
      <c r="F878" s="10"/>
      <c r="G878" s="507"/>
      <c r="H878" s="10"/>
      <c r="I878" s="10"/>
      <c r="J878" s="10"/>
      <c r="K878" s="10"/>
      <c r="L878" s="10"/>
      <c r="M878" s="10"/>
      <c r="N878" s="10"/>
      <c r="O878" s="10"/>
      <c r="P878" s="10"/>
      <c r="Q878" s="10"/>
      <c r="R878" s="10"/>
      <c r="S878" s="10"/>
      <c r="T878" s="10"/>
      <c r="U878" s="10"/>
      <c r="V878" s="10"/>
      <c r="W878" s="10"/>
      <c r="X878" s="10"/>
      <c r="Y878" s="10"/>
      <c r="Z878" s="10"/>
    </row>
    <row r="879" spans="1:26" ht="15.5">
      <c r="A879" s="10"/>
      <c r="B879" s="10"/>
      <c r="C879" s="10"/>
      <c r="D879" s="10"/>
      <c r="E879" s="10"/>
      <c r="F879" s="10"/>
      <c r="G879" s="507"/>
      <c r="H879" s="10"/>
      <c r="I879" s="10"/>
      <c r="J879" s="10"/>
      <c r="K879" s="10"/>
      <c r="L879" s="10"/>
      <c r="M879" s="10"/>
      <c r="N879" s="10"/>
      <c r="O879" s="10"/>
      <c r="P879" s="10"/>
      <c r="Q879" s="10"/>
      <c r="R879" s="10"/>
      <c r="S879" s="10"/>
      <c r="T879" s="10"/>
      <c r="U879" s="10"/>
      <c r="V879" s="10"/>
      <c r="W879" s="10"/>
      <c r="X879" s="10"/>
      <c r="Y879" s="10"/>
      <c r="Z879" s="10"/>
    </row>
    <row r="880" spans="1:26" ht="15.5">
      <c r="A880" s="10"/>
      <c r="B880" s="10"/>
      <c r="C880" s="10"/>
      <c r="D880" s="10"/>
      <c r="E880" s="10"/>
      <c r="F880" s="10"/>
      <c r="G880" s="507"/>
      <c r="H880" s="10"/>
      <c r="I880" s="10"/>
      <c r="J880" s="10"/>
      <c r="K880" s="10"/>
      <c r="L880" s="10"/>
      <c r="M880" s="10"/>
      <c r="N880" s="10"/>
      <c r="O880" s="10"/>
      <c r="P880" s="10"/>
      <c r="Q880" s="10"/>
      <c r="R880" s="10"/>
      <c r="S880" s="10"/>
      <c r="T880" s="10"/>
      <c r="U880" s="10"/>
      <c r="V880" s="10"/>
      <c r="W880" s="10"/>
      <c r="X880" s="10"/>
      <c r="Y880" s="10"/>
      <c r="Z880" s="10"/>
    </row>
    <row r="881" spans="1:26" ht="15.5">
      <c r="A881" s="10"/>
      <c r="B881" s="10"/>
      <c r="C881" s="10"/>
      <c r="D881" s="10"/>
      <c r="E881" s="10"/>
      <c r="F881" s="10"/>
      <c r="G881" s="507"/>
      <c r="H881" s="10"/>
      <c r="I881" s="10"/>
      <c r="J881" s="10"/>
      <c r="K881" s="10"/>
      <c r="L881" s="10"/>
      <c r="M881" s="10"/>
      <c r="N881" s="10"/>
      <c r="O881" s="10"/>
      <c r="P881" s="10"/>
      <c r="Q881" s="10"/>
      <c r="R881" s="10"/>
      <c r="S881" s="10"/>
      <c r="T881" s="10"/>
      <c r="U881" s="10"/>
      <c r="V881" s="10"/>
      <c r="W881" s="10"/>
      <c r="X881" s="10"/>
      <c r="Y881" s="10"/>
      <c r="Z881" s="10"/>
    </row>
    <row r="882" spans="1:26" ht="15.5">
      <c r="A882" s="10"/>
      <c r="B882" s="10"/>
      <c r="C882" s="10"/>
      <c r="D882" s="10"/>
      <c r="E882" s="10"/>
      <c r="F882" s="10"/>
      <c r="G882" s="507"/>
      <c r="H882" s="10"/>
      <c r="I882" s="10"/>
      <c r="J882" s="10"/>
      <c r="K882" s="10"/>
      <c r="L882" s="10"/>
      <c r="M882" s="10"/>
      <c r="N882" s="10"/>
      <c r="O882" s="10"/>
      <c r="P882" s="10"/>
      <c r="Q882" s="10"/>
      <c r="R882" s="10"/>
      <c r="S882" s="10"/>
      <c r="T882" s="10"/>
      <c r="U882" s="10"/>
      <c r="V882" s="10"/>
      <c r="W882" s="10"/>
      <c r="X882" s="10"/>
      <c r="Y882" s="10"/>
      <c r="Z882" s="10"/>
    </row>
    <row r="883" spans="1:26" ht="15.5">
      <c r="A883" s="10"/>
      <c r="B883" s="10"/>
      <c r="C883" s="10"/>
      <c r="D883" s="10"/>
      <c r="E883" s="10"/>
      <c r="F883" s="10"/>
      <c r="G883" s="507"/>
      <c r="H883" s="10"/>
      <c r="I883" s="10"/>
      <c r="J883" s="10"/>
      <c r="K883" s="10"/>
      <c r="L883" s="10"/>
      <c r="M883" s="10"/>
      <c r="N883" s="10"/>
      <c r="O883" s="10"/>
      <c r="P883" s="10"/>
      <c r="Q883" s="10"/>
      <c r="R883" s="10"/>
      <c r="S883" s="10"/>
      <c r="T883" s="10"/>
      <c r="U883" s="10"/>
      <c r="V883" s="10"/>
      <c r="W883" s="10"/>
      <c r="X883" s="10"/>
      <c r="Y883" s="10"/>
      <c r="Z883" s="10"/>
    </row>
    <row r="884" spans="1:26" ht="15.5">
      <c r="A884" s="10"/>
      <c r="B884" s="10"/>
      <c r="C884" s="10"/>
      <c r="D884" s="10"/>
      <c r="E884" s="10"/>
      <c r="F884" s="10"/>
      <c r="G884" s="507"/>
      <c r="H884" s="10"/>
      <c r="I884" s="10"/>
      <c r="J884" s="10"/>
      <c r="K884" s="10"/>
      <c r="L884" s="10"/>
      <c r="M884" s="10"/>
      <c r="N884" s="10"/>
      <c r="O884" s="10"/>
      <c r="P884" s="10"/>
      <c r="Q884" s="10"/>
      <c r="R884" s="10"/>
      <c r="S884" s="10"/>
      <c r="T884" s="10"/>
      <c r="U884" s="10"/>
      <c r="V884" s="10"/>
      <c r="W884" s="10"/>
      <c r="X884" s="10"/>
      <c r="Y884" s="10"/>
      <c r="Z884" s="10"/>
    </row>
    <row r="885" spans="1:26" ht="15.5">
      <c r="A885" s="10"/>
      <c r="B885" s="10"/>
      <c r="C885" s="10"/>
      <c r="D885" s="10"/>
      <c r="E885" s="10"/>
      <c r="F885" s="10"/>
      <c r="G885" s="507"/>
      <c r="H885" s="10"/>
      <c r="I885" s="10"/>
      <c r="J885" s="10"/>
      <c r="K885" s="10"/>
      <c r="L885" s="10"/>
      <c r="M885" s="10"/>
      <c r="N885" s="10"/>
      <c r="O885" s="10"/>
      <c r="P885" s="10"/>
      <c r="Q885" s="10"/>
      <c r="R885" s="10"/>
      <c r="S885" s="10"/>
      <c r="T885" s="10"/>
      <c r="U885" s="10"/>
      <c r="V885" s="10"/>
      <c r="W885" s="10"/>
      <c r="X885" s="10"/>
      <c r="Y885" s="10"/>
      <c r="Z885" s="10"/>
    </row>
    <row r="886" spans="1:26" ht="15.5">
      <c r="A886" s="10"/>
      <c r="B886" s="10"/>
      <c r="C886" s="10"/>
      <c r="D886" s="10"/>
      <c r="E886" s="10"/>
      <c r="F886" s="10"/>
      <c r="G886" s="507"/>
      <c r="H886" s="10"/>
      <c r="I886" s="10"/>
      <c r="J886" s="10"/>
      <c r="K886" s="10"/>
      <c r="L886" s="10"/>
      <c r="M886" s="10"/>
      <c r="N886" s="10"/>
      <c r="O886" s="10"/>
      <c r="P886" s="10"/>
      <c r="Q886" s="10"/>
      <c r="R886" s="10"/>
      <c r="S886" s="10"/>
      <c r="T886" s="10"/>
      <c r="U886" s="10"/>
      <c r="V886" s="10"/>
      <c r="W886" s="10"/>
      <c r="X886" s="10"/>
      <c r="Y886" s="10"/>
      <c r="Z886" s="10"/>
    </row>
    <row r="887" spans="1:26" ht="15.5">
      <c r="A887" s="10"/>
      <c r="B887" s="10"/>
      <c r="C887" s="10"/>
      <c r="D887" s="10"/>
      <c r="E887" s="10"/>
      <c r="F887" s="10"/>
      <c r="G887" s="507"/>
      <c r="H887" s="10"/>
      <c r="I887" s="10"/>
      <c r="J887" s="10"/>
      <c r="K887" s="10"/>
      <c r="L887" s="10"/>
      <c r="M887" s="10"/>
      <c r="N887" s="10"/>
      <c r="O887" s="10"/>
      <c r="P887" s="10"/>
      <c r="Q887" s="10"/>
      <c r="R887" s="10"/>
      <c r="S887" s="10"/>
      <c r="T887" s="10"/>
      <c r="U887" s="10"/>
      <c r="V887" s="10"/>
      <c r="W887" s="10"/>
      <c r="X887" s="10"/>
      <c r="Y887" s="10"/>
      <c r="Z887" s="10"/>
    </row>
    <row r="888" spans="1:26" ht="15.5">
      <c r="A888" s="10"/>
      <c r="B888" s="10"/>
      <c r="C888" s="10"/>
      <c r="D888" s="10"/>
      <c r="E888" s="10"/>
      <c r="F888" s="10"/>
      <c r="G888" s="507"/>
      <c r="H888" s="10"/>
      <c r="I888" s="10"/>
      <c r="J888" s="10"/>
      <c r="K888" s="10"/>
      <c r="L888" s="10"/>
      <c r="M888" s="10"/>
      <c r="N888" s="10"/>
      <c r="O888" s="10"/>
      <c r="P888" s="10"/>
      <c r="Q888" s="10"/>
      <c r="R888" s="10"/>
      <c r="S888" s="10"/>
      <c r="T888" s="10"/>
      <c r="U888" s="10"/>
      <c r="V888" s="10"/>
      <c r="W888" s="10"/>
      <c r="X888" s="10"/>
      <c r="Y888" s="10"/>
      <c r="Z888" s="10"/>
    </row>
    <row r="889" spans="1:26" ht="15.5">
      <c r="A889" s="10"/>
      <c r="B889" s="10"/>
      <c r="C889" s="10"/>
      <c r="D889" s="10"/>
      <c r="E889" s="10"/>
      <c r="F889" s="10"/>
      <c r="G889" s="507"/>
      <c r="H889" s="10"/>
      <c r="I889" s="10"/>
      <c r="J889" s="10"/>
      <c r="K889" s="10"/>
      <c r="L889" s="10"/>
      <c r="M889" s="10"/>
      <c r="N889" s="10"/>
      <c r="O889" s="10"/>
      <c r="P889" s="10"/>
      <c r="Q889" s="10"/>
      <c r="R889" s="10"/>
      <c r="S889" s="10"/>
      <c r="T889" s="10"/>
      <c r="U889" s="10"/>
      <c r="V889" s="10"/>
      <c r="W889" s="10"/>
      <c r="X889" s="10"/>
      <c r="Y889" s="10"/>
      <c r="Z889" s="10"/>
    </row>
    <row r="890" spans="1:26" ht="15.5">
      <c r="A890" s="10"/>
      <c r="B890" s="10"/>
      <c r="C890" s="10"/>
      <c r="D890" s="10"/>
      <c r="E890" s="10"/>
      <c r="F890" s="10"/>
      <c r="G890" s="507"/>
      <c r="H890" s="10"/>
      <c r="I890" s="10"/>
      <c r="J890" s="10"/>
      <c r="K890" s="10"/>
      <c r="L890" s="10"/>
      <c r="M890" s="10"/>
      <c r="N890" s="10"/>
      <c r="O890" s="10"/>
      <c r="P890" s="10"/>
      <c r="Q890" s="10"/>
      <c r="R890" s="10"/>
      <c r="S890" s="10"/>
      <c r="T890" s="10"/>
      <c r="U890" s="10"/>
      <c r="V890" s="10"/>
      <c r="W890" s="10"/>
      <c r="X890" s="10"/>
      <c r="Y890" s="10"/>
      <c r="Z890" s="10"/>
    </row>
    <row r="891" spans="1:26" ht="15.5">
      <c r="A891" s="10"/>
      <c r="B891" s="10"/>
      <c r="C891" s="10"/>
      <c r="D891" s="10"/>
      <c r="E891" s="10"/>
      <c r="F891" s="10"/>
      <c r="G891" s="507"/>
      <c r="H891" s="10"/>
      <c r="I891" s="10"/>
      <c r="J891" s="10"/>
      <c r="K891" s="10"/>
      <c r="L891" s="10"/>
      <c r="M891" s="10"/>
      <c r="N891" s="10"/>
      <c r="O891" s="10"/>
      <c r="P891" s="10"/>
      <c r="Q891" s="10"/>
      <c r="R891" s="10"/>
      <c r="S891" s="10"/>
      <c r="T891" s="10"/>
      <c r="U891" s="10"/>
      <c r="V891" s="10"/>
      <c r="W891" s="10"/>
      <c r="X891" s="10"/>
      <c r="Y891" s="10"/>
      <c r="Z891" s="10"/>
    </row>
    <row r="892" spans="1:26" ht="15.5">
      <c r="A892" s="10"/>
      <c r="B892" s="10"/>
      <c r="C892" s="10"/>
      <c r="D892" s="10"/>
      <c r="E892" s="10"/>
      <c r="F892" s="10"/>
      <c r="G892" s="507"/>
      <c r="H892" s="10"/>
      <c r="I892" s="10"/>
      <c r="J892" s="10"/>
      <c r="K892" s="10"/>
      <c r="L892" s="10"/>
      <c r="M892" s="10"/>
      <c r="N892" s="10"/>
      <c r="O892" s="10"/>
      <c r="P892" s="10"/>
      <c r="Q892" s="10"/>
      <c r="R892" s="10"/>
      <c r="S892" s="10"/>
      <c r="T892" s="10"/>
      <c r="U892" s="10"/>
      <c r="V892" s="10"/>
      <c r="W892" s="10"/>
      <c r="X892" s="10"/>
      <c r="Y892" s="10"/>
      <c r="Z892" s="10"/>
    </row>
    <row r="893" spans="1:26" ht="15.5">
      <c r="A893" s="10"/>
      <c r="B893" s="10"/>
      <c r="C893" s="10"/>
      <c r="D893" s="10"/>
      <c r="E893" s="10"/>
      <c r="F893" s="10"/>
      <c r="G893" s="507"/>
      <c r="H893" s="10"/>
      <c r="I893" s="10"/>
      <c r="J893" s="10"/>
      <c r="K893" s="10"/>
      <c r="L893" s="10"/>
      <c r="M893" s="10"/>
      <c r="N893" s="10"/>
      <c r="O893" s="10"/>
      <c r="P893" s="10"/>
      <c r="Q893" s="10"/>
      <c r="R893" s="10"/>
      <c r="S893" s="10"/>
      <c r="T893" s="10"/>
      <c r="U893" s="10"/>
      <c r="V893" s="10"/>
      <c r="W893" s="10"/>
      <c r="X893" s="10"/>
      <c r="Y893" s="10"/>
      <c r="Z893" s="10"/>
    </row>
    <row r="894" spans="1:26" ht="15.5">
      <c r="A894" s="10"/>
      <c r="B894" s="10"/>
      <c r="C894" s="10"/>
      <c r="D894" s="10"/>
      <c r="E894" s="10"/>
      <c r="F894" s="10"/>
      <c r="G894" s="507"/>
      <c r="H894" s="10"/>
      <c r="I894" s="10"/>
      <c r="J894" s="10"/>
      <c r="K894" s="10"/>
      <c r="L894" s="10"/>
      <c r="M894" s="10"/>
      <c r="N894" s="10"/>
      <c r="O894" s="10"/>
      <c r="P894" s="10"/>
      <c r="Q894" s="10"/>
      <c r="R894" s="10"/>
      <c r="S894" s="10"/>
      <c r="T894" s="10"/>
      <c r="U894" s="10"/>
      <c r="V894" s="10"/>
      <c r="W894" s="10"/>
      <c r="X894" s="10"/>
      <c r="Y894" s="10"/>
      <c r="Z894" s="10"/>
    </row>
    <row r="895" spans="1:26" ht="15.5">
      <c r="A895" s="10"/>
      <c r="B895" s="10"/>
      <c r="C895" s="10"/>
      <c r="D895" s="10"/>
      <c r="E895" s="10"/>
      <c r="F895" s="10"/>
      <c r="G895" s="507"/>
      <c r="H895" s="10"/>
      <c r="I895" s="10"/>
      <c r="J895" s="10"/>
      <c r="K895" s="10"/>
      <c r="L895" s="10"/>
      <c r="M895" s="10"/>
      <c r="N895" s="10"/>
      <c r="O895" s="10"/>
      <c r="P895" s="10"/>
      <c r="Q895" s="10"/>
      <c r="R895" s="10"/>
      <c r="S895" s="10"/>
      <c r="T895" s="10"/>
      <c r="U895" s="10"/>
      <c r="V895" s="10"/>
      <c r="W895" s="10"/>
      <c r="X895" s="10"/>
      <c r="Y895" s="10"/>
      <c r="Z895" s="10"/>
    </row>
    <row r="896" spans="1:26" ht="15.5">
      <c r="A896" s="10"/>
      <c r="B896" s="10"/>
      <c r="C896" s="10"/>
      <c r="D896" s="10"/>
      <c r="E896" s="10"/>
      <c r="F896" s="10"/>
      <c r="G896" s="507"/>
      <c r="H896" s="10"/>
      <c r="I896" s="10"/>
      <c r="J896" s="10"/>
      <c r="K896" s="10"/>
      <c r="L896" s="10"/>
      <c r="M896" s="10"/>
      <c r="N896" s="10"/>
      <c r="O896" s="10"/>
      <c r="P896" s="10"/>
      <c r="Q896" s="10"/>
      <c r="R896" s="10"/>
      <c r="S896" s="10"/>
      <c r="T896" s="10"/>
      <c r="U896" s="10"/>
      <c r="V896" s="10"/>
      <c r="W896" s="10"/>
      <c r="X896" s="10"/>
      <c r="Y896" s="10"/>
      <c r="Z896" s="10"/>
    </row>
    <row r="897" spans="1:26" ht="15.5">
      <c r="A897" s="10"/>
      <c r="B897" s="10"/>
      <c r="C897" s="10"/>
      <c r="D897" s="10"/>
      <c r="E897" s="10"/>
      <c r="F897" s="10"/>
      <c r="G897" s="507"/>
      <c r="H897" s="10"/>
      <c r="I897" s="10"/>
      <c r="J897" s="10"/>
      <c r="K897" s="10"/>
      <c r="L897" s="10"/>
      <c r="M897" s="10"/>
      <c r="N897" s="10"/>
      <c r="O897" s="10"/>
      <c r="P897" s="10"/>
      <c r="Q897" s="10"/>
      <c r="R897" s="10"/>
      <c r="S897" s="10"/>
      <c r="T897" s="10"/>
      <c r="U897" s="10"/>
      <c r="V897" s="10"/>
      <c r="W897" s="10"/>
      <c r="X897" s="10"/>
      <c r="Y897" s="10"/>
      <c r="Z897" s="10"/>
    </row>
    <row r="898" spans="1:26" ht="15.5">
      <c r="A898" s="10"/>
      <c r="B898" s="10"/>
      <c r="C898" s="10"/>
      <c r="D898" s="10"/>
      <c r="E898" s="10"/>
      <c r="F898" s="10"/>
      <c r="G898" s="507"/>
      <c r="H898" s="10"/>
      <c r="I898" s="10"/>
      <c r="J898" s="10"/>
      <c r="K898" s="10"/>
      <c r="L898" s="10"/>
      <c r="M898" s="10"/>
      <c r="N898" s="10"/>
      <c r="O898" s="10"/>
      <c r="P898" s="10"/>
      <c r="Q898" s="10"/>
      <c r="R898" s="10"/>
      <c r="S898" s="10"/>
      <c r="T898" s="10"/>
      <c r="U898" s="10"/>
      <c r="V898" s="10"/>
      <c r="W898" s="10"/>
      <c r="X898" s="10"/>
      <c r="Y898" s="10"/>
      <c r="Z898" s="10"/>
    </row>
    <row r="899" spans="1:26" ht="15.5">
      <c r="A899" s="10"/>
      <c r="B899" s="10"/>
      <c r="C899" s="10"/>
      <c r="D899" s="10"/>
      <c r="E899" s="10"/>
      <c r="F899" s="10"/>
      <c r="G899" s="507"/>
      <c r="H899" s="10"/>
      <c r="I899" s="10"/>
      <c r="J899" s="10"/>
      <c r="K899" s="10"/>
      <c r="L899" s="10"/>
      <c r="M899" s="10"/>
      <c r="N899" s="10"/>
      <c r="O899" s="10"/>
      <c r="P899" s="10"/>
      <c r="Q899" s="10"/>
      <c r="R899" s="10"/>
      <c r="S899" s="10"/>
      <c r="T899" s="10"/>
      <c r="U899" s="10"/>
      <c r="V899" s="10"/>
      <c r="W899" s="10"/>
      <c r="X899" s="10"/>
      <c r="Y899" s="10"/>
      <c r="Z899" s="10"/>
    </row>
    <row r="900" spans="1:26" ht="15.5">
      <c r="A900" s="10"/>
      <c r="B900" s="10"/>
      <c r="C900" s="10"/>
      <c r="D900" s="10"/>
      <c r="E900" s="10"/>
      <c r="F900" s="10"/>
      <c r="G900" s="507"/>
      <c r="H900" s="10"/>
      <c r="I900" s="10"/>
      <c r="J900" s="10"/>
      <c r="K900" s="10"/>
      <c r="L900" s="10"/>
      <c r="M900" s="10"/>
      <c r="N900" s="10"/>
      <c r="O900" s="10"/>
      <c r="P900" s="10"/>
      <c r="Q900" s="10"/>
      <c r="R900" s="10"/>
      <c r="S900" s="10"/>
      <c r="T900" s="10"/>
      <c r="U900" s="10"/>
      <c r="V900" s="10"/>
      <c r="W900" s="10"/>
      <c r="X900" s="10"/>
      <c r="Y900" s="10"/>
      <c r="Z900" s="10"/>
    </row>
    <row r="901" spans="1:26" ht="15.5">
      <c r="A901" s="10"/>
      <c r="B901" s="10"/>
      <c r="C901" s="10"/>
      <c r="D901" s="10"/>
      <c r="E901" s="10"/>
      <c r="F901" s="10"/>
      <c r="G901" s="507"/>
      <c r="H901" s="10"/>
      <c r="I901" s="10"/>
      <c r="J901" s="10"/>
      <c r="K901" s="10"/>
      <c r="L901" s="10"/>
      <c r="M901" s="10"/>
      <c r="N901" s="10"/>
      <c r="O901" s="10"/>
      <c r="P901" s="10"/>
      <c r="Q901" s="10"/>
      <c r="R901" s="10"/>
      <c r="S901" s="10"/>
      <c r="T901" s="10"/>
      <c r="U901" s="10"/>
      <c r="V901" s="10"/>
      <c r="W901" s="10"/>
      <c r="X901" s="10"/>
      <c r="Y901" s="10"/>
      <c r="Z901" s="10"/>
    </row>
    <row r="902" spans="1:26" ht="15.5">
      <c r="A902" s="10"/>
      <c r="B902" s="10"/>
      <c r="C902" s="10"/>
      <c r="D902" s="10"/>
      <c r="E902" s="10"/>
      <c r="F902" s="10"/>
      <c r="G902" s="507"/>
      <c r="H902" s="10"/>
      <c r="I902" s="10"/>
      <c r="J902" s="10"/>
      <c r="K902" s="10"/>
      <c r="L902" s="10"/>
      <c r="M902" s="10"/>
      <c r="N902" s="10"/>
      <c r="O902" s="10"/>
      <c r="P902" s="10"/>
      <c r="Q902" s="10"/>
      <c r="R902" s="10"/>
      <c r="S902" s="10"/>
      <c r="T902" s="10"/>
      <c r="U902" s="10"/>
      <c r="V902" s="10"/>
      <c r="W902" s="10"/>
      <c r="X902" s="10"/>
      <c r="Y902" s="10"/>
      <c r="Z902" s="10"/>
    </row>
    <row r="903" spans="1:26" ht="15.5">
      <c r="A903" s="10"/>
      <c r="B903" s="10"/>
      <c r="C903" s="10"/>
      <c r="D903" s="10"/>
      <c r="E903" s="10"/>
      <c r="F903" s="10"/>
      <c r="G903" s="507"/>
      <c r="H903" s="10"/>
      <c r="I903" s="10"/>
      <c r="J903" s="10"/>
      <c r="K903" s="10"/>
      <c r="L903" s="10"/>
      <c r="M903" s="10"/>
      <c r="N903" s="10"/>
      <c r="O903" s="10"/>
      <c r="P903" s="10"/>
      <c r="Q903" s="10"/>
      <c r="R903" s="10"/>
      <c r="S903" s="10"/>
      <c r="T903" s="10"/>
      <c r="U903" s="10"/>
      <c r="V903" s="10"/>
      <c r="W903" s="10"/>
      <c r="X903" s="10"/>
      <c r="Y903" s="10"/>
      <c r="Z903" s="10"/>
    </row>
    <row r="904" spans="1:26" ht="15.5">
      <c r="A904" s="10"/>
      <c r="B904" s="10"/>
      <c r="C904" s="10"/>
      <c r="D904" s="10"/>
      <c r="E904" s="10"/>
      <c r="F904" s="10"/>
      <c r="G904" s="507"/>
      <c r="H904" s="10"/>
      <c r="I904" s="10"/>
      <c r="J904" s="10"/>
      <c r="K904" s="10"/>
      <c r="L904" s="10"/>
      <c r="M904" s="10"/>
      <c r="N904" s="10"/>
      <c r="O904" s="10"/>
      <c r="P904" s="10"/>
      <c r="Q904" s="10"/>
      <c r="R904" s="10"/>
      <c r="S904" s="10"/>
      <c r="T904" s="10"/>
      <c r="U904" s="10"/>
      <c r="V904" s="10"/>
      <c r="W904" s="10"/>
      <c r="X904" s="10"/>
      <c r="Y904" s="10"/>
      <c r="Z904" s="10"/>
    </row>
    <row r="905" spans="1:26" ht="15.5">
      <c r="A905" s="10"/>
      <c r="B905" s="10"/>
      <c r="C905" s="10"/>
      <c r="D905" s="10"/>
      <c r="E905" s="10"/>
      <c r="F905" s="10"/>
      <c r="G905" s="507"/>
      <c r="H905" s="10"/>
      <c r="I905" s="10"/>
      <c r="J905" s="10"/>
      <c r="K905" s="10"/>
      <c r="L905" s="10"/>
      <c r="M905" s="10"/>
      <c r="N905" s="10"/>
      <c r="O905" s="10"/>
      <c r="P905" s="10"/>
      <c r="Q905" s="10"/>
      <c r="R905" s="10"/>
      <c r="S905" s="10"/>
      <c r="T905" s="10"/>
      <c r="U905" s="10"/>
      <c r="V905" s="10"/>
      <c r="W905" s="10"/>
      <c r="X905" s="10"/>
      <c r="Y905" s="10"/>
      <c r="Z905" s="10"/>
    </row>
    <row r="906" spans="1:26" ht="15.5">
      <c r="A906" s="10"/>
      <c r="B906" s="10"/>
      <c r="C906" s="10"/>
      <c r="D906" s="10"/>
      <c r="E906" s="10"/>
      <c r="F906" s="10"/>
      <c r="G906" s="507"/>
      <c r="H906" s="10"/>
      <c r="I906" s="10"/>
      <c r="J906" s="10"/>
      <c r="K906" s="10"/>
      <c r="L906" s="10"/>
      <c r="M906" s="10"/>
      <c r="N906" s="10"/>
      <c r="O906" s="10"/>
      <c r="P906" s="10"/>
      <c r="Q906" s="10"/>
      <c r="R906" s="10"/>
      <c r="S906" s="10"/>
      <c r="T906" s="10"/>
      <c r="U906" s="10"/>
      <c r="V906" s="10"/>
      <c r="W906" s="10"/>
      <c r="X906" s="10"/>
      <c r="Y906" s="10"/>
      <c r="Z906" s="10"/>
    </row>
    <row r="907" spans="1:26" ht="15.5">
      <c r="A907" s="10"/>
      <c r="B907" s="10"/>
      <c r="C907" s="10"/>
      <c r="D907" s="10"/>
      <c r="E907" s="10"/>
      <c r="F907" s="10"/>
      <c r="G907" s="507"/>
      <c r="H907" s="10"/>
      <c r="I907" s="10"/>
      <c r="J907" s="10"/>
      <c r="K907" s="10"/>
      <c r="L907" s="10"/>
      <c r="M907" s="10"/>
      <c r="N907" s="10"/>
      <c r="O907" s="10"/>
      <c r="P907" s="10"/>
      <c r="Q907" s="10"/>
      <c r="R907" s="10"/>
      <c r="S907" s="10"/>
      <c r="T907" s="10"/>
      <c r="U907" s="10"/>
      <c r="V907" s="10"/>
      <c r="W907" s="10"/>
      <c r="X907" s="10"/>
      <c r="Y907" s="10"/>
      <c r="Z907" s="10"/>
    </row>
    <row r="908" spans="1:26" ht="15.5">
      <c r="A908" s="10"/>
      <c r="B908" s="10"/>
      <c r="C908" s="10"/>
      <c r="D908" s="10"/>
      <c r="E908" s="10"/>
      <c r="F908" s="10"/>
      <c r="G908" s="507"/>
      <c r="H908" s="10"/>
      <c r="I908" s="10"/>
      <c r="J908" s="10"/>
      <c r="K908" s="10"/>
      <c r="L908" s="10"/>
      <c r="M908" s="10"/>
      <c r="N908" s="10"/>
      <c r="O908" s="10"/>
      <c r="P908" s="10"/>
      <c r="Q908" s="10"/>
      <c r="R908" s="10"/>
      <c r="S908" s="10"/>
      <c r="T908" s="10"/>
      <c r="U908" s="10"/>
      <c r="V908" s="10"/>
      <c r="W908" s="10"/>
      <c r="X908" s="10"/>
      <c r="Y908" s="10"/>
      <c r="Z908" s="10"/>
    </row>
    <row r="909" spans="1:26" ht="15.5">
      <c r="A909" s="10"/>
      <c r="B909" s="10"/>
      <c r="C909" s="10"/>
      <c r="D909" s="10"/>
      <c r="E909" s="10"/>
      <c r="F909" s="10"/>
      <c r="G909" s="507"/>
      <c r="H909" s="10"/>
      <c r="I909" s="10"/>
      <c r="J909" s="10"/>
      <c r="K909" s="10"/>
      <c r="L909" s="10"/>
      <c r="M909" s="10"/>
      <c r="N909" s="10"/>
      <c r="O909" s="10"/>
      <c r="P909" s="10"/>
      <c r="Q909" s="10"/>
      <c r="R909" s="10"/>
      <c r="S909" s="10"/>
      <c r="T909" s="10"/>
      <c r="U909" s="10"/>
      <c r="V909" s="10"/>
      <c r="W909" s="10"/>
      <c r="X909" s="10"/>
      <c r="Y909" s="10"/>
      <c r="Z909" s="10"/>
    </row>
    <row r="910" spans="1:26" ht="15.5">
      <c r="A910" s="10"/>
      <c r="B910" s="10"/>
      <c r="C910" s="10"/>
      <c r="D910" s="10"/>
      <c r="E910" s="10"/>
      <c r="F910" s="10"/>
      <c r="G910" s="507"/>
      <c r="H910" s="10"/>
      <c r="I910" s="10"/>
      <c r="J910" s="10"/>
      <c r="K910" s="10"/>
      <c r="L910" s="10"/>
      <c r="M910" s="10"/>
      <c r="N910" s="10"/>
      <c r="O910" s="10"/>
      <c r="P910" s="10"/>
      <c r="Q910" s="10"/>
      <c r="R910" s="10"/>
      <c r="S910" s="10"/>
      <c r="T910" s="10"/>
      <c r="U910" s="10"/>
      <c r="V910" s="10"/>
      <c r="W910" s="10"/>
      <c r="X910" s="10"/>
      <c r="Y910" s="10"/>
      <c r="Z910" s="10"/>
    </row>
    <row r="911" spans="1:26" ht="15.5">
      <c r="A911" s="10"/>
      <c r="B911" s="10"/>
      <c r="C911" s="10"/>
      <c r="D911" s="10"/>
      <c r="E911" s="10"/>
      <c r="F911" s="10"/>
      <c r="G911" s="507"/>
      <c r="H911" s="10"/>
      <c r="I911" s="10"/>
      <c r="J911" s="10"/>
      <c r="K911" s="10"/>
      <c r="L911" s="10"/>
      <c r="M911" s="10"/>
      <c r="N911" s="10"/>
      <c r="O911" s="10"/>
      <c r="P911" s="10"/>
      <c r="Q911" s="10"/>
      <c r="R911" s="10"/>
      <c r="S911" s="10"/>
      <c r="T911" s="10"/>
      <c r="U911" s="10"/>
      <c r="V911" s="10"/>
      <c r="W911" s="10"/>
      <c r="X911" s="10"/>
      <c r="Y911" s="10"/>
      <c r="Z911" s="10"/>
    </row>
    <row r="912" spans="1:26" ht="15.5">
      <c r="A912" s="10"/>
      <c r="B912" s="10"/>
      <c r="C912" s="10"/>
      <c r="D912" s="10"/>
      <c r="E912" s="10"/>
      <c r="F912" s="10"/>
      <c r="G912" s="507"/>
      <c r="H912" s="10"/>
      <c r="I912" s="10"/>
      <c r="J912" s="10"/>
      <c r="K912" s="10"/>
      <c r="L912" s="10"/>
      <c r="M912" s="10"/>
      <c r="N912" s="10"/>
      <c r="O912" s="10"/>
      <c r="P912" s="10"/>
      <c r="Q912" s="10"/>
      <c r="R912" s="10"/>
      <c r="S912" s="10"/>
      <c r="T912" s="10"/>
      <c r="U912" s="10"/>
      <c r="V912" s="10"/>
      <c r="W912" s="10"/>
      <c r="X912" s="10"/>
      <c r="Y912" s="10"/>
      <c r="Z912" s="10"/>
    </row>
    <row r="913" spans="1:26" ht="15.5">
      <c r="A913" s="10"/>
      <c r="B913" s="10"/>
      <c r="C913" s="10"/>
      <c r="D913" s="10"/>
      <c r="E913" s="10"/>
      <c r="F913" s="10"/>
      <c r="G913" s="507"/>
      <c r="H913" s="10"/>
      <c r="I913" s="10"/>
      <c r="J913" s="10"/>
      <c r="K913" s="10"/>
      <c r="L913" s="10"/>
      <c r="M913" s="10"/>
      <c r="N913" s="10"/>
      <c r="O913" s="10"/>
      <c r="P913" s="10"/>
      <c r="Q913" s="10"/>
      <c r="R913" s="10"/>
      <c r="S913" s="10"/>
      <c r="T913" s="10"/>
      <c r="U913" s="10"/>
      <c r="V913" s="10"/>
      <c r="W913" s="10"/>
      <c r="X913" s="10"/>
      <c r="Y913" s="10"/>
      <c r="Z913" s="10"/>
    </row>
    <row r="914" spans="1:26" ht="15.5">
      <c r="A914" s="10"/>
      <c r="B914" s="10"/>
      <c r="C914" s="10"/>
      <c r="D914" s="10"/>
      <c r="E914" s="10"/>
      <c r="F914" s="10"/>
      <c r="G914" s="507"/>
      <c r="H914" s="10"/>
      <c r="I914" s="10"/>
      <c r="J914" s="10"/>
      <c r="K914" s="10"/>
      <c r="L914" s="10"/>
      <c r="M914" s="10"/>
      <c r="N914" s="10"/>
      <c r="O914" s="10"/>
      <c r="P914" s="10"/>
      <c r="Q914" s="10"/>
      <c r="R914" s="10"/>
      <c r="S914" s="10"/>
      <c r="T914" s="10"/>
      <c r="U914" s="10"/>
      <c r="V914" s="10"/>
      <c r="W914" s="10"/>
      <c r="X914" s="10"/>
      <c r="Y914" s="10"/>
      <c r="Z914" s="10"/>
    </row>
    <row r="915" spans="1:26" ht="15.5">
      <c r="A915" s="10"/>
      <c r="B915" s="10"/>
      <c r="C915" s="10"/>
      <c r="D915" s="10"/>
      <c r="E915" s="10"/>
      <c r="F915" s="10"/>
      <c r="G915" s="507"/>
      <c r="H915" s="10"/>
      <c r="I915" s="10"/>
      <c r="J915" s="10"/>
      <c r="K915" s="10"/>
      <c r="L915" s="10"/>
      <c r="M915" s="10"/>
      <c r="N915" s="10"/>
      <c r="O915" s="10"/>
      <c r="P915" s="10"/>
      <c r="Q915" s="10"/>
      <c r="R915" s="10"/>
      <c r="S915" s="10"/>
      <c r="T915" s="10"/>
      <c r="U915" s="10"/>
      <c r="V915" s="10"/>
      <c r="W915" s="10"/>
      <c r="X915" s="10"/>
      <c r="Y915" s="10"/>
      <c r="Z915" s="10"/>
    </row>
    <row r="916" spans="1:26" ht="15.5">
      <c r="A916" s="10"/>
      <c r="B916" s="10"/>
      <c r="C916" s="10"/>
      <c r="D916" s="10"/>
      <c r="E916" s="10"/>
      <c r="F916" s="10"/>
      <c r="G916" s="507"/>
      <c r="H916" s="10"/>
      <c r="I916" s="10"/>
      <c r="J916" s="10"/>
      <c r="K916" s="10"/>
      <c r="L916" s="10"/>
      <c r="M916" s="10"/>
      <c r="N916" s="10"/>
      <c r="O916" s="10"/>
      <c r="P916" s="10"/>
      <c r="Q916" s="10"/>
      <c r="R916" s="10"/>
      <c r="S916" s="10"/>
      <c r="T916" s="10"/>
      <c r="U916" s="10"/>
      <c r="V916" s="10"/>
      <c r="W916" s="10"/>
      <c r="X916" s="10"/>
      <c r="Y916" s="10"/>
      <c r="Z916" s="10"/>
    </row>
    <row r="917" spans="1:26" ht="15.5">
      <c r="A917" s="10"/>
      <c r="B917" s="10"/>
      <c r="C917" s="10"/>
      <c r="D917" s="10"/>
      <c r="E917" s="10"/>
      <c r="F917" s="10"/>
      <c r="G917" s="507"/>
      <c r="H917" s="10"/>
      <c r="I917" s="10"/>
      <c r="J917" s="10"/>
      <c r="K917" s="10"/>
      <c r="L917" s="10"/>
      <c r="M917" s="10"/>
      <c r="N917" s="10"/>
      <c r="O917" s="10"/>
      <c r="P917" s="10"/>
      <c r="Q917" s="10"/>
      <c r="R917" s="10"/>
      <c r="S917" s="10"/>
      <c r="T917" s="10"/>
      <c r="U917" s="10"/>
      <c r="V917" s="10"/>
      <c r="W917" s="10"/>
      <c r="X917" s="10"/>
      <c r="Y917" s="10"/>
      <c r="Z917" s="10"/>
    </row>
    <row r="918" spans="1:26" ht="15.5">
      <c r="A918" s="10"/>
      <c r="B918" s="10"/>
      <c r="C918" s="10"/>
      <c r="D918" s="10"/>
      <c r="E918" s="10"/>
      <c r="F918" s="10"/>
      <c r="G918" s="507"/>
      <c r="H918" s="10"/>
      <c r="I918" s="10"/>
      <c r="J918" s="10"/>
      <c r="K918" s="10"/>
      <c r="L918" s="10"/>
      <c r="M918" s="10"/>
      <c r="N918" s="10"/>
      <c r="O918" s="10"/>
      <c r="P918" s="10"/>
      <c r="Q918" s="10"/>
      <c r="R918" s="10"/>
      <c r="S918" s="10"/>
      <c r="T918" s="10"/>
      <c r="U918" s="10"/>
      <c r="V918" s="10"/>
      <c r="W918" s="10"/>
      <c r="X918" s="10"/>
      <c r="Y918" s="10"/>
      <c r="Z918" s="10"/>
    </row>
    <row r="919" spans="1:26" ht="15.5">
      <c r="A919" s="10"/>
      <c r="B919" s="10"/>
      <c r="C919" s="10"/>
      <c r="D919" s="10"/>
      <c r="E919" s="10"/>
      <c r="F919" s="10"/>
      <c r="G919" s="507"/>
      <c r="H919" s="10"/>
      <c r="I919" s="10"/>
      <c r="J919" s="10"/>
      <c r="K919" s="10"/>
      <c r="L919" s="10"/>
      <c r="M919" s="10"/>
      <c r="N919" s="10"/>
      <c r="O919" s="10"/>
      <c r="P919" s="10"/>
      <c r="Q919" s="10"/>
      <c r="R919" s="10"/>
      <c r="S919" s="10"/>
      <c r="T919" s="10"/>
      <c r="U919" s="10"/>
      <c r="V919" s="10"/>
      <c r="W919" s="10"/>
      <c r="X919" s="10"/>
      <c r="Y919" s="10"/>
      <c r="Z919" s="10"/>
    </row>
    <row r="920" spans="1:26" ht="15.5">
      <c r="A920" s="10"/>
      <c r="B920" s="10"/>
      <c r="C920" s="10"/>
      <c r="D920" s="10"/>
      <c r="E920" s="10"/>
      <c r="F920" s="10"/>
      <c r="G920" s="507"/>
      <c r="H920" s="10"/>
      <c r="I920" s="10"/>
      <c r="J920" s="10"/>
      <c r="K920" s="10"/>
      <c r="L920" s="10"/>
      <c r="M920" s="10"/>
      <c r="N920" s="10"/>
      <c r="O920" s="10"/>
      <c r="P920" s="10"/>
      <c r="Q920" s="10"/>
      <c r="R920" s="10"/>
      <c r="S920" s="10"/>
      <c r="T920" s="10"/>
      <c r="U920" s="10"/>
      <c r="V920" s="10"/>
      <c r="W920" s="10"/>
      <c r="X920" s="10"/>
      <c r="Y920" s="10"/>
      <c r="Z920" s="10"/>
    </row>
    <row r="921" spans="1:26" ht="15.5">
      <c r="A921" s="10"/>
      <c r="B921" s="10"/>
      <c r="C921" s="10"/>
      <c r="D921" s="10"/>
      <c r="E921" s="10"/>
      <c r="F921" s="10"/>
      <c r="G921" s="507"/>
      <c r="H921" s="10"/>
      <c r="I921" s="10"/>
      <c r="J921" s="10"/>
      <c r="K921" s="10"/>
      <c r="L921" s="10"/>
      <c r="M921" s="10"/>
      <c r="N921" s="10"/>
      <c r="O921" s="10"/>
      <c r="P921" s="10"/>
      <c r="Q921" s="10"/>
      <c r="R921" s="10"/>
      <c r="S921" s="10"/>
      <c r="T921" s="10"/>
      <c r="U921" s="10"/>
      <c r="V921" s="10"/>
      <c r="W921" s="10"/>
      <c r="X921" s="10"/>
      <c r="Y921" s="10"/>
      <c r="Z921" s="10"/>
    </row>
    <row r="922" spans="1:26" ht="15.5">
      <c r="A922" s="10"/>
      <c r="B922" s="10"/>
      <c r="C922" s="10"/>
      <c r="D922" s="10"/>
      <c r="E922" s="10"/>
      <c r="F922" s="10"/>
      <c r="G922" s="507"/>
      <c r="H922" s="10"/>
      <c r="I922" s="10"/>
      <c r="J922" s="10"/>
      <c r="K922" s="10"/>
      <c r="L922" s="10"/>
      <c r="M922" s="10"/>
      <c r="N922" s="10"/>
      <c r="O922" s="10"/>
      <c r="P922" s="10"/>
      <c r="Q922" s="10"/>
      <c r="R922" s="10"/>
      <c r="S922" s="10"/>
      <c r="T922" s="10"/>
      <c r="U922" s="10"/>
      <c r="V922" s="10"/>
      <c r="W922" s="10"/>
      <c r="X922" s="10"/>
      <c r="Y922" s="10"/>
      <c r="Z922" s="10"/>
    </row>
    <row r="923" spans="1:26" ht="15.5">
      <c r="A923" s="10"/>
      <c r="B923" s="10"/>
      <c r="C923" s="10"/>
      <c r="D923" s="10"/>
      <c r="E923" s="10"/>
      <c r="F923" s="10"/>
      <c r="G923" s="507"/>
      <c r="H923" s="10"/>
      <c r="I923" s="10"/>
      <c r="J923" s="10"/>
      <c r="K923" s="10"/>
      <c r="L923" s="10"/>
      <c r="M923" s="10"/>
      <c r="N923" s="10"/>
      <c r="O923" s="10"/>
      <c r="P923" s="10"/>
      <c r="Q923" s="10"/>
      <c r="R923" s="10"/>
      <c r="S923" s="10"/>
      <c r="T923" s="10"/>
      <c r="U923" s="10"/>
      <c r="V923" s="10"/>
      <c r="W923" s="10"/>
      <c r="X923" s="10"/>
      <c r="Y923" s="10"/>
      <c r="Z923" s="10"/>
    </row>
    <row r="924" spans="1:26" ht="15.5">
      <c r="A924" s="10"/>
      <c r="B924" s="10"/>
      <c r="C924" s="10"/>
      <c r="D924" s="10"/>
      <c r="E924" s="10"/>
      <c r="F924" s="10"/>
      <c r="G924" s="507"/>
      <c r="H924" s="10"/>
      <c r="I924" s="10"/>
      <c r="J924" s="10"/>
      <c r="K924" s="10"/>
      <c r="L924" s="10"/>
      <c r="M924" s="10"/>
      <c r="N924" s="10"/>
      <c r="O924" s="10"/>
      <c r="P924" s="10"/>
      <c r="Q924" s="10"/>
      <c r="R924" s="10"/>
      <c r="S924" s="10"/>
      <c r="T924" s="10"/>
      <c r="U924" s="10"/>
      <c r="V924" s="10"/>
      <c r="W924" s="10"/>
      <c r="X924" s="10"/>
      <c r="Y924" s="10"/>
      <c r="Z924" s="10"/>
    </row>
    <row r="925" spans="1:26" ht="15.5">
      <c r="A925" s="10"/>
      <c r="B925" s="10"/>
      <c r="C925" s="10"/>
      <c r="D925" s="10"/>
      <c r="E925" s="10"/>
      <c r="F925" s="10"/>
      <c r="G925" s="507"/>
      <c r="H925" s="10"/>
      <c r="I925" s="10"/>
      <c r="J925" s="10"/>
      <c r="K925" s="10"/>
      <c r="L925" s="10"/>
      <c r="M925" s="10"/>
      <c r="N925" s="10"/>
      <c r="O925" s="10"/>
      <c r="P925" s="10"/>
      <c r="Q925" s="10"/>
      <c r="R925" s="10"/>
      <c r="S925" s="10"/>
      <c r="T925" s="10"/>
      <c r="U925" s="10"/>
      <c r="V925" s="10"/>
      <c r="W925" s="10"/>
      <c r="X925" s="10"/>
      <c r="Y925" s="10"/>
      <c r="Z925" s="10"/>
    </row>
    <row r="926" spans="1:26" ht="15.5">
      <c r="A926" s="10"/>
      <c r="B926" s="10"/>
      <c r="C926" s="10"/>
      <c r="D926" s="10"/>
      <c r="E926" s="10"/>
      <c r="F926" s="10"/>
      <c r="G926" s="507"/>
      <c r="H926" s="10"/>
      <c r="I926" s="10"/>
      <c r="J926" s="10"/>
      <c r="K926" s="10"/>
      <c r="L926" s="10"/>
      <c r="M926" s="10"/>
      <c r="N926" s="10"/>
      <c r="O926" s="10"/>
      <c r="P926" s="10"/>
      <c r="Q926" s="10"/>
      <c r="R926" s="10"/>
      <c r="S926" s="10"/>
      <c r="T926" s="10"/>
      <c r="U926" s="10"/>
      <c r="V926" s="10"/>
      <c r="W926" s="10"/>
      <c r="X926" s="10"/>
      <c r="Y926" s="10"/>
      <c r="Z926" s="10"/>
    </row>
    <row r="927" spans="1:26" ht="15.5">
      <c r="A927" s="10"/>
      <c r="B927" s="10"/>
      <c r="C927" s="10"/>
      <c r="D927" s="10"/>
      <c r="E927" s="10"/>
      <c r="F927" s="10"/>
      <c r="G927" s="507"/>
      <c r="H927" s="10"/>
      <c r="I927" s="10"/>
      <c r="J927" s="10"/>
      <c r="K927" s="10"/>
      <c r="L927" s="10"/>
      <c r="M927" s="10"/>
      <c r="N927" s="10"/>
      <c r="O927" s="10"/>
      <c r="P927" s="10"/>
      <c r="Q927" s="10"/>
      <c r="R927" s="10"/>
      <c r="S927" s="10"/>
      <c r="T927" s="10"/>
      <c r="U927" s="10"/>
      <c r="V927" s="10"/>
      <c r="W927" s="10"/>
      <c r="X927" s="10"/>
      <c r="Y927" s="10"/>
      <c r="Z927" s="10"/>
    </row>
    <row r="928" spans="1:26" ht="15.5">
      <c r="A928" s="10"/>
      <c r="B928" s="10"/>
      <c r="C928" s="10"/>
      <c r="D928" s="10"/>
      <c r="E928" s="10"/>
      <c r="F928" s="10"/>
      <c r="G928" s="507"/>
      <c r="H928" s="10"/>
      <c r="I928" s="10"/>
      <c r="J928" s="10"/>
      <c r="K928" s="10"/>
      <c r="L928" s="10"/>
      <c r="M928" s="10"/>
      <c r="N928" s="10"/>
      <c r="O928" s="10"/>
      <c r="P928" s="10"/>
      <c r="Q928" s="10"/>
      <c r="R928" s="10"/>
      <c r="S928" s="10"/>
      <c r="T928" s="10"/>
      <c r="U928" s="10"/>
      <c r="V928" s="10"/>
      <c r="W928" s="10"/>
      <c r="X928" s="10"/>
      <c r="Y928" s="10"/>
      <c r="Z928" s="10"/>
    </row>
    <row r="929" spans="1:26" ht="15.5">
      <c r="A929" s="10"/>
      <c r="B929" s="10"/>
      <c r="C929" s="10"/>
      <c r="D929" s="10"/>
      <c r="E929" s="10"/>
      <c r="F929" s="10"/>
      <c r="G929" s="507"/>
      <c r="H929" s="10"/>
      <c r="I929" s="10"/>
      <c r="J929" s="10"/>
      <c r="K929" s="10"/>
      <c r="L929" s="10"/>
      <c r="M929" s="10"/>
      <c r="N929" s="10"/>
      <c r="O929" s="10"/>
      <c r="P929" s="10"/>
      <c r="Q929" s="10"/>
      <c r="R929" s="10"/>
      <c r="S929" s="10"/>
      <c r="T929" s="10"/>
      <c r="U929" s="10"/>
      <c r="V929" s="10"/>
      <c r="W929" s="10"/>
      <c r="X929" s="10"/>
      <c r="Y929" s="10"/>
      <c r="Z929" s="10"/>
    </row>
    <row r="930" spans="1:26" ht="15.5">
      <c r="A930" s="10"/>
      <c r="B930" s="10"/>
      <c r="C930" s="10"/>
      <c r="D930" s="10"/>
      <c r="E930" s="10"/>
      <c r="F930" s="10"/>
      <c r="G930" s="507"/>
      <c r="H930" s="10"/>
      <c r="I930" s="10"/>
      <c r="J930" s="10"/>
      <c r="K930" s="10"/>
      <c r="L930" s="10"/>
      <c r="M930" s="10"/>
      <c r="N930" s="10"/>
      <c r="O930" s="10"/>
      <c r="P930" s="10"/>
      <c r="Q930" s="10"/>
      <c r="R930" s="10"/>
      <c r="S930" s="10"/>
      <c r="T930" s="10"/>
      <c r="U930" s="10"/>
      <c r="V930" s="10"/>
      <c r="W930" s="10"/>
      <c r="X930" s="10"/>
      <c r="Y930" s="10"/>
      <c r="Z930" s="10"/>
    </row>
    <row r="931" spans="1:26" ht="15.5">
      <c r="A931" s="10"/>
      <c r="B931" s="10"/>
      <c r="C931" s="10"/>
      <c r="D931" s="10"/>
      <c r="E931" s="10"/>
      <c r="F931" s="10"/>
      <c r="G931" s="507"/>
      <c r="H931" s="10"/>
      <c r="I931" s="10"/>
      <c r="J931" s="10"/>
      <c r="K931" s="10"/>
      <c r="L931" s="10"/>
      <c r="M931" s="10"/>
      <c r="N931" s="10"/>
      <c r="O931" s="10"/>
      <c r="P931" s="10"/>
      <c r="Q931" s="10"/>
      <c r="R931" s="10"/>
      <c r="S931" s="10"/>
      <c r="T931" s="10"/>
      <c r="U931" s="10"/>
      <c r="V931" s="10"/>
      <c r="W931" s="10"/>
      <c r="X931" s="10"/>
      <c r="Y931" s="10"/>
      <c r="Z931" s="10"/>
    </row>
    <row r="932" spans="1:26" ht="15.5">
      <c r="A932" s="10"/>
      <c r="B932" s="10"/>
      <c r="C932" s="10"/>
      <c r="D932" s="10"/>
      <c r="E932" s="10"/>
      <c r="F932" s="10"/>
      <c r="G932" s="507"/>
      <c r="H932" s="10"/>
      <c r="I932" s="10"/>
      <c r="J932" s="10"/>
      <c r="K932" s="10"/>
      <c r="L932" s="10"/>
      <c r="M932" s="10"/>
      <c r="N932" s="10"/>
      <c r="O932" s="10"/>
      <c r="P932" s="10"/>
      <c r="Q932" s="10"/>
      <c r="R932" s="10"/>
      <c r="S932" s="10"/>
      <c r="T932" s="10"/>
      <c r="U932" s="10"/>
      <c r="V932" s="10"/>
      <c r="W932" s="10"/>
      <c r="X932" s="10"/>
      <c r="Y932" s="10"/>
      <c r="Z932" s="10"/>
    </row>
    <row r="933" spans="1:26" ht="15.5">
      <c r="A933" s="10"/>
      <c r="B933" s="10"/>
      <c r="C933" s="10"/>
      <c r="D933" s="10"/>
      <c r="E933" s="10"/>
      <c r="F933" s="10"/>
      <c r="G933" s="507"/>
      <c r="H933" s="10"/>
      <c r="I933" s="10"/>
      <c r="J933" s="10"/>
      <c r="K933" s="10"/>
      <c r="L933" s="10"/>
      <c r="M933" s="10"/>
      <c r="N933" s="10"/>
      <c r="O933" s="10"/>
      <c r="P933" s="10"/>
      <c r="Q933" s="10"/>
      <c r="R933" s="10"/>
      <c r="S933" s="10"/>
      <c r="T933" s="10"/>
      <c r="U933" s="10"/>
      <c r="V933" s="10"/>
      <c r="W933" s="10"/>
      <c r="X933" s="10"/>
      <c r="Y933" s="10"/>
      <c r="Z933" s="10"/>
    </row>
    <row r="934" spans="1:26" ht="15.5">
      <c r="A934" s="10"/>
      <c r="B934" s="10"/>
      <c r="C934" s="10"/>
      <c r="D934" s="10"/>
      <c r="E934" s="10"/>
      <c r="F934" s="10"/>
      <c r="G934" s="507"/>
      <c r="H934" s="10"/>
      <c r="I934" s="10"/>
      <c r="J934" s="10"/>
      <c r="K934" s="10"/>
      <c r="L934" s="10"/>
      <c r="M934" s="10"/>
      <c r="N934" s="10"/>
      <c r="O934" s="10"/>
      <c r="P934" s="10"/>
      <c r="Q934" s="10"/>
      <c r="R934" s="10"/>
      <c r="S934" s="10"/>
      <c r="T934" s="10"/>
      <c r="U934" s="10"/>
      <c r="V934" s="10"/>
      <c r="W934" s="10"/>
      <c r="X934" s="10"/>
      <c r="Y934" s="10"/>
      <c r="Z934" s="10"/>
    </row>
    <row r="935" spans="1:26" ht="15.5">
      <c r="A935" s="10"/>
      <c r="B935" s="10"/>
      <c r="C935" s="10"/>
      <c r="D935" s="10"/>
      <c r="E935" s="10"/>
      <c r="F935" s="10"/>
      <c r="G935" s="507"/>
      <c r="H935" s="10"/>
      <c r="I935" s="10"/>
      <c r="J935" s="10"/>
      <c r="K935" s="10"/>
      <c r="L935" s="10"/>
      <c r="M935" s="10"/>
      <c r="N935" s="10"/>
      <c r="O935" s="10"/>
      <c r="P935" s="10"/>
      <c r="Q935" s="10"/>
      <c r="R935" s="10"/>
      <c r="S935" s="10"/>
      <c r="T935" s="10"/>
      <c r="U935" s="10"/>
      <c r="V935" s="10"/>
      <c r="W935" s="10"/>
      <c r="X935" s="10"/>
      <c r="Y935" s="10"/>
      <c r="Z935" s="10"/>
    </row>
    <row r="936" spans="1:26" ht="15.5">
      <c r="A936" s="10"/>
      <c r="B936" s="10"/>
      <c r="C936" s="10"/>
      <c r="D936" s="10"/>
      <c r="E936" s="10"/>
      <c r="F936" s="10"/>
      <c r="G936" s="507"/>
      <c r="H936" s="10"/>
      <c r="I936" s="10"/>
      <c r="J936" s="10"/>
      <c r="K936" s="10"/>
      <c r="L936" s="10"/>
      <c r="M936" s="10"/>
      <c r="N936" s="10"/>
      <c r="O936" s="10"/>
      <c r="P936" s="10"/>
      <c r="Q936" s="10"/>
      <c r="R936" s="10"/>
      <c r="S936" s="10"/>
      <c r="T936" s="10"/>
      <c r="U936" s="10"/>
      <c r="V936" s="10"/>
      <c r="W936" s="10"/>
      <c r="X936" s="10"/>
      <c r="Y936" s="10"/>
      <c r="Z936" s="10"/>
    </row>
    <row r="937" spans="1:26" ht="15.5">
      <c r="A937" s="10"/>
      <c r="B937" s="10"/>
      <c r="C937" s="10"/>
      <c r="D937" s="10"/>
      <c r="E937" s="10"/>
      <c r="F937" s="10"/>
      <c r="G937" s="507"/>
      <c r="H937" s="10"/>
      <c r="I937" s="10"/>
      <c r="J937" s="10"/>
      <c r="K937" s="10"/>
      <c r="L937" s="10"/>
      <c r="M937" s="10"/>
      <c r="N937" s="10"/>
      <c r="O937" s="10"/>
      <c r="P937" s="10"/>
      <c r="Q937" s="10"/>
      <c r="R937" s="10"/>
      <c r="S937" s="10"/>
      <c r="T937" s="10"/>
      <c r="U937" s="10"/>
      <c r="V937" s="10"/>
      <c r="W937" s="10"/>
      <c r="X937" s="10"/>
      <c r="Y937" s="10"/>
      <c r="Z937" s="10"/>
    </row>
    <row r="938" spans="1:26" ht="15.5">
      <c r="A938" s="10"/>
      <c r="B938" s="10"/>
      <c r="C938" s="10"/>
      <c r="D938" s="10"/>
      <c r="E938" s="10"/>
      <c r="F938" s="10"/>
      <c r="G938" s="507"/>
      <c r="H938" s="10"/>
      <c r="I938" s="10"/>
      <c r="J938" s="10"/>
      <c r="K938" s="10"/>
      <c r="L938" s="10"/>
      <c r="M938" s="10"/>
      <c r="N938" s="10"/>
      <c r="O938" s="10"/>
      <c r="P938" s="10"/>
      <c r="Q938" s="10"/>
      <c r="R938" s="10"/>
      <c r="S938" s="10"/>
      <c r="T938" s="10"/>
      <c r="U938" s="10"/>
      <c r="V938" s="10"/>
      <c r="W938" s="10"/>
      <c r="X938" s="10"/>
      <c r="Y938" s="10"/>
      <c r="Z938" s="10"/>
    </row>
    <row r="939" spans="1:26" ht="15.5">
      <c r="A939" s="10"/>
      <c r="B939" s="10"/>
      <c r="C939" s="10"/>
      <c r="D939" s="10"/>
      <c r="E939" s="10"/>
      <c r="F939" s="10"/>
      <c r="G939" s="507"/>
      <c r="H939" s="10"/>
      <c r="I939" s="10"/>
      <c r="J939" s="10"/>
      <c r="K939" s="10"/>
      <c r="L939" s="10"/>
      <c r="M939" s="10"/>
      <c r="N939" s="10"/>
      <c r="O939" s="10"/>
      <c r="P939" s="10"/>
      <c r="Q939" s="10"/>
      <c r="R939" s="10"/>
      <c r="S939" s="10"/>
      <c r="T939" s="10"/>
      <c r="U939" s="10"/>
      <c r="V939" s="10"/>
      <c r="W939" s="10"/>
      <c r="X939" s="10"/>
      <c r="Y939" s="10"/>
      <c r="Z939" s="10"/>
    </row>
    <row r="940" spans="1:26" ht="15.5">
      <c r="A940" s="10"/>
      <c r="B940" s="10"/>
      <c r="C940" s="10"/>
      <c r="D940" s="10"/>
      <c r="E940" s="10"/>
      <c r="F940" s="10"/>
      <c r="G940" s="507"/>
      <c r="H940" s="10"/>
      <c r="I940" s="10"/>
      <c r="J940" s="10"/>
      <c r="K940" s="10"/>
      <c r="L940" s="10"/>
      <c r="M940" s="10"/>
      <c r="N940" s="10"/>
      <c r="O940" s="10"/>
      <c r="P940" s="10"/>
      <c r="Q940" s="10"/>
      <c r="R940" s="10"/>
      <c r="S940" s="10"/>
      <c r="T940" s="10"/>
      <c r="U940" s="10"/>
      <c r="V940" s="10"/>
      <c r="W940" s="10"/>
      <c r="X940" s="10"/>
      <c r="Y940" s="10"/>
      <c r="Z940" s="10"/>
    </row>
    <row r="941" spans="1:26" ht="15.5">
      <c r="A941" s="10"/>
      <c r="B941" s="10"/>
      <c r="C941" s="10"/>
      <c r="D941" s="10"/>
      <c r="E941" s="10"/>
      <c r="F941" s="10"/>
      <c r="G941" s="507"/>
      <c r="H941" s="10"/>
      <c r="I941" s="10"/>
      <c r="J941" s="10"/>
      <c r="K941" s="10"/>
      <c r="L941" s="10"/>
      <c r="M941" s="10"/>
      <c r="N941" s="10"/>
      <c r="O941" s="10"/>
      <c r="P941" s="10"/>
      <c r="Q941" s="10"/>
      <c r="R941" s="10"/>
      <c r="S941" s="10"/>
      <c r="T941" s="10"/>
      <c r="U941" s="10"/>
      <c r="V941" s="10"/>
      <c r="W941" s="10"/>
      <c r="X941" s="10"/>
      <c r="Y941" s="10"/>
      <c r="Z941" s="10"/>
    </row>
    <row r="942" spans="1:26" ht="15.5">
      <c r="A942" s="10"/>
      <c r="B942" s="10"/>
      <c r="C942" s="10"/>
      <c r="D942" s="10"/>
      <c r="E942" s="10"/>
      <c r="F942" s="10"/>
      <c r="G942" s="507"/>
      <c r="H942" s="10"/>
      <c r="I942" s="10"/>
      <c r="J942" s="10"/>
      <c r="K942" s="10"/>
      <c r="L942" s="10"/>
      <c r="M942" s="10"/>
      <c r="N942" s="10"/>
      <c r="O942" s="10"/>
      <c r="P942" s="10"/>
      <c r="Q942" s="10"/>
      <c r="R942" s="10"/>
      <c r="S942" s="10"/>
      <c r="T942" s="10"/>
      <c r="U942" s="10"/>
      <c r="V942" s="10"/>
      <c r="W942" s="10"/>
      <c r="X942" s="10"/>
      <c r="Y942" s="10"/>
      <c r="Z942" s="10"/>
    </row>
    <row r="943" spans="1:26" ht="15.5">
      <c r="A943" s="10"/>
      <c r="B943" s="10"/>
      <c r="C943" s="10"/>
      <c r="D943" s="10"/>
      <c r="E943" s="10"/>
      <c r="F943" s="10"/>
      <c r="G943" s="507"/>
      <c r="H943" s="10"/>
      <c r="I943" s="10"/>
      <c r="J943" s="10"/>
      <c r="K943" s="10"/>
      <c r="L943" s="10"/>
      <c r="M943" s="10"/>
      <c r="N943" s="10"/>
      <c r="O943" s="10"/>
      <c r="P943" s="10"/>
      <c r="Q943" s="10"/>
      <c r="R943" s="10"/>
      <c r="S943" s="10"/>
      <c r="T943" s="10"/>
      <c r="U943" s="10"/>
      <c r="V943" s="10"/>
      <c r="W943" s="10"/>
      <c r="X943" s="10"/>
      <c r="Y943" s="10"/>
      <c r="Z943" s="10"/>
    </row>
    <row r="944" spans="1:26" ht="15.5">
      <c r="A944" s="10"/>
      <c r="B944" s="10"/>
      <c r="C944" s="10"/>
      <c r="D944" s="10"/>
      <c r="E944" s="10"/>
      <c r="F944" s="10"/>
      <c r="G944" s="507"/>
      <c r="H944" s="10"/>
      <c r="I944" s="10"/>
      <c r="J944" s="10"/>
      <c r="K944" s="10"/>
      <c r="L944" s="10"/>
      <c r="M944" s="10"/>
      <c r="N944" s="10"/>
      <c r="O944" s="10"/>
      <c r="P944" s="10"/>
      <c r="Q944" s="10"/>
      <c r="R944" s="10"/>
      <c r="S944" s="10"/>
      <c r="T944" s="10"/>
      <c r="U944" s="10"/>
      <c r="V944" s="10"/>
      <c r="W944" s="10"/>
      <c r="X944" s="10"/>
      <c r="Y944" s="10"/>
      <c r="Z944" s="10"/>
    </row>
    <row r="945" spans="1:26" ht="15.5">
      <c r="A945" s="10"/>
      <c r="B945" s="10"/>
      <c r="C945" s="10"/>
      <c r="D945" s="10"/>
      <c r="E945" s="10"/>
      <c r="F945" s="10"/>
      <c r="G945" s="507"/>
      <c r="H945" s="10"/>
      <c r="I945" s="10"/>
      <c r="J945" s="10"/>
      <c r="K945" s="10"/>
      <c r="L945" s="10"/>
      <c r="M945" s="10"/>
      <c r="N945" s="10"/>
      <c r="O945" s="10"/>
      <c r="P945" s="10"/>
      <c r="Q945" s="10"/>
      <c r="R945" s="10"/>
      <c r="S945" s="10"/>
      <c r="T945" s="10"/>
      <c r="U945" s="10"/>
      <c r="V945" s="10"/>
      <c r="W945" s="10"/>
      <c r="X945" s="10"/>
      <c r="Y945" s="10"/>
      <c r="Z945" s="10"/>
    </row>
    <row r="946" spans="1:26" ht="15.5">
      <c r="A946" s="10"/>
      <c r="B946" s="10"/>
      <c r="C946" s="10"/>
      <c r="D946" s="10"/>
      <c r="E946" s="10"/>
      <c r="F946" s="10"/>
      <c r="G946" s="507"/>
      <c r="H946" s="10"/>
      <c r="I946" s="10"/>
      <c r="J946" s="10"/>
      <c r="K946" s="10"/>
      <c r="L946" s="10"/>
      <c r="M946" s="10"/>
      <c r="N946" s="10"/>
      <c r="O946" s="10"/>
      <c r="P946" s="10"/>
      <c r="Q946" s="10"/>
      <c r="R946" s="10"/>
      <c r="S946" s="10"/>
      <c r="T946" s="10"/>
      <c r="U946" s="10"/>
      <c r="V946" s="10"/>
      <c r="W946" s="10"/>
      <c r="X946" s="10"/>
      <c r="Y946" s="10"/>
      <c r="Z946" s="10"/>
    </row>
    <row r="947" spans="1:26" ht="15.5">
      <c r="A947" s="10"/>
      <c r="B947" s="10"/>
      <c r="C947" s="10"/>
      <c r="D947" s="10"/>
      <c r="E947" s="10"/>
      <c r="F947" s="10"/>
      <c r="G947" s="507"/>
      <c r="H947" s="10"/>
      <c r="I947" s="10"/>
      <c r="J947" s="10"/>
      <c r="K947" s="10"/>
      <c r="L947" s="10"/>
      <c r="M947" s="10"/>
      <c r="N947" s="10"/>
      <c r="O947" s="10"/>
      <c r="P947" s="10"/>
      <c r="Q947" s="10"/>
      <c r="R947" s="10"/>
      <c r="S947" s="10"/>
      <c r="T947" s="10"/>
      <c r="U947" s="10"/>
      <c r="V947" s="10"/>
      <c r="W947" s="10"/>
      <c r="X947" s="10"/>
      <c r="Y947" s="10"/>
      <c r="Z947" s="10"/>
    </row>
    <row r="948" spans="1:26" ht="15.5">
      <c r="A948" s="10"/>
      <c r="B948" s="10"/>
      <c r="C948" s="10"/>
      <c r="D948" s="10"/>
      <c r="E948" s="10"/>
      <c r="F948" s="10"/>
      <c r="G948" s="507"/>
      <c r="H948" s="10"/>
      <c r="I948" s="10"/>
      <c r="J948" s="10"/>
      <c r="K948" s="10"/>
      <c r="L948" s="10"/>
      <c r="M948" s="10"/>
      <c r="N948" s="10"/>
      <c r="O948" s="10"/>
      <c r="P948" s="10"/>
      <c r="Q948" s="10"/>
      <c r="R948" s="10"/>
      <c r="S948" s="10"/>
      <c r="T948" s="10"/>
      <c r="U948" s="10"/>
      <c r="V948" s="10"/>
      <c r="W948" s="10"/>
      <c r="X948" s="10"/>
      <c r="Y948" s="10"/>
      <c r="Z948" s="10"/>
    </row>
    <row r="949" spans="1:26" ht="15.5">
      <c r="A949" s="10"/>
      <c r="B949" s="10"/>
      <c r="C949" s="10"/>
      <c r="D949" s="10"/>
      <c r="E949" s="10"/>
      <c r="F949" s="10"/>
      <c r="G949" s="507"/>
      <c r="H949" s="10"/>
      <c r="I949" s="10"/>
      <c r="J949" s="10"/>
      <c r="K949" s="10"/>
      <c r="L949" s="10"/>
      <c r="M949" s="10"/>
      <c r="N949" s="10"/>
      <c r="O949" s="10"/>
      <c r="P949" s="10"/>
      <c r="Q949" s="10"/>
      <c r="R949" s="10"/>
      <c r="S949" s="10"/>
      <c r="T949" s="10"/>
      <c r="U949" s="10"/>
      <c r="V949" s="10"/>
      <c r="W949" s="10"/>
      <c r="X949" s="10"/>
      <c r="Y949" s="10"/>
      <c r="Z949" s="10"/>
    </row>
    <row r="950" spans="1:26" ht="15.5">
      <c r="A950" s="10"/>
      <c r="B950" s="10"/>
      <c r="C950" s="10"/>
      <c r="D950" s="10"/>
      <c r="E950" s="10"/>
      <c r="F950" s="10"/>
      <c r="G950" s="507"/>
      <c r="H950" s="10"/>
      <c r="I950" s="10"/>
      <c r="J950" s="10"/>
      <c r="K950" s="10"/>
      <c r="L950" s="10"/>
      <c r="M950" s="10"/>
      <c r="N950" s="10"/>
      <c r="O950" s="10"/>
      <c r="P950" s="10"/>
      <c r="Q950" s="10"/>
      <c r="R950" s="10"/>
      <c r="S950" s="10"/>
      <c r="T950" s="10"/>
      <c r="U950" s="10"/>
      <c r="V950" s="10"/>
      <c r="W950" s="10"/>
      <c r="X950" s="10"/>
      <c r="Y950" s="10"/>
      <c r="Z950" s="10"/>
    </row>
    <row r="951" spans="1:26" ht="15.5">
      <c r="A951" s="10"/>
      <c r="B951" s="10"/>
      <c r="C951" s="10"/>
      <c r="D951" s="10"/>
      <c r="E951" s="10"/>
      <c r="F951" s="10"/>
      <c r="G951" s="507"/>
      <c r="H951" s="10"/>
      <c r="I951" s="10"/>
      <c r="J951" s="10"/>
      <c r="K951" s="10"/>
      <c r="L951" s="10"/>
      <c r="M951" s="10"/>
      <c r="N951" s="10"/>
      <c r="O951" s="10"/>
      <c r="P951" s="10"/>
      <c r="Q951" s="10"/>
      <c r="R951" s="10"/>
      <c r="S951" s="10"/>
      <c r="T951" s="10"/>
      <c r="U951" s="10"/>
      <c r="V951" s="10"/>
      <c r="W951" s="10"/>
      <c r="X951" s="10"/>
      <c r="Y951" s="10"/>
      <c r="Z951" s="10"/>
    </row>
    <row r="952" spans="1:26" ht="15.5">
      <c r="A952" s="10"/>
      <c r="B952" s="10"/>
      <c r="C952" s="10"/>
      <c r="D952" s="10"/>
      <c r="E952" s="10"/>
      <c r="F952" s="10"/>
      <c r="G952" s="507"/>
      <c r="H952" s="10"/>
      <c r="I952" s="10"/>
      <c r="J952" s="10"/>
      <c r="K952" s="10"/>
      <c r="L952" s="10"/>
      <c r="M952" s="10"/>
      <c r="N952" s="10"/>
      <c r="O952" s="10"/>
      <c r="P952" s="10"/>
      <c r="Q952" s="10"/>
      <c r="R952" s="10"/>
      <c r="S952" s="10"/>
      <c r="T952" s="10"/>
      <c r="U952" s="10"/>
      <c r="V952" s="10"/>
      <c r="W952" s="10"/>
      <c r="X952" s="10"/>
      <c r="Y952" s="10"/>
      <c r="Z952" s="10"/>
    </row>
    <row r="953" spans="1:26" ht="15.5">
      <c r="A953" s="10"/>
      <c r="B953" s="10"/>
      <c r="C953" s="10"/>
      <c r="D953" s="10"/>
      <c r="E953" s="10"/>
      <c r="F953" s="10"/>
      <c r="G953" s="507"/>
      <c r="H953" s="10"/>
      <c r="I953" s="10"/>
      <c r="J953" s="10"/>
      <c r="K953" s="10"/>
      <c r="L953" s="10"/>
      <c r="M953" s="10"/>
      <c r="N953" s="10"/>
      <c r="O953" s="10"/>
      <c r="P953" s="10"/>
      <c r="Q953" s="10"/>
      <c r="R953" s="10"/>
      <c r="S953" s="10"/>
      <c r="T953" s="10"/>
      <c r="U953" s="10"/>
      <c r="V953" s="10"/>
      <c r="W953" s="10"/>
      <c r="X953" s="10"/>
      <c r="Y953" s="10"/>
      <c r="Z953" s="10"/>
    </row>
    <row r="954" spans="1:26" ht="15.5">
      <c r="A954" s="10"/>
      <c r="B954" s="10"/>
      <c r="C954" s="10"/>
      <c r="D954" s="10"/>
      <c r="E954" s="10"/>
      <c r="F954" s="10"/>
      <c r="G954" s="507"/>
      <c r="H954" s="10"/>
      <c r="I954" s="10"/>
      <c r="J954" s="10"/>
      <c r="K954" s="10"/>
      <c r="L954" s="10"/>
      <c r="M954" s="10"/>
      <c r="N954" s="10"/>
      <c r="O954" s="10"/>
      <c r="P954" s="10"/>
      <c r="Q954" s="10"/>
      <c r="R954" s="10"/>
      <c r="S954" s="10"/>
      <c r="T954" s="10"/>
      <c r="U954" s="10"/>
      <c r="V954" s="10"/>
      <c r="W954" s="10"/>
      <c r="X954" s="10"/>
      <c r="Y954" s="10"/>
      <c r="Z954" s="10"/>
    </row>
    <row r="955" spans="1:26" ht="15.5">
      <c r="A955" s="10"/>
      <c r="B955" s="10"/>
      <c r="C955" s="10"/>
      <c r="D955" s="10"/>
      <c r="E955" s="10"/>
      <c r="F955" s="10"/>
      <c r="G955" s="507"/>
      <c r="H955" s="10"/>
      <c r="I955" s="10"/>
      <c r="J955" s="10"/>
      <c r="K955" s="10"/>
      <c r="L955" s="10"/>
      <c r="M955" s="10"/>
      <c r="N955" s="10"/>
      <c r="O955" s="10"/>
      <c r="P955" s="10"/>
      <c r="Q955" s="10"/>
      <c r="R955" s="10"/>
      <c r="S955" s="10"/>
      <c r="T955" s="10"/>
      <c r="U955" s="10"/>
      <c r="V955" s="10"/>
      <c r="W955" s="10"/>
      <c r="X955" s="10"/>
      <c r="Y955" s="10"/>
      <c r="Z955" s="10"/>
    </row>
    <row r="956" spans="1:26" ht="15.5">
      <c r="A956" s="10"/>
      <c r="B956" s="10"/>
      <c r="C956" s="10"/>
      <c r="D956" s="10"/>
      <c r="E956" s="10"/>
      <c r="F956" s="10"/>
      <c r="G956" s="507"/>
      <c r="H956" s="10"/>
      <c r="I956" s="10"/>
      <c r="J956" s="10"/>
      <c r="K956" s="10"/>
      <c r="L956" s="10"/>
      <c r="M956" s="10"/>
      <c r="N956" s="10"/>
      <c r="O956" s="10"/>
      <c r="P956" s="10"/>
      <c r="Q956" s="10"/>
      <c r="R956" s="10"/>
      <c r="S956" s="10"/>
      <c r="T956" s="10"/>
      <c r="U956" s="10"/>
      <c r="V956" s="10"/>
      <c r="W956" s="10"/>
      <c r="X956" s="10"/>
      <c r="Y956" s="10"/>
      <c r="Z956" s="10"/>
    </row>
    <row r="957" spans="1:26" ht="15.5">
      <c r="A957" s="10"/>
      <c r="B957" s="10"/>
      <c r="C957" s="10"/>
      <c r="D957" s="10"/>
      <c r="E957" s="10"/>
      <c r="F957" s="10"/>
      <c r="G957" s="507"/>
      <c r="H957" s="10"/>
      <c r="I957" s="10"/>
      <c r="J957" s="10"/>
      <c r="K957" s="10"/>
      <c r="L957" s="10"/>
      <c r="M957" s="10"/>
      <c r="N957" s="10"/>
      <c r="O957" s="10"/>
      <c r="P957" s="10"/>
      <c r="Q957" s="10"/>
      <c r="R957" s="10"/>
      <c r="S957" s="10"/>
      <c r="T957" s="10"/>
      <c r="U957" s="10"/>
      <c r="V957" s="10"/>
      <c r="W957" s="10"/>
      <c r="X957" s="10"/>
      <c r="Y957" s="10"/>
      <c r="Z957" s="10"/>
    </row>
    <row r="958" spans="1:26" ht="15.5">
      <c r="A958" s="10"/>
      <c r="B958" s="10"/>
      <c r="C958" s="10"/>
      <c r="D958" s="10"/>
      <c r="E958" s="10"/>
      <c r="F958" s="10"/>
      <c r="G958" s="507"/>
      <c r="H958" s="10"/>
      <c r="I958" s="10"/>
      <c r="J958" s="10"/>
      <c r="K958" s="10"/>
      <c r="L958" s="10"/>
      <c r="M958" s="10"/>
      <c r="N958" s="10"/>
      <c r="O958" s="10"/>
      <c r="P958" s="10"/>
      <c r="Q958" s="10"/>
      <c r="R958" s="10"/>
      <c r="S958" s="10"/>
      <c r="T958" s="10"/>
      <c r="U958" s="10"/>
      <c r="V958" s="10"/>
      <c r="W958" s="10"/>
      <c r="X958" s="10"/>
      <c r="Y958" s="10"/>
      <c r="Z958" s="10"/>
    </row>
    <row r="959" spans="1:26" ht="15.5">
      <c r="A959" s="10"/>
      <c r="B959" s="10"/>
      <c r="C959" s="10"/>
      <c r="D959" s="10"/>
      <c r="E959" s="10"/>
      <c r="F959" s="10"/>
      <c r="G959" s="507"/>
      <c r="H959" s="10"/>
      <c r="I959" s="10"/>
      <c r="J959" s="10"/>
      <c r="K959" s="10"/>
      <c r="L959" s="10"/>
      <c r="M959" s="10"/>
      <c r="N959" s="10"/>
      <c r="O959" s="10"/>
      <c r="P959" s="10"/>
      <c r="Q959" s="10"/>
      <c r="R959" s="10"/>
      <c r="S959" s="10"/>
      <c r="T959" s="10"/>
      <c r="U959" s="10"/>
      <c r="V959" s="10"/>
      <c r="W959" s="10"/>
      <c r="X959" s="10"/>
      <c r="Y959" s="10"/>
      <c r="Z959" s="10"/>
    </row>
    <row r="960" spans="1:26" ht="15.5">
      <c r="A960" s="10"/>
      <c r="B960" s="10"/>
      <c r="C960" s="10"/>
      <c r="D960" s="10"/>
      <c r="E960" s="10"/>
      <c r="F960" s="10"/>
      <c r="G960" s="507"/>
      <c r="H960" s="10"/>
      <c r="I960" s="10"/>
      <c r="J960" s="10"/>
      <c r="K960" s="10"/>
      <c r="L960" s="10"/>
      <c r="M960" s="10"/>
      <c r="N960" s="10"/>
      <c r="O960" s="10"/>
      <c r="P960" s="10"/>
      <c r="Q960" s="10"/>
      <c r="R960" s="10"/>
      <c r="S960" s="10"/>
      <c r="T960" s="10"/>
      <c r="U960" s="10"/>
      <c r="V960" s="10"/>
      <c r="W960" s="10"/>
      <c r="X960" s="10"/>
      <c r="Y960" s="10"/>
      <c r="Z960" s="10"/>
    </row>
    <row r="961" spans="1:26" ht="15.5">
      <c r="A961" s="10"/>
      <c r="B961" s="10"/>
      <c r="C961" s="10"/>
      <c r="D961" s="10"/>
      <c r="E961" s="10"/>
      <c r="F961" s="10"/>
      <c r="G961" s="507"/>
      <c r="H961" s="10"/>
      <c r="I961" s="10"/>
      <c r="J961" s="10"/>
      <c r="K961" s="10"/>
      <c r="L961" s="10"/>
      <c r="M961" s="10"/>
      <c r="N961" s="10"/>
      <c r="O961" s="10"/>
      <c r="P961" s="10"/>
      <c r="Q961" s="10"/>
      <c r="R961" s="10"/>
      <c r="S961" s="10"/>
      <c r="T961" s="10"/>
      <c r="U961" s="10"/>
      <c r="V961" s="10"/>
      <c r="W961" s="10"/>
      <c r="X961" s="10"/>
      <c r="Y961" s="10"/>
      <c r="Z961" s="10"/>
    </row>
    <row r="962" spans="1:26" ht="15.5">
      <c r="A962" s="10"/>
      <c r="B962" s="10"/>
      <c r="C962" s="10"/>
      <c r="D962" s="10"/>
      <c r="E962" s="10"/>
      <c r="F962" s="10"/>
      <c r="G962" s="507"/>
      <c r="H962" s="10"/>
      <c r="I962" s="10"/>
      <c r="J962" s="10"/>
      <c r="K962" s="10"/>
      <c r="L962" s="10"/>
      <c r="M962" s="10"/>
      <c r="N962" s="10"/>
      <c r="O962" s="10"/>
      <c r="P962" s="10"/>
      <c r="Q962" s="10"/>
      <c r="R962" s="10"/>
      <c r="S962" s="10"/>
      <c r="T962" s="10"/>
      <c r="U962" s="10"/>
      <c r="V962" s="10"/>
      <c r="W962" s="10"/>
      <c r="X962" s="10"/>
      <c r="Y962" s="10"/>
      <c r="Z962" s="10"/>
    </row>
    <row r="963" spans="1:26" ht="15.5">
      <c r="A963" s="10"/>
      <c r="B963" s="10"/>
      <c r="C963" s="10"/>
      <c r="D963" s="10"/>
      <c r="E963" s="10"/>
      <c r="F963" s="10"/>
      <c r="G963" s="507"/>
      <c r="H963" s="10"/>
      <c r="I963" s="10"/>
      <c r="J963" s="10"/>
      <c r="K963" s="10"/>
      <c r="L963" s="10"/>
      <c r="M963" s="10"/>
      <c r="N963" s="10"/>
      <c r="O963" s="10"/>
      <c r="P963" s="10"/>
      <c r="Q963" s="10"/>
      <c r="R963" s="10"/>
      <c r="S963" s="10"/>
      <c r="T963" s="10"/>
      <c r="U963" s="10"/>
      <c r="V963" s="10"/>
      <c r="W963" s="10"/>
      <c r="X963" s="10"/>
      <c r="Y963" s="10"/>
      <c r="Z963" s="10"/>
    </row>
    <row r="964" spans="1:26" ht="15.5">
      <c r="A964" s="10"/>
      <c r="B964" s="10"/>
      <c r="C964" s="10"/>
      <c r="D964" s="10"/>
      <c r="E964" s="10"/>
      <c r="F964" s="10"/>
      <c r="G964" s="507"/>
      <c r="H964" s="10"/>
      <c r="I964" s="10"/>
      <c r="J964" s="10"/>
      <c r="K964" s="10"/>
      <c r="L964" s="10"/>
      <c r="M964" s="10"/>
      <c r="N964" s="10"/>
      <c r="O964" s="10"/>
      <c r="P964" s="10"/>
      <c r="Q964" s="10"/>
      <c r="R964" s="10"/>
      <c r="S964" s="10"/>
      <c r="T964" s="10"/>
      <c r="U964" s="10"/>
      <c r="V964" s="10"/>
      <c r="W964" s="10"/>
      <c r="X964" s="10"/>
      <c r="Y964" s="10"/>
      <c r="Z964" s="10"/>
    </row>
    <row r="965" spans="1:26" ht="15.5">
      <c r="A965" s="10"/>
      <c r="B965" s="10"/>
      <c r="C965" s="10"/>
      <c r="D965" s="10"/>
      <c r="E965" s="10"/>
      <c r="F965" s="10"/>
      <c r="G965" s="507"/>
      <c r="H965" s="10"/>
      <c r="I965" s="10"/>
      <c r="J965" s="10"/>
      <c r="K965" s="10"/>
      <c r="L965" s="10"/>
      <c r="M965" s="10"/>
      <c r="N965" s="10"/>
      <c r="O965" s="10"/>
      <c r="P965" s="10"/>
      <c r="Q965" s="10"/>
      <c r="R965" s="10"/>
      <c r="S965" s="10"/>
      <c r="T965" s="10"/>
      <c r="U965" s="10"/>
      <c r="V965" s="10"/>
      <c r="W965" s="10"/>
      <c r="X965" s="10"/>
      <c r="Y965" s="10"/>
      <c r="Z965" s="10"/>
    </row>
    <row r="966" spans="1:26" ht="15.5">
      <c r="A966" s="10"/>
      <c r="B966" s="10"/>
      <c r="C966" s="10"/>
      <c r="D966" s="10"/>
      <c r="E966" s="10"/>
      <c r="F966" s="10"/>
      <c r="G966" s="507"/>
      <c r="H966" s="10"/>
      <c r="I966" s="10"/>
      <c r="J966" s="10"/>
      <c r="K966" s="10"/>
      <c r="L966" s="10"/>
      <c r="M966" s="10"/>
      <c r="N966" s="10"/>
      <c r="O966" s="10"/>
      <c r="P966" s="10"/>
      <c r="Q966" s="10"/>
      <c r="R966" s="10"/>
      <c r="S966" s="10"/>
      <c r="T966" s="10"/>
      <c r="U966" s="10"/>
      <c r="V966" s="10"/>
      <c r="W966" s="10"/>
      <c r="X966" s="10"/>
      <c r="Y966" s="10"/>
      <c r="Z966" s="10"/>
    </row>
    <row r="967" spans="1:26" ht="15.5">
      <c r="A967" s="10"/>
      <c r="B967" s="10"/>
      <c r="C967" s="10"/>
      <c r="D967" s="10"/>
      <c r="E967" s="10"/>
      <c r="F967" s="10"/>
      <c r="G967" s="507"/>
      <c r="H967" s="10"/>
      <c r="I967" s="10"/>
      <c r="J967" s="10"/>
      <c r="K967" s="10"/>
      <c r="L967" s="10"/>
      <c r="M967" s="10"/>
      <c r="N967" s="10"/>
      <c r="O967" s="10"/>
      <c r="P967" s="10"/>
      <c r="Q967" s="10"/>
      <c r="R967" s="10"/>
      <c r="S967" s="10"/>
      <c r="T967" s="10"/>
      <c r="U967" s="10"/>
      <c r="V967" s="10"/>
      <c r="W967" s="10"/>
      <c r="X967" s="10"/>
      <c r="Y967" s="10"/>
      <c r="Z967" s="10"/>
    </row>
    <row r="968" spans="1:26" ht="15.5">
      <c r="A968" s="10"/>
      <c r="B968" s="10"/>
      <c r="C968" s="10"/>
      <c r="D968" s="10"/>
      <c r="E968" s="10"/>
      <c r="F968" s="10"/>
      <c r="G968" s="507"/>
      <c r="H968" s="10"/>
      <c r="I968" s="10"/>
      <c r="J968" s="10"/>
      <c r="K968" s="10"/>
      <c r="L968" s="10"/>
      <c r="M968" s="10"/>
      <c r="N968" s="10"/>
      <c r="O968" s="10"/>
      <c r="P968" s="10"/>
      <c r="Q968" s="10"/>
      <c r="R968" s="10"/>
      <c r="S968" s="10"/>
      <c r="T968" s="10"/>
      <c r="U968" s="10"/>
      <c r="V968" s="10"/>
      <c r="W968" s="10"/>
      <c r="X968" s="10"/>
      <c r="Y968" s="10"/>
      <c r="Z968" s="10"/>
    </row>
    <row r="969" spans="1:26" ht="15.5">
      <c r="A969" s="10"/>
      <c r="B969" s="10"/>
      <c r="C969" s="10"/>
      <c r="D969" s="10"/>
      <c r="E969" s="10"/>
      <c r="F969" s="10"/>
      <c r="G969" s="507"/>
      <c r="H969" s="10"/>
      <c r="I969" s="10"/>
      <c r="J969" s="10"/>
      <c r="K969" s="10"/>
      <c r="L969" s="10"/>
      <c r="M969" s="10"/>
      <c r="N969" s="10"/>
      <c r="O969" s="10"/>
      <c r="P969" s="10"/>
      <c r="Q969" s="10"/>
      <c r="R969" s="10"/>
      <c r="S969" s="10"/>
      <c r="T969" s="10"/>
      <c r="U969" s="10"/>
      <c r="V969" s="10"/>
      <c r="W969" s="10"/>
      <c r="X969" s="10"/>
      <c r="Y969" s="10"/>
      <c r="Z969" s="10"/>
    </row>
    <row r="970" spans="1:26" ht="15.5">
      <c r="A970" s="10"/>
      <c r="B970" s="10"/>
      <c r="C970" s="10"/>
      <c r="D970" s="10"/>
      <c r="E970" s="10"/>
      <c r="F970" s="10"/>
      <c r="G970" s="507"/>
      <c r="H970" s="10"/>
      <c r="I970" s="10"/>
      <c r="J970" s="10"/>
      <c r="K970" s="10"/>
      <c r="L970" s="10"/>
      <c r="M970" s="10"/>
      <c r="N970" s="10"/>
      <c r="O970" s="10"/>
      <c r="P970" s="10"/>
      <c r="Q970" s="10"/>
      <c r="R970" s="10"/>
      <c r="S970" s="10"/>
      <c r="T970" s="10"/>
      <c r="U970" s="10"/>
      <c r="V970" s="10"/>
      <c r="W970" s="10"/>
      <c r="X970" s="10"/>
      <c r="Y970" s="10"/>
      <c r="Z970" s="10"/>
    </row>
    <row r="971" spans="1:26" ht="15.5">
      <c r="A971" s="10"/>
      <c r="B971" s="10"/>
      <c r="C971" s="10"/>
      <c r="D971" s="10"/>
      <c r="E971" s="10"/>
      <c r="F971" s="10"/>
      <c r="G971" s="507"/>
      <c r="H971" s="10"/>
      <c r="I971" s="10"/>
      <c r="J971" s="10"/>
      <c r="K971" s="10"/>
      <c r="L971" s="10"/>
      <c r="M971" s="10"/>
      <c r="N971" s="10"/>
      <c r="O971" s="10"/>
      <c r="P971" s="10"/>
      <c r="Q971" s="10"/>
      <c r="R971" s="10"/>
      <c r="S971" s="10"/>
      <c r="T971" s="10"/>
      <c r="U971" s="10"/>
      <c r="V971" s="10"/>
      <c r="W971" s="10"/>
      <c r="X971" s="10"/>
      <c r="Y971" s="10"/>
      <c r="Z971" s="10"/>
    </row>
    <row r="972" spans="1:26" ht="15.5">
      <c r="A972" s="10"/>
      <c r="B972" s="10"/>
      <c r="C972" s="10"/>
      <c r="D972" s="10"/>
      <c r="E972" s="10"/>
      <c r="F972" s="10"/>
      <c r="G972" s="507"/>
      <c r="H972" s="10"/>
      <c r="I972" s="10"/>
      <c r="J972" s="10"/>
      <c r="K972" s="10"/>
      <c r="L972" s="10"/>
      <c r="M972" s="10"/>
      <c r="N972" s="10"/>
      <c r="O972" s="10"/>
      <c r="P972" s="10"/>
      <c r="Q972" s="10"/>
      <c r="R972" s="10"/>
      <c r="S972" s="10"/>
      <c r="T972" s="10"/>
      <c r="U972" s="10"/>
      <c r="V972" s="10"/>
      <c r="W972" s="10"/>
      <c r="X972" s="10"/>
      <c r="Y972" s="10"/>
      <c r="Z972" s="10"/>
    </row>
    <row r="973" spans="1:26" ht="15.5">
      <c r="A973" s="10"/>
      <c r="B973" s="10"/>
      <c r="C973" s="10"/>
      <c r="D973" s="10"/>
      <c r="E973" s="10"/>
      <c r="F973" s="10"/>
      <c r="G973" s="507"/>
      <c r="H973" s="10"/>
      <c r="I973" s="10"/>
      <c r="J973" s="10"/>
      <c r="K973" s="10"/>
      <c r="L973" s="10"/>
      <c r="M973" s="10"/>
      <c r="N973" s="10"/>
      <c r="O973" s="10"/>
      <c r="P973" s="10"/>
      <c r="Q973" s="10"/>
      <c r="R973" s="10"/>
      <c r="S973" s="10"/>
      <c r="T973" s="10"/>
      <c r="U973" s="10"/>
      <c r="V973" s="10"/>
      <c r="W973" s="10"/>
      <c r="X973" s="10"/>
      <c r="Y973" s="10"/>
      <c r="Z973" s="10"/>
    </row>
    <row r="974" spans="1:26" ht="15.5">
      <c r="A974" s="10"/>
      <c r="B974" s="10"/>
      <c r="C974" s="10"/>
      <c r="D974" s="10"/>
      <c r="E974" s="10"/>
      <c r="F974" s="10"/>
      <c r="G974" s="507"/>
      <c r="H974" s="10"/>
      <c r="I974" s="10"/>
      <c r="J974" s="10"/>
      <c r="K974" s="10"/>
      <c r="L974" s="10"/>
      <c r="M974" s="10"/>
      <c r="N974" s="10"/>
      <c r="O974" s="10"/>
      <c r="P974" s="10"/>
      <c r="Q974" s="10"/>
      <c r="R974" s="10"/>
      <c r="S974" s="10"/>
      <c r="T974" s="10"/>
      <c r="U974" s="10"/>
      <c r="V974" s="10"/>
      <c r="W974" s="10"/>
      <c r="X974" s="10"/>
      <c r="Y974" s="10"/>
      <c r="Z974" s="10"/>
    </row>
    <row r="975" spans="1:26" ht="15.5">
      <c r="A975" s="10"/>
      <c r="B975" s="10"/>
      <c r="C975" s="10"/>
      <c r="D975" s="10"/>
      <c r="E975" s="10"/>
      <c r="F975" s="10"/>
      <c r="G975" s="507"/>
      <c r="H975" s="10"/>
      <c r="I975" s="10"/>
      <c r="J975" s="10"/>
      <c r="K975" s="10"/>
      <c r="L975" s="10"/>
      <c r="M975" s="10"/>
      <c r="N975" s="10"/>
      <c r="O975" s="10"/>
      <c r="P975" s="10"/>
      <c r="Q975" s="10"/>
      <c r="R975" s="10"/>
      <c r="S975" s="10"/>
      <c r="T975" s="10"/>
      <c r="U975" s="10"/>
      <c r="V975" s="10"/>
      <c r="W975" s="10"/>
      <c r="X975" s="10"/>
      <c r="Y975" s="10"/>
      <c r="Z975" s="10"/>
    </row>
    <row r="976" spans="1:26" ht="15.5">
      <c r="A976" s="10"/>
      <c r="B976" s="10"/>
      <c r="C976" s="10"/>
      <c r="D976" s="10"/>
      <c r="E976" s="10"/>
      <c r="F976" s="10"/>
      <c r="G976" s="507"/>
      <c r="H976" s="10"/>
      <c r="I976" s="10"/>
      <c r="J976" s="10"/>
      <c r="K976" s="10"/>
      <c r="L976" s="10"/>
      <c r="M976" s="10"/>
      <c r="N976" s="10"/>
      <c r="O976" s="10"/>
      <c r="P976" s="10"/>
      <c r="Q976" s="10"/>
      <c r="R976" s="10"/>
      <c r="S976" s="10"/>
      <c r="T976" s="10"/>
      <c r="U976" s="10"/>
      <c r="V976" s="10"/>
      <c r="W976" s="10"/>
      <c r="X976" s="10"/>
      <c r="Y976" s="10"/>
      <c r="Z976" s="10"/>
    </row>
    <row r="977" spans="1:26" ht="15.5">
      <c r="A977" s="10"/>
      <c r="B977" s="10"/>
      <c r="C977" s="10"/>
      <c r="D977" s="10"/>
      <c r="E977" s="10"/>
      <c r="F977" s="10"/>
      <c r="G977" s="507"/>
      <c r="H977" s="10"/>
      <c r="I977" s="10"/>
      <c r="J977" s="10"/>
      <c r="K977" s="10"/>
      <c r="L977" s="10"/>
      <c r="M977" s="10"/>
      <c r="N977" s="10"/>
      <c r="O977" s="10"/>
      <c r="P977" s="10"/>
      <c r="Q977" s="10"/>
      <c r="R977" s="10"/>
      <c r="S977" s="10"/>
      <c r="T977" s="10"/>
      <c r="U977" s="10"/>
      <c r="V977" s="10"/>
      <c r="W977" s="10"/>
      <c r="X977" s="10"/>
      <c r="Y977" s="10"/>
      <c r="Z977" s="10"/>
    </row>
    <row r="978" spans="1:26" ht="15.5">
      <c r="A978" s="10"/>
      <c r="B978" s="10"/>
      <c r="C978" s="10"/>
      <c r="D978" s="10"/>
      <c r="E978" s="10"/>
      <c r="F978" s="10"/>
      <c r="G978" s="507"/>
      <c r="H978" s="10"/>
      <c r="I978" s="10"/>
      <c r="J978" s="10"/>
      <c r="K978" s="10"/>
      <c r="L978" s="10"/>
      <c r="M978" s="10"/>
      <c r="N978" s="10"/>
      <c r="O978" s="10"/>
      <c r="P978" s="10"/>
      <c r="Q978" s="10"/>
      <c r="R978" s="10"/>
      <c r="S978" s="10"/>
      <c r="T978" s="10"/>
      <c r="U978" s="10"/>
      <c r="V978" s="10"/>
      <c r="W978" s="10"/>
      <c r="X978" s="10"/>
      <c r="Y978" s="10"/>
      <c r="Z978" s="10"/>
    </row>
    <row r="979" spans="1:26" ht="15.5">
      <c r="A979" s="10"/>
      <c r="B979" s="10"/>
      <c r="C979" s="10"/>
      <c r="D979" s="10"/>
      <c r="E979" s="10"/>
      <c r="F979" s="10"/>
      <c r="G979" s="507"/>
      <c r="H979" s="10"/>
      <c r="I979" s="10"/>
      <c r="J979" s="10"/>
      <c r="K979" s="10"/>
      <c r="L979" s="10"/>
      <c r="M979" s="10"/>
      <c r="N979" s="10"/>
      <c r="O979" s="10"/>
      <c r="P979" s="10"/>
      <c r="Q979" s="10"/>
      <c r="R979" s="10"/>
      <c r="S979" s="10"/>
      <c r="T979" s="10"/>
      <c r="U979" s="10"/>
      <c r="V979" s="10"/>
      <c r="W979" s="10"/>
      <c r="X979" s="10"/>
      <c r="Y979" s="10"/>
      <c r="Z979" s="10"/>
    </row>
    <row r="980" spans="1:26" ht="15.5">
      <c r="A980" s="10"/>
      <c r="B980" s="10"/>
      <c r="C980" s="10"/>
      <c r="D980" s="10"/>
      <c r="E980" s="10"/>
      <c r="F980" s="10"/>
      <c r="G980" s="507"/>
      <c r="H980" s="10"/>
      <c r="I980" s="10"/>
      <c r="J980" s="10"/>
      <c r="K980" s="10"/>
      <c r="L980" s="10"/>
      <c r="M980" s="10"/>
      <c r="N980" s="10"/>
      <c r="O980" s="10"/>
      <c r="P980" s="10"/>
      <c r="Q980" s="10"/>
      <c r="R980" s="10"/>
      <c r="S980" s="10"/>
      <c r="T980" s="10"/>
      <c r="U980" s="10"/>
      <c r="V980" s="10"/>
      <c r="W980" s="10"/>
      <c r="X980" s="10"/>
      <c r="Y980" s="10"/>
      <c r="Z980" s="10"/>
    </row>
    <row r="981" spans="1:26" ht="15.5">
      <c r="A981" s="10"/>
      <c r="B981" s="10"/>
      <c r="C981" s="10"/>
      <c r="D981" s="10"/>
      <c r="E981" s="10"/>
      <c r="F981" s="10"/>
      <c r="G981" s="507"/>
      <c r="H981" s="10"/>
      <c r="I981" s="10"/>
      <c r="J981" s="10"/>
      <c r="K981" s="10"/>
      <c r="L981" s="10"/>
      <c r="M981" s="10"/>
      <c r="N981" s="10"/>
      <c r="O981" s="10"/>
      <c r="P981" s="10"/>
      <c r="Q981" s="10"/>
      <c r="R981" s="10"/>
      <c r="S981" s="10"/>
      <c r="T981" s="10"/>
      <c r="U981" s="10"/>
      <c r="V981" s="10"/>
      <c r="W981" s="10"/>
      <c r="X981" s="10"/>
      <c r="Y981" s="10"/>
      <c r="Z981" s="10"/>
    </row>
    <row r="982" spans="1:26" ht="15.5">
      <c r="A982" s="10"/>
      <c r="B982" s="10"/>
      <c r="C982" s="10"/>
      <c r="D982" s="10"/>
      <c r="E982" s="10"/>
      <c r="F982" s="10"/>
      <c r="G982" s="507"/>
      <c r="H982" s="10"/>
      <c r="I982" s="10"/>
      <c r="J982" s="10"/>
      <c r="K982" s="10"/>
      <c r="L982" s="10"/>
      <c r="M982" s="10"/>
      <c r="N982" s="10"/>
      <c r="O982" s="10"/>
      <c r="P982" s="10"/>
      <c r="Q982" s="10"/>
      <c r="R982" s="10"/>
      <c r="S982" s="10"/>
      <c r="T982" s="10"/>
      <c r="U982" s="10"/>
      <c r="V982" s="10"/>
      <c r="W982" s="10"/>
      <c r="X982" s="10"/>
      <c r="Y982" s="10"/>
      <c r="Z982" s="10"/>
    </row>
    <row r="983" spans="1:26" ht="15.5">
      <c r="A983" s="10"/>
      <c r="B983" s="10"/>
      <c r="C983" s="10"/>
      <c r="D983" s="10"/>
      <c r="E983" s="10"/>
      <c r="F983" s="10"/>
      <c r="G983" s="507"/>
      <c r="H983" s="10"/>
      <c r="I983" s="10"/>
      <c r="J983" s="10"/>
      <c r="K983" s="10"/>
      <c r="L983" s="10"/>
      <c r="M983" s="10"/>
      <c r="N983" s="10"/>
      <c r="O983" s="10"/>
      <c r="P983" s="10"/>
      <c r="Q983" s="10"/>
      <c r="R983" s="10"/>
      <c r="S983" s="10"/>
      <c r="T983" s="10"/>
      <c r="U983" s="10"/>
      <c r="V983" s="10"/>
      <c r="W983" s="10"/>
      <c r="X983" s="10"/>
      <c r="Y983" s="10"/>
      <c r="Z983" s="10"/>
    </row>
    <row r="984" spans="1:26" ht="15.5">
      <c r="A984" s="10"/>
      <c r="B984" s="10"/>
      <c r="C984" s="10"/>
      <c r="D984" s="10"/>
      <c r="E984" s="10"/>
      <c r="F984" s="10"/>
      <c r="G984" s="507"/>
      <c r="H984" s="10"/>
      <c r="I984" s="10"/>
      <c r="J984" s="10"/>
      <c r="K984" s="10"/>
      <c r="L984" s="10"/>
      <c r="M984" s="10"/>
      <c r="N984" s="10"/>
      <c r="O984" s="10"/>
      <c r="P984" s="10"/>
      <c r="Q984" s="10"/>
      <c r="R984" s="10"/>
      <c r="S984" s="10"/>
      <c r="T984" s="10"/>
      <c r="U984" s="10"/>
      <c r="V984" s="10"/>
      <c r="W984" s="10"/>
      <c r="X984" s="10"/>
      <c r="Y984" s="10"/>
      <c r="Z984" s="10"/>
    </row>
    <row r="985" spans="1:26" ht="15.5">
      <c r="A985" s="10"/>
      <c r="B985" s="10"/>
      <c r="C985" s="10"/>
      <c r="D985" s="10"/>
      <c r="E985" s="10"/>
      <c r="F985" s="10"/>
      <c r="G985" s="507"/>
      <c r="H985" s="10"/>
      <c r="I985" s="10"/>
      <c r="J985" s="10"/>
      <c r="K985" s="10"/>
      <c r="L985" s="10"/>
      <c r="M985" s="10"/>
      <c r="N985" s="10"/>
      <c r="O985" s="10"/>
      <c r="P985" s="10"/>
      <c r="Q985" s="10"/>
      <c r="R985" s="10"/>
      <c r="S985" s="10"/>
      <c r="T985" s="10"/>
      <c r="U985" s="10"/>
      <c r="V985" s="10"/>
      <c r="W985" s="10"/>
      <c r="X985" s="10"/>
      <c r="Y985" s="10"/>
      <c r="Z985" s="10"/>
    </row>
    <row r="986" spans="1:26" ht="15.5">
      <c r="A986" s="10"/>
      <c r="B986" s="10"/>
      <c r="C986" s="10"/>
      <c r="D986" s="10"/>
      <c r="E986" s="10"/>
      <c r="F986" s="10"/>
      <c r="G986" s="507"/>
      <c r="H986" s="10"/>
      <c r="I986" s="10"/>
      <c r="J986" s="10"/>
      <c r="K986" s="10"/>
      <c r="L986" s="10"/>
      <c r="M986" s="10"/>
      <c r="N986" s="10"/>
      <c r="O986" s="10"/>
      <c r="P986" s="10"/>
      <c r="Q986" s="10"/>
      <c r="R986" s="10"/>
      <c r="S986" s="10"/>
      <c r="T986" s="10"/>
      <c r="U986" s="10"/>
      <c r="V986" s="10"/>
      <c r="W986" s="10"/>
      <c r="X986" s="10"/>
      <c r="Y986" s="10"/>
      <c r="Z986" s="10"/>
    </row>
    <row r="987" spans="1:26" ht="15.5">
      <c r="A987" s="10"/>
      <c r="B987" s="10"/>
      <c r="C987" s="10"/>
      <c r="D987" s="10"/>
      <c r="E987" s="10"/>
      <c r="F987" s="10"/>
      <c r="G987" s="507"/>
      <c r="H987" s="10"/>
      <c r="I987" s="10"/>
      <c r="J987" s="10"/>
      <c r="K987" s="10"/>
      <c r="L987" s="10"/>
      <c r="M987" s="10"/>
      <c r="N987" s="10"/>
      <c r="O987" s="10"/>
      <c r="P987" s="10"/>
      <c r="Q987" s="10"/>
      <c r="R987" s="10"/>
      <c r="S987" s="10"/>
      <c r="T987" s="10"/>
      <c r="U987" s="10"/>
      <c r="V987" s="10"/>
      <c r="W987" s="10"/>
      <c r="X987" s="10"/>
      <c r="Y987" s="10"/>
      <c r="Z987" s="10"/>
    </row>
    <row r="988" spans="1:26" ht="15.5">
      <c r="A988" s="10"/>
      <c r="B988" s="10"/>
      <c r="C988" s="10"/>
      <c r="D988" s="10"/>
      <c r="E988" s="10"/>
      <c r="F988" s="10"/>
      <c r="G988" s="507"/>
      <c r="H988" s="10"/>
      <c r="I988" s="10"/>
      <c r="J988" s="10"/>
      <c r="K988" s="10"/>
      <c r="L988" s="10"/>
      <c r="M988" s="10"/>
      <c r="N988" s="10"/>
      <c r="O988" s="10"/>
      <c r="P988" s="10"/>
      <c r="Q988" s="10"/>
      <c r="R988" s="10"/>
      <c r="S988" s="10"/>
      <c r="T988" s="10"/>
      <c r="U988" s="10"/>
      <c r="V988" s="10"/>
      <c r="W988" s="10"/>
      <c r="X988" s="10"/>
      <c r="Y988" s="10"/>
      <c r="Z988" s="10"/>
    </row>
    <row r="989" spans="1:26" ht="15.5">
      <c r="A989" s="10"/>
      <c r="B989" s="10"/>
      <c r="C989" s="10"/>
      <c r="D989" s="10"/>
      <c r="E989" s="10"/>
      <c r="F989" s="10"/>
      <c r="G989" s="507"/>
      <c r="H989" s="10"/>
      <c r="I989" s="10"/>
      <c r="J989" s="10"/>
      <c r="K989" s="10"/>
      <c r="L989" s="10"/>
      <c r="M989" s="10"/>
      <c r="N989" s="10"/>
      <c r="O989" s="10"/>
      <c r="P989" s="10"/>
      <c r="Q989" s="10"/>
      <c r="R989" s="10"/>
      <c r="S989" s="10"/>
      <c r="T989" s="10"/>
      <c r="U989" s="10"/>
      <c r="V989" s="10"/>
      <c r="W989" s="10"/>
      <c r="X989" s="10"/>
      <c r="Y989" s="10"/>
      <c r="Z989" s="10"/>
    </row>
    <row r="990" spans="1:26" ht="15.5">
      <c r="A990" s="10"/>
      <c r="B990" s="10"/>
      <c r="C990" s="10"/>
      <c r="D990" s="10"/>
      <c r="E990" s="10"/>
      <c r="F990" s="10"/>
      <c r="G990" s="507"/>
      <c r="H990" s="10"/>
      <c r="I990" s="10"/>
      <c r="J990" s="10"/>
      <c r="K990" s="10"/>
      <c r="L990" s="10"/>
      <c r="M990" s="10"/>
      <c r="N990" s="10"/>
      <c r="O990" s="10"/>
      <c r="P990" s="10"/>
      <c r="Q990" s="10"/>
      <c r="R990" s="10"/>
      <c r="S990" s="10"/>
      <c r="T990" s="10"/>
      <c r="U990" s="10"/>
      <c r="V990" s="10"/>
      <c r="W990" s="10"/>
      <c r="X990" s="10"/>
      <c r="Y990" s="10"/>
      <c r="Z990" s="10"/>
    </row>
    <row r="991" spans="1:26" ht="15.5">
      <c r="A991" s="10"/>
      <c r="B991" s="10"/>
      <c r="C991" s="10"/>
      <c r="D991" s="10"/>
      <c r="E991" s="10"/>
      <c r="F991" s="10"/>
      <c r="G991" s="507"/>
      <c r="H991" s="10"/>
      <c r="I991" s="10"/>
      <c r="J991" s="10"/>
      <c r="K991" s="10"/>
      <c r="L991" s="10"/>
      <c r="M991" s="10"/>
      <c r="N991" s="10"/>
      <c r="O991" s="10"/>
      <c r="P991" s="10"/>
      <c r="Q991" s="10"/>
      <c r="R991" s="10"/>
      <c r="S991" s="10"/>
      <c r="T991" s="10"/>
      <c r="U991" s="10"/>
      <c r="V991" s="10"/>
      <c r="W991" s="10"/>
      <c r="X991" s="10"/>
      <c r="Y991" s="10"/>
      <c r="Z991" s="10"/>
    </row>
    <row r="992" spans="1:26" ht="15.5">
      <c r="A992" s="10"/>
      <c r="B992" s="10"/>
      <c r="C992" s="10"/>
      <c r="D992" s="10"/>
      <c r="E992" s="10"/>
      <c r="F992" s="10"/>
      <c r="G992" s="507"/>
      <c r="H992" s="10"/>
      <c r="I992" s="10"/>
      <c r="J992" s="10"/>
      <c r="K992" s="10"/>
      <c r="L992" s="10"/>
      <c r="M992" s="10"/>
      <c r="N992" s="10"/>
      <c r="O992" s="10"/>
      <c r="P992" s="10"/>
      <c r="Q992" s="10"/>
      <c r="R992" s="10"/>
      <c r="S992" s="10"/>
      <c r="T992" s="10"/>
      <c r="U992" s="10"/>
      <c r="V992" s="10"/>
      <c r="W992" s="10"/>
      <c r="X992" s="10"/>
      <c r="Y992" s="10"/>
      <c r="Z992" s="10"/>
    </row>
    <row r="993" spans="1:26" ht="15.5">
      <c r="A993" s="10"/>
      <c r="B993" s="10"/>
      <c r="C993" s="10"/>
      <c r="D993" s="10"/>
      <c r="E993" s="10"/>
      <c r="F993" s="10"/>
      <c r="G993" s="507"/>
      <c r="H993" s="10"/>
      <c r="I993" s="10"/>
      <c r="J993" s="10"/>
      <c r="K993" s="10"/>
      <c r="L993" s="10"/>
      <c r="M993" s="10"/>
      <c r="N993" s="10"/>
      <c r="O993" s="10"/>
      <c r="P993" s="10"/>
      <c r="Q993" s="10"/>
      <c r="R993" s="10"/>
      <c r="S993" s="10"/>
      <c r="T993" s="10"/>
      <c r="U993" s="10"/>
      <c r="V993" s="10"/>
      <c r="W993" s="10"/>
      <c r="X993" s="10"/>
      <c r="Y993" s="10"/>
      <c r="Z993" s="10"/>
    </row>
    <row r="994" spans="1:26" ht="15.5">
      <c r="A994" s="10"/>
      <c r="B994" s="10"/>
      <c r="C994" s="10"/>
      <c r="D994" s="10"/>
      <c r="E994" s="10"/>
      <c r="F994" s="10"/>
      <c r="G994" s="507"/>
      <c r="H994" s="10"/>
      <c r="I994" s="10"/>
      <c r="J994" s="10"/>
      <c r="K994" s="10"/>
      <c r="L994" s="10"/>
      <c r="M994" s="10"/>
      <c r="N994" s="10"/>
      <c r="O994" s="10"/>
      <c r="P994" s="10"/>
      <c r="Q994" s="10"/>
      <c r="R994" s="10"/>
      <c r="S994" s="10"/>
      <c r="T994" s="10"/>
      <c r="U994" s="10"/>
      <c r="V994" s="10"/>
      <c r="W994" s="10"/>
      <c r="X994" s="10"/>
      <c r="Y994" s="10"/>
      <c r="Z994" s="10"/>
    </row>
    <row r="995" spans="1:26" ht="15.5">
      <c r="A995" s="10"/>
      <c r="B995" s="10"/>
      <c r="C995" s="10"/>
      <c r="D995" s="10"/>
      <c r="E995" s="10"/>
      <c r="F995" s="10"/>
      <c r="G995" s="507"/>
      <c r="H995" s="10"/>
      <c r="I995" s="10"/>
      <c r="J995" s="10"/>
      <c r="K995" s="10"/>
      <c r="L995" s="10"/>
      <c r="M995" s="10"/>
      <c r="N995" s="10"/>
      <c r="O995" s="10"/>
      <c r="P995" s="10"/>
      <c r="Q995" s="10"/>
      <c r="R995" s="10"/>
      <c r="S995" s="10"/>
      <c r="T995" s="10"/>
      <c r="U995" s="10"/>
      <c r="V995" s="10"/>
      <c r="W995" s="10"/>
      <c r="X995" s="10"/>
      <c r="Y995" s="10"/>
      <c r="Z995" s="10"/>
    </row>
    <row r="996" spans="1:26" ht="15.5">
      <c r="A996" s="10"/>
      <c r="B996" s="10"/>
      <c r="C996" s="10"/>
      <c r="D996" s="10"/>
      <c r="E996" s="10"/>
      <c r="F996" s="10"/>
      <c r="G996" s="507"/>
      <c r="H996" s="10"/>
      <c r="I996" s="10"/>
      <c r="J996" s="10"/>
      <c r="K996" s="10"/>
      <c r="L996" s="10"/>
      <c r="M996" s="10"/>
      <c r="N996" s="10"/>
      <c r="O996" s="10"/>
      <c r="P996" s="10"/>
      <c r="Q996" s="10"/>
      <c r="R996" s="10"/>
      <c r="S996" s="10"/>
      <c r="T996" s="10"/>
      <c r="U996" s="10"/>
      <c r="V996" s="10"/>
      <c r="W996" s="10"/>
      <c r="X996" s="10"/>
      <c r="Y996" s="10"/>
      <c r="Z996" s="10"/>
    </row>
    <row r="997" spans="1:26" ht="15.5">
      <c r="A997" s="10"/>
      <c r="B997" s="10"/>
      <c r="C997" s="10"/>
      <c r="D997" s="10"/>
      <c r="E997" s="10"/>
      <c r="F997" s="10"/>
      <c r="G997" s="507"/>
      <c r="H997" s="10"/>
      <c r="I997" s="10"/>
      <c r="J997" s="10"/>
      <c r="K997" s="10"/>
      <c r="L997" s="10"/>
      <c r="M997" s="10"/>
      <c r="N997" s="10"/>
      <c r="O997" s="10"/>
      <c r="P997" s="10"/>
      <c r="Q997" s="10"/>
      <c r="R997" s="10"/>
      <c r="S997" s="10"/>
      <c r="T997" s="10"/>
      <c r="U997" s="10"/>
      <c r="V997" s="10"/>
      <c r="W997" s="10"/>
      <c r="X997" s="10"/>
      <c r="Y997" s="10"/>
      <c r="Z997" s="10"/>
    </row>
    <row r="998" spans="1:26" ht="15.5">
      <c r="A998" s="10"/>
      <c r="B998" s="10"/>
      <c r="C998" s="10"/>
      <c r="D998" s="10"/>
      <c r="E998" s="10"/>
      <c r="F998" s="10"/>
      <c r="G998" s="507"/>
      <c r="H998" s="10"/>
      <c r="I998" s="10"/>
      <c r="J998" s="10"/>
      <c r="K998" s="10"/>
      <c r="L998" s="10"/>
      <c r="M998" s="10"/>
      <c r="N998" s="10"/>
      <c r="O998" s="10"/>
      <c r="P998" s="10"/>
      <c r="Q998" s="10"/>
      <c r="R998" s="10"/>
      <c r="S998" s="10"/>
      <c r="T998" s="10"/>
      <c r="U998" s="10"/>
      <c r="V998" s="10"/>
      <c r="W998" s="10"/>
      <c r="X998" s="10"/>
      <c r="Y998" s="10"/>
      <c r="Z998" s="10"/>
    </row>
    <row r="999" spans="1:26" ht="15.5">
      <c r="A999" s="10"/>
      <c r="B999" s="10"/>
      <c r="C999" s="10"/>
      <c r="D999" s="10"/>
      <c r="E999" s="10"/>
      <c r="F999" s="10"/>
      <c r="G999" s="507"/>
      <c r="H999" s="10"/>
      <c r="I999" s="10"/>
      <c r="J999" s="10"/>
      <c r="K999" s="10"/>
      <c r="L999" s="10"/>
      <c r="M999" s="10"/>
      <c r="N999" s="10"/>
      <c r="O999" s="10"/>
      <c r="P999" s="10"/>
      <c r="Q999" s="10"/>
      <c r="R999" s="10"/>
      <c r="S999" s="10"/>
      <c r="T999" s="10"/>
      <c r="U999" s="10"/>
      <c r="V999" s="10"/>
      <c r="W999" s="10"/>
      <c r="X999" s="10"/>
      <c r="Y999" s="10"/>
      <c r="Z999" s="10"/>
    </row>
    <row r="1000" spans="1:26" ht="15.5">
      <c r="A1000" s="10"/>
      <c r="B1000" s="10"/>
      <c r="C1000" s="10"/>
      <c r="D1000" s="10"/>
      <c r="E1000" s="10"/>
      <c r="F1000" s="10"/>
      <c r="G1000" s="507"/>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Z1000"/>
  <sheetViews>
    <sheetView workbookViewId="0"/>
  </sheetViews>
  <sheetFormatPr defaultColWidth="12.6640625" defaultRowHeight="15" customHeight="1"/>
  <cols>
    <col min="1" max="1" width="5.1640625" customWidth="1"/>
    <col min="2" max="2" width="58.4140625" customWidth="1"/>
    <col min="3" max="3" width="11.75" customWidth="1"/>
    <col min="4" max="4" width="14.6640625" customWidth="1"/>
    <col min="5" max="5" width="9" customWidth="1"/>
    <col min="6" max="6" width="73.9140625" customWidth="1"/>
    <col min="7" max="26" width="9" customWidth="1"/>
  </cols>
  <sheetData>
    <row r="1" spans="1:26" ht="18" customHeight="1">
      <c r="A1" s="894" t="s">
        <v>1254</v>
      </c>
      <c r="B1" s="751"/>
      <c r="C1" s="895" t="s">
        <v>1255</v>
      </c>
      <c r="D1" s="751"/>
      <c r="E1" s="538"/>
      <c r="F1" s="686"/>
      <c r="G1" s="538"/>
      <c r="H1" s="538"/>
      <c r="I1" s="538"/>
      <c r="J1" s="538"/>
      <c r="K1" s="538"/>
      <c r="L1" s="538"/>
      <c r="M1" s="538"/>
      <c r="N1" s="538"/>
      <c r="O1" s="538"/>
      <c r="P1" s="538"/>
      <c r="Q1" s="538"/>
      <c r="R1" s="538"/>
      <c r="S1" s="538"/>
      <c r="T1" s="538"/>
      <c r="U1" s="538"/>
      <c r="V1" s="538"/>
      <c r="W1" s="538"/>
      <c r="X1" s="538"/>
      <c r="Y1" s="538"/>
      <c r="Z1" s="538"/>
    </row>
    <row r="2" spans="1:26" ht="18" customHeight="1">
      <c r="A2" s="896" t="s">
        <v>1256</v>
      </c>
      <c r="B2" s="751"/>
      <c r="C2" s="538"/>
      <c r="D2" s="538"/>
      <c r="E2" s="538"/>
      <c r="F2" s="686"/>
      <c r="G2" s="538"/>
      <c r="H2" s="538"/>
      <c r="I2" s="538"/>
      <c r="J2" s="538"/>
      <c r="K2" s="538"/>
      <c r="L2" s="538"/>
      <c r="M2" s="538"/>
      <c r="N2" s="538"/>
      <c r="O2" s="538"/>
      <c r="P2" s="538"/>
      <c r="Q2" s="538"/>
      <c r="R2" s="538"/>
      <c r="S2" s="538"/>
      <c r="T2" s="538"/>
      <c r="U2" s="538"/>
      <c r="V2" s="538"/>
      <c r="W2" s="538"/>
      <c r="X2" s="538"/>
      <c r="Y2" s="538"/>
      <c r="Z2" s="538"/>
    </row>
    <row r="3" spans="1:26" ht="8.25" customHeight="1">
      <c r="A3" s="538"/>
      <c r="B3" s="538"/>
      <c r="C3" s="538"/>
      <c r="D3" s="538"/>
      <c r="E3" s="538"/>
      <c r="F3" s="686"/>
      <c r="G3" s="538"/>
      <c r="H3" s="538"/>
      <c r="I3" s="538"/>
      <c r="J3" s="538"/>
      <c r="K3" s="538"/>
      <c r="L3" s="538"/>
      <c r="M3" s="538"/>
      <c r="N3" s="538"/>
      <c r="O3" s="538"/>
      <c r="P3" s="538"/>
      <c r="Q3" s="538"/>
      <c r="R3" s="538"/>
      <c r="S3" s="538"/>
      <c r="T3" s="538"/>
      <c r="U3" s="538"/>
      <c r="V3" s="538"/>
      <c r="W3" s="538"/>
      <c r="X3" s="538"/>
      <c r="Y3" s="538"/>
      <c r="Z3" s="538"/>
    </row>
    <row r="4" spans="1:26" ht="30" customHeight="1">
      <c r="A4" s="762" t="s">
        <v>57</v>
      </c>
      <c r="B4" s="751"/>
      <c r="C4" s="751"/>
      <c r="D4" s="751"/>
      <c r="E4" s="538"/>
      <c r="F4" s="686"/>
      <c r="G4" s="538"/>
      <c r="H4" s="538"/>
      <c r="I4" s="538"/>
      <c r="J4" s="538"/>
      <c r="K4" s="538"/>
      <c r="L4" s="538"/>
      <c r="M4" s="538"/>
      <c r="N4" s="538"/>
      <c r="O4" s="538"/>
      <c r="P4" s="538"/>
      <c r="Q4" s="538"/>
      <c r="R4" s="538"/>
      <c r="S4" s="538"/>
      <c r="T4" s="538"/>
      <c r="U4" s="538"/>
      <c r="V4" s="538"/>
      <c r="W4" s="538"/>
      <c r="X4" s="538"/>
      <c r="Y4" s="538"/>
      <c r="Z4" s="538"/>
    </row>
    <row r="5" spans="1:26" ht="18" customHeight="1">
      <c r="A5" s="538"/>
      <c r="B5" s="538"/>
      <c r="C5" s="897" t="s">
        <v>1257</v>
      </c>
      <c r="D5" s="898"/>
      <c r="E5" s="538"/>
      <c r="F5" s="311" t="s">
        <v>1258</v>
      </c>
      <c r="G5" s="538"/>
      <c r="H5" s="538"/>
      <c r="I5" s="538"/>
      <c r="J5" s="538"/>
      <c r="K5" s="538"/>
      <c r="L5" s="538"/>
      <c r="M5" s="538"/>
      <c r="N5" s="538"/>
      <c r="O5" s="538"/>
      <c r="P5" s="538"/>
      <c r="Q5" s="538"/>
      <c r="R5" s="538"/>
      <c r="S5" s="538"/>
      <c r="T5" s="538"/>
      <c r="U5" s="538"/>
      <c r="V5" s="538"/>
      <c r="W5" s="538"/>
      <c r="X5" s="538"/>
      <c r="Y5" s="538"/>
      <c r="Z5" s="538"/>
    </row>
    <row r="6" spans="1:26" ht="18" customHeight="1">
      <c r="A6" s="558" t="s">
        <v>3</v>
      </c>
      <c r="B6" s="559" t="s">
        <v>70</v>
      </c>
      <c r="C6" s="560" t="s">
        <v>992</v>
      </c>
      <c r="D6" s="561" t="s">
        <v>7</v>
      </c>
      <c r="E6" s="34"/>
      <c r="F6" s="311"/>
      <c r="G6" s="34"/>
      <c r="H6" s="34"/>
      <c r="I6" s="34"/>
      <c r="J6" s="34"/>
      <c r="K6" s="34"/>
      <c r="L6" s="34"/>
      <c r="M6" s="34"/>
      <c r="N6" s="34"/>
      <c r="O6" s="34"/>
      <c r="P6" s="34"/>
      <c r="Q6" s="34"/>
      <c r="R6" s="34"/>
      <c r="S6" s="34"/>
      <c r="T6" s="34"/>
      <c r="U6" s="34"/>
      <c r="V6" s="34"/>
      <c r="W6" s="34"/>
      <c r="X6" s="34"/>
      <c r="Y6" s="34"/>
      <c r="Z6" s="34"/>
    </row>
    <row r="7" spans="1:26" ht="18" customHeight="1">
      <c r="A7" s="587"/>
      <c r="B7" s="588" t="s">
        <v>1259</v>
      </c>
      <c r="C7" s="588">
        <f>C8+C19+C33+C37</f>
        <v>0</v>
      </c>
      <c r="D7" s="590"/>
      <c r="E7" s="5"/>
      <c r="F7" s="636"/>
      <c r="G7" s="5"/>
      <c r="H7" s="5"/>
      <c r="I7" s="5"/>
      <c r="J7" s="5"/>
      <c r="K7" s="5"/>
      <c r="L7" s="5"/>
      <c r="M7" s="5"/>
      <c r="N7" s="5"/>
      <c r="O7" s="5"/>
      <c r="P7" s="5"/>
      <c r="Q7" s="5"/>
      <c r="R7" s="5"/>
      <c r="S7" s="5"/>
      <c r="T7" s="5"/>
      <c r="U7" s="5"/>
      <c r="V7" s="5"/>
      <c r="W7" s="5"/>
      <c r="X7" s="5"/>
      <c r="Y7" s="5"/>
      <c r="Z7" s="5"/>
    </row>
    <row r="8" spans="1:26" ht="16.5" customHeight="1">
      <c r="A8" s="687">
        <v>1</v>
      </c>
      <c r="B8" s="688" t="s">
        <v>1260</v>
      </c>
      <c r="C8" s="593">
        <f>SUM(C9:C18)</f>
        <v>0</v>
      </c>
      <c r="D8" s="595"/>
      <c r="E8" s="5"/>
      <c r="F8" s="636"/>
      <c r="G8" s="5"/>
      <c r="H8" s="5"/>
      <c r="I8" s="5"/>
      <c r="J8" s="5"/>
      <c r="K8" s="5"/>
      <c r="L8" s="5"/>
      <c r="M8" s="5"/>
      <c r="N8" s="5"/>
      <c r="O8" s="5"/>
      <c r="P8" s="5"/>
      <c r="Q8" s="5"/>
      <c r="R8" s="5"/>
      <c r="S8" s="5"/>
      <c r="T8" s="5"/>
      <c r="U8" s="5"/>
      <c r="V8" s="5"/>
      <c r="W8" s="5"/>
      <c r="X8" s="5"/>
      <c r="Y8" s="5"/>
      <c r="Z8" s="5"/>
    </row>
    <row r="9" spans="1:26" ht="34.5" customHeight="1">
      <c r="A9" s="567">
        <v>1.1000000000000001</v>
      </c>
      <c r="B9" s="689" t="s">
        <v>1261</v>
      </c>
      <c r="C9" s="570">
        <v>0</v>
      </c>
      <c r="D9" s="571" t="s">
        <v>61</v>
      </c>
      <c r="E9" s="10"/>
      <c r="F9" s="13" t="s">
        <v>1262</v>
      </c>
      <c r="G9" s="10"/>
      <c r="H9" s="10"/>
      <c r="I9" s="10"/>
      <c r="J9" s="10"/>
      <c r="K9" s="10"/>
      <c r="L9" s="10"/>
      <c r="M9" s="10"/>
      <c r="N9" s="10"/>
      <c r="O9" s="10"/>
      <c r="P9" s="10"/>
      <c r="Q9" s="10"/>
      <c r="R9" s="10"/>
      <c r="S9" s="10"/>
      <c r="T9" s="10"/>
      <c r="U9" s="10"/>
      <c r="V9" s="10"/>
      <c r="W9" s="10"/>
      <c r="X9" s="10"/>
      <c r="Y9" s="10"/>
      <c r="Z9" s="10"/>
    </row>
    <row r="10" spans="1:26" ht="45.75" customHeight="1">
      <c r="A10" s="567">
        <v>1.2</v>
      </c>
      <c r="B10" s="690" t="s">
        <v>1263</v>
      </c>
      <c r="C10" s="570">
        <f>'[1]Bieu 2B -Gio day ĐH va tren DH'!N76*75</f>
        <v>0</v>
      </c>
      <c r="D10" s="571" t="s">
        <v>1129</v>
      </c>
      <c r="E10" s="10"/>
      <c r="F10" s="13" t="s">
        <v>1264</v>
      </c>
      <c r="G10" s="10"/>
      <c r="H10" s="10"/>
      <c r="I10" s="10"/>
      <c r="J10" s="10"/>
      <c r="K10" s="10"/>
      <c r="L10" s="10"/>
      <c r="M10" s="10"/>
      <c r="N10" s="10"/>
      <c r="O10" s="10"/>
      <c r="P10" s="10"/>
      <c r="Q10" s="10"/>
      <c r="R10" s="10"/>
      <c r="S10" s="10"/>
      <c r="T10" s="10"/>
      <c r="U10" s="10"/>
      <c r="V10" s="10"/>
      <c r="W10" s="10"/>
      <c r="X10" s="10"/>
      <c r="Y10" s="10"/>
      <c r="Z10" s="10"/>
    </row>
    <row r="11" spans="1:26" ht="18" customHeight="1">
      <c r="A11" s="567">
        <v>1.3</v>
      </c>
      <c r="B11" s="570" t="s">
        <v>1265</v>
      </c>
      <c r="C11" s="691"/>
      <c r="D11" s="571"/>
      <c r="E11" s="10"/>
      <c r="F11" s="13"/>
      <c r="G11" s="10"/>
      <c r="H11" s="10"/>
      <c r="I11" s="10"/>
      <c r="J11" s="10"/>
      <c r="K11" s="10"/>
      <c r="L11" s="10"/>
      <c r="M11" s="10"/>
      <c r="N11" s="10"/>
      <c r="O11" s="10"/>
      <c r="P11" s="10"/>
      <c r="Q11" s="10"/>
      <c r="R11" s="10"/>
      <c r="S11" s="10"/>
      <c r="T11" s="10"/>
      <c r="U11" s="10"/>
      <c r="V11" s="10"/>
      <c r="W11" s="10"/>
      <c r="X11" s="10"/>
      <c r="Y11" s="10"/>
      <c r="Z11" s="10"/>
    </row>
    <row r="12" spans="1:26" ht="18" customHeight="1">
      <c r="A12" s="567" t="s">
        <v>1266</v>
      </c>
      <c r="B12" s="570" t="s">
        <v>1267</v>
      </c>
      <c r="C12" s="691"/>
      <c r="D12" s="571"/>
      <c r="E12" s="10"/>
      <c r="F12" s="13" t="s">
        <v>1268</v>
      </c>
      <c r="G12" s="10"/>
      <c r="H12" s="10"/>
      <c r="I12" s="10"/>
      <c r="J12" s="10"/>
      <c r="K12" s="10"/>
      <c r="L12" s="10"/>
      <c r="M12" s="10"/>
      <c r="N12" s="10"/>
      <c r="O12" s="10"/>
      <c r="P12" s="10"/>
      <c r="Q12" s="10"/>
      <c r="R12" s="10"/>
      <c r="S12" s="10"/>
      <c r="T12" s="10"/>
      <c r="U12" s="10"/>
      <c r="V12" s="10"/>
      <c r="W12" s="10"/>
      <c r="X12" s="10"/>
      <c r="Y12" s="10"/>
      <c r="Z12" s="10"/>
    </row>
    <row r="13" spans="1:26" ht="117.75" customHeight="1">
      <c r="A13" s="567" t="s">
        <v>1269</v>
      </c>
      <c r="B13" s="570" t="s">
        <v>1270</v>
      </c>
      <c r="C13" s="691"/>
      <c r="D13" s="571"/>
      <c r="E13" s="10"/>
      <c r="F13" s="13" t="s">
        <v>1271</v>
      </c>
      <c r="G13" s="10"/>
      <c r="H13" s="10"/>
      <c r="I13" s="10"/>
      <c r="J13" s="10"/>
      <c r="K13" s="10"/>
      <c r="L13" s="10"/>
      <c r="M13" s="10"/>
      <c r="N13" s="10"/>
      <c r="O13" s="10"/>
      <c r="P13" s="10"/>
      <c r="Q13" s="10"/>
      <c r="R13" s="10"/>
      <c r="S13" s="10"/>
      <c r="T13" s="10"/>
      <c r="U13" s="10"/>
      <c r="V13" s="10"/>
      <c r="W13" s="10"/>
      <c r="X13" s="10"/>
      <c r="Y13" s="10"/>
      <c r="Z13" s="10"/>
    </row>
    <row r="14" spans="1:26" ht="18" customHeight="1">
      <c r="A14" s="567" t="s">
        <v>1272</v>
      </c>
      <c r="B14" s="692" t="s">
        <v>1273</v>
      </c>
      <c r="C14" s="691"/>
      <c r="D14" s="571"/>
      <c r="E14" s="10"/>
      <c r="F14" s="13" t="s">
        <v>1274</v>
      </c>
      <c r="G14" s="10"/>
      <c r="H14" s="10"/>
      <c r="I14" s="10"/>
      <c r="J14" s="10"/>
      <c r="K14" s="10"/>
      <c r="L14" s="10"/>
      <c r="M14" s="10"/>
      <c r="N14" s="10"/>
      <c r="O14" s="10"/>
      <c r="P14" s="10"/>
      <c r="Q14" s="10"/>
      <c r="R14" s="10"/>
      <c r="S14" s="10"/>
      <c r="T14" s="10"/>
      <c r="U14" s="10"/>
      <c r="V14" s="10"/>
      <c r="W14" s="10"/>
      <c r="X14" s="10"/>
      <c r="Y14" s="10"/>
      <c r="Z14" s="10"/>
    </row>
    <row r="15" spans="1:26" ht="18" customHeight="1">
      <c r="A15" s="567">
        <v>1.4</v>
      </c>
      <c r="B15" s="570" t="s">
        <v>1275</v>
      </c>
      <c r="C15" s="570"/>
      <c r="D15" s="693" t="s">
        <v>1276</v>
      </c>
      <c r="E15" s="10"/>
      <c r="F15" s="13" t="s">
        <v>1277</v>
      </c>
      <c r="G15" s="10"/>
      <c r="H15" s="10"/>
      <c r="I15" s="10"/>
      <c r="J15" s="10"/>
      <c r="K15" s="10"/>
      <c r="L15" s="10"/>
      <c r="M15" s="10"/>
      <c r="N15" s="10"/>
      <c r="O15" s="10"/>
      <c r="P15" s="10"/>
      <c r="Q15" s="10"/>
      <c r="R15" s="10"/>
      <c r="S15" s="10"/>
      <c r="T15" s="10"/>
      <c r="U15" s="10"/>
      <c r="V15" s="10"/>
      <c r="W15" s="10"/>
      <c r="X15" s="10"/>
      <c r="Y15" s="10"/>
      <c r="Z15" s="10"/>
    </row>
    <row r="16" spans="1:26" ht="16.5" customHeight="1">
      <c r="A16" s="567">
        <v>1.5</v>
      </c>
      <c r="B16" s="570" t="s">
        <v>1278</v>
      </c>
      <c r="C16" s="570"/>
      <c r="D16" s="682" t="s">
        <v>1279</v>
      </c>
      <c r="E16" s="10"/>
      <c r="F16" s="13" t="s">
        <v>1280</v>
      </c>
      <c r="G16" s="10"/>
      <c r="H16" s="10"/>
      <c r="I16" s="10"/>
      <c r="J16" s="10"/>
      <c r="K16" s="10"/>
      <c r="L16" s="10"/>
      <c r="M16" s="10"/>
      <c r="N16" s="10"/>
      <c r="O16" s="10"/>
      <c r="P16" s="10"/>
      <c r="Q16" s="10"/>
      <c r="R16" s="10"/>
      <c r="S16" s="10"/>
      <c r="T16" s="10"/>
      <c r="U16" s="10"/>
      <c r="V16" s="10"/>
      <c r="W16" s="10"/>
      <c r="X16" s="10"/>
      <c r="Y16" s="10"/>
      <c r="Z16" s="10"/>
    </row>
    <row r="17" spans="1:26" ht="18" customHeight="1">
      <c r="A17" s="567">
        <v>1.6</v>
      </c>
      <c r="B17" s="570" t="s">
        <v>1281</v>
      </c>
      <c r="C17" s="570"/>
      <c r="D17" s="693" t="s">
        <v>1282</v>
      </c>
      <c r="E17" s="10"/>
      <c r="F17" s="13" t="s">
        <v>1283</v>
      </c>
      <c r="G17" s="10"/>
      <c r="H17" s="10"/>
      <c r="I17" s="10"/>
      <c r="J17" s="10"/>
      <c r="K17" s="10"/>
      <c r="L17" s="10"/>
      <c r="M17" s="10"/>
      <c r="N17" s="10"/>
      <c r="O17" s="10"/>
      <c r="P17" s="10"/>
      <c r="Q17" s="10"/>
      <c r="R17" s="10"/>
      <c r="S17" s="10"/>
      <c r="T17" s="10"/>
      <c r="U17" s="10"/>
      <c r="V17" s="10"/>
      <c r="W17" s="10"/>
      <c r="X17" s="10"/>
      <c r="Y17" s="10"/>
      <c r="Z17" s="10"/>
    </row>
    <row r="18" spans="1:26" ht="18" customHeight="1">
      <c r="A18" s="567">
        <v>1.7</v>
      </c>
      <c r="B18" s="570" t="s">
        <v>1001</v>
      </c>
      <c r="C18" s="570"/>
      <c r="D18" s="571"/>
      <c r="E18" s="10"/>
      <c r="F18" s="13" t="s">
        <v>1284</v>
      </c>
      <c r="G18" s="10"/>
      <c r="H18" s="10"/>
      <c r="I18" s="10"/>
      <c r="J18" s="10"/>
      <c r="K18" s="10"/>
      <c r="L18" s="10"/>
      <c r="M18" s="10"/>
      <c r="N18" s="10"/>
      <c r="O18" s="10"/>
      <c r="P18" s="10"/>
      <c r="Q18" s="10"/>
      <c r="R18" s="10"/>
      <c r="S18" s="10"/>
      <c r="T18" s="10"/>
      <c r="U18" s="10"/>
      <c r="V18" s="10"/>
      <c r="W18" s="10"/>
      <c r="X18" s="10"/>
      <c r="Y18" s="10"/>
      <c r="Z18" s="10"/>
    </row>
    <row r="19" spans="1:26" ht="16.5" customHeight="1">
      <c r="A19" s="562">
        <v>2</v>
      </c>
      <c r="B19" s="564" t="s">
        <v>1285</v>
      </c>
      <c r="C19" s="564">
        <f>SUM(C20:C32)</f>
        <v>0</v>
      </c>
      <c r="D19" s="571"/>
      <c r="E19" s="10"/>
      <c r="F19" s="13"/>
      <c r="G19" s="10"/>
      <c r="H19" s="10"/>
      <c r="I19" s="10"/>
      <c r="J19" s="10"/>
      <c r="K19" s="10"/>
      <c r="L19" s="10"/>
      <c r="M19" s="10"/>
      <c r="N19" s="10"/>
      <c r="O19" s="10"/>
      <c r="P19" s="10"/>
      <c r="Q19" s="10"/>
      <c r="R19" s="10"/>
      <c r="S19" s="10"/>
      <c r="T19" s="10"/>
      <c r="U19" s="10"/>
      <c r="V19" s="10"/>
      <c r="W19" s="10"/>
      <c r="X19" s="10"/>
      <c r="Y19" s="10"/>
      <c r="Z19" s="10"/>
    </row>
    <row r="20" spans="1:26" ht="18" customHeight="1">
      <c r="A20" s="567" t="s">
        <v>1230</v>
      </c>
      <c r="B20" s="572" t="s">
        <v>1286</v>
      </c>
      <c r="C20" s="570"/>
      <c r="D20" s="571" t="s">
        <v>37</v>
      </c>
      <c r="E20" s="10"/>
      <c r="F20" s="13" t="s">
        <v>1287</v>
      </c>
      <c r="G20" s="10"/>
      <c r="H20" s="10"/>
      <c r="I20" s="10"/>
      <c r="J20" s="10"/>
      <c r="K20" s="10"/>
      <c r="L20" s="10"/>
      <c r="M20" s="10"/>
      <c r="N20" s="10"/>
      <c r="O20" s="10"/>
      <c r="P20" s="10"/>
      <c r="Q20" s="10"/>
      <c r="R20" s="10"/>
      <c r="S20" s="10"/>
      <c r="T20" s="10"/>
      <c r="U20" s="10"/>
      <c r="V20" s="10"/>
      <c r="W20" s="10"/>
      <c r="X20" s="10"/>
      <c r="Y20" s="10"/>
      <c r="Z20" s="10"/>
    </row>
    <row r="21" spans="1:26" ht="16.5" customHeight="1">
      <c r="A21" s="694" t="s">
        <v>1231</v>
      </c>
      <c r="B21" s="572" t="s">
        <v>1288</v>
      </c>
      <c r="C21" s="613"/>
      <c r="D21" s="682" t="s">
        <v>1279</v>
      </c>
      <c r="E21" s="10"/>
      <c r="F21" s="13" t="s">
        <v>1289</v>
      </c>
      <c r="G21" s="10"/>
      <c r="H21" s="10"/>
      <c r="I21" s="10"/>
      <c r="J21" s="10"/>
      <c r="K21" s="10"/>
      <c r="L21" s="10"/>
      <c r="M21" s="10"/>
      <c r="N21" s="10"/>
      <c r="O21" s="10"/>
      <c r="P21" s="10"/>
      <c r="Q21" s="10"/>
      <c r="R21" s="10"/>
      <c r="S21" s="10"/>
      <c r="T21" s="10"/>
      <c r="U21" s="10"/>
      <c r="V21" s="10"/>
      <c r="W21" s="10"/>
      <c r="X21" s="10"/>
      <c r="Y21" s="10"/>
      <c r="Z21" s="10"/>
    </row>
    <row r="22" spans="1:26" ht="16.5" customHeight="1">
      <c r="A22" s="567" t="s">
        <v>1290</v>
      </c>
      <c r="B22" s="572" t="s">
        <v>1291</v>
      </c>
      <c r="C22" s="613"/>
      <c r="D22" s="682" t="s">
        <v>34</v>
      </c>
      <c r="E22" s="10"/>
      <c r="F22" s="13" t="s">
        <v>1292</v>
      </c>
      <c r="G22" s="10"/>
      <c r="H22" s="10"/>
      <c r="I22" s="10"/>
      <c r="J22" s="10"/>
      <c r="K22" s="10"/>
      <c r="L22" s="10"/>
      <c r="M22" s="10"/>
      <c r="N22" s="10"/>
      <c r="O22" s="10"/>
      <c r="P22" s="10"/>
      <c r="Q22" s="10"/>
      <c r="R22" s="10"/>
      <c r="S22" s="10"/>
      <c r="T22" s="10"/>
      <c r="U22" s="10"/>
      <c r="V22" s="10"/>
      <c r="W22" s="10"/>
      <c r="X22" s="10"/>
      <c r="Y22" s="10"/>
      <c r="Z22" s="10"/>
    </row>
    <row r="23" spans="1:26" ht="16.5" customHeight="1">
      <c r="A23" s="694" t="s">
        <v>1293</v>
      </c>
      <c r="B23" s="572" t="s">
        <v>1294</v>
      </c>
      <c r="C23" s="613"/>
      <c r="D23" s="682" t="s">
        <v>1295</v>
      </c>
      <c r="E23" s="10"/>
      <c r="F23" s="13" t="s">
        <v>1296</v>
      </c>
      <c r="G23" s="10"/>
      <c r="H23" s="10"/>
      <c r="I23" s="10"/>
      <c r="J23" s="10"/>
      <c r="K23" s="10"/>
      <c r="L23" s="10"/>
      <c r="M23" s="10"/>
      <c r="N23" s="10"/>
      <c r="O23" s="10"/>
      <c r="P23" s="10"/>
      <c r="Q23" s="10"/>
      <c r="R23" s="10"/>
      <c r="S23" s="10"/>
      <c r="T23" s="10"/>
      <c r="U23" s="10"/>
      <c r="V23" s="10"/>
      <c r="W23" s="10"/>
      <c r="X23" s="10"/>
      <c r="Y23" s="10"/>
      <c r="Z23" s="10"/>
    </row>
    <row r="24" spans="1:26" ht="16.5" customHeight="1">
      <c r="A24" s="567" t="s">
        <v>1297</v>
      </c>
      <c r="B24" s="572" t="s">
        <v>1298</v>
      </c>
      <c r="C24" s="613">
        <f>'[1]Bieu 2B -Gio day ĐH va tren DH'!K76*115</f>
        <v>0</v>
      </c>
      <c r="D24" s="682" t="s">
        <v>1299</v>
      </c>
      <c r="E24" s="10"/>
      <c r="F24" s="13" t="s">
        <v>1300</v>
      </c>
      <c r="G24" s="10"/>
      <c r="H24" s="10"/>
      <c r="I24" s="10"/>
      <c r="J24" s="10"/>
      <c r="K24" s="10"/>
      <c r="L24" s="10"/>
      <c r="M24" s="10"/>
      <c r="N24" s="10"/>
      <c r="O24" s="10"/>
      <c r="P24" s="10"/>
      <c r="Q24" s="10"/>
      <c r="R24" s="10"/>
      <c r="S24" s="10"/>
      <c r="T24" s="10"/>
      <c r="U24" s="10"/>
      <c r="V24" s="10"/>
      <c r="W24" s="10"/>
      <c r="X24" s="10"/>
      <c r="Y24" s="10"/>
      <c r="Z24" s="10"/>
    </row>
    <row r="25" spans="1:26" ht="16.5" customHeight="1">
      <c r="A25" s="694" t="s">
        <v>1301</v>
      </c>
      <c r="B25" s="572" t="s">
        <v>1302</v>
      </c>
      <c r="C25" s="613"/>
      <c r="D25" s="682"/>
      <c r="E25" s="10"/>
      <c r="F25" s="13"/>
      <c r="G25" s="10"/>
      <c r="H25" s="10"/>
      <c r="I25" s="10"/>
      <c r="J25" s="10"/>
      <c r="K25" s="10"/>
      <c r="L25" s="10"/>
      <c r="M25" s="10"/>
      <c r="N25" s="10"/>
      <c r="O25" s="10"/>
      <c r="P25" s="10"/>
      <c r="Q25" s="10"/>
      <c r="R25" s="10"/>
      <c r="S25" s="10"/>
      <c r="T25" s="10"/>
      <c r="U25" s="10"/>
      <c r="V25" s="10"/>
      <c r="W25" s="10"/>
      <c r="X25" s="10"/>
      <c r="Y25" s="10"/>
      <c r="Z25" s="10"/>
    </row>
    <row r="26" spans="1:26" ht="27" customHeight="1">
      <c r="A26" s="567" t="s">
        <v>1303</v>
      </c>
      <c r="B26" s="613" t="s">
        <v>1304</v>
      </c>
      <c r="C26" s="613"/>
      <c r="D26" s="571" t="s">
        <v>37</v>
      </c>
      <c r="E26" s="10"/>
      <c r="F26" s="13"/>
      <c r="G26" s="10"/>
      <c r="H26" s="10"/>
      <c r="I26" s="10"/>
      <c r="J26" s="10"/>
      <c r="K26" s="10"/>
      <c r="L26" s="10"/>
      <c r="M26" s="10"/>
      <c r="N26" s="10"/>
      <c r="O26" s="10"/>
      <c r="P26" s="10"/>
      <c r="Q26" s="10"/>
      <c r="R26" s="10"/>
      <c r="S26" s="10"/>
      <c r="T26" s="10"/>
      <c r="U26" s="10"/>
      <c r="V26" s="10"/>
      <c r="W26" s="10"/>
      <c r="X26" s="10"/>
      <c r="Y26" s="10"/>
      <c r="Z26" s="10"/>
    </row>
    <row r="27" spans="1:26" ht="69" customHeight="1">
      <c r="A27" s="694" t="s">
        <v>1305</v>
      </c>
      <c r="B27" s="616" t="s">
        <v>1306</v>
      </c>
      <c r="C27" s="613"/>
      <c r="D27" s="682" t="s">
        <v>34</v>
      </c>
      <c r="E27" s="10"/>
      <c r="F27" s="13" t="s">
        <v>1307</v>
      </c>
      <c r="G27" s="10"/>
      <c r="H27" s="10"/>
      <c r="I27" s="10"/>
      <c r="J27" s="10"/>
      <c r="K27" s="10"/>
      <c r="L27" s="10"/>
      <c r="M27" s="10"/>
      <c r="N27" s="10"/>
      <c r="O27" s="10"/>
      <c r="P27" s="10"/>
      <c r="Q27" s="10"/>
      <c r="R27" s="10"/>
      <c r="S27" s="10"/>
      <c r="T27" s="10"/>
      <c r="U27" s="10"/>
      <c r="V27" s="10"/>
      <c r="W27" s="10"/>
      <c r="X27" s="10"/>
      <c r="Y27" s="10"/>
      <c r="Z27" s="10"/>
    </row>
    <row r="28" spans="1:26" ht="142.5" customHeight="1">
      <c r="A28" s="694">
        <v>2.9</v>
      </c>
      <c r="B28" s="616" t="s">
        <v>1308</v>
      </c>
      <c r="C28" s="613"/>
      <c r="D28" s="682"/>
      <c r="E28" s="10"/>
      <c r="F28" s="13" t="s">
        <v>1309</v>
      </c>
      <c r="G28" s="10"/>
      <c r="H28" s="10"/>
      <c r="I28" s="10"/>
      <c r="J28" s="10"/>
      <c r="K28" s="10"/>
      <c r="L28" s="10"/>
      <c r="M28" s="10"/>
      <c r="N28" s="10"/>
      <c r="O28" s="10"/>
      <c r="P28" s="10"/>
      <c r="Q28" s="10"/>
      <c r="R28" s="10"/>
      <c r="S28" s="10"/>
      <c r="T28" s="10"/>
      <c r="U28" s="10"/>
      <c r="V28" s="10"/>
      <c r="W28" s="10"/>
      <c r="X28" s="10"/>
      <c r="Y28" s="10"/>
      <c r="Z28" s="10"/>
    </row>
    <row r="29" spans="1:26" ht="48" customHeight="1">
      <c r="A29" s="694" t="s">
        <v>1310</v>
      </c>
      <c r="B29" s="616" t="s">
        <v>1311</v>
      </c>
      <c r="C29" s="695"/>
      <c r="D29" s="604" t="s">
        <v>1312</v>
      </c>
      <c r="E29" s="582"/>
      <c r="F29" s="8" t="s">
        <v>1313</v>
      </c>
      <c r="G29" s="10"/>
      <c r="H29" s="10"/>
      <c r="I29" s="10"/>
      <c r="J29" s="10"/>
      <c r="K29" s="10"/>
      <c r="L29" s="10"/>
      <c r="M29" s="10"/>
      <c r="N29" s="10"/>
      <c r="O29" s="10"/>
      <c r="P29" s="10"/>
      <c r="Q29" s="10"/>
      <c r="R29" s="10"/>
      <c r="S29" s="10"/>
      <c r="T29" s="10"/>
      <c r="U29" s="10"/>
      <c r="V29" s="10"/>
      <c r="W29" s="10"/>
      <c r="X29" s="10"/>
      <c r="Y29" s="10"/>
      <c r="Z29" s="10"/>
    </row>
    <row r="30" spans="1:26" ht="48" customHeight="1">
      <c r="A30" s="694"/>
      <c r="B30" s="696" t="s">
        <v>1314</v>
      </c>
      <c r="C30" s="695"/>
      <c r="D30" s="604"/>
      <c r="E30" s="582"/>
      <c r="F30" s="8" t="s">
        <v>1315</v>
      </c>
      <c r="G30" s="10"/>
      <c r="H30" s="10"/>
      <c r="I30" s="10"/>
      <c r="J30" s="10"/>
      <c r="K30" s="10"/>
      <c r="L30" s="10"/>
      <c r="M30" s="10"/>
      <c r="N30" s="10"/>
      <c r="O30" s="10"/>
      <c r="P30" s="10"/>
      <c r="Q30" s="10"/>
      <c r="R30" s="10"/>
      <c r="S30" s="10"/>
      <c r="T30" s="10"/>
      <c r="U30" s="10"/>
      <c r="V30" s="10"/>
      <c r="W30" s="10"/>
      <c r="X30" s="10"/>
      <c r="Y30" s="10"/>
      <c r="Z30" s="10"/>
    </row>
    <row r="31" spans="1:26" ht="73.5" customHeight="1">
      <c r="A31" s="694" t="s">
        <v>1316</v>
      </c>
      <c r="B31" s="616" t="s">
        <v>1317</v>
      </c>
      <c r="C31" s="695"/>
      <c r="D31" s="604"/>
      <c r="E31" s="582"/>
      <c r="F31" s="8" t="s">
        <v>1318</v>
      </c>
      <c r="G31" s="10"/>
      <c r="H31" s="10"/>
      <c r="I31" s="10"/>
      <c r="J31" s="10"/>
      <c r="K31" s="10"/>
      <c r="L31" s="10"/>
      <c r="M31" s="10"/>
      <c r="N31" s="10"/>
      <c r="O31" s="10"/>
      <c r="P31" s="10"/>
      <c r="Q31" s="10"/>
      <c r="R31" s="10"/>
      <c r="S31" s="10"/>
      <c r="T31" s="10"/>
      <c r="U31" s="10"/>
      <c r="V31" s="10"/>
      <c r="W31" s="10"/>
      <c r="X31" s="10"/>
      <c r="Y31" s="10"/>
      <c r="Z31" s="10"/>
    </row>
    <row r="32" spans="1:26" ht="18" customHeight="1">
      <c r="A32" s="697" t="s">
        <v>1316</v>
      </c>
      <c r="B32" s="616" t="s">
        <v>1319</v>
      </c>
      <c r="C32" s="695"/>
      <c r="D32" s="604" t="s">
        <v>1312</v>
      </c>
      <c r="E32" s="582"/>
      <c r="F32" s="8" t="s">
        <v>1320</v>
      </c>
      <c r="G32" s="10"/>
      <c r="H32" s="10"/>
      <c r="I32" s="10"/>
      <c r="J32" s="10"/>
      <c r="K32" s="10"/>
      <c r="L32" s="10"/>
      <c r="M32" s="10"/>
      <c r="N32" s="10"/>
      <c r="O32" s="10"/>
      <c r="P32" s="10"/>
      <c r="Q32" s="10"/>
      <c r="R32" s="10"/>
      <c r="S32" s="10"/>
      <c r="T32" s="10"/>
      <c r="U32" s="10"/>
      <c r="V32" s="10"/>
      <c r="W32" s="10"/>
      <c r="X32" s="10"/>
      <c r="Y32" s="10"/>
      <c r="Z32" s="10"/>
    </row>
    <row r="33" spans="1:26" ht="18" customHeight="1">
      <c r="A33" s="562">
        <v>3</v>
      </c>
      <c r="B33" s="685" t="s">
        <v>1321</v>
      </c>
      <c r="C33" s="618">
        <f>SUM(C34:C36)</f>
        <v>0</v>
      </c>
      <c r="D33" s="571" t="s">
        <v>37</v>
      </c>
      <c r="E33" s="10"/>
      <c r="F33" s="13"/>
      <c r="G33" s="10"/>
      <c r="H33" s="10"/>
      <c r="I33" s="10"/>
      <c r="J33" s="10"/>
      <c r="K33" s="10"/>
      <c r="L33" s="10"/>
      <c r="M33" s="10"/>
      <c r="N33" s="10"/>
      <c r="O33" s="10"/>
      <c r="P33" s="10"/>
      <c r="Q33" s="10"/>
      <c r="R33" s="10"/>
      <c r="S33" s="10"/>
      <c r="T33" s="10"/>
      <c r="U33" s="10"/>
      <c r="V33" s="10"/>
      <c r="W33" s="10"/>
      <c r="X33" s="10"/>
      <c r="Y33" s="10"/>
      <c r="Z33" s="10"/>
    </row>
    <row r="34" spans="1:26" ht="18" customHeight="1">
      <c r="A34" s="612">
        <v>3.1</v>
      </c>
      <c r="B34" s="616" t="s">
        <v>1322</v>
      </c>
      <c r="C34" s="613">
        <f>'[1]Bieu5-Nhu cau mua sam'!E15+'[1]Bieu5-Nhu cau mua sam'!E6</f>
        <v>0</v>
      </c>
      <c r="D34" s="682"/>
      <c r="E34" s="10"/>
      <c r="F34" s="13"/>
      <c r="G34" s="10"/>
      <c r="H34" s="10"/>
      <c r="I34" s="10"/>
      <c r="J34" s="10"/>
      <c r="K34" s="10"/>
      <c r="L34" s="10"/>
      <c r="M34" s="10"/>
      <c r="N34" s="10"/>
      <c r="O34" s="10"/>
      <c r="P34" s="10"/>
      <c r="Q34" s="10"/>
      <c r="R34" s="10"/>
      <c r="S34" s="10"/>
      <c r="T34" s="10"/>
      <c r="U34" s="10"/>
      <c r="V34" s="10"/>
      <c r="W34" s="10"/>
      <c r="X34" s="10"/>
      <c r="Y34" s="10"/>
      <c r="Z34" s="10"/>
    </row>
    <row r="35" spans="1:26" ht="18" customHeight="1">
      <c r="A35" s="612">
        <v>3.2</v>
      </c>
      <c r="B35" s="616" t="s">
        <v>996</v>
      </c>
      <c r="C35" s="613">
        <f>'[1]Bieu5-Nhu cau mua sam'!E9</f>
        <v>0</v>
      </c>
      <c r="D35" s="682"/>
      <c r="E35" s="10"/>
      <c r="F35" s="13"/>
      <c r="G35" s="10"/>
      <c r="H35" s="10"/>
      <c r="I35" s="10"/>
      <c r="J35" s="10"/>
      <c r="K35" s="10"/>
      <c r="L35" s="10"/>
      <c r="M35" s="10"/>
      <c r="N35" s="10"/>
      <c r="O35" s="10"/>
      <c r="P35" s="10"/>
      <c r="Q35" s="10"/>
      <c r="R35" s="10"/>
      <c r="S35" s="10"/>
      <c r="T35" s="10"/>
      <c r="U35" s="10"/>
      <c r="V35" s="10"/>
      <c r="W35" s="10"/>
      <c r="X35" s="10"/>
      <c r="Y35" s="10"/>
      <c r="Z35" s="10"/>
    </row>
    <row r="36" spans="1:26" ht="18" customHeight="1">
      <c r="A36" s="612">
        <v>3.3</v>
      </c>
      <c r="B36" s="616" t="s">
        <v>1323</v>
      </c>
      <c r="C36" s="613"/>
      <c r="D36" s="682"/>
      <c r="E36" s="10"/>
      <c r="F36" s="13" t="s">
        <v>1324</v>
      </c>
      <c r="G36" s="10"/>
      <c r="H36" s="10"/>
      <c r="I36" s="10"/>
      <c r="J36" s="10"/>
      <c r="K36" s="10"/>
      <c r="L36" s="10"/>
      <c r="M36" s="10"/>
      <c r="N36" s="10"/>
      <c r="O36" s="10"/>
      <c r="P36" s="10"/>
      <c r="Q36" s="10"/>
      <c r="R36" s="10"/>
      <c r="S36" s="10"/>
      <c r="T36" s="10"/>
      <c r="U36" s="10"/>
      <c r="V36" s="10"/>
      <c r="W36" s="10"/>
      <c r="X36" s="10"/>
      <c r="Y36" s="10"/>
      <c r="Z36" s="10"/>
    </row>
    <row r="37" spans="1:26" ht="18" customHeight="1">
      <c r="A37" s="617">
        <v>4</v>
      </c>
      <c r="B37" s="685" t="s">
        <v>1319</v>
      </c>
      <c r="C37" s="618">
        <f>SUM(C38:C39)</f>
        <v>0</v>
      </c>
      <c r="D37" s="682"/>
      <c r="E37" s="10"/>
      <c r="F37" s="13"/>
      <c r="G37" s="10"/>
      <c r="H37" s="10"/>
      <c r="I37" s="10"/>
      <c r="J37" s="10"/>
      <c r="K37" s="10"/>
      <c r="L37" s="10"/>
      <c r="M37" s="10"/>
      <c r="N37" s="10"/>
      <c r="O37" s="10"/>
      <c r="P37" s="10"/>
      <c r="Q37" s="10"/>
      <c r="R37" s="10"/>
      <c r="S37" s="10"/>
      <c r="T37" s="10"/>
      <c r="U37" s="10"/>
      <c r="V37" s="10"/>
      <c r="W37" s="10"/>
      <c r="X37" s="10"/>
      <c r="Y37" s="10"/>
      <c r="Z37" s="10"/>
    </row>
    <row r="38" spans="1:26" ht="18" customHeight="1">
      <c r="A38" s="612">
        <v>4.0999999999999996</v>
      </c>
      <c r="B38" s="613" t="s">
        <v>1325</v>
      </c>
      <c r="C38" s="618"/>
      <c r="D38" s="682"/>
      <c r="E38" s="10"/>
      <c r="F38" s="13"/>
      <c r="G38" s="10"/>
      <c r="H38" s="10"/>
      <c r="I38" s="10"/>
      <c r="J38" s="10"/>
      <c r="K38" s="10"/>
      <c r="L38" s="10"/>
      <c r="M38" s="10"/>
      <c r="N38" s="10"/>
      <c r="O38" s="10"/>
      <c r="P38" s="10"/>
      <c r="Q38" s="10"/>
      <c r="R38" s="10"/>
      <c r="S38" s="10"/>
      <c r="T38" s="10"/>
      <c r="U38" s="10"/>
      <c r="V38" s="10"/>
      <c r="W38" s="10"/>
      <c r="X38" s="10"/>
      <c r="Y38" s="10"/>
      <c r="Z38" s="10"/>
    </row>
    <row r="39" spans="1:26" ht="15" customHeight="1">
      <c r="A39" s="612">
        <v>4.2</v>
      </c>
      <c r="B39" s="613" t="s">
        <v>1326</v>
      </c>
      <c r="C39" s="613"/>
      <c r="D39" s="682"/>
      <c r="E39" s="10"/>
      <c r="F39" s="13"/>
      <c r="G39" s="10"/>
      <c r="H39" s="10"/>
      <c r="I39" s="10"/>
      <c r="J39" s="10"/>
      <c r="K39" s="10"/>
      <c r="L39" s="10"/>
      <c r="M39" s="10"/>
      <c r="N39" s="10"/>
      <c r="O39" s="10"/>
      <c r="P39" s="10"/>
      <c r="Q39" s="10"/>
      <c r="R39" s="10"/>
      <c r="S39" s="10"/>
      <c r="T39" s="10"/>
      <c r="U39" s="10"/>
      <c r="V39" s="10"/>
      <c r="W39" s="10"/>
      <c r="X39" s="10"/>
      <c r="Y39" s="10"/>
      <c r="Z39" s="10"/>
    </row>
    <row r="40" spans="1:26" ht="18" customHeight="1">
      <c r="A40" s="575"/>
      <c r="B40" s="698"/>
      <c r="C40" s="577"/>
      <c r="D40" s="579"/>
      <c r="E40" s="10"/>
      <c r="F40" s="13"/>
      <c r="G40" s="10"/>
      <c r="H40" s="10"/>
      <c r="I40" s="10"/>
      <c r="J40" s="10"/>
      <c r="K40" s="10"/>
      <c r="L40" s="10"/>
      <c r="M40" s="10"/>
      <c r="N40" s="10"/>
      <c r="O40" s="10"/>
      <c r="P40" s="10"/>
      <c r="Q40" s="10"/>
      <c r="R40" s="10"/>
      <c r="S40" s="10"/>
      <c r="T40" s="10"/>
      <c r="U40" s="10"/>
      <c r="V40" s="10"/>
      <c r="W40" s="10"/>
      <c r="X40" s="10"/>
      <c r="Y40" s="10"/>
      <c r="Z40" s="10"/>
    </row>
    <row r="41" spans="1:26" ht="18" customHeight="1">
      <c r="A41" s="538"/>
      <c r="B41" s="538"/>
      <c r="C41" s="581"/>
      <c r="D41" s="581"/>
      <c r="E41" s="538"/>
      <c r="F41" s="686"/>
      <c r="G41" s="538"/>
      <c r="H41" s="538"/>
      <c r="I41" s="538"/>
      <c r="J41" s="538"/>
      <c r="K41" s="538"/>
      <c r="L41" s="538"/>
      <c r="M41" s="538"/>
      <c r="N41" s="538"/>
      <c r="O41" s="538"/>
      <c r="P41" s="538"/>
      <c r="Q41" s="538"/>
      <c r="R41" s="538"/>
      <c r="S41" s="538"/>
      <c r="T41" s="538"/>
      <c r="U41" s="538"/>
      <c r="V41" s="538"/>
      <c r="W41" s="538"/>
      <c r="X41" s="538"/>
      <c r="Y41" s="538"/>
      <c r="Z41" s="538"/>
    </row>
    <row r="42" spans="1:26" ht="18" customHeight="1">
      <c r="A42" s="538"/>
      <c r="B42" s="538"/>
      <c r="C42" s="699"/>
      <c r="D42" s="700" t="s">
        <v>1115</v>
      </c>
      <c r="E42" s="701"/>
      <c r="F42" s="686"/>
      <c r="G42" s="538"/>
      <c r="H42" s="538"/>
      <c r="I42" s="538"/>
      <c r="J42" s="538"/>
      <c r="K42" s="538"/>
      <c r="L42" s="538"/>
      <c r="M42" s="538"/>
      <c r="N42" s="538"/>
      <c r="O42" s="538"/>
      <c r="P42" s="538"/>
      <c r="Q42" s="538"/>
      <c r="R42" s="538"/>
      <c r="S42" s="538"/>
      <c r="T42" s="538"/>
      <c r="U42" s="538"/>
      <c r="V42" s="538"/>
      <c r="W42" s="538"/>
      <c r="X42" s="538"/>
      <c r="Y42" s="538"/>
      <c r="Z42" s="538"/>
    </row>
    <row r="43" spans="1:26" ht="18" customHeight="1">
      <c r="A43" s="538"/>
      <c r="B43" s="538"/>
      <c r="C43" s="766" t="s">
        <v>130</v>
      </c>
      <c r="D43" s="751"/>
      <c r="E43" s="177"/>
      <c r="F43" s="686"/>
      <c r="G43" s="538"/>
      <c r="H43" s="538"/>
      <c r="I43" s="538"/>
      <c r="J43" s="538"/>
      <c r="K43" s="538"/>
      <c r="L43" s="538"/>
      <c r="M43" s="538"/>
      <c r="N43" s="538"/>
      <c r="O43" s="538"/>
      <c r="P43" s="538"/>
      <c r="Q43" s="538"/>
      <c r="R43" s="538"/>
      <c r="S43" s="538"/>
      <c r="T43" s="538"/>
      <c r="U43" s="538"/>
      <c r="V43" s="538"/>
      <c r="W43" s="538"/>
      <c r="X43" s="538"/>
      <c r="Y43" s="538"/>
      <c r="Z43" s="538"/>
    </row>
    <row r="44" spans="1:26" ht="18" customHeight="1">
      <c r="A44" s="538"/>
      <c r="B44" s="538"/>
      <c r="C44" s="110"/>
      <c r="D44" s="110"/>
      <c r="E44" s="177"/>
      <c r="F44" s="686"/>
      <c r="G44" s="538"/>
      <c r="H44" s="538"/>
      <c r="I44" s="538"/>
      <c r="J44" s="538"/>
      <c r="K44" s="538"/>
      <c r="L44" s="538"/>
      <c r="M44" s="538"/>
      <c r="N44" s="538"/>
      <c r="O44" s="538"/>
      <c r="P44" s="538"/>
      <c r="Q44" s="538"/>
      <c r="R44" s="538"/>
      <c r="S44" s="538"/>
      <c r="T44" s="538"/>
      <c r="U44" s="538"/>
      <c r="V44" s="538"/>
      <c r="W44" s="538"/>
      <c r="X44" s="538"/>
      <c r="Y44" s="538"/>
      <c r="Z44" s="538"/>
    </row>
    <row r="45" spans="1:26" ht="18" customHeight="1">
      <c r="A45" s="538"/>
      <c r="B45" s="538"/>
      <c r="C45" s="110"/>
      <c r="D45" s="110"/>
      <c r="E45" s="177"/>
      <c r="F45" s="686"/>
      <c r="G45" s="538"/>
      <c r="H45" s="538"/>
      <c r="I45" s="538"/>
      <c r="J45" s="538"/>
      <c r="K45" s="538"/>
      <c r="L45" s="538"/>
      <c r="M45" s="538"/>
      <c r="N45" s="538"/>
      <c r="O45" s="538"/>
      <c r="P45" s="538"/>
      <c r="Q45" s="538"/>
      <c r="R45" s="538"/>
      <c r="S45" s="538"/>
      <c r="T45" s="538"/>
      <c r="U45" s="538"/>
      <c r="V45" s="538"/>
      <c r="W45" s="538"/>
      <c r="X45" s="538"/>
      <c r="Y45" s="538"/>
      <c r="Z45" s="538"/>
    </row>
    <row r="46" spans="1:26" ht="18" customHeight="1">
      <c r="A46" s="538"/>
      <c r="B46" s="538"/>
      <c r="C46" s="110"/>
      <c r="D46" s="110"/>
      <c r="E46" s="177"/>
      <c r="F46" s="686"/>
      <c r="G46" s="538"/>
      <c r="H46" s="538"/>
      <c r="I46" s="538"/>
      <c r="J46" s="538"/>
      <c r="K46" s="538"/>
      <c r="L46" s="538"/>
      <c r="M46" s="538"/>
      <c r="N46" s="538"/>
      <c r="O46" s="538"/>
      <c r="P46" s="538"/>
      <c r="Q46" s="538"/>
      <c r="R46" s="538"/>
      <c r="S46" s="538"/>
      <c r="T46" s="538"/>
      <c r="U46" s="538"/>
      <c r="V46" s="538"/>
      <c r="W46" s="538"/>
      <c r="X46" s="538"/>
      <c r="Y46" s="538"/>
      <c r="Z46" s="538"/>
    </row>
    <row r="47" spans="1:26" ht="18" customHeight="1">
      <c r="A47" s="538"/>
      <c r="B47" s="538"/>
      <c r="C47" s="110"/>
      <c r="D47" s="110"/>
      <c r="E47" s="177"/>
      <c r="F47" s="686"/>
      <c r="G47" s="538"/>
      <c r="H47" s="538"/>
      <c r="I47" s="538"/>
      <c r="J47" s="538"/>
      <c r="K47" s="538"/>
      <c r="L47" s="538"/>
      <c r="M47" s="538"/>
      <c r="N47" s="538"/>
      <c r="O47" s="538"/>
      <c r="P47" s="538"/>
      <c r="Q47" s="538"/>
      <c r="R47" s="538"/>
      <c r="S47" s="538"/>
      <c r="T47" s="538"/>
      <c r="U47" s="538"/>
      <c r="V47" s="538"/>
      <c r="W47" s="538"/>
      <c r="X47" s="538"/>
      <c r="Y47" s="538"/>
      <c r="Z47" s="538"/>
    </row>
    <row r="48" spans="1:26" ht="18" customHeight="1">
      <c r="A48" s="538"/>
      <c r="B48" s="538"/>
      <c r="C48" s="110"/>
      <c r="D48" s="110"/>
      <c r="E48" s="177"/>
      <c r="F48" s="686"/>
      <c r="G48" s="538"/>
      <c r="H48" s="538"/>
      <c r="I48" s="538"/>
      <c r="J48" s="538"/>
      <c r="K48" s="538"/>
      <c r="L48" s="538"/>
      <c r="M48" s="538"/>
      <c r="N48" s="538"/>
      <c r="O48" s="538"/>
      <c r="P48" s="538"/>
      <c r="Q48" s="538"/>
      <c r="R48" s="538"/>
      <c r="S48" s="538"/>
      <c r="T48" s="538"/>
      <c r="U48" s="538"/>
      <c r="V48" s="538"/>
      <c r="W48" s="538"/>
      <c r="X48" s="538"/>
      <c r="Y48" s="538"/>
      <c r="Z48" s="538"/>
    </row>
    <row r="49" spans="1:26" ht="18" customHeight="1">
      <c r="A49" s="538"/>
      <c r="B49" s="538"/>
      <c r="C49" s="110"/>
      <c r="D49" s="110"/>
      <c r="E49" s="177"/>
      <c r="F49" s="686"/>
      <c r="G49" s="538"/>
      <c r="H49" s="538"/>
      <c r="I49" s="538"/>
      <c r="J49" s="538"/>
      <c r="K49" s="538"/>
      <c r="L49" s="538"/>
      <c r="M49" s="538"/>
      <c r="N49" s="538"/>
      <c r="O49" s="538"/>
      <c r="P49" s="538"/>
      <c r="Q49" s="538"/>
      <c r="R49" s="538"/>
      <c r="S49" s="538"/>
      <c r="T49" s="538"/>
      <c r="U49" s="538"/>
      <c r="V49" s="538"/>
      <c r="W49" s="538"/>
      <c r="X49" s="538"/>
      <c r="Y49" s="538"/>
      <c r="Z49" s="538"/>
    </row>
    <row r="50" spans="1:26" ht="63" customHeight="1">
      <c r="A50" s="538"/>
      <c r="B50" s="893" t="s">
        <v>1327</v>
      </c>
      <c r="C50" s="751"/>
      <c r="D50" s="751"/>
      <c r="E50" s="538"/>
      <c r="F50" s="686"/>
      <c r="G50" s="538"/>
      <c r="H50" s="538"/>
      <c r="I50" s="538"/>
      <c r="J50" s="538"/>
      <c r="K50" s="538"/>
      <c r="L50" s="538"/>
      <c r="M50" s="538"/>
      <c r="N50" s="538"/>
      <c r="O50" s="538"/>
      <c r="P50" s="538"/>
      <c r="Q50" s="538"/>
      <c r="R50" s="538"/>
      <c r="S50" s="538"/>
      <c r="T50" s="538"/>
      <c r="U50" s="538"/>
      <c r="V50" s="538"/>
      <c r="W50" s="538"/>
      <c r="X50" s="538"/>
      <c r="Y50" s="538"/>
      <c r="Z50" s="538"/>
    </row>
    <row r="51" spans="1:26" ht="18" customHeight="1">
      <c r="A51" s="538"/>
      <c r="B51" s="538"/>
      <c r="C51" s="538"/>
      <c r="D51" s="538"/>
      <c r="E51" s="538"/>
      <c r="F51" s="686"/>
      <c r="G51" s="538"/>
      <c r="H51" s="538"/>
      <c r="I51" s="538"/>
      <c r="J51" s="538"/>
      <c r="K51" s="538"/>
      <c r="L51" s="538"/>
      <c r="M51" s="538"/>
      <c r="N51" s="538"/>
      <c r="O51" s="538"/>
      <c r="P51" s="538"/>
      <c r="Q51" s="538"/>
      <c r="R51" s="538"/>
      <c r="S51" s="538"/>
      <c r="T51" s="538"/>
      <c r="U51" s="538"/>
      <c r="V51" s="538"/>
      <c r="W51" s="538"/>
      <c r="X51" s="538"/>
      <c r="Y51" s="538"/>
      <c r="Z51" s="538"/>
    </row>
    <row r="52" spans="1:26" ht="18" customHeight="1">
      <c r="A52" s="538"/>
      <c r="B52" s="538"/>
      <c r="C52" s="538"/>
      <c r="D52" s="538"/>
      <c r="E52" s="538"/>
      <c r="F52" s="686"/>
      <c r="G52" s="538"/>
      <c r="H52" s="538"/>
      <c r="I52" s="538"/>
      <c r="J52" s="538"/>
      <c r="K52" s="538"/>
      <c r="L52" s="538"/>
      <c r="M52" s="538"/>
      <c r="N52" s="538"/>
      <c r="O52" s="538"/>
      <c r="P52" s="538"/>
      <c r="Q52" s="538"/>
      <c r="R52" s="538"/>
      <c r="S52" s="538"/>
      <c r="T52" s="538"/>
      <c r="U52" s="538"/>
      <c r="V52" s="538"/>
      <c r="W52" s="538"/>
      <c r="X52" s="538"/>
      <c r="Y52" s="538"/>
      <c r="Z52" s="538"/>
    </row>
    <row r="53" spans="1:26" ht="18" customHeight="1">
      <c r="A53" s="538"/>
      <c r="B53" s="538"/>
      <c r="C53" s="538"/>
      <c r="D53" s="538"/>
      <c r="E53" s="538"/>
      <c r="F53" s="686"/>
      <c r="G53" s="538"/>
      <c r="H53" s="538"/>
      <c r="I53" s="538"/>
      <c r="J53" s="538"/>
      <c r="K53" s="538"/>
      <c r="L53" s="538"/>
      <c r="M53" s="538"/>
      <c r="N53" s="538"/>
      <c r="O53" s="538"/>
      <c r="P53" s="538"/>
      <c r="Q53" s="538"/>
      <c r="R53" s="538"/>
      <c r="S53" s="538"/>
      <c r="T53" s="538"/>
      <c r="U53" s="538"/>
      <c r="V53" s="538"/>
      <c r="W53" s="538"/>
      <c r="X53" s="538"/>
      <c r="Y53" s="538"/>
      <c r="Z53" s="538"/>
    </row>
    <row r="54" spans="1:26" ht="18" customHeight="1">
      <c r="A54" s="538"/>
      <c r="B54" s="538"/>
      <c r="C54" s="538"/>
      <c r="D54" s="538"/>
      <c r="E54" s="538"/>
      <c r="F54" s="686"/>
      <c r="G54" s="538"/>
      <c r="H54" s="538"/>
      <c r="I54" s="538"/>
      <c r="J54" s="538"/>
      <c r="K54" s="538"/>
      <c r="L54" s="538"/>
      <c r="M54" s="538"/>
      <c r="N54" s="538"/>
      <c r="O54" s="538"/>
      <c r="P54" s="538"/>
      <c r="Q54" s="538"/>
      <c r="R54" s="538"/>
      <c r="S54" s="538"/>
      <c r="T54" s="538"/>
      <c r="U54" s="538"/>
      <c r="V54" s="538"/>
      <c r="W54" s="538"/>
      <c r="X54" s="538"/>
      <c r="Y54" s="538"/>
      <c r="Z54" s="538"/>
    </row>
    <row r="55" spans="1:26" ht="18" customHeight="1">
      <c r="A55" s="538"/>
      <c r="B55" s="538"/>
      <c r="C55" s="538"/>
      <c r="D55" s="538"/>
      <c r="E55" s="538"/>
      <c r="F55" s="686"/>
      <c r="G55" s="538"/>
      <c r="H55" s="538"/>
      <c r="I55" s="538"/>
      <c r="J55" s="538"/>
      <c r="K55" s="538"/>
      <c r="L55" s="538"/>
      <c r="M55" s="538"/>
      <c r="N55" s="538"/>
      <c r="O55" s="538"/>
      <c r="P55" s="538"/>
      <c r="Q55" s="538"/>
      <c r="R55" s="538"/>
      <c r="S55" s="538"/>
      <c r="T55" s="538"/>
      <c r="U55" s="538"/>
      <c r="V55" s="538"/>
      <c r="W55" s="538"/>
      <c r="X55" s="538"/>
      <c r="Y55" s="538"/>
      <c r="Z55" s="538"/>
    </row>
    <row r="56" spans="1:26" ht="18" customHeight="1">
      <c r="A56" s="538"/>
      <c r="B56" s="538"/>
      <c r="C56" s="538"/>
      <c r="D56" s="538"/>
      <c r="E56" s="538"/>
      <c r="F56" s="686"/>
      <c r="G56" s="538"/>
      <c r="H56" s="538"/>
      <c r="I56" s="538"/>
      <c r="J56" s="538"/>
      <c r="K56" s="538"/>
      <c r="L56" s="538"/>
      <c r="M56" s="538"/>
      <c r="N56" s="538"/>
      <c r="O56" s="538"/>
      <c r="P56" s="538"/>
      <c r="Q56" s="538"/>
      <c r="R56" s="538"/>
      <c r="S56" s="538"/>
      <c r="T56" s="538"/>
      <c r="U56" s="538"/>
      <c r="V56" s="538"/>
      <c r="W56" s="538"/>
      <c r="X56" s="538"/>
      <c r="Y56" s="538"/>
      <c r="Z56" s="538"/>
    </row>
    <row r="57" spans="1:26" ht="18" customHeight="1">
      <c r="A57" s="538"/>
      <c r="B57" s="538"/>
      <c r="C57" s="538"/>
      <c r="D57" s="538"/>
      <c r="E57" s="538"/>
      <c r="F57" s="686"/>
      <c r="G57" s="538"/>
      <c r="H57" s="538"/>
      <c r="I57" s="538"/>
      <c r="J57" s="538"/>
      <c r="K57" s="538"/>
      <c r="L57" s="538"/>
      <c r="M57" s="538"/>
      <c r="N57" s="538"/>
      <c r="O57" s="538"/>
      <c r="P57" s="538"/>
      <c r="Q57" s="538"/>
      <c r="R57" s="538"/>
      <c r="S57" s="538"/>
      <c r="T57" s="538"/>
      <c r="U57" s="538"/>
      <c r="V57" s="538"/>
      <c r="W57" s="538"/>
      <c r="X57" s="538"/>
      <c r="Y57" s="538"/>
      <c r="Z57" s="538"/>
    </row>
    <row r="58" spans="1:26" ht="18" customHeight="1">
      <c r="A58" s="538"/>
      <c r="B58" s="538"/>
      <c r="C58" s="538"/>
      <c r="D58" s="538"/>
      <c r="E58" s="538"/>
      <c r="F58" s="686"/>
      <c r="G58" s="538"/>
      <c r="H58" s="538"/>
      <c r="I58" s="538"/>
      <c r="J58" s="538"/>
      <c r="K58" s="538"/>
      <c r="L58" s="538"/>
      <c r="M58" s="538"/>
      <c r="N58" s="538"/>
      <c r="O58" s="538"/>
      <c r="P58" s="538"/>
      <c r="Q58" s="538"/>
      <c r="R58" s="538"/>
      <c r="S58" s="538"/>
      <c r="T58" s="538"/>
      <c r="U58" s="538"/>
      <c r="V58" s="538"/>
      <c r="W58" s="538"/>
      <c r="X58" s="538"/>
      <c r="Y58" s="538"/>
      <c r="Z58" s="538"/>
    </row>
    <row r="59" spans="1:26" ht="18" customHeight="1">
      <c r="A59" s="538"/>
      <c r="B59" s="538"/>
      <c r="C59" s="538"/>
      <c r="D59" s="538"/>
      <c r="E59" s="538"/>
      <c r="F59" s="686"/>
      <c r="G59" s="538"/>
      <c r="H59" s="538"/>
      <c r="I59" s="538"/>
      <c r="J59" s="538"/>
      <c r="K59" s="538"/>
      <c r="L59" s="538"/>
      <c r="M59" s="538"/>
      <c r="N59" s="538"/>
      <c r="O59" s="538"/>
      <c r="P59" s="538"/>
      <c r="Q59" s="538"/>
      <c r="R59" s="538"/>
      <c r="S59" s="538"/>
      <c r="T59" s="538"/>
      <c r="U59" s="538"/>
      <c r="V59" s="538"/>
      <c r="W59" s="538"/>
      <c r="X59" s="538"/>
      <c r="Y59" s="538"/>
      <c r="Z59" s="538"/>
    </row>
    <row r="60" spans="1:26" ht="18" customHeight="1">
      <c r="A60" s="538"/>
      <c r="B60" s="538"/>
      <c r="C60" s="538"/>
      <c r="D60" s="538"/>
      <c r="E60" s="538"/>
      <c r="F60" s="686"/>
      <c r="G60" s="538"/>
      <c r="H60" s="538"/>
      <c r="I60" s="538"/>
      <c r="J60" s="538"/>
      <c r="K60" s="538"/>
      <c r="L60" s="538"/>
      <c r="M60" s="538"/>
      <c r="N60" s="538"/>
      <c r="O60" s="538"/>
      <c r="P60" s="538"/>
      <c r="Q60" s="538"/>
      <c r="R60" s="538"/>
      <c r="S60" s="538"/>
      <c r="T60" s="538"/>
      <c r="U60" s="538"/>
      <c r="V60" s="538"/>
      <c r="W60" s="538"/>
      <c r="X60" s="538"/>
      <c r="Y60" s="538"/>
      <c r="Z60" s="538"/>
    </row>
    <row r="61" spans="1:26" ht="18" customHeight="1">
      <c r="A61" s="538"/>
      <c r="B61" s="538"/>
      <c r="C61" s="538"/>
      <c r="D61" s="538"/>
      <c r="E61" s="538"/>
      <c r="F61" s="686"/>
      <c r="G61" s="538"/>
      <c r="H61" s="538"/>
      <c r="I61" s="538"/>
      <c r="J61" s="538"/>
      <c r="K61" s="538"/>
      <c r="L61" s="538"/>
      <c r="M61" s="538"/>
      <c r="N61" s="538"/>
      <c r="O61" s="538"/>
      <c r="P61" s="538"/>
      <c r="Q61" s="538"/>
      <c r="R61" s="538"/>
      <c r="S61" s="538"/>
      <c r="T61" s="538"/>
      <c r="U61" s="538"/>
      <c r="V61" s="538"/>
      <c r="W61" s="538"/>
      <c r="X61" s="538"/>
      <c r="Y61" s="538"/>
      <c r="Z61" s="538"/>
    </row>
    <row r="62" spans="1:26" ht="18" customHeight="1">
      <c r="A62" s="538"/>
      <c r="B62" s="538"/>
      <c r="C62" s="538"/>
      <c r="D62" s="538"/>
      <c r="E62" s="538"/>
      <c r="F62" s="686"/>
      <c r="G62" s="538"/>
      <c r="H62" s="538"/>
      <c r="I62" s="538"/>
      <c r="J62" s="538"/>
      <c r="K62" s="538"/>
      <c r="L62" s="538"/>
      <c r="M62" s="538"/>
      <c r="N62" s="538"/>
      <c r="O62" s="538"/>
      <c r="P62" s="538"/>
      <c r="Q62" s="538"/>
      <c r="R62" s="538"/>
      <c r="S62" s="538"/>
      <c r="T62" s="538"/>
      <c r="U62" s="538"/>
      <c r="V62" s="538"/>
      <c r="W62" s="538"/>
      <c r="X62" s="538"/>
      <c r="Y62" s="538"/>
      <c r="Z62" s="538"/>
    </row>
    <row r="63" spans="1:26" ht="18" customHeight="1">
      <c r="A63" s="538"/>
      <c r="B63" s="538"/>
      <c r="C63" s="538"/>
      <c r="D63" s="538"/>
      <c r="E63" s="538"/>
      <c r="F63" s="686"/>
      <c r="G63" s="538"/>
      <c r="H63" s="538"/>
      <c r="I63" s="538"/>
      <c r="J63" s="538"/>
      <c r="K63" s="538"/>
      <c r="L63" s="538"/>
      <c r="M63" s="538"/>
      <c r="N63" s="538"/>
      <c r="O63" s="538"/>
      <c r="P63" s="538"/>
      <c r="Q63" s="538"/>
      <c r="R63" s="538"/>
      <c r="S63" s="538"/>
      <c r="T63" s="538"/>
      <c r="U63" s="538"/>
      <c r="V63" s="538"/>
      <c r="W63" s="538"/>
      <c r="X63" s="538"/>
      <c r="Y63" s="538"/>
      <c r="Z63" s="538"/>
    </row>
    <row r="64" spans="1:26" ht="18" customHeight="1">
      <c r="A64" s="538"/>
      <c r="B64" s="538"/>
      <c r="C64" s="538"/>
      <c r="D64" s="538"/>
      <c r="E64" s="538"/>
      <c r="F64" s="686"/>
      <c r="G64" s="538"/>
      <c r="H64" s="538"/>
      <c r="I64" s="538"/>
      <c r="J64" s="538"/>
      <c r="K64" s="538"/>
      <c r="L64" s="538"/>
      <c r="M64" s="538"/>
      <c r="N64" s="538"/>
      <c r="O64" s="538"/>
      <c r="P64" s="538"/>
      <c r="Q64" s="538"/>
      <c r="R64" s="538"/>
      <c r="S64" s="538"/>
      <c r="T64" s="538"/>
      <c r="U64" s="538"/>
      <c r="V64" s="538"/>
      <c r="W64" s="538"/>
      <c r="X64" s="538"/>
      <c r="Y64" s="538"/>
      <c r="Z64" s="538"/>
    </row>
    <row r="65" spans="1:26" ht="18" customHeight="1">
      <c r="A65" s="538"/>
      <c r="B65" s="538"/>
      <c r="C65" s="538"/>
      <c r="D65" s="538"/>
      <c r="E65" s="538"/>
      <c r="F65" s="686"/>
      <c r="G65" s="538"/>
      <c r="H65" s="538"/>
      <c r="I65" s="538"/>
      <c r="J65" s="538"/>
      <c r="K65" s="538"/>
      <c r="L65" s="538"/>
      <c r="M65" s="538"/>
      <c r="N65" s="538"/>
      <c r="O65" s="538"/>
      <c r="P65" s="538"/>
      <c r="Q65" s="538"/>
      <c r="R65" s="538"/>
      <c r="S65" s="538"/>
      <c r="T65" s="538"/>
      <c r="U65" s="538"/>
      <c r="V65" s="538"/>
      <c r="W65" s="538"/>
      <c r="X65" s="538"/>
      <c r="Y65" s="538"/>
      <c r="Z65" s="538"/>
    </row>
    <row r="66" spans="1:26" ht="18" customHeight="1">
      <c r="A66" s="538"/>
      <c r="B66" s="538"/>
      <c r="C66" s="538"/>
      <c r="D66" s="538"/>
      <c r="E66" s="538"/>
      <c r="F66" s="686"/>
      <c r="G66" s="538"/>
      <c r="H66" s="538"/>
      <c r="I66" s="538"/>
      <c r="J66" s="538"/>
      <c r="K66" s="538"/>
      <c r="L66" s="538"/>
      <c r="M66" s="538"/>
      <c r="N66" s="538"/>
      <c r="O66" s="538"/>
      <c r="P66" s="538"/>
      <c r="Q66" s="538"/>
      <c r="R66" s="538"/>
      <c r="S66" s="538"/>
      <c r="T66" s="538"/>
      <c r="U66" s="538"/>
      <c r="V66" s="538"/>
      <c r="W66" s="538"/>
      <c r="X66" s="538"/>
      <c r="Y66" s="538"/>
      <c r="Z66" s="538"/>
    </row>
    <row r="67" spans="1:26" ht="18" customHeight="1">
      <c r="A67" s="538"/>
      <c r="B67" s="538"/>
      <c r="C67" s="538"/>
      <c r="D67" s="538"/>
      <c r="E67" s="538"/>
      <c r="F67" s="686"/>
      <c r="G67" s="538"/>
      <c r="H67" s="538"/>
      <c r="I67" s="538"/>
      <c r="J67" s="538"/>
      <c r="K67" s="538"/>
      <c r="L67" s="538"/>
      <c r="M67" s="538"/>
      <c r="N67" s="538"/>
      <c r="O67" s="538"/>
      <c r="P67" s="538"/>
      <c r="Q67" s="538"/>
      <c r="R67" s="538"/>
      <c r="S67" s="538"/>
      <c r="T67" s="538"/>
      <c r="U67" s="538"/>
      <c r="V67" s="538"/>
      <c r="W67" s="538"/>
      <c r="X67" s="538"/>
      <c r="Y67" s="538"/>
      <c r="Z67" s="538"/>
    </row>
    <row r="68" spans="1:26" ht="18" customHeight="1">
      <c r="A68" s="538"/>
      <c r="B68" s="538"/>
      <c r="C68" s="538"/>
      <c r="D68" s="538"/>
      <c r="E68" s="538"/>
      <c r="F68" s="686"/>
      <c r="G68" s="538"/>
      <c r="H68" s="538"/>
      <c r="I68" s="538"/>
      <c r="J68" s="538"/>
      <c r="K68" s="538"/>
      <c r="L68" s="538"/>
      <c r="M68" s="538"/>
      <c r="N68" s="538"/>
      <c r="O68" s="538"/>
      <c r="P68" s="538"/>
      <c r="Q68" s="538"/>
      <c r="R68" s="538"/>
      <c r="S68" s="538"/>
      <c r="T68" s="538"/>
      <c r="U68" s="538"/>
      <c r="V68" s="538"/>
      <c r="W68" s="538"/>
      <c r="X68" s="538"/>
      <c r="Y68" s="538"/>
      <c r="Z68" s="538"/>
    </row>
    <row r="69" spans="1:26" ht="18" customHeight="1">
      <c r="A69" s="538"/>
      <c r="B69" s="538"/>
      <c r="C69" s="538"/>
      <c r="D69" s="538"/>
      <c r="E69" s="538"/>
      <c r="F69" s="686"/>
      <c r="G69" s="538"/>
      <c r="H69" s="538"/>
      <c r="I69" s="538"/>
      <c r="J69" s="538"/>
      <c r="K69" s="538"/>
      <c r="L69" s="538"/>
      <c r="M69" s="538"/>
      <c r="N69" s="538"/>
      <c r="O69" s="538"/>
      <c r="P69" s="538"/>
      <c r="Q69" s="538"/>
      <c r="R69" s="538"/>
      <c r="S69" s="538"/>
      <c r="T69" s="538"/>
      <c r="U69" s="538"/>
      <c r="V69" s="538"/>
      <c r="W69" s="538"/>
      <c r="X69" s="538"/>
      <c r="Y69" s="538"/>
      <c r="Z69" s="538"/>
    </row>
    <row r="70" spans="1:26" ht="18" customHeight="1">
      <c r="A70" s="538"/>
      <c r="B70" s="538"/>
      <c r="C70" s="538"/>
      <c r="D70" s="538"/>
      <c r="E70" s="538"/>
      <c r="F70" s="686"/>
      <c r="G70" s="538"/>
      <c r="H70" s="538"/>
      <c r="I70" s="538"/>
      <c r="J70" s="538"/>
      <c r="K70" s="538"/>
      <c r="L70" s="538"/>
      <c r="M70" s="538"/>
      <c r="N70" s="538"/>
      <c r="O70" s="538"/>
      <c r="P70" s="538"/>
      <c r="Q70" s="538"/>
      <c r="R70" s="538"/>
      <c r="S70" s="538"/>
      <c r="T70" s="538"/>
      <c r="U70" s="538"/>
      <c r="V70" s="538"/>
      <c r="W70" s="538"/>
      <c r="X70" s="538"/>
      <c r="Y70" s="538"/>
      <c r="Z70" s="538"/>
    </row>
    <row r="71" spans="1:26" ht="18" customHeight="1">
      <c r="A71" s="538"/>
      <c r="B71" s="538"/>
      <c r="C71" s="538"/>
      <c r="D71" s="538"/>
      <c r="E71" s="538"/>
      <c r="F71" s="686"/>
      <c r="G71" s="538"/>
      <c r="H71" s="538"/>
      <c r="I71" s="538"/>
      <c r="J71" s="538"/>
      <c r="K71" s="538"/>
      <c r="L71" s="538"/>
      <c r="M71" s="538"/>
      <c r="N71" s="538"/>
      <c r="O71" s="538"/>
      <c r="P71" s="538"/>
      <c r="Q71" s="538"/>
      <c r="R71" s="538"/>
      <c r="S71" s="538"/>
      <c r="T71" s="538"/>
      <c r="U71" s="538"/>
      <c r="V71" s="538"/>
      <c r="W71" s="538"/>
      <c r="X71" s="538"/>
      <c r="Y71" s="538"/>
      <c r="Z71" s="538"/>
    </row>
    <row r="72" spans="1:26" ht="18" customHeight="1">
      <c r="A72" s="538"/>
      <c r="B72" s="538"/>
      <c r="C72" s="538"/>
      <c r="D72" s="538"/>
      <c r="E72" s="538"/>
      <c r="F72" s="686"/>
      <c r="G72" s="538"/>
      <c r="H72" s="538"/>
      <c r="I72" s="538"/>
      <c r="J72" s="538"/>
      <c r="K72" s="538"/>
      <c r="L72" s="538"/>
      <c r="M72" s="538"/>
      <c r="N72" s="538"/>
      <c r="O72" s="538"/>
      <c r="P72" s="538"/>
      <c r="Q72" s="538"/>
      <c r="R72" s="538"/>
      <c r="S72" s="538"/>
      <c r="T72" s="538"/>
      <c r="U72" s="538"/>
      <c r="V72" s="538"/>
      <c r="W72" s="538"/>
      <c r="X72" s="538"/>
      <c r="Y72" s="538"/>
      <c r="Z72" s="538"/>
    </row>
    <row r="73" spans="1:26" ht="18" customHeight="1">
      <c r="A73" s="538"/>
      <c r="B73" s="538"/>
      <c r="C73" s="538"/>
      <c r="D73" s="538"/>
      <c r="E73" s="538"/>
      <c r="F73" s="686"/>
      <c r="G73" s="538"/>
      <c r="H73" s="538"/>
      <c r="I73" s="538"/>
      <c r="J73" s="538"/>
      <c r="K73" s="538"/>
      <c r="L73" s="538"/>
      <c r="M73" s="538"/>
      <c r="N73" s="538"/>
      <c r="O73" s="538"/>
      <c r="P73" s="538"/>
      <c r="Q73" s="538"/>
      <c r="R73" s="538"/>
      <c r="S73" s="538"/>
      <c r="T73" s="538"/>
      <c r="U73" s="538"/>
      <c r="V73" s="538"/>
      <c r="W73" s="538"/>
      <c r="X73" s="538"/>
      <c r="Y73" s="538"/>
      <c r="Z73" s="538"/>
    </row>
    <row r="74" spans="1:26" ht="18" customHeight="1">
      <c r="A74" s="538"/>
      <c r="B74" s="538"/>
      <c r="C74" s="538"/>
      <c r="D74" s="538"/>
      <c r="E74" s="538"/>
      <c r="F74" s="686"/>
      <c r="G74" s="538"/>
      <c r="H74" s="538"/>
      <c r="I74" s="538"/>
      <c r="J74" s="538"/>
      <c r="K74" s="538"/>
      <c r="L74" s="538"/>
      <c r="M74" s="538"/>
      <c r="N74" s="538"/>
      <c r="O74" s="538"/>
      <c r="P74" s="538"/>
      <c r="Q74" s="538"/>
      <c r="R74" s="538"/>
      <c r="S74" s="538"/>
      <c r="T74" s="538"/>
      <c r="U74" s="538"/>
      <c r="V74" s="538"/>
      <c r="W74" s="538"/>
      <c r="X74" s="538"/>
      <c r="Y74" s="538"/>
      <c r="Z74" s="538"/>
    </row>
    <row r="75" spans="1:26" ht="18" customHeight="1">
      <c r="A75" s="538"/>
      <c r="B75" s="538"/>
      <c r="C75" s="538"/>
      <c r="D75" s="538"/>
      <c r="E75" s="538"/>
      <c r="F75" s="686"/>
      <c r="G75" s="538"/>
      <c r="H75" s="538"/>
      <c r="I75" s="538"/>
      <c r="J75" s="538"/>
      <c r="K75" s="538"/>
      <c r="L75" s="538"/>
      <c r="M75" s="538"/>
      <c r="N75" s="538"/>
      <c r="O75" s="538"/>
      <c r="P75" s="538"/>
      <c r="Q75" s="538"/>
      <c r="R75" s="538"/>
      <c r="S75" s="538"/>
      <c r="T75" s="538"/>
      <c r="U75" s="538"/>
      <c r="V75" s="538"/>
      <c r="W75" s="538"/>
      <c r="X75" s="538"/>
      <c r="Y75" s="538"/>
      <c r="Z75" s="538"/>
    </row>
    <row r="76" spans="1:26" ht="18" customHeight="1">
      <c r="A76" s="538"/>
      <c r="B76" s="538"/>
      <c r="C76" s="538"/>
      <c r="D76" s="538"/>
      <c r="E76" s="538"/>
      <c r="F76" s="686"/>
      <c r="G76" s="538"/>
      <c r="H76" s="538"/>
      <c r="I76" s="538"/>
      <c r="J76" s="538"/>
      <c r="K76" s="538"/>
      <c r="L76" s="538"/>
      <c r="M76" s="538"/>
      <c r="N76" s="538"/>
      <c r="O76" s="538"/>
      <c r="P76" s="538"/>
      <c r="Q76" s="538"/>
      <c r="R76" s="538"/>
      <c r="S76" s="538"/>
      <c r="T76" s="538"/>
      <c r="U76" s="538"/>
      <c r="V76" s="538"/>
      <c r="W76" s="538"/>
      <c r="X76" s="538"/>
      <c r="Y76" s="538"/>
      <c r="Z76" s="538"/>
    </row>
    <row r="77" spans="1:26" ht="18" customHeight="1">
      <c r="A77" s="538"/>
      <c r="B77" s="538"/>
      <c r="C77" s="538"/>
      <c r="D77" s="538"/>
      <c r="E77" s="538"/>
      <c r="F77" s="686"/>
      <c r="G77" s="538"/>
      <c r="H77" s="538"/>
      <c r="I77" s="538"/>
      <c r="J77" s="538"/>
      <c r="K77" s="538"/>
      <c r="L77" s="538"/>
      <c r="M77" s="538"/>
      <c r="N77" s="538"/>
      <c r="O77" s="538"/>
      <c r="P77" s="538"/>
      <c r="Q77" s="538"/>
      <c r="R77" s="538"/>
      <c r="S77" s="538"/>
      <c r="T77" s="538"/>
      <c r="U77" s="538"/>
      <c r="V77" s="538"/>
      <c r="W77" s="538"/>
      <c r="X77" s="538"/>
      <c r="Y77" s="538"/>
      <c r="Z77" s="538"/>
    </row>
    <row r="78" spans="1:26" ht="18" customHeight="1">
      <c r="A78" s="538"/>
      <c r="B78" s="538"/>
      <c r="C78" s="538"/>
      <c r="D78" s="538"/>
      <c r="E78" s="538"/>
      <c r="F78" s="686"/>
      <c r="G78" s="538"/>
      <c r="H78" s="538"/>
      <c r="I78" s="538"/>
      <c r="J78" s="538"/>
      <c r="K78" s="538"/>
      <c r="L78" s="538"/>
      <c r="M78" s="538"/>
      <c r="N78" s="538"/>
      <c r="O78" s="538"/>
      <c r="P78" s="538"/>
      <c r="Q78" s="538"/>
      <c r="R78" s="538"/>
      <c r="S78" s="538"/>
      <c r="T78" s="538"/>
      <c r="U78" s="538"/>
      <c r="V78" s="538"/>
      <c r="W78" s="538"/>
      <c r="X78" s="538"/>
      <c r="Y78" s="538"/>
      <c r="Z78" s="538"/>
    </row>
    <row r="79" spans="1:26" ht="18" customHeight="1">
      <c r="A79" s="538"/>
      <c r="B79" s="538"/>
      <c r="C79" s="538"/>
      <c r="D79" s="538"/>
      <c r="E79" s="538"/>
      <c r="F79" s="686"/>
      <c r="G79" s="538"/>
      <c r="H79" s="538"/>
      <c r="I79" s="538"/>
      <c r="J79" s="538"/>
      <c r="K79" s="538"/>
      <c r="L79" s="538"/>
      <c r="M79" s="538"/>
      <c r="N79" s="538"/>
      <c r="O79" s="538"/>
      <c r="P79" s="538"/>
      <c r="Q79" s="538"/>
      <c r="R79" s="538"/>
      <c r="S79" s="538"/>
      <c r="T79" s="538"/>
      <c r="U79" s="538"/>
      <c r="V79" s="538"/>
      <c r="W79" s="538"/>
      <c r="X79" s="538"/>
      <c r="Y79" s="538"/>
      <c r="Z79" s="538"/>
    </row>
    <row r="80" spans="1:26" ht="18" customHeight="1">
      <c r="A80" s="538"/>
      <c r="B80" s="538"/>
      <c r="C80" s="538"/>
      <c r="D80" s="538"/>
      <c r="E80" s="538"/>
      <c r="F80" s="686"/>
      <c r="G80" s="538"/>
      <c r="H80" s="538"/>
      <c r="I80" s="538"/>
      <c r="J80" s="538"/>
      <c r="K80" s="538"/>
      <c r="L80" s="538"/>
      <c r="M80" s="538"/>
      <c r="N80" s="538"/>
      <c r="O80" s="538"/>
      <c r="P80" s="538"/>
      <c r="Q80" s="538"/>
      <c r="R80" s="538"/>
      <c r="S80" s="538"/>
      <c r="T80" s="538"/>
      <c r="U80" s="538"/>
      <c r="V80" s="538"/>
      <c r="W80" s="538"/>
      <c r="X80" s="538"/>
      <c r="Y80" s="538"/>
      <c r="Z80" s="538"/>
    </row>
    <row r="81" spans="1:26" ht="18" customHeight="1">
      <c r="A81" s="538"/>
      <c r="B81" s="538"/>
      <c r="C81" s="538"/>
      <c r="D81" s="538"/>
      <c r="E81" s="538"/>
      <c r="F81" s="686"/>
      <c r="G81" s="538"/>
      <c r="H81" s="538"/>
      <c r="I81" s="538"/>
      <c r="J81" s="538"/>
      <c r="K81" s="538"/>
      <c r="L81" s="538"/>
      <c r="M81" s="538"/>
      <c r="N81" s="538"/>
      <c r="O81" s="538"/>
      <c r="P81" s="538"/>
      <c r="Q81" s="538"/>
      <c r="R81" s="538"/>
      <c r="S81" s="538"/>
      <c r="T81" s="538"/>
      <c r="U81" s="538"/>
      <c r="V81" s="538"/>
      <c r="W81" s="538"/>
      <c r="X81" s="538"/>
      <c r="Y81" s="538"/>
      <c r="Z81" s="538"/>
    </row>
    <row r="82" spans="1:26" ht="18" customHeight="1">
      <c r="A82" s="538"/>
      <c r="B82" s="538"/>
      <c r="C82" s="538"/>
      <c r="D82" s="538"/>
      <c r="E82" s="538"/>
      <c r="F82" s="686"/>
      <c r="G82" s="538"/>
      <c r="H82" s="538"/>
      <c r="I82" s="538"/>
      <c r="J82" s="538"/>
      <c r="K82" s="538"/>
      <c r="L82" s="538"/>
      <c r="M82" s="538"/>
      <c r="N82" s="538"/>
      <c r="O82" s="538"/>
      <c r="P82" s="538"/>
      <c r="Q82" s="538"/>
      <c r="R82" s="538"/>
      <c r="S82" s="538"/>
      <c r="T82" s="538"/>
      <c r="U82" s="538"/>
      <c r="V82" s="538"/>
      <c r="W82" s="538"/>
      <c r="X82" s="538"/>
      <c r="Y82" s="538"/>
      <c r="Z82" s="538"/>
    </row>
    <row r="83" spans="1:26" ht="18" customHeight="1">
      <c r="A83" s="538"/>
      <c r="B83" s="538"/>
      <c r="C83" s="538"/>
      <c r="D83" s="538"/>
      <c r="E83" s="538"/>
      <c r="F83" s="686"/>
      <c r="G83" s="538"/>
      <c r="H83" s="538"/>
      <c r="I83" s="538"/>
      <c r="J83" s="538"/>
      <c r="K83" s="538"/>
      <c r="L83" s="538"/>
      <c r="M83" s="538"/>
      <c r="N83" s="538"/>
      <c r="O83" s="538"/>
      <c r="P83" s="538"/>
      <c r="Q83" s="538"/>
      <c r="R83" s="538"/>
      <c r="S83" s="538"/>
      <c r="T83" s="538"/>
      <c r="U83" s="538"/>
      <c r="V83" s="538"/>
      <c r="W83" s="538"/>
      <c r="X83" s="538"/>
      <c r="Y83" s="538"/>
      <c r="Z83" s="538"/>
    </row>
    <row r="84" spans="1:26" ht="18" customHeight="1">
      <c r="A84" s="538"/>
      <c r="B84" s="538"/>
      <c r="C84" s="538"/>
      <c r="D84" s="538"/>
      <c r="E84" s="538"/>
      <c r="F84" s="686"/>
      <c r="G84" s="538"/>
      <c r="H84" s="538"/>
      <c r="I84" s="538"/>
      <c r="J84" s="538"/>
      <c r="K84" s="538"/>
      <c r="L84" s="538"/>
      <c r="M84" s="538"/>
      <c r="N84" s="538"/>
      <c r="O84" s="538"/>
      <c r="P84" s="538"/>
      <c r="Q84" s="538"/>
      <c r="R84" s="538"/>
      <c r="S84" s="538"/>
      <c r="T84" s="538"/>
      <c r="U84" s="538"/>
      <c r="V84" s="538"/>
      <c r="W84" s="538"/>
      <c r="X84" s="538"/>
      <c r="Y84" s="538"/>
      <c r="Z84" s="538"/>
    </row>
    <row r="85" spans="1:26" ht="18" customHeight="1">
      <c r="A85" s="538"/>
      <c r="B85" s="538"/>
      <c r="C85" s="538"/>
      <c r="D85" s="538"/>
      <c r="E85" s="538"/>
      <c r="F85" s="686"/>
      <c r="G85" s="538"/>
      <c r="H85" s="538"/>
      <c r="I85" s="538"/>
      <c r="J85" s="538"/>
      <c r="K85" s="538"/>
      <c r="L85" s="538"/>
      <c r="M85" s="538"/>
      <c r="N85" s="538"/>
      <c r="O85" s="538"/>
      <c r="P85" s="538"/>
      <c r="Q85" s="538"/>
      <c r="R85" s="538"/>
      <c r="S85" s="538"/>
      <c r="T85" s="538"/>
      <c r="U85" s="538"/>
      <c r="V85" s="538"/>
      <c r="W85" s="538"/>
      <c r="X85" s="538"/>
      <c r="Y85" s="538"/>
      <c r="Z85" s="538"/>
    </row>
    <row r="86" spans="1:26" ht="18" customHeight="1">
      <c r="A86" s="538"/>
      <c r="B86" s="538"/>
      <c r="C86" s="538"/>
      <c r="D86" s="538"/>
      <c r="E86" s="538"/>
      <c r="F86" s="686"/>
      <c r="G86" s="538"/>
      <c r="H86" s="538"/>
      <c r="I86" s="538"/>
      <c r="J86" s="538"/>
      <c r="K86" s="538"/>
      <c r="L86" s="538"/>
      <c r="M86" s="538"/>
      <c r="N86" s="538"/>
      <c r="O86" s="538"/>
      <c r="P86" s="538"/>
      <c r="Q86" s="538"/>
      <c r="R86" s="538"/>
      <c r="S86" s="538"/>
      <c r="T86" s="538"/>
      <c r="U86" s="538"/>
      <c r="V86" s="538"/>
      <c r="W86" s="538"/>
      <c r="X86" s="538"/>
      <c r="Y86" s="538"/>
      <c r="Z86" s="538"/>
    </row>
    <row r="87" spans="1:26" ht="18" customHeight="1">
      <c r="A87" s="538"/>
      <c r="B87" s="538"/>
      <c r="C87" s="538"/>
      <c r="D87" s="538"/>
      <c r="E87" s="538"/>
      <c r="F87" s="686"/>
      <c r="G87" s="538"/>
      <c r="H87" s="538"/>
      <c r="I87" s="538"/>
      <c r="J87" s="538"/>
      <c r="K87" s="538"/>
      <c r="L87" s="538"/>
      <c r="M87" s="538"/>
      <c r="N87" s="538"/>
      <c r="O87" s="538"/>
      <c r="P87" s="538"/>
      <c r="Q87" s="538"/>
      <c r="R87" s="538"/>
      <c r="S87" s="538"/>
      <c r="T87" s="538"/>
      <c r="U87" s="538"/>
      <c r="V87" s="538"/>
      <c r="W87" s="538"/>
      <c r="X87" s="538"/>
      <c r="Y87" s="538"/>
      <c r="Z87" s="538"/>
    </row>
    <row r="88" spans="1:26" ht="18" customHeight="1">
      <c r="A88" s="538"/>
      <c r="B88" s="538"/>
      <c r="C88" s="538"/>
      <c r="D88" s="538"/>
      <c r="E88" s="538"/>
      <c r="F88" s="686"/>
      <c r="G88" s="538"/>
      <c r="H88" s="538"/>
      <c r="I88" s="538"/>
      <c r="J88" s="538"/>
      <c r="K88" s="538"/>
      <c r="L88" s="538"/>
      <c r="M88" s="538"/>
      <c r="N88" s="538"/>
      <c r="O88" s="538"/>
      <c r="P88" s="538"/>
      <c r="Q88" s="538"/>
      <c r="R88" s="538"/>
      <c r="S88" s="538"/>
      <c r="T88" s="538"/>
      <c r="U88" s="538"/>
      <c r="V88" s="538"/>
      <c r="W88" s="538"/>
      <c r="X88" s="538"/>
      <c r="Y88" s="538"/>
      <c r="Z88" s="538"/>
    </row>
    <row r="89" spans="1:26" ht="18" customHeight="1">
      <c r="A89" s="538"/>
      <c r="B89" s="538"/>
      <c r="C89" s="538"/>
      <c r="D89" s="538"/>
      <c r="E89" s="538"/>
      <c r="F89" s="686"/>
      <c r="G89" s="538"/>
      <c r="H89" s="538"/>
      <c r="I89" s="538"/>
      <c r="J89" s="538"/>
      <c r="K89" s="538"/>
      <c r="L89" s="538"/>
      <c r="M89" s="538"/>
      <c r="N89" s="538"/>
      <c r="O89" s="538"/>
      <c r="P89" s="538"/>
      <c r="Q89" s="538"/>
      <c r="R89" s="538"/>
      <c r="S89" s="538"/>
      <c r="T89" s="538"/>
      <c r="U89" s="538"/>
      <c r="V89" s="538"/>
      <c r="W89" s="538"/>
      <c r="X89" s="538"/>
      <c r="Y89" s="538"/>
      <c r="Z89" s="538"/>
    </row>
    <row r="90" spans="1:26" ht="18" customHeight="1">
      <c r="A90" s="538"/>
      <c r="B90" s="538"/>
      <c r="C90" s="538"/>
      <c r="D90" s="538"/>
      <c r="E90" s="538"/>
      <c r="F90" s="686"/>
      <c r="G90" s="538"/>
      <c r="H90" s="538"/>
      <c r="I90" s="538"/>
      <c r="J90" s="538"/>
      <c r="K90" s="538"/>
      <c r="L90" s="538"/>
      <c r="M90" s="538"/>
      <c r="N90" s="538"/>
      <c r="O90" s="538"/>
      <c r="P90" s="538"/>
      <c r="Q90" s="538"/>
      <c r="R90" s="538"/>
      <c r="S90" s="538"/>
      <c r="T90" s="538"/>
      <c r="U90" s="538"/>
      <c r="V90" s="538"/>
      <c r="W90" s="538"/>
      <c r="X90" s="538"/>
      <c r="Y90" s="538"/>
      <c r="Z90" s="538"/>
    </row>
    <row r="91" spans="1:26" ht="18" customHeight="1">
      <c r="A91" s="538"/>
      <c r="B91" s="538"/>
      <c r="C91" s="538"/>
      <c r="D91" s="538"/>
      <c r="E91" s="538"/>
      <c r="F91" s="686"/>
      <c r="G91" s="538"/>
      <c r="H91" s="538"/>
      <c r="I91" s="538"/>
      <c r="J91" s="538"/>
      <c r="K91" s="538"/>
      <c r="L91" s="538"/>
      <c r="M91" s="538"/>
      <c r="N91" s="538"/>
      <c r="O91" s="538"/>
      <c r="P91" s="538"/>
      <c r="Q91" s="538"/>
      <c r="R91" s="538"/>
      <c r="S91" s="538"/>
      <c r="T91" s="538"/>
      <c r="U91" s="538"/>
      <c r="V91" s="538"/>
      <c r="W91" s="538"/>
      <c r="X91" s="538"/>
      <c r="Y91" s="538"/>
      <c r="Z91" s="538"/>
    </row>
    <row r="92" spans="1:26" ht="18" customHeight="1">
      <c r="A92" s="538"/>
      <c r="B92" s="538"/>
      <c r="C92" s="538"/>
      <c r="D92" s="538"/>
      <c r="E92" s="538"/>
      <c r="F92" s="686"/>
      <c r="G92" s="538"/>
      <c r="H92" s="538"/>
      <c r="I92" s="538"/>
      <c r="J92" s="538"/>
      <c r="K92" s="538"/>
      <c r="L92" s="538"/>
      <c r="M92" s="538"/>
      <c r="N92" s="538"/>
      <c r="O92" s="538"/>
      <c r="P92" s="538"/>
      <c r="Q92" s="538"/>
      <c r="R92" s="538"/>
      <c r="S92" s="538"/>
      <c r="T92" s="538"/>
      <c r="U92" s="538"/>
      <c r="V92" s="538"/>
      <c r="W92" s="538"/>
      <c r="X92" s="538"/>
      <c r="Y92" s="538"/>
      <c r="Z92" s="538"/>
    </row>
    <row r="93" spans="1:26" ht="18" customHeight="1">
      <c r="A93" s="538"/>
      <c r="B93" s="538"/>
      <c r="C93" s="538"/>
      <c r="D93" s="538"/>
      <c r="E93" s="538"/>
      <c r="F93" s="686"/>
      <c r="G93" s="538"/>
      <c r="H93" s="538"/>
      <c r="I93" s="538"/>
      <c r="J93" s="538"/>
      <c r="K93" s="538"/>
      <c r="L93" s="538"/>
      <c r="M93" s="538"/>
      <c r="N93" s="538"/>
      <c r="O93" s="538"/>
      <c r="P93" s="538"/>
      <c r="Q93" s="538"/>
      <c r="R93" s="538"/>
      <c r="S93" s="538"/>
      <c r="T93" s="538"/>
      <c r="U93" s="538"/>
      <c r="V93" s="538"/>
      <c r="W93" s="538"/>
      <c r="X93" s="538"/>
      <c r="Y93" s="538"/>
      <c r="Z93" s="538"/>
    </row>
    <row r="94" spans="1:26" ht="18" customHeight="1">
      <c r="A94" s="538"/>
      <c r="B94" s="538"/>
      <c r="C94" s="538"/>
      <c r="D94" s="538"/>
      <c r="E94" s="538"/>
      <c r="F94" s="686"/>
      <c r="G94" s="538"/>
      <c r="H94" s="538"/>
      <c r="I94" s="538"/>
      <c r="J94" s="538"/>
      <c r="K94" s="538"/>
      <c r="L94" s="538"/>
      <c r="M94" s="538"/>
      <c r="N94" s="538"/>
      <c r="O94" s="538"/>
      <c r="P94" s="538"/>
      <c r="Q94" s="538"/>
      <c r="R94" s="538"/>
      <c r="S94" s="538"/>
      <c r="T94" s="538"/>
      <c r="U94" s="538"/>
      <c r="V94" s="538"/>
      <c r="W94" s="538"/>
      <c r="X94" s="538"/>
      <c r="Y94" s="538"/>
      <c r="Z94" s="538"/>
    </row>
    <row r="95" spans="1:26" ht="18" customHeight="1">
      <c r="A95" s="538"/>
      <c r="B95" s="538"/>
      <c r="C95" s="538"/>
      <c r="D95" s="538"/>
      <c r="E95" s="538"/>
      <c r="F95" s="686"/>
      <c r="G95" s="538"/>
      <c r="H95" s="538"/>
      <c r="I95" s="538"/>
      <c r="J95" s="538"/>
      <c r="K95" s="538"/>
      <c r="L95" s="538"/>
      <c r="M95" s="538"/>
      <c r="N95" s="538"/>
      <c r="O95" s="538"/>
      <c r="P95" s="538"/>
      <c r="Q95" s="538"/>
      <c r="R95" s="538"/>
      <c r="S95" s="538"/>
      <c r="T95" s="538"/>
      <c r="U95" s="538"/>
      <c r="V95" s="538"/>
      <c r="W95" s="538"/>
      <c r="X95" s="538"/>
      <c r="Y95" s="538"/>
      <c r="Z95" s="538"/>
    </row>
    <row r="96" spans="1:26" ht="18" customHeight="1">
      <c r="A96" s="538"/>
      <c r="B96" s="538"/>
      <c r="C96" s="538"/>
      <c r="D96" s="538"/>
      <c r="E96" s="538"/>
      <c r="F96" s="686"/>
      <c r="G96" s="538"/>
      <c r="H96" s="538"/>
      <c r="I96" s="538"/>
      <c r="J96" s="538"/>
      <c r="K96" s="538"/>
      <c r="L96" s="538"/>
      <c r="M96" s="538"/>
      <c r="N96" s="538"/>
      <c r="O96" s="538"/>
      <c r="P96" s="538"/>
      <c r="Q96" s="538"/>
      <c r="R96" s="538"/>
      <c r="S96" s="538"/>
      <c r="T96" s="538"/>
      <c r="U96" s="538"/>
      <c r="V96" s="538"/>
      <c r="W96" s="538"/>
      <c r="X96" s="538"/>
      <c r="Y96" s="538"/>
      <c r="Z96" s="538"/>
    </row>
    <row r="97" spans="1:26" ht="18" customHeight="1">
      <c r="A97" s="538"/>
      <c r="B97" s="538"/>
      <c r="C97" s="538"/>
      <c r="D97" s="538"/>
      <c r="E97" s="538"/>
      <c r="F97" s="686"/>
      <c r="G97" s="538"/>
      <c r="H97" s="538"/>
      <c r="I97" s="538"/>
      <c r="J97" s="538"/>
      <c r="K97" s="538"/>
      <c r="L97" s="538"/>
      <c r="M97" s="538"/>
      <c r="N97" s="538"/>
      <c r="O97" s="538"/>
      <c r="P97" s="538"/>
      <c r="Q97" s="538"/>
      <c r="R97" s="538"/>
      <c r="S97" s="538"/>
      <c r="T97" s="538"/>
      <c r="U97" s="538"/>
      <c r="V97" s="538"/>
      <c r="W97" s="538"/>
      <c r="X97" s="538"/>
      <c r="Y97" s="538"/>
      <c r="Z97" s="538"/>
    </row>
    <row r="98" spans="1:26" ht="18" customHeight="1">
      <c r="A98" s="538"/>
      <c r="B98" s="538"/>
      <c r="C98" s="538"/>
      <c r="D98" s="538"/>
      <c r="E98" s="538"/>
      <c r="F98" s="686"/>
      <c r="G98" s="538"/>
      <c r="H98" s="538"/>
      <c r="I98" s="538"/>
      <c r="J98" s="538"/>
      <c r="K98" s="538"/>
      <c r="L98" s="538"/>
      <c r="M98" s="538"/>
      <c r="N98" s="538"/>
      <c r="O98" s="538"/>
      <c r="P98" s="538"/>
      <c r="Q98" s="538"/>
      <c r="R98" s="538"/>
      <c r="S98" s="538"/>
      <c r="T98" s="538"/>
      <c r="U98" s="538"/>
      <c r="V98" s="538"/>
      <c r="W98" s="538"/>
      <c r="X98" s="538"/>
      <c r="Y98" s="538"/>
      <c r="Z98" s="538"/>
    </row>
    <row r="99" spans="1:26" ht="18" customHeight="1">
      <c r="A99" s="538"/>
      <c r="B99" s="538"/>
      <c r="C99" s="538"/>
      <c r="D99" s="538"/>
      <c r="E99" s="538"/>
      <c r="F99" s="686"/>
      <c r="G99" s="538"/>
      <c r="H99" s="538"/>
      <c r="I99" s="538"/>
      <c r="J99" s="538"/>
      <c r="K99" s="538"/>
      <c r="L99" s="538"/>
      <c r="M99" s="538"/>
      <c r="N99" s="538"/>
      <c r="O99" s="538"/>
      <c r="P99" s="538"/>
      <c r="Q99" s="538"/>
      <c r="R99" s="538"/>
      <c r="S99" s="538"/>
      <c r="T99" s="538"/>
      <c r="U99" s="538"/>
      <c r="V99" s="538"/>
      <c r="W99" s="538"/>
      <c r="X99" s="538"/>
      <c r="Y99" s="538"/>
      <c r="Z99" s="538"/>
    </row>
    <row r="100" spans="1:26" ht="18" customHeight="1">
      <c r="A100" s="538"/>
      <c r="B100" s="538"/>
      <c r="C100" s="538"/>
      <c r="D100" s="538"/>
      <c r="E100" s="538"/>
      <c r="F100" s="686"/>
      <c r="G100" s="538"/>
      <c r="H100" s="538"/>
      <c r="I100" s="538"/>
      <c r="J100" s="538"/>
      <c r="K100" s="538"/>
      <c r="L100" s="538"/>
      <c r="M100" s="538"/>
      <c r="N100" s="538"/>
      <c r="O100" s="538"/>
      <c r="P100" s="538"/>
      <c r="Q100" s="538"/>
      <c r="R100" s="538"/>
      <c r="S100" s="538"/>
      <c r="T100" s="538"/>
      <c r="U100" s="538"/>
      <c r="V100" s="538"/>
      <c r="W100" s="538"/>
      <c r="X100" s="538"/>
      <c r="Y100" s="538"/>
      <c r="Z100" s="538"/>
    </row>
    <row r="101" spans="1:26" ht="18" customHeight="1">
      <c r="A101" s="538"/>
      <c r="B101" s="538"/>
      <c r="C101" s="538"/>
      <c r="D101" s="538"/>
      <c r="E101" s="538"/>
      <c r="F101" s="686"/>
      <c r="G101" s="538"/>
      <c r="H101" s="538"/>
      <c r="I101" s="538"/>
      <c r="J101" s="538"/>
      <c r="K101" s="538"/>
      <c r="L101" s="538"/>
      <c r="M101" s="538"/>
      <c r="N101" s="538"/>
      <c r="O101" s="538"/>
      <c r="P101" s="538"/>
      <c r="Q101" s="538"/>
      <c r="R101" s="538"/>
      <c r="S101" s="538"/>
      <c r="T101" s="538"/>
      <c r="U101" s="538"/>
      <c r="V101" s="538"/>
      <c r="W101" s="538"/>
      <c r="X101" s="538"/>
      <c r="Y101" s="538"/>
      <c r="Z101" s="538"/>
    </row>
    <row r="102" spans="1:26" ht="18" customHeight="1">
      <c r="A102" s="538"/>
      <c r="B102" s="538"/>
      <c r="C102" s="538"/>
      <c r="D102" s="538"/>
      <c r="E102" s="538"/>
      <c r="F102" s="686"/>
      <c r="G102" s="538"/>
      <c r="H102" s="538"/>
      <c r="I102" s="538"/>
      <c r="J102" s="538"/>
      <c r="K102" s="538"/>
      <c r="L102" s="538"/>
      <c r="M102" s="538"/>
      <c r="N102" s="538"/>
      <c r="O102" s="538"/>
      <c r="P102" s="538"/>
      <c r="Q102" s="538"/>
      <c r="R102" s="538"/>
      <c r="S102" s="538"/>
      <c r="T102" s="538"/>
      <c r="U102" s="538"/>
      <c r="V102" s="538"/>
      <c r="W102" s="538"/>
      <c r="X102" s="538"/>
      <c r="Y102" s="538"/>
      <c r="Z102" s="538"/>
    </row>
    <row r="103" spans="1:26" ht="18" customHeight="1">
      <c r="A103" s="538"/>
      <c r="B103" s="538"/>
      <c r="C103" s="538"/>
      <c r="D103" s="538"/>
      <c r="E103" s="538"/>
      <c r="F103" s="686"/>
      <c r="G103" s="538"/>
      <c r="H103" s="538"/>
      <c r="I103" s="538"/>
      <c r="J103" s="538"/>
      <c r="K103" s="538"/>
      <c r="L103" s="538"/>
      <c r="M103" s="538"/>
      <c r="N103" s="538"/>
      <c r="O103" s="538"/>
      <c r="P103" s="538"/>
      <c r="Q103" s="538"/>
      <c r="R103" s="538"/>
      <c r="S103" s="538"/>
      <c r="T103" s="538"/>
      <c r="U103" s="538"/>
      <c r="V103" s="538"/>
      <c r="W103" s="538"/>
      <c r="X103" s="538"/>
      <c r="Y103" s="538"/>
      <c r="Z103" s="538"/>
    </row>
    <row r="104" spans="1:26" ht="18" customHeight="1">
      <c r="A104" s="538"/>
      <c r="B104" s="538"/>
      <c r="C104" s="538"/>
      <c r="D104" s="538"/>
      <c r="E104" s="538"/>
      <c r="F104" s="686"/>
      <c r="G104" s="538"/>
      <c r="H104" s="538"/>
      <c r="I104" s="538"/>
      <c r="J104" s="538"/>
      <c r="K104" s="538"/>
      <c r="L104" s="538"/>
      <c r="M104" s="538"/>
      <c r="N104" s="538"/>
      <c r="O104" s="538"/>
      <c r="P104" s="538"/>
      <c r="Q104" s="538"/>
      <c r="R104" s="538"/>
      <c r="S104" s="538"/>
      <c r="T104" s="538"/>
      <c r="U104" s="538"/>
      <c r="V104" s="538"/>
      <c r="W104" s="538"/>
      <c r="X104" s="538"/>
      <c r="Y104" s="538"/>
      <c r="Z104" s="538"/>
    </row>
    <row r="105" spans="1:26" ht="18" customHeight="1">
      <c r="A105" s="538"/>
      <c r="B105" s="538"/>
      <c r="C105" s="538"/>
      <c r="D105" s="538"/>
      <c r="E105" s="538"/>
      <c r="F105" s="686"/>
      <c r="G105" s="538"/>
      <c r="H105" s="538"/>
      <c r="I105" s="538"/>
      <c r="J105" s="538"/>
      <c r="K105" s="538"/>
      <c r="L105" s="538"/>
      <c r="M105" s="538"/>
      <c r="N105" s="538"/>
      <c r="O105" s="538"/>
      <c r="P105" s="538"/>
      <c r="Q105" s="538"/>
      <c r="R105" s="538"/>
      <c r="S105" s="538"/>
      <c r="T105" s="538"/>
      <c r="U105" s="538"/>
      <c r="V105" s="538"/>
      <c r="W105" s="538"/>
      <c r="X105" s="538"/>
      <c r="Y105" s="538"/>
      <c r="Z105" s="538"/>
    </row>
    <row r="106" spans="1:26" ht="18" customHeight="1">
      <c r="A106" s="538"/>
      <c r="B106" s="538"/>
      <c r="C106" s="538"/>
      <c r="D106" s="538"/>
      <c r="E106" s="538"/>
      <c r="F106" s="686"/>
      <c r="G106" s="538"/>
      <c r="H106" s="538"/>
      <c r="I106" s="538"/>
      <c r="J106" s="538"/>
      <c r="K106" s="538"/>
      <c r="L106" s="538"/>
      <c r="M106" s="538"/>
      <c r="N106" s="538"/>
      <c r="O106" s="538"/>
      <c r="P106" s="538"/>
      <c r="Q106" s="538"/>
      <c r="R106" s="538"/>
      <c r="S106" s="538"/>
      <c r="T106" s="538"/>
      <c r="U106" s="538"/>
      <c r="V106" s="538"/>
      <c r="W106" s="538"/>
      <c r="X106" s="538"/>
      <c r="Y106" s="538"/>
      <c r="Z106" s="538"/>
    </row>
    <row r="107" spans="1:26" ht="18" customHeight="1">
      <c r="A107" s="538"/>
      <c r="B107" s="538"/>
      <c r="C107" s="538"/>
      <c r="D107" s="538"/>
      <c r="E107" s="538"/>
      <c r="F107" s="686"/>
      <c r="G107" s="538"/>
      <c r="H107" s="538"/>
      <c r="I107" s="538"/>
      <c r="J107" s="538"/>
      <c r="K107" s="538"/>
      <c r="L107" s="538"/>
      <c r="M107" s="538"/>
      <c r="N107" s="538"/>
      <c r="O107" s="538"/>
      <c r="P107" s="538"/>
      <c r="Q107" s="538"/>
      <c r="R107" s="538"/>
      <c r="S107" s="538"/>
      <c r="T107" s="538"/>
      <c r="U107" s="538"/>
      <c r="V107" s="538"/>
      <c r="W107" s="538"/>
      <c r="X107" s="538"/>
      <c r="Y107" s="538"/>
      <c r="Z107" s="538"/>
    </row>
    <row r="108" spans="1:26" ht="18" customHeight="1">
      <c r="A108" s="538"/>
      <c r="B108" s="538"/>
      <c r="C108" s="538"/>
      <c r="D108" s="538"/>
      <c r="E108" s="538"/>
      <c r="F108" s="686"/>
      <c r="G108" s="538"/>
      <c r="H108" s="538"/>
      <c r="I108" s="538"/>
      <c r="J108" s="538"/>
      <c r="K108" s="538"/>
      <c r="L108" s="538"/>
      <c r="M108" s="538"/>
      <c r="N108" s="538"/>
      <c r="O108" s="538"/>
      <c r="P108" s="538"/>
      <c r="Q108" s="538"/>
      <c r="R108" s="538"/>
      <c r="S108" s="538"/>
      <c r="T108" s="538"/>
      <c r="U108" s="538"/>
      <c r="V108" s="538"/>
      <c r="W108" s="538"/>
      <c r="X108" s="538"/>
      <c r="Y108" s="538"/>
      <c r="Z108" s="538"/>
    </row>
    <row r="109" spans="1:26" ht="18" customHeight="1">
      <c r="A109" s="538"/>
      <c r="B109" s="538"/>
      <c r="C109" s="538"/>
      <c r="D109" s="538"/>
      <c r="E109" s="538"/>
      <c r="F109" s="686"/>
      <c r="G109" s="538"/>
      <c r="H109" s="538"/>
      <c r="I109" s="538"/>
      <c r="J109" s="538"/>
      <c r="K109" s="538"/>
      <c r="L109" s="538"/>
      <c r="M109" s="538"/>
      <c r="N109" s="538"/>
      <c r="O109" s="538"/>
      <c r="P109" s="538"/>
      <c r="Q109" s="538"/>
      <c r="R109" s="538"/>
      <c r="S109" s="538"/>
      <c r="T109" s="538"/>
      <c r="U109" s="538"/>
      <c r="V109" s="538"/>
      <c r="W109" s="538"/>
      <c r="X109" s="538"/>
      <c r="Y109" s="538"/>
      <c r="Z109" s="538"/>
    </row>
    <row r="110" spans="1:26" ht="18" customHeight="1">
      <c r="A110" s="538"/>
      <c r="B110" s="538"/>
      <c r="C110" s="538"/>
      <c r="D110" s="538"/>
      <c r="E110" s="538"/>
      <c r="F110" s="686"/>
      <c r="G110" s="538"/>
      <c r="H110" s="538"/>
      <c r="I110" s="538"/>
      <c r="J110" s="538"/>
      <c r="K110" s="538"/>
      <c r="L110" s="538"/>
      <c r="M110" s="538"/>
      <c r="N110" s="538"/>
      <c r="O110" s="538"/>
      <c r="P110" s="538"/>
      <c r="Q110" s="538"/>
      <c r="R110" s="538"/>
      <c r="S110" s="538"/>
      <c r="T110" s="538"/>
      <c r="U110" s="538"/>
      <c r="V110" s="538"/>
      <c r="W110" s="538"/>
      <c r="X110" s="538"/>
      <c r="Y110" s="538"/>
      <c r="Z110" s="538"/>
    </row>
    <row r="111" spans="1:26" ht="18" customHeight="1">
      <c r="A111" s="538"/>
      <c r="B111" s="538"/>
      <c r="C111" s="538"/>
      <c r="D111" s="538"/>
      <c r="E111" s="538"/>
      <c r="F111" s="686"/>
      <c r="G111" s="538"/>
      <c r="H111" s="538"/>
      <c r="I111" s="538"/>
      <c r="J111" s="538"/>
      <c r="K111" s="538"/>
      <c r="L111" s="538"/>
      <c r="M111" s="538"/>
      <c r="N111" s="538"/>
      <c r="O111" s="538"/>
      <c r="P111" s="538"/>
      <c r="Q111" s="538"/>
      <c r="R111" s="538"/>
      <c r="S111" s="538"/>
      <c r="T111" s="538"/>
      <c r="U111" s="538"/>
      <c r="V111" s="538"/>
      <c r="W111" s="538"/>
      <c r="X111" s="538"/>
      <c r="Y111" s="538"/>
      <c r="Z111" s="538"/>
    </row>
    <row r="112" spans="1:26" ht="18" customHeight="1">
      <c r="A112" s="538"/>
      <c r="B112" s="538"/>
      <c r="C112" s="538"/>
      <c r="D112" s="538"/>
      <c r="E112" s="538"/>
      <c r="F112" s="686"/>
      <c r="G112" s="538"/>
      <c r="H112" s="538"/>
      <c r="I112" s="538"/>
      <c r="J112" s="538"/>
      <c r="K112" s="538"/>
      <c r="L112" s="538"/>
      <c r="M112" s="538"/>
      <c r="N112" s="538"/>
      <c r="O112" s="538"/>
      <c r="P112" s="538"/>
      <c r="Q112" s="538"/>
      <c r="R112" s="538"/>
      <c r="S112" s="538"/>
      <c r="T112" s="538"/>
      <c r="U112" s="538"/>
      <c r="V112" s="538"/>
      <c r="W112" s="538"/>
      <c r="X112" s="538"/>
      <c r="Y112" s="538"/>
      <c r="Z112" s="538"/>
    </row>
    <row r="113" spans="1:26" ht="18" customHeight="1">
      <c r="A113" s="538"/>
      <c r="B113" s="538"/>
      <c r="C113" s="538"/>
      <c r="D113" s="538"/>
      <c r="E113" s="538"/>
      <c r="F113" s="686"/>
      <c r="G113" s="538"/>
      <c r="H113" s="538"/>
      <c r="I113" s="538"/>
      <c r="J113" s="538"/>
      <c r="K113" s="538"/>
      <c r="L113" s="538"/>
      <c r="M113" s="538"/>
      <c r="N113" s="538"/>
      <c r="O113" s="538"/>
      <c r="P113" s="538"/>
      <c r="Q113" s="538"/>
      <c r="R113" s="538"/>
      <c r="S113" s="538"/>
      <c r="T113" s="538"/>
      <c r="U113" s="538"/>
      <c r="V113" s="538"/>
      <c r="W113" s="538"/>
      <c r="X113" s="538"/>
      <c r="Y113" s="538"/>
      <c r="Z113" s="538"/>
    </row>
    <row r="114" spans="1:26" ht="18" customHeight="1">
      <c r="A114" s="538"/>
      <c r="B114" s="538"/>
      <c r="C114" s="538"/>
      <c r="D114" s="538"/>
      <c r="E114" s="538"/>
      <c r="F114" s="686"/>
      <c r="G114" s="538"/>
      <c r="H114" s="538"/>
      <c r="I114" s="538"/>
      <c r="J114" s="538"/>
      <c r="K114" s="538"/>
      <c r="L114" s="538"/>
      <c r="M114" s="538"/>
      <c r="N114" s="538"/>
      <c r="O114" s="538"/>
      <c r="P114" s="538"/>
      <c r="Q114" s="538"/>
      <c r="R114" s="538"/>
      <c r="S114" s="538"/>
      <c r="T114" s="538"/>
      <c r="U114" s="538"/>
      <c r="V114" s="538"/>
      <c r="W114" s="538"/>
      <c r="X114" s="538"/>
      <c r="Y114" s="538"/>
      <c r="Z114" s="538"/>
    </row>
    <row r="115" spans="1:26" ht="18" customHeight="1">
      <c r="A115" s="538"/>
      <c r="B115" s="538"/>
      <c r="C115" s="538"/>
      <c r="D115" s="538"/>
      <c r="E115" s="538"/>
      <c r="F115" s="686"/>
      <c r="G115" s="538"/>
      <c r="H115" s="538"/>
      <c r="I115" s="538"/>
      <c r="J115" s="538"/>
      <c r="K115" s="538"/>
      <c r="L115" s="538"/>
      <c r="M115" s="538"/>
      <c r="N115" s="538"/>
      <c r="O115" s="538"/>
      <c r="P115" s="538"/>
      <c r="Q115" s="538"/>
      <c r="R115" s="538"/>
      <c r="S115" s="538"/>
      <c r="T115" s="538"/>
      <c r="U115" s="538"/>
      <c r="V115" s="538"/>
      <c r="W115" s="538"/>
      <c r="X115" s="538"/>
      <c r="Y115" s="538"/>
      <c r="Z115" s="538"/>
    </row>
    <row r="116" spans="1:26" ht="18" customHeight="1">
      <c r="A116" s="538"/>
      <c r="B116" s="538"/>
      <c r="C116" s="538"/>
      <c r="D116" s="538"/>
      <c r="E116" s="538"/>
      <c r="F116" s="686"/>
      <c r="G116" s="538"/>
      <c r="H116" s="538"/>
      <c r="I116" s="538"/>
      <c r="J116" s="538"/>
      <c r="K116" s="538"/>
      <c r="L116" s="538"/>
      <c r="M116" s="538"/>
      <c r="N116" s="538"/>
      <c r="O116" s="538"/>
      <c r="P116" s="538"/>
      <c r="Q116" s="538"/>
      <c r="R116" s="538"/>
      <c r="S116" s="538"/>
      <c r="T116" s="538"/>
      <c r="U116" s="538"/>
      <c r="V116" s="538"/>
      <c r="W116" s="538"/>
      <c r="X116" s="538"/>
      <c r="Y116" s="538"/>
      <c r="Z116" s="538"/>
    </row>
    <row r="117" spans="1:26" ht="18" customHeight="1">
      <c r="A117" s="538"/>
      <c r="B117" s="538"/>
      <c r="C117" s="538"/>
      <c r="D117" s="538"/>
      <c r="E117" s="538"/>
      <c r="F117" s="686"/>
      <c r="G117" s="538"/>
      <c r="H117" s="538"/>
      <c r="I117" s="538"/>
      <c r="J117" s="538"/>
      <c r="K117" s="538"/>
      <c r="L117" s="538"/>
      <c r="M117" s="538"/>
      <c r="N117" s="538"/>
      <c r="O117" s="538"/>
      <c r="P117" s="538"/>
      <c r="Q117" s="538"/>
      <c r="R117" s="538"/>
      <c r="S117" s="538"/>
      <c r="T117" s="538"/>
      <c r="U117" s="538"/>
      <c r="V117" s="538"/>
      <c r="W117" s="538"/>
      <c r="X117" s="538"/>
      <c r="Y117" s="538"/>
      <c r="Z117" s="538"/>
    </row>
    <row r="118" spans="1:26" ht="18" customHeight="1">
      <c r="A118" s="538"/>
      <c r="B118" s="538"/>
      <c r="C118" s="538"/>
      <c r="D118" s="538"/>
      <c r="E118" s="538"/>
      <c r="F118" s="686"/>
      <c r="G118" s="538"/>
      <c r="H118" s="538"/>
      <c r="I118" s="538"/>
      <c r="J118" s="538"/>
      <c r="K118" s="538"/>
      <c r="L118" s="538"/>
      <c r="M118" s="538"/>
      <c r="N118" s="538"/>
      <c r="O118" s="538"/>
      <c r="P118" s="538"/>
      <c r="Q118" s="538"/>
      <c r="R118" s="538"/>
      <c r="S118" s="538"/>
      <c r="T118" s="538"/>
      <c r="U118" s="538"/>
      <c r="V118" s="538"/>
      <c r="W118" s="538"/>
      <c r="X118" s="538"/>
      <c r="Y118" s="538"/>
      <c r="Z118" s="538"/>
    </row>
    <row r="119" spans="1:26" ht="18" customHeight="1">
      <c r="A119" s="538"/>
      <c r="B119" s="538"/>
      <c r="C119" s="538"/>
      <c r="D119" s="538"/>
      <c r="E119" s="538"/>
      <c r="F119" s="686"/>
      <c r="G119" s="538"/>
      <c r="H119" s="538"/>
      <c r="I119" s="538"/>
      <c r="J119" s="538"/>
      <c r="K119" s="538"/>
      <c r="L119" s="538"/>
      <c r="M119" s="538"/>
      <c r="N119" s="538"/>
      <c r="O119" s="538"/>
      <c r="P119" s="538"/>
      <c r="Q119" s="538"/>
      <c r="R119" s="538"/>
      <c r="S119" s="538"/>
      <c r="T119" s="538"/>
      <c r="U119" s="538"/>
      <c r="V119" s="538"/>
      <c r="W119" s="538"/>
      <c r="X119" s="538"/>
      <c r="Y119" s="538"/>
      <c r="Z119" s="538"/>
    </row>
    <row r="120" spans="1:26" ht="18" customHeight="1">
      <c r="A120" s="538"/>
      <c r="B120" s="538"/>
      <c r="C120" s="538"/>
      <c r="D120" s="538"/>
      <c r="E120" s="538"/>
      <c r="F120" s="686"/>
      <c r="G120" s="538"/>
      <c r="H120" s="538"/>
      <c r="I120" s="538"/>
      <c r="J120" s="538"/>
      <c r="K120" s="538"/>
      <c r="L120" s="538"/>
      <c r="M120" s="538"/>
      <c r="N120" s="538"/>
      <c r="O120" s="538"/>
      <c r="P120" s="538"/>
      <c r="Q120" s="538"/>
      <c r="R120" s="538"/>
      <c r="S120" s="538"/>
      <c r="T120" s="538"/>
      <c r="U120" s="538"/>
      <c r="V120" s="538"/>
      <c r="W120" s="538"/>
      <c r="X120" s="538"/>
      <c r="Y120" s="538"/>
      <c r="Z120" s="538"/>
    </row>
    <row r="121" spans="1:26" ht="18" customHeight="1">
      <c r="A121" s="538"/>
      <c r="B121" s="538"/>
      <c r="C121" s="538"/>
      <c r="D121" s="538"/>
      <c r="E121" s="538"/>
      <c r="F121" s="686"/>
      <c r="G121" s="538"/>
      <c r="H121" s="538"/>
      <c r="I121" s="538"/>
      <c r="J121" s="538"/>
      <c r="K121" s="538"/>
      <c r="L121" s="538"/>
      <c r="M121" s="538"/>
      <c r="N121" s="538"/>
      <c r="O121" s="538"/>
      <c r="P121" s="538"/>
      <c r="Q121" s="538"/>
      <c r="R121" s="538"/>
      <c r="S121" s="538"/>
      <c r="T121" s="538"/>
      <c r="U121" s="538"/>
      <c r="V121" s="538"/>
      <c r="W121" s="538"/>
      <c r="X121" s="538"/>
      <c r="Y121" s="538"/>
      <c r="Z121" s="538"/>
    </row>
    <row r="122" spans="1:26" ht="18" customHeight="1">
      <c r="A122" s="538"/>
      <c r="B122" s="538"/>
      <c r="C122" s="538"/>
      <c r="D122" s="538"/>
      <c r="E122" s="538"/>
      <c r="F122" s="686"/>
      <c r="G122" s="538"/>
      <c r="H122" s="538"/>
      <c r="I122" s="538"/>
      <c r="J122" s="538"/>
      <c r="K122" s="538"/>
      <c r="L122" s="538"/>
      <c r="M122" s="538"/>
      <c r="N122" s="538"/>
      <c r="O122" s="538"/>
      <c r="P122" s="538"/>
      <c r="Q122" s="538"/>
      <c r="R122" s="538"/>
      <c r="S122" s="538"/>
      <c r="T122" s="538"/>
      <c r="U122" s="538"/>
      <c r="V122" s="538"/>
      <c r="W122" s="538"/>
      <c r="X122" s="538"/>
      <c r="Y122" s="538"/>
      <c r="Z122" s="538"/>
    </row>
    <row r="123" spans="1:26" ht="18" customHeight="1">
      <c r="A123" s="538"/>
      <c r="B123" s="538"/>
      <c r="C123" s="538"/>
      <c r="D123" s="538"/>
      <c r="E123" s="538"/>
      <c r="F123" s="686"/>
      <c r="G123" s="538"/>
      <c r="H123" s="538"/>
      <c r="I123" s="538"/>
      <c r="J123" s="538"/>
      <c r="K123" s="538"/>
      <c r="L123" s="538"/>
      <c r="M123" s="538"/>
      <c r="N123" s="538"/>
      <c r="O123" s="538"/>
      <c r="P123" s="538"/>
      <c r="Q123" s="538"/>
      <c r="R123" s="538"/>
      <c r="S123" s="538"/>
      <c r="T123" s="538"/>
      <c r="U123" s="538"/>
      <c r="V123" s="538"/>
      <c r="W123" s="538"/>
      <c r="X123" s="538"/>
      <c r="Y123" s="538"/>
      <c r="Z123" s="538"/>
    </row>
    <row r="124" spans="1:26" ht="18" customHeight="1">
      <c r="A124" s="538"/>
      <c r="B124" s="538"/>
      <c r="C124" s="538"/>
      <c r="D124" s="538"/>
      <c r="E124" s="538"/>
      <c r="F124" s="686"/>
      <c r="G124" s="538"/>
      <c r="H124" s="538"/>
      <c r="I124" s="538"/>
      <c r="J124" s="538"/>
      <c r="K124" s="538"/>
      <c r="L124" s="538"/>
      <c r="M124" s="538"/>
      <c r="N124" s="538"/>
      <c r="O124" s="538"/>
      <c r="P124" s="538"/>
      <c r="Q124" s="538"/>
      <c r="R124" s="538"/>
      <c r="S124" s="538"/>
      <c r="T124" s="538"/>
      <c r="U124" s="538"/>
      <c r="V124" s="538"/>
      <c r="W124" s="538"/>
      <c r="X124" s="538"/>
      <c r="Y124" s="538"/>
      <c r="Z124" s="538"/>
    </row>
    <row r="125" spans="1:26" ht="18" customHeight="1">
      <c r="A125" s="538"/>
      <c r="B125" s="538"/>
      <c r="C125" s="538"/>
      <c r="D125" s="538"/>
      <c r="E125" s="538"/>
      <c r="F125" s="686"/>
      <c r="G125" s="538"/>
      <c r="H125" s="538"/>
      <c r="I125" s="538"/>
      <c r="J125" s="538"/>
      <c r="K125" s="538"/>
      <c r="L125" s="538"/>
      <c r="M125" s="538"/>
      <c r="N125" s="538"/>
      <c r="O125" s="538"/>
      <c r="P125" s="538"/>
      <c r="Q125" s="538"/>
      <c r="R125" s="538"/>
      <c r="S125" s="538"/>
      <c r="T125" s="538"/>
      <c r="U125" s="538"/>
      <c r="V125" s="538"/>
      <c r="W125" s="538"/>
      <c r="X125" s="538"/>
      <c r="Y125" s="538"/>
      <c r="Z125" s="538"/>
    </row>
    <row r="126" spans="1:26" ht="18" customHeight="1">
      <c r="A126" s="538"/>
      <c r="B126" s="538"/>
      <c r="C126" s="538"/>
      <c r="D126" s="538"/>
      <c r="E126" s="538"/>
      <c r="F126" s="686"/>
      <c r="G126" s="538"/>
      <c r="H126" s="538"/>
      <c r="I126" s="538"/>
      <c r="J126" s="538"/>
      <c r="K126" s="538"/>
      <c r="L126" s="538"/>
      <c r="M126" s="538"/>
      <c r="N126" s="538"/>
      <c r="O126" s="538"/>
      <c r="P126" s="538"/>
      <c r="Q126" s="538"/>
      <c r="R126" s="538"/>
      <c r="S126" s="538"/>
      <c r="T126" s="538"/>
      <c r="U126" s="538"/>
      <c r="V126" s="538"/>
      <c r="W126" s="538"/>
      <c r="X126" s="538"/>
      <c r="Y126" s="538"/>
      <c r="Z126" s="538"/>
    </row>
    <row r="127" spans="1:26" ht="18" customHeight="1">
      <c r="A127" s="538"/>
      <c r="B127" s="538"/>
      <c r="C127" s="538"/>
      <c r="D127" s="538"/>
      <c r="E127" s="538"/>
      <c r="F127" s="686"/>
      <c r="G127" s="538"/>
      <c r="H127" s="538"/>
      <c r="I127" s="538"/>
      <c r="J127" s="538"/>
      <c r="K127" s="538"/>
      <c r="L127" s="538"/>
      <c r="M127" s="538"/>
      <c r="N127" s="538"/>
      <c r="O127" s="538"/>
      <c r="P127" s="538"/>
      <c r="Q127" s="538"/>
      <c r="R127" s="538"/>
      <c r="S127" s="538"/>
      <c r="T127" s="538"/>
      <c r="U127" s="538"/>
      <c r="V127" s="538"/>
      <c r="W127" s="538"/>
      <c r="X127" s="538"/>
      <c r="Y127" s="538"/>
      <c r="Z127" s="538"/>
    </row>
    <row r="128" spans="1:26" ht="18" customHeight="1">
      <c r="A128" s="538"/>
      <c r="B128" s="538"/>
      <c r="C128" s="538"/>
      <c r="D128" s="538"/>
      <c r="E128" s="538"/>
      <c r="F128" s="686"/>
      <c r="G128" s="538"/>
      <c r="H128" s="538"/>
      <c r="I128" s="538"/>
      <c r="J128" s="538"/>
      <c r="K128" s="538"/>
      <c r="L128" s="538"/>
      <c r="M128" s="538"/>
      <c r="N128" s="538"/>
      <c r="O128" s="538"/>
      <c r="P128" s="538"/>
      <c r="Q128" s="538"/>
      <c r="R128" s="538"/>
      <c r="S128" s="538"/>
      <c r="T128" s="538"/>
      <c r="U128" s="538"/>
      <c r="V128" s="538"/>
      <c r="W128" s="538"/>
      <c r="X128" s="538"/>
      <c r="Y128" s="538"/>
      <c r="Z128" s="538"/>
    </row>
    <row r="129" spans="1:26" ht="18" customHeight="1">
      <c r="A129" s="538"/>
      <c r="B129" s="538"/>
      <c r="C129" s="538"/>
      <c r="D129" s="538"/>
      <c r="E129" s="538"/>
      <c r="F129" s="686"/>
      <c r="G129" s="538"/>
      <c r="H129" s="538"/>
      <c r="I129" s="538"/>
      <c r="J129" s="538"/>
      <c r="K129" s="538"/>
      <c r="L129" s="538"/>
      <c r="M129" s="538"/>
      <c r="N129" s="538"/>
      <c r="O129" s="538"/>
      <c r="P129" s="538"/>
      <c r="Q129" s="538"/>
      <c r="R129" s="538"/>
      <c r="S129" s="538"/>
      <c r="T129" s="538"/>
      <c r="U129" s="538"/>
      <c r="V129" s="538"/>
      <c r="W129" s="538"/>
      <c r="X129" s="538"/>
      <c r="Y129" s="538"/>
      <c r="Z129" s="538"/>
    </row>
    <row r="130" spans="1:26" ht="18" customHeight="1">
      <c r="A130" s="538"/>
      <c r="B130" s="538"/>
      <c r="C130" s="538"/>
      <c r="D130" s="538"/>
      <c r="E130" s="538"/>
      <c r="F130" s="686"/>
      <c r="G130" s="538"/>
      <c r="H130" s="538"/>
      <c r="I130" s="538"/>
      <c r="J130" s="538"/>
      <c r="K130" s="538"/>
      <c r="L130" s="538"/>
      <c r="M130" s="538"/>
      <c r="N130" s="538"/>
      <c r="O130" s="538"/>
      <c r="P130" s="538"/>
      <c r="Q130" s="538"/>
      <c r="R130" s="538"/>
      <c r="S130" s="538"/>
      <c r="T130" s="538"/>
      <c r="U130" s="538"/>
      <c r="V130" s="538"/>
      <c r="W130" s="538"/>
      <c r="X130" s="538"/>
      <c r="Y130" s="538"/>
      <c r="Z130" s="538"/>
    </row>
    <row r="131" spans="1:26" ht="18" customHeight="1">
      <c r="A131" s="538"/>
      <c r="B131" s="538"/>
      <c r="C131" s="538"/>
      <c r="D131" s="538"/>
      <c r="E131" s="538"/>
      <c r="F131" s="686"/>
      <c r="G131" s="538"/>
      <c r="H131" s="538"/>
      <c r="I131" s="538"/>
      <c r="J131" s="538"/>
      <c r="K131" s="538"/>
      <c r="L131" s="538"/>
      <c r="M131" s="538"/>
      <c r="N131" s="538"/>
      <c r="O131" s="538"/>
      <c r="P131" s="538"/>
      <c r="Q131" s="538"/>
      <c r="R131" s="538"/>
      <c r="S131" s="538"/>
      <c r="T131" s="538"/>
      <c r="U131" s="538"/>
      <c r="V131" s="538"/>
      <c r="W131" s="538"/>
      <c r="X131" s="538"/>
      <c r="Y131" s="538"/>
      <c r="Z131" s="538"/>
    </row>
    <row r="132" spans="1:26" ht="18" customHeight="1">
      <c r="A132" s="538"/>
      <c r="B132" s="538"/>
      <c r="C132" s="538"/>
      <c r="D132" s="538"/>
      <c r="E132" s="538"/>
      <c r="F132" s="686"/>
      <c r="G132" s="538"/>
      <c r="H132" s="538"/>
      <c r="I132" s="538"/>
      <c r="J132" s="538"/>
      <c r="K132" s="538"/>
      <c r="L132" s="538"/>
      <c r="M132" s="538"/>
      <c r="N132" s="538"/>
      <c r="O132" s="538"/>
      <c r="P132" s="538"/>
      <c r="Q132" s="538"/>
      <c r="R132" s="538"/>
      <c r="S132" s="538"/>
      <c r="T132" s="538"/>
      <c r="U132" s="538"/>
      <c r="V132" s="538"/>
      <c r="W132" s="538"/>
      <c r="X132" s="538"/>
      <c r="Y132" s="538"/>
      <c r="Z132" s="538"/>
    </row>
    <row r="133" spans="1:26" ht="18" customHeight="1">
      <c r="A133" s="538"/>
      <c r="B133" s="538"/>
      <c r="C133" s="538"/>
      <c r="D133" s="538"/>
      <c r="E133" s="538"/>
      <c r="F133" s="686"/>
      <c r="G133" s="538"/>
      <c r="H133" s="538"/>
      <c r="I133" s="538"/>
      <c r="J133" s="538"/>
      <c r="K133" s="538"/>
      <c r="L133" s="538"/>
      <c r="M133" s="538"/>
      <c r="N133" s="538"/>
      <c r="O133" s="538"/>
      <c r="P133" s="538"/>
      <c r="Q133" s="538"/>
      <c r="R133" s="538"/>
      <c r="S133" s="538"/>
      <c r="T133" s="538"/>
      <c r="U133" s="538"/>
      <c r="V133" s="538"/>
      <c r="W133" s="538"/>
      <c r="X133" s="538"/>
      <c r="Y133" s="538"/>
      <c r="Z133" s="538"/>
    </row>
    <row r="134" spans="1:26" ht="18" customHeight="1">
      <c r="A134" s="538"/>
      <c r="B134" s="538"/>
      <c r="C134" s="538"/>
      <c r="D134" s="538"/>
      <c r="E134" s="538"/>
      <c r="F134" s="686"/>
      <c r="G134" s="538"/>
      <c r="H134" s="538"/>
      <c r="I134" s="538"/>
      <c r="J134" s="538"/>
      <c r="K134" s="538"/>
      <c r="L134" s="538"/>
      <c r="M134" s="538"/>
      <c r="N134" s="538"/>
      <c r="O134" s="538"/>
      <c r="P134" s="538"/>
      <c r="Q134" s="538"/>
      <c r="R134" s="538"/>
      <c r="S134" s="538"/>
      <c r="T134" s="538"/>
      <c r="U134" s="538"/>
      <c r="V134" s="538"/>
      <c r="W134" s="538"/>
      <c r="X134" s="538"/>
      <c r="Y134" s="538"/>
      <c r="Z134" s="538"/>
    </row>
    <row r="135" spans="1:26" ht="18" customHeight="1">
      <c r="A135" s="538"/>
      <c r="B135" s="538"/>
      <c r="C135" s="538"/>
      <c r="D135" s="538"/>
      <c r="E135" s="538"/>
      <c r="F135" s="686"/>
      <c r="G135" s="538"/>
      <c r="H135" s="538"/>
      <c r="I135" s="538"/>
      <c r="J135" s="538"/>
      <c r="K135" s="538"/>
      <c r="L135" s="538"/>
      <c r="M135" s="538"/>
      <c r="N135" s="538"/>
      <c r="O135" s="538"/>
      <c r="P135" s="538"/>
      <c r="Q135" s="538"/>
      <c r="R135" s="538"/>
      <c r="S135" s="538"/>
      <c r="T135" s="538"/>
      <c r="U135" s="538"/>
      <c r="V135" s="538"/>
      <c r="W135" s="538"/>
      <c r="X135" s="538"/>
      <c r="Y135" s="538"/>
      <c r="Z135" s="538"/>
    </row>
    <row r="136" spans="1:26" ht="18" customHeight="1">
      <c r="A136" s="538"/>
      <c r="B136" s="538"/>
      <c r="C136" s="538"/>
      <c r="D136" s="538"/>
      <c r="E136" s="538"/>
      <c r="F136" s="686"/>
      <c r="G136" s="538"/>
      <c r="H136" s="538"/>
      <c r="I136" s="538"/>
      <c r="J136" s="538"/>
      <c r="K136" s="538"/>
      <c r="L136" s="538"/>
      <c r="M136" s="538"/>
      <c r="N136" s="538"/>
      <c r="O136" s="538"/>
      <c r="P136" s="538"/>
      <c r="Q136" s="538"/>
      <c r="R136" s="538"/>
      <c r="S136" s="538"/>
      <c r="T136" s="538"/>
      <c r="U136" s="538"/>
      <c r="V136" s="538"/>
      <c r="W136" s="538"/>
      <c r="X136" s="538"/>
      <c r="Y136" s="538"/>
      <c r="Z136" s="538"/>
    </row>
    <row r="137" spans="1:26" ht="18" customHeight="1">
      <c r="A137" s="538"/>
      <c r="B137" s="538"/>
      <c r="C137" s="538"/>
      <c r="D137" s="538"/>
      <c r="E137" s="538"/>
      <c r="F137" s="686"/>
      <c r="G137" s="538"/>
      <c r="H137" s="538"/>
      <c r="I137" s="538"/>
      <c r="J137" s="538"/>
      <c r="K137" s="538"/>
      <c r="L137" s="538"/>
      <c r="M137" s="538"/>
      <c r="N137" s="538"/>
      <c r="O137" s="538"/>
      <c r="P137" s="538"/>
      <c r="Q137" s="538"/>
      <c r="R137" s="538"/>
      <c r="S137" s="538"/>
      <c r="T137" s="538"/>
      <c r="U137" s="538"/>
      <c r="V137" s="538"/>
      <c r="W137" s="538"/>
      <c r="X137" s="538"/>
      <c r="Y137" s="538"/>
      <c r="Z137" s="538"/>
    </row>
    <row r="138" spans="1:26" ht="18" customHeight="1">
      <c r="A138" s="538"/>
      <c r="B138" s="538"/>
      <c r="C138" s="538"/>
      <c r="D138" s="538"/>
      <c r="E138" s="538"/>
      <c r="F138" s="686"/>
      <c r="G138" s="538"/>
      <c r="H138" s="538"/>
      <c r="I138" s="538"/>
      <c r="J138" s="538"/>
      <c r="K138" s="538"/>
      <c r="L138" s="538"/>
      <c r="M138" s="538"/>
      <c r="N138" s="538"/>
      <c r="O138" s="538"/>
      <c r="P138" s="538"/>
      <c r="Q138" s="538"/>
      <c r="R138" s="538"/>
      <c r="S138" s="538"/>
      <c r="T138" s="538"/>
      <c r="U138" s="538"/>
      <c r="V138" s="538"/>
      <c r="W138" s="538"/>
      <c r="X138" s="538"/>
      <c r="Y138" s="538"/>
      <c r="Z138" s="538"/>
    </row>
    <row r="139" spans="1:26" ht="18" customHeight="1">
      <c r="A139" s="538"/>
      <c r="B139" s="538"/>
      <c r="C139" s="538"/>
      <c r="D139" s="538"/>
      <c r="E139" s="538"/>
      <c r="F139" s="686"/>
      <c r="G139" s="538"/>
      <c r="H139" s="538"/>
      <c r="I139" s="538"/>
      <c r="J139" s="538"/>
      <c r="K139" s="538"/>
      <c r="L139" s="538"/>
      <c r="M139" s="538"/>
      <c r="N139" s="538"/>
      <c r="O139" s="538"/>
      <c r="P139" s="538"/>
      <c r="Q139" s="538"/>
      <c r="R139" s="538"/>
      <c r="S139" s="538"/>
      <c r="T139" s="538"/>
      <c r="U139" s="538"/>
      <c r="V139" s="538"/>
      <c r="W139" s="538"/>
      <c r="X139" s="538"/>
      <c r="Y139" s="538"/>
      <c r="Z139" s="538"/>
    </row>
    <row r="140" spans="1:26" ht="18" customHeight="1">
      <c r="A140" s="538"/>
      <c r="B140" s="538"/>
      <c r="C140" s="538"/>
      <c r="D140" s="538"/>
      <c r="E140" s="538"/>
      <c r="F140" s="686"/>
      <c r="G140" s="538"/>
      <c r="H140" s="538"/>
      <c r="I140" s="538"/>
      <c r="J140" s="538"/>
      <c r="K140" s="538"/>
      <c r="L140" s="538"/>
      <c r="M140" s="538"/>
      <c r="N140" s="538"/>
      <c r="O140" s="538"/>
      <c r="P140" s="538"/>
      <c r="Q140" s="538"/>
      <c r="R140" s="538"/>
      <c r="S140" s="538"/>
      <c r="T140" s="538"/>
      <c r="U140" s="538"/>
      <c r="V140" s="538"/>
      <c r="W140" s="538"/>
      <c r="X140" s="538"/>
      <c r="Y140" s="538"/>
      <c r="Z140" s="538"/>
    </row>
    <row r="141" spans="1:26" ht="18" customHeight="1">
      <c r="A141" s="538"/>
      <c r="B141" s="538"/>
      <c r="C141" s="538"/>
      <c r="D141" s="538"/>
      <c r="E141" s="538"/>
      <c r="F141" s="686"/>
      <c r="G141" s="538"/>
      <c r="H141" s="538"/>
      <c r="I141" s="538"/>
      <c r="J141" s="538"/>
      <c r="K141" s="538"/>
      <c r="L141" s="538"/>
      <c r="M141" s="538"/>
      <c r="N141" s="538"/>
      <c r="O141" s="538"/>
      <c r="P141" s="538"/>
      <c r="Q141" s="538"/>
      <c r="R141" s="538"/>
      <c r="S141" s="538"/>
      <c r="T141" s="538"/>
      <c r="U141" s="538"/>
      <c r="V141" s="538"/>
      <c r="W141" s="538"/>
      <c r="X141" s="538"/>
      <c r="Y141" s="538"/>
      <c r="Z141" s="538"/>
    </row>
    <row r="142" spans="1:26" ht="18" customHeight="1">
      <c r="A142" s="538"/>
      <c r="B142" s="538"/>
      <c r="C142" s="538"/>
      <c r="D142" s="538"/>
      <c r="E142" s="538"/>
      <c r="F142" s="686"/>
      <c r="G142" s="538"/>
      <c r="H142" s="538"/>
      <c r="I142" s="538"/>
      <c r="J142" s="538"/>
      <c r="K142" s="538"/>
      <c r="L142" s="538"/>
      <c r="M142" s="538"/>
      <c r="N142" s="538"/>
      <c r="O142" s="538"/>
      <c r="P142" s="538"/>
      <c r="Q142" s="538"/>
      <c r="R142" s="538"/>
      <c r="S142" s="538"/>
      <c r="T142" s="538"/>
      <c r="U142" s="538"/>
      <c r="V142" s="538"/>
      <c r="W142" s="538"/>
      <c r="X142" s="538"/>
      <c r="Y142" s="538"/>
      <c r="Z142" s="538"/>
    </row>
    <row r="143" spans="1:26" ht="18" customHeight="1">
      <c r="A143" s="538"/>
      <c r="B143" s="538"/>
      <c r="C143" s="538"/>
      <c r="D143" s="538"/>
      <c r="E143" s="538"/>
      <c r="F143" s="686"/>
      <c r="G143" s="538"/>
      <c r="H143" s="538"/>
      <c r="I143" s="538"/>
      <c r="J143" s="538"/>
      <c r="K143" s="538"/>
      <c r="L143" s="538"/>
      <c r="M143" s="538"/>
      <c r="N143" s="538"/>
      <c r="O143" s="538"/>
      <c r="P143" s="538"/>
      <c r="Q143" s="538"/>
      <c r="R143" s="538"/>
      <c r="S143" s="538"/>
      <c r="T143" s="538"/>
      <c r="U143" s="538"/>
      <c r="V143" s="538"/>
      <c r="W143" s="538"/>
      <c r="X143" s="538"/>
      <c r="Y143" s="538"/>
      <c r="Z143" s="538"/>
    </row>
    <row r="144" spans="1:26" ht="18" customHeight="1">
      <c r="A144" s="538"/>
      <c r="B144" s="538"/>
      <c r="C144" s="538"/>
      <c r="D144" s="538"/>
      <c r="E144" s="538"/>
      <c r="F144" s="686"/>
      <c r="G144" s="538"/>
      <c r="H144" s="538"/>
      <c r="I144" s="538"/>
      <c r="J144" s="538"/>
      <c r="K144" s="538"/>
      <c r="L144" s="538"/>
      <c r="M144" s="538"/>
      <c r="N144" s="538"/>
      <c r="O144" s="538"/>
      <c r="P144" s="538"/>
      <c r="Q144" s="538"/>
      <c r="R144" s="538"/>
      <c r="S144" s="538"/>
      <c r="T144" s="538"/>
      <c r="U144" s="538"/>
      <c r="V144" s="538"/>
      <c r="W144" s="538"/>
      <c r="X144" s="538"/>
      <c r="Y144" s="538"/>
      <c r="Z144" s="538"/>
    </row>
    <row r="145" spans="1:26" ht="18" customHeight="1">
      <c r="A145" s="538"/>
      <c r="B145" s="538"/>
      <c r="C145" s="538"/>
      <c r="D145" s="538"/>
      <c r="E145" s="538"/>
      <c r="F145" s="686"/>
      <c r="G145" s="538"/>
      <c r="H145" s="538"/>
      <c r="I145" s="538"/>
      <c r="J145" s="538"/>
      <c r="K145" s="538"/>
      <c r="L145" s="538"/>
      <c r="M145" s="538"/>
      <c r="N145" s="538"/>
      <c r="O145" s="538"/>
      <c r="P145" s="538"/>
      <c r="Q145" s="538"/>
      <c r="R145" s="538"/>
      <c r="S145" s="538"/>
      <c r="T145" s="538"/>
      <c r="U145" s="538"/>
      <c r="V145" s="538"/>
      <c r="W145" s="538"/>
      <c r="X145" s="538"/>
      <c r="Y145" s="538"/>
      <c r="Z145" s="538"/>
    </row>
    <row r="146" spans="1:26" ht="18" customHeight="1">
      <c r="A146" s="538"/>
      <c r="B146" s="538"/>
      <c r="C146" s="538"/>
      <c r="D146" s="538"/>
      <c r="E146" s="538"/>
      <c r="F146" s="686"/>
      <c r="G146" s="538"/>
      <c r="H146" s="538"/>
      <c r="I146" s="538"/>
      <c r="J146" s="538"/>
      <c r="K146" s="538"/>
      <c r="L146" s="538"/>
      <c r="M146" s="538"/>
      <c r="N146" s="538"/>
      <c r="O146" s="538"/>
      <c r="P146" s="538"/>
      <c r="Q146" s="538"/>
      <c r="R146" s="538"/>
      <c r="S146" s="538"/>
      <c r="T146" s="538"/>
      <c r="U146" s="538"/>
      <c r="V146" s="538"/>
      <c r="W146" s="538"/>
      <c r="X146" s="538"/>
      <c r="Y146" s="538"/>
      <c r="Z146" s="538"/>
    </row>
    <row r="147" spans="1:26" ht="18" customHeight="1">
      <c r="A147" s="538"/>
      <c r="B147" s="538"/>
      <c r="C147" s="538"/>
      <c r="D147" s="538"/>
      <c r="E147" s="538"/>
      <c r="F147" s="686"/>
      <c r="G147" s="538"/>
      <c r="H147" s="538"/>
      <c r="I147" s="538"/>
      <c r="J147" s="538"/>
      <c r="K147" s="538"/>
      <c r="L147" s="538"/>
      <c r="M147" s="538"/>
      <c r="N147" s="538"/>
      <c r="O147" s="538"/>
      <c r="P147" s="538"/>
      <c r="Q147" s="538"/>
      <c r="R147" s="538"/>
      <c r="S147" s="538"/>
      <c r="T147" s="538"/>
      <c r="U147" s="538"/>
      <c r="V147" s="538"/>
      <c r="W147" s="538"/>
      <c r="X147" s="538"/>
      <c r="Y147" s="538"/>
      <c r="Z147" s="538"/>
    </row>
    <row r="148" spans="1:26" ht="18" customHeight="1">
      <c r="A148" s="538"/>
      <c r="B148" s="538"/>
      <c r="C148" s="538"/>
      <c r="D148" s="538"/>
      <c r="E148" s="538"/>
      <c r="F148" s="686"/>
      <c r="G148" s="538"/>
      <c r="H148" s="538"/>
      <c r="I148" s="538"/>
      <c r="J148" s="538"/>
      <c r="K148" s="538"/>
      <c r="L148" s="538"/>
      <c r="M148" s="538"/>
      <c r="N148" s="538"/>
      <c r="O148" s="538"/>
      <c r="P148" s="538"/>
      <c r="Q148" s="538"/>
      <c r="R148" s="538"/>
      <c r="S148" s="538"/>
      <c r="T148" s="538"/>
      <c r="U148" s="538"/>
      <c r="V148" s="538"/>
      <c r="W148" s="538"/>
      <c r="X148" s="538"/>
      <c r="Y148" s="538"/>
      <c r="Z148" s="538"/>
    </row>
    <row r="149" spans="1:26" ht="18" customHeight="1">
      <c r="A149" s="538"/>
      <c r="B149" s="538"/>
      <c r="C149" s="538"/>
      <c r="D149" s="538"/>
      <c r="E149" s="538"/>
      <c r="F149" s="686"/>
      <c r="G149" s="538"/>
      <c r="H149" s="538"/>
      <c r="I149" s="538"/>
      <c r="J149" s="538"/>
      <c r="K149" s="538"/>
      <c r="L149" s="538"/>
      <c r="M149" s="538"/>
      <c r="N149" s="538"/>
      <c r="O149" s="538"/>
      <c r="P149" s="538"/>
      <c r="Q149" s="538"/>
      <c r="R149" s="538"/>
      <c r="S149" s="538"/>
      <c r="T149" s="538"/>
      <c r="U149" s="538"/>
      <c r="V149" s="538"/>
      <c r="W149" s="538"/>
      <c r="X149" s="538"/>
      <c r="Y149" s="538"/>
      <c r="Z149" s="538"/>
    </row>
    <row r="150" spans="1:26" ht="18" customHeight="1">
      <c r="A150" s="538"/>
      <c r="B150" s="538"/>
      <c r="C150" s="538"/>
      <c r="D150" s="538"/>
      <c r="E150" s="538"/>
      <c r="F150" s="686"/>
      <c r="G150" s="538"/>
      <c r="H150" s="538"/>
      <c r="I150" s="538"/>
      <c r="J150" s="538"/>
      <c r="K150" s="538"/>
      <c r="L150" s="538"/>
      <c r="M150" s="538"/>
      <c r="N150" s="538"/>
      <c r="O150" s="538"/>
      <c r="P150" s="538"/>
      <c r="Q150" s="538"/>
      <c r="R150" s="538"/>
      <c r="S150" s="538"/>
      <c r="T150" s="538"/>
      <c r="U150" s="538"/>
      <c r="V150" s="538"/>
      <c r="W150" s="538"/>
      <c r="X150" s="538"/>
      <c r="Y150" s="538"/>
      <c r="Z150" s="538"/>
    </row>
    <row r="151" spans="1:26" ht="18" customHeight="1">
      <c r="A151" s="538"/>
      <c r="B151" s="538"/>
      <c r="C151" s="538"/>
      <c r="D151" s="538"/>
      <c r="E151" s="538"/>
      <c r="F151" s="686"/>
      <c r="G151" s="538"/>
      <c r="H151" s="538"/>
      <c r="I151" s="538"/>
      <c r="J151" s="538"/>
      <c r="K151" s="538"/>
      <c r="L151" s="538"/>
      <c r="M151" s="538"/>
      <c r="N151" s="538"/>
      <c r="O151" s="538"/>
      <c r="P151" s="538"/>
      <c r="Q151" s="538"/>
      <c r="R151" s="538"/>
      <c r="S151" s="538"/>
      <c r="T151" s="538"/>
      <c r="U151" s="538"/>
      <c r="V151" s="538"/>
      <c r="W151" s="538"/>
      <c r="X151" s="538"/>
      <c r="Y151" s="538"/>
      <c r="Z151" s="538"/>
    </row>
    <row r="152" spans="1:26" ht="18" customHeight="1">
      <c r="A152" s="538"/>
      <c r="B152" s="538"/>
      <c r="C152" s="538"/>
      <c r="D152" s="538"/>
      <c r="E152" s="538"/>
      <c r="F152" s="686"/>
      <c r="G152" s="538"/>
      <c r="H152" s="538"/>
      <c r="I152" s="538"/>
      <c r="J152" s="538"/>
      <c r="K152" s="538"/>
      <c r="L152" s="538"/>
      <c r="M152" s="538"/>
      <c r="N152" s="538"/>
      <c r="O152" s="538"/>
      <c r="P152" s="538"/>
      <c r="Q152" s="538"/>
      <c r="R152" s="538"/>
      <c r="S152" s="538"/>
      <c r="T152" s="538"/>
      <c r="U152" s="538"/>
      <c r="V152" s="538"/>
      <c r="W152" s="538"/>
      <c r="X152" s="538"/>
      <c r="Y152" s="538"/>
      <c r="Z152" s="538"/>
    </row>
    <row r="153" spans="1:26" ht="18" customHeight="1">
      <c r="A153" s="538"/>
      <c r="B153" s="538"/>
      <c r="C153" s="538"/>
      <c r="D153" s="538"/>
      <c r="E153" s="538"/>
      <c r="F153" s="686"/>
      <c r="G153" s="538"/>
      <c r="H153" s="538"/>
      <c r="I153" s="538"/>
      <c r="J153" s="538"/>
      <c r="K153" s="538"/>
      <c r="L153" s="538"/>
      <c r="M153" s="538"/>
      <c r="N153" s="538"/>
      <c r="O153" s="538"/>
      <c r="P153" s="538"/>
      <c r="Q153" s="538"/>
      <c r="R153" s="538"/>
      <c r="S153" s="538"/>
      <c r="T153" s="538"/>
      <c r="U153" s="538"/>
      <c r="V153" s="538"/>
      <c r="W153" s="538"/>
      <c r="X153" s="538"/>
      <c r="Y153" s="538"/>
      <c r="Z153" s="538"/>
    </row>
    <row r="154" spans="1:26" ht="18" customHeight="1">
      <c r="A154" s="538"/>
      <c r="B154" s="538"/>
      <c r="C154" s="538"/>
      <c r="D154" s="538"/>
      <c r="E154" s="538"/>
      <c r="F154" s="686"/>
      <c r="G154" s="538"/>
      <c r="H154" s="538"/>
      <c r="I154" s="538"/>
      <c r="J154" s="538"/>
      <c r="K154" s="538"/>
      <c r="L154" s="538"/>
      <c r="M154" s="538"/>
      <c r="N154" s="538"/>
      <c r="O154" s="538"/>
      <c r="P154" s="538"/>
      <c r="Q154" s="538"/>
      <c r="R154" s="538"/>
      <c r="S154" s="538"/>
      <c r="T154" s="538"/>
      <c r="U154" s="538"/>
      <c r="V154" s="538"/>
      <c r="W154" s="538"/>
      <c r="X154" s="538"/>
      <c r="Y154" s="538"/>
      <c r="Z154" s="538"/>
    </row>
    <row r="155" spans="1:26" ht="18" customHeight="1">
      <c r="A155" s="538"/>
      <c r="B155" s="538"/>
      <c r="C155" s="538"/>
      <c r="D155" s="538"/>
      <c r="E155" s="538"/>
      <c r="F155" s="686"/>
      <c r="G155" s="538"/>
      <c r="H155" s="538"/>
      <c r="I155" s="538"/>
      <c r="J155" s="538"/>
      <c r="K155" s="538"/>
      <c r="L155" s="538"/>
      <c r="M155" s="538"/>
      <c r="N155" s="538"/>
      <c r="O155" s="538"/>
      <c r="P155" s="538"/>
      <c r="Q155" s="538"/>
      <c r="R155" s="538"/>
      <c r="S155" s="538"/>
      <c r="T155" s="538"/>
      <c r="U155" s="538"/>
      <c r="V155" s="538"/>
      <c r="W155" s="538"/>
      <c r="X155" s="538"/>
      <c r="Y155" s="538"/>
      <c r="Z155" s="538"/>
    </row>
    <row r="156" spans="1:26" ht="18" customHeight="1">
      <c r="A156" s="538"/>
      <c r="B156" s="538"/>
      <c r="C156" s="538"/>
      <c r="D156" s="538"/>
      <c r="E156" s="538"/>
      <c r="F156" s="686"/>
      <c r="G156" s="538"/>
      <c r="H156" s="538"/>
      <c r="I156" s="538"/>
      <c r="J156" s="538"/>
      <c r="K156" s="538"/>
      <c r="L156" s="538"/>
      <c r="M156" s="538"/>
      <c r="N156" s="538"/>
      <c r="O156" s="538"/>
      <c r="P156" s="538"/>
      <c r="Q156" s="538"/>
      <c r="R156" s="538"/>
      <c r="S156" s="538"/>
      <c r="T156" s="538"/>
      <c r="U156" s="538"/>
      <c r="V156" s="538"/>
      <c r="W156" s="538"/>
      <c r="X156" s="538"/>
      <c r="Y156" s="538"/>
      <c r="Z156" s="538"/>
    </row>
    <row r="157" spans="1:26" ht="18" customHeight="1">
      <c r="A157" s="538"/>
      <c r="B157" s="538"/>
      <c r="C157" s="538"/>
      <c r="D157" s="538"/>
      <c r="E157" s="538"/>
      <c r="F157" s="686"/>
      <c r="G157" s="538"/>
      <c r="H157" s="538"/>
      <c r="I157" s="538"/>
      <c r="J157" s="538"/>
      <c r="K157" s="538"/>
      <c r="L157" s="538"/>
      <c r="M157" s="538"/>
      <c r="N157" s="538"/>
      <c r="O157" s="538"/>
      <c r="P157" s="538"/>
      <c r="Q157" s="538"/>
      <c r="R157" s="538"/>
      <c r="S157" s="538"/>
      <c r="T157" s="538"/>
      <c r="U157" s="538"/>
      <c r="V157" s="538"/>
      <c r="W157" s="538"/>
      <c r="X157" s="538"/>
      <c r="Y157" s="538"/>
      <c r="Z157" s="538"/>
    </row>
    <row r="158" spans="1:26" ht="18" customHeight="1">
      <c r="A158" s="538"/>
      <c r="B158" s="538"/>
      <c r="C158" s="538"/>
      <c r="D158" s="538"/>
      <c r="E158" s="538"/>
      <c r="F158" s="686"/>
      <c r="G158" s="538"/>
      <c r="H158" s="538"/>
      <c r="I158" s="538"/>
      <c r="J158" s="538"/>
      <c r="K158" s="538"/>
      <c r="L158" s="538"/>
      <c r="M158" s="538"/>
      <c r="N158" s="538"/>
      <c r="O158" s="538"/>
      <c r="P158" s="538"/>
      <c r="Q158" s="538"/>
      <c r="R158" s="538"/>
      <c r="S158" s="538"/>
      <c r="T158" s="538"/>
      <c r="U158" s="538"/>
      <c r="V158" s="538"/>
      <c r="W158" s="538"/>
      <c r="X158" s="538"/>
      <c r="Y158" s="538"/>
      <c r="Z158" s="538"/>
    </row>
    <row r="159" spans="1:26" ht="18" customHeight="1">
      <c r="A159" s="538"/>
      <c r="B159" s="538"/>
      <c r="C159" s="538"/>
      <c r="D159" s="538"/>
      <c r="E159" s="538"/>
      <c r="F159" s="686"/>
      <c r="G159" s="538"/>
      <c r="H159" s="538"/>
      <c r="I159" s="538"/>
      <c r="J159" s="538"/>
      <c r="K159" s="538"/>
      <c r="L159" s="538"/>
      <c r="M159" s="538"/>
      <c r="N159" s="538"/>
      <c r="O159" s="538"/>
      <c r="P159" s="538"/>
      <c r="Q159" s="538"/>
      <c r="R159" s="538"/>
      <c r="S159" s="538"/>
      <c r="T159" s="538"/>
      <c r="U159" s="538"/>
      <c r="V159" s="538"/>
      <c r="W159" s="538"/>
      <c r="X159" s="538"/>
      <c r="Y159" s="538"/>
      <c r="Z159" s="538"/>
    </row>
    <row r="160" spans="1:26" ht="18" customHeight="1">
      <c r="A160" s="538"/>
      <c r="B160" s="538"/>
      <c r="C160" s="538"/>
      <c r="D160" s="538"/>
      <c r="E160" s="538"/>
      <c r="F160" s="686"/>
      <c r="G160" s="538"/>
      <c r="H160" s="538"/>
      <c r="I160" s="538"/>
      <c r="J160" s="538"/>
      <c r="K160" s="538"/>
      <c r="L160" s="538"/>
      <c r="M160" s="538"/>
      <c r="N160" s="538"/>
      <c r="O160" s="538"/>
      <c r="P160" s="538"/>
      <c r="Q160" s="538"/>
      <c r="R160" s="538"/>
      <c r="S160" s="538"/>
      <c r="T160" s="538"/>
      <c r="U160" s="538"/>
      <c r="V160" s="538"/>
      <c r="W160" s="538"/>
      <c r="X160" s="538"/>
      <c r="Y160" s="538"/>
      <c r="Z160" s="538"/>
    </row>
    <row r="161" spans="1:26" ht="18" customHeight="1">
      <c r="A161" s="538"/>
      <c r="B161" s="538"/>
      <c r="C161" s="538"/>
      <c r="D161" s="538"/>
      <c r="E161" s="538"/>
      <c r="F161" s="686"/>
      <c r="G161" s="538"/>
      <c r="H161" s="538"/>
      <c r="I161" s="538"/>
      <c r="J161" s="538"/>
      <c r="K161" s="538"/>
      <c r="L161" s="538"/>
      <c r="M161" s="538"/>
      <c r="N161" s="538"/>
      <c r="O161" s="538"/>
      <c r="P161" s="538"/>
      <c r="Q161" s="538"/>
      <c r="R161" s="538"/>
      <c r="S161" s="538"/>
      <c r="T161" s="538"/>
      <c r="U161" s="538"/>
      <c r="V161" s="538"/>
      <c r="W161" s="538"/>
      <c r="X161" s="538"/>
      <c r="Y161" s="538"/>
      <c r="Z161" s="538"/>
    </row>
    <row r="162" spans="1:26" ht="18" customHeight="1">
      <c r="A162" s="538"/>
      <c r="B162" s="538"/>
      <c r="C162" s="538"/>
      <c r="D162" s="538"/>
      <c r="E162" s="538"/>
      <c r="F162" s="686"/>
      <c r="G162" s="538"/>
      <c r="H162" s="538"/>
      <c r="I162" s="538"/>
      <c r="J162" s="538"/>
      <c r="K162" s="538"/>
      <c r="L162" s="538"/>
      <c r="M162" s="538"/>
      <c r="N162" s="538"/>
      <c r="O162" s="538"/>
      <c r="P162" s="538"/>
      <c r="Q162" s="538"/>
      <c r="R162" s="538"/>
      <c r="S162" s="538"/>
      <c r="T162" s="538"/>
      <c r="U162" s="538"/>
      <c r="V162" s="538"/>
      <c r="W162" s="538"/>
      <c r="X162" s="538"/>
      <c r="Y162" s="538"/>
      <c r="Z162" s="538"/>
    </row>
    <row r="163" spans="1:26" ht="18" customHeight="1">
      <c r="A163" s="538"/>
      <c r="B163" s="538"/>
      <c r="C163" s="538"/>
      <c r="D163" s="538"/>
      <c r="E163" s="538"/>
      <c r="F163" s="686"/>
      <c r="G163" s="538"/>
      <c r="H163" s="538"/>
      <c r="I163" s="538"/>
      <c r="J163" s="538"/>
      <c r="K163" s="538"/>
      <c r="L163" s="538"/>
      <c r="M163" s="538"/>
      <c r="N163" s="538"/>
      <c r="O163" s="538"/>
      <c r="P163" s="538"/>
      <c r="Q163" s="538"/>
      <c r="R163" s="538"/>
      <c r="S163" s="538"/>
      <c r="T163" s="538"/>
      <c r="U163" s="538"/>
      <c r="V163" s="538"/>
      <c r="W163" s="538"/>
      <c r="X163" s="538"/>
      <c r="Y163" s="538"/>
      <c r="Z163" s="538"/>
    </row>
    <row r="164" spans="1:26" ht="18" customHeight="1">
      <c r="A164" s="538"/>
      <c r="B164" s="538"/>
      <c r="C164" s="538"/>
      <c r="D164" s="538"/>
      <c r="E164" s="538"/>
      <c r="F164" s="686"/>
      <c r="G164" s="538"/>
      <c r="H164" s="538"/>
      <c r="I164" s="538"/>
      <c r="J164" s="538"/>
      <c r="K164" s="538"/>
      <c r="L164" s="538"/>
      <c r="M164" s="538"/>
      <c r="N164" s="538"/>
      <c r="O164" s="538"/>
      <c r="P164" s="538"/>
      <c r="Q164" s="538"/>
      <c r="R164" s="538"/>
      <c r="S164" s="538"/>
      <c r="T164" s="538"/>
      <c r="U164" s="538"/>
      <c r="V164" s="538"/>
      <c r="W164" s="538"/>
      <c r="X164" s="538"/>
      <c r="Y164" s="538"/>
      <c r="Z164" s="538"/>
    </row>
    <row r="165" spans="1:26" ht="18" customHeight="1">
      <c r="A165" s="538"/>
      <c r="B165" s="538"/>
      <c r="C165" s="538"/>
      <c r="D165" s="538"/>
      <c r="E165" s="538"/>
      <c r="F165" s="686"/>
      <c r="G165" s="538"/>
      <c r="H165" s="538"/>
      <c r="I165" s="538"/>
      <c r="J165" s="538"/>
      <c r="K165" s="538"/>
      <c r="L165" s="538"/>
      <c r="M165" s="538"/>
      <c r="N165" s="538"/>
      <c r="O165" s="538"/>
      <c r="P165" s="538"/>
      <c r="Q165" s="538"/>
      <c r="R165" s="538"/>
      <c r="S165" s="538"/>
      <c r="T165" s="538"/>
      <c r="U165" s="538"/>
      <c r="V165" s="538"/>
      <c r="W165" s="538"/>
      <c r="X165" s="538"/>
      <c r="Y165" s="538"/>
      <c r="Z165" s="538"/>
    </row>
    <row r="166" spans="1:26" ht="18" customHeight="1">
      <c r="A166" s="538"/>
      <c r="B166" s="538"/>
      <c r="C166" s="538"/>
      <c r="D166" s="538"/>
      <c r="E166" s="538"/>
      <c r="F166" s="686"/>
      <c r="G166" s="538"/>
      <c r="H166" s="538"/>
      <c r="I166" s="538"/>
      <c r="J166" s="538"/>
      <c r="K166" s="538"/>
      <c r="L166" s="538"/>
      <c r="M166" s="538"/>
      <c r="N166" s="538"/>
      <c r="O166" s="538"/>
      <c r="P166" s="538"/>
      <c r="Q166" s="538"/>
      <c r="R166" s="538"/>
      <c r="S166" s="538"/>
      <c r="T166" s="538"/>
      <c r="U166" s="538"/>
      <c r="V166" s="538"/>
      <c r="W166" s="538"/>
      <c r="X166" s="538"/>
      <c r="Y166" s="538"/>
      <c r="Z166" s="538"/>
    </row>
    <row r="167" spans="1:26" ht="18" customHeight="1">
      <c r="A167" s="538"/>
      <c r="B167" s="538"/>
      <c r="C167" s="538"/>
      <c r="D167" s="538"/>
      <c r="E167" s="538"/>
      <c r="F167" s="686"/>
      <c r="G167" s="538"/>
      <c r="H167" s="538"/>
      <c r="I167" s="538"/>
      <c r="J167" s="538"/>
      <c r="K167" s="538"/>
      <c r="L167" s="538"/>
      <c r="M167" s="538"/>
      <c r="N167" s="538"/>
      <c r="O167" s="538"/>
      <c r="P167" s="538"/>
      <c r="Q167" s="538"/>
      <c r="R167" s="538"/>
      <c r="S167" s="538"/>
      <c r="T167" s="538"/>
      <c r="U167" s="538"/>
      <c r="V167" s="538"/>
      <c r="W167" s="538"/>
      <c r="X167" s="538"/>
      <c r="Y167" s="538"/>
      <c r="Z167" s="538"/>
    </row>
    <row r="168" spans="1:26" ht="18" customHeight="1">
      <c r="A168" s="538"/>
      <c r="B168" s="538"/>
      <c r="C168" s="538"/>
      <c r="D168" s="538"/>
      <c r="E168" s="538"/>
      <c r="F168" s="686"/>
      <c r="G168" s="538"/>
      <c r="H168" s="538"/>
      <c r="I168" s="538"/>
      <c r="J168" s="538"/>
      <c r="K168" s="538"/>
      <c r="L168" s="538"/>
      <c r="M168" s="538"/>
      <c r="N168" s="538"/>
      <c r="O168" s="538"/>
      <c r="P168" s="538"/>
      <c r="Q168" s="538"/>
      <c r="R168" s="538"/>
      <c r="S168" s="538"/>
      <c r="T168" s="538"/>
      <c r="U168" s="538"/>
      <c r="V168" s="538"/>
      <c r="W168" s="538"/>
      <c r="X168" s="538"/>
      <c r="Y168" s="538"/>
      <c r="Z168" s="538"/>
    </row>
    <row r="169" spans="1:26" ht="18" customHeight="1">
      <c r="A169" s="538"/>
      <c r="B169" s="538"/>
      <c r="C169" s="538"/>
      <c r="D169" s="538"/>
      <c r="E169" s="538"/>
      <c r="F169" s="686"/>
      <c r="G169" s="538"/>
      <c r="H169" s="538"/>
      <c r="I169" s="538"/>
      <c r="J169" s="538"/>
      <c r="K169" s="538"/>
      <c r="L169" s="538"/>
      <c r="M169" s="538"/>
      <c r="N169" s="538"/>
      <c r="O169" s="538"/>
      <c r="P169" s="538"/>
      <c r="Q169" s="538"/>
      <c r="R169" s="538"/>
      <c r="S169" s="538"/>
      <c r="T169" s="538"/>
      <c r="U169" s="538"/>
      <c r="V169" s="538"/>
      <c r="W169" s="538"/>
      <c r="X169" s="538"/>
      <c r="Y169" s="538"/>
      <c r="Z169" s="538"/>
    </row>
    <row r="170" spans="1:26" ht="18" customHeight="1">
      <c r="A170" s="538"/>
      <c r="B170" s="538"/>
      <c r="C170" s="538"/>
      <c r="D170" s="538"/>
      <c r="E170" s="538"/>
      <c r="F170" s="686"/>
      <c r="G170" s="538"/>
      <c r="H170" s="538"/>
      <c r="I170" s="538"/>
      <c r="J170" s="538"/>
      <c r="K170" s="538"/>
      <c r="L170" s="538"/>
      <c r="M170" s="538"/>
      <c r="N170" s="538"/>
      <c r="O170" s="538"/>
      <c r="P170" s="538"/>
      <c r="Q170" s="538"/>
      <c r="R170" s="538"/>
      <c r="S170" s="538"/>
      <c r="T170" s="538"/>
      <c r="U170" s="538"/>
      <c r="V170" s="538"/>
      <c r="W170" s="538"/>
      <c r="X170" s="538"/>
      <c r="Y170" s="538"/>
      <c r="Z170" s="538"/>
    </row>
    <row r="171" spans="1:26" ht="18" customHeight="1">
      <c r="A171" s="538"/>
      <c r="B171" s="538"/>
      <c r="C171" s="538"/>
      <c r="D171" s="538"/>
      <c r="E171" s="538"/>
      <c r="F171" s="686"/>
      <c r="G171" s="538"/>
      <c r="H171" s="538"/>
      <c r="I171" s="538"/>
      <c r="J171" s="538"/>
      <c r="K171" s="538"/>
      <c r="L171" s="538"/>
      <c r="M171" s="538"/>
      <c r="N171" s="538"/>
      <c r="O171" s="538"/>
      <c r="P171" s="538"/>
      <c r="Q171" s="538"/>
      <c r="R171" s="538"/>
      <c r="S171" s="538"/>
      <c r="T171" s="538"/>
      <c r="U171" s="538"/>
      <c r="V171" s="538"/>
      <c r="W171" s="538"/>
      <c r="X171" s="538"/>
      <c r="Y171" s="538"/>
      <c r="Z171" s="538"/>
    </row>
    <row r="172" spans="1:26" ht="18" customHeight="1">
      <c r="A172" s="538"/>
      <c r="B172" s="538"/>
      <c r="C172" s="538"/>
      <c r="D172" s="538"/>
      <c r="E172" s="538"/>
      <c r="F172" s="686"/>
      <c r="G172" s="538"/>
      <c r="H172" s="538"/>
      <c r="I172" s="538"/>
      <c r="J172" s="538"/>
      <c r="K172" s="538"/>
      <c r="L172" s="538"/>
      <c r="M172" s="538"/>
      <c r="N172" s="538"/>
      <c r="O172" s="538"/>
      <c r="P172" s="538"/>
      <c r="Q172" s="538"/>
      <c r="R172" s="538"/>
      <c r="S172" s="538"/>
      <c r="T172" s="538"/>
      <c r="U172" s="538"/>
      <c r="V172" s="538"/>
      <c r="W172" s="538"/>
      <c r="X172" s="538"/>
      <c r="Y172" s="538"/>
      <c r="Z172" s="538"/>
    </row>
    <row r="173" spans="1:26" ht="18" customHeight="1">
      <c r="A173" s="538"/>
      <c r="B173" s="538"/>
      <c r="C173" s="538"/>
      <c r="D173" s="538"/>
      <c r="E173" s="538"/>
      <c r="F173" s="686"/>
      <c r="G173" s="538"/>
      <c r="H173" s="538"/>
      <c r="I173" s="538"/>
      <c r="J173" s="538"/>
      <c r="K173" s="538"/>
      <c r="L173" s="538"/>
      <c r="M173" s="538"/>
      <c r="N173" s="538"/>
      <c r="O173" s="538"/>
      <c r="P173" s="538"/>
      <c r="Q173" s="538"/>
      <c r="R173" s="538"/>
      <c r="S173" s="538"/>
      <c r="T173" s="538"/>
      <c r="U173" s="538"/>
      <c r="V173" s="538"/>
      <c r="W173" s="538"/>
      <c r="X173" s="538"/>
      <c r="Y173" s="538"/>
      <c r="Z173" s="538"/>
    </row>
    <row r="174" spans="1:26" ht="18" customHeight="1">
      <c r="A174" s="538"/>
      <c r="B174" s="538"/>
      <c r="C174" s="538"/>
      <c r="D174" s="538"/>
      <c r="E174" s="538"/>
      <c r="F174" s="686"/>
      <c r="G174" s="538"/>
      <c r="H174" s="538"/>
      <c r="I174" s="538"/>
      <c r="J174" s="538"/>
      <c r="K174" s="538"/>
      <c r="L174" s="538"/>
      <c r="M174" s="538"/>
      <c r="N174" s="538"/>
      <c r="O174" s="538"/>
      <c r="P174" s="538"/>
      <c r="Q174" s="538"/>
      <c r="R174" s="538"/>
      <c r="S174" s="538"/>
      <c r="T174" s="538"/>
      <c r="U174" s="538"/>
      <c r="V174" s="538"/>
      <c r="W174" s="538"/>
      <c r="X174" s="538"/>
      <c r="Y174" s="538"/>
      <c r="Z174" s="538"/>
    </row>
    <row r="175" spans="1:26" ht="18" customHeight="1">
      <c r="A175" s="538"/>
      <c r="B175" s="538"/>
      <c r="C175" s="538"/>
      <c r="D175" s="538"/>
      <c r="E175" s="538"/>
      <c r="F175" s="686"/>
      <c r="G175" s="538"/>
      <c r="H175" s="538"/>
      <c r="I175" s="538"/>
      <c r="J175" s="538"/>
      <c r="K175" s="538"/>
      <c r="L175" s="538"/>
      <c r="M175" s="538"/>
      <c r="N175" s="538"/>
      <c r="O175" s="538"/>
      <c r="P175" s="538"/>
      <c r="Q175" s="538"/>
      <c r="R175" s="538"/>
      <c r="S175" s="538"/>
      <c r="T175" s="538"/>
      <c r="U175" s="538"/>
      <c r="V175" s="538"/>
      <c r="W175" s="538"/>
      <c r="X175" s="538"/>
      <c r="Y175" s="538"/>
      <c r="Z175" s="538"/>
    </row>
    <row r="176" spans="1:26" ht="18" customHeight="1">
      <c r="A176" s="538"/>
      <c r="B176" s="538"/>
      <c r="C176" s="538"/>
      <c r="D176" s="538"/>
      <c r="E176" s="538"/>
      <c r="F176" s="686"/>
      <c r="G176" s="538"/>
      <c r="H176" s="538"/>
      <c r="I176" s="538"/>
      <c r="J176" s="538"/>
      <c r="K176" s="538"/>
      <c r="L176" s="538"/>
      <c r="M176" s="538"/>
      <c r="N176" s="538"/>
      <c r="O176" s="538"/>
      <c r="P176" s="538"/>
      <c r="Q176" s="538"/>
      <c r="R176" s="538"/>
      <c r="S176" s="538"/>
      <c r="T176" s="538"/>
      <c r="U176" s="538"/>
      <c r="V176" s="538"/>
      <c r="W176" s="538"/>
      <c r="X176" s="538"/>
      <c r="Y176" s="538"/>
      <c r="Z176" s="538"/>
    </row>
    <row r="177" spans="1:26" ht="18" customHeight="1">
      <c r="A177" s="538"/>
      <c r="B177" s="538"/>
      <c r="C177" s="538"/>
      <c r="D177" s="538"/>
      <c r="E177" s="538"/>
      <c r="F177" s="686"/>
      <c r="G177" s="538"/>
      <c r="H177" s="538"/>
      <c r="I177" s="538"/>
      <c r="J177" s="538"/>
      <c r="K177" s="538"/>
      <c r="L177" s="538"/>
      <c r="M177" s="538"/>
      <c r="N177" s="538"/>
      <c r="O177" s="538"/>
      <c r="P177" s="538"/>
      <c r="Q177" s="538"/>
      <c r="R177" s="538"/>
      <c r="S177" s="538"/>
      <c r="T177" s="538"/>
      <c r="U177" s="538"/>
      <c r="V177" s="538"/>
      <c r="W177" s="538"/>
      <c r="X177" s="538"/>
      <c r="Y177" s="538"/>
      <c r="Z177" s="538"/>
    </row>
    <row r="178" spans="1:26" ht="18" customHeight="1">
      <c r="A178" s="538"/>
      <c r="B178" s="538"/>
      <c r="C178" s="538"/>
      <c r="D178" s="538"/>
      <c r="E178" s="538"/>
      <c r="F178" s="686"/>
      <c r="G178" s="538"/>
      <c r="H178" s="538"/>
      <c r="I178" s="538"/>
      <c r="J178" s="538"/>
      <c r="K178" s="538"/>
      <c r="L178" s="538"/>
      <c r="M178" s="538"/>
      <c r="N178" s="538"/>
      <c r="O178" s="538"/>
      <c r="P178" s="538"/>
      <c r="Q178" s="538"/>
      <c r="R178" s="538"/>
      <c r="S178" s="538"/>
      <c r="T178" s="538"/>
      <c r="U178" s="538"/>
      <c r="V178" s="538"/>
      <c r="W178" s="538"/>
      <c r="X178" s="538"/>
      <c r="Y178" s="538"/>
      <c r="Z178" s="538"/>
    </row>
    <row r="179" spans="1:26" ht="18" customHeight="1">
      <c r="A179" s="538"/>
      <c r="B179" s="538"/>
      <c r="C179" s="538"/>
      <c r="D179" s="538"/>
      <c r="E179" s="538"/>
      <c r="F179" s="686"/>
      <c r="G179" s="538"/>
      <c r="H179" s="538"/>
      <c r="I179" s="538"/>
      <c r="J179" s="538"/>
      <c r="K179" s="538"/>
      <c r="L179" s="538"/>
      <c r="M179" s="538"/>
      <c r="N179" s="538"/>
      <c r="O179" s="538"/>
      <c r="P179" s="538"/>
      <c r="Q179" s="538"/>
      <c r="R179" s="538"/>
      <c r="S179" s="538"/>
      <c r="T179" s="538"/>
      <c r="U179" s="538"/>
      <c r="V179" s="538"/>
      <c r="W179" s="538"/>
      <c r="X179" s="538"/>
      <c r="Y179" s="538"/>
      <c r="Z179" s="538"/>
    </row>
    <row r="180" spans="1:26" ht="18" customHeight="1">
      <c r="A180" s="538"/>
      <c r="B180" s="538"/>
      <c r="C180" s="538"/>
      <c r="D180" s="538"/>
      <c r="E180" s="538"/>
      <c r="F180" s="686"/>
      <c r="G180" s="538"/>
      <c r="H180" s="538"/>
      <c r="I180" s="538"/>
      <c r="J180" s="538"/>
      <c r="K180" s="538"/>
      <c r="L180" s="538"/>
      <c r="M180" s="538"/>
      <c r="N180" s="538"/>
      <c r="O180" s="538"/>
      <c r="P180" s="538"/>
      <c r="Q180" s="538"/>
      <c r="R180" s="538"/>
      <c r="S180" s="538"/>
      <c r="T180" s="538"/>
      <c r="U180" s="538"/>
      <c r="V180" s="538"/>
      <c r="W180" s="538"/>
      <c r="X180" s="538"/>
      <c r="Y180" s="538"/>
      <c r="Z180" s="538"/>
    </row>
    <row r="181" spans="1:26" ht="18" customHeight="1">
      <c r="A181" s="538"/>
      <c r="B181" s="538"/>
      <c r="C181" s="538"/>
      <c r="D181" s="538"/>
      <c r="E181" s="538"/>
      <c r="F181" s="686"/>
      <c r="G181" s="538"/>
      <c r="H181" s="538"/>
      <c r="I181" s="538"/>
      <c r="J181" s="538"/>
      <c r="K181" s="538"/>
      <c r="L181" s="538"/>
      <c r="M181" s="538"/>
      <c r="N181" s="538"/>
      <c r="O181" s="538"/>
      <c r="P181" s="538"/>
      <c r="Q181" s="538"/>
      <c r="R181" s="538"/>
      <c r="S181" s="538"/>
      <c r="T181" s="538"/>
      <c r="U181" s="538"/>
      <c r="V181" s="538"/>
      <c r="W181" s="538"/>
      <c r="X181" s="538"/>
      <c r="Y181" s="538"/>
      <c r="Z181" s="538"/>
    </row>
    <row r="182" spans="1:26" ht="18" customHeight="1">
      <c r="A182" s="538"/>
      <c r="B182" s="538"/>
      <c r="C182" s="538"/>
      <c r="D182" s="538"/>
      <c r="E182" s="538"/>
      <c r="F182" s="686"/>
      <c r="G182" s="538"/>
      <c r="H182" s="538"/>
      <c r="I182" s="538"/>
      <c r="J182" s="538"/>
      <c r="K182" s="538"/>
      <c r="L182" s="538"/>
      <c r="M182" s="538"/>
      <c r="N182" s="538"/>
      <c r="O182" s="538"/>
      <c r="P182" s="538"/>
      <c r="Q182" s="538"/>
      <c r="R182" s="538"/>
      <c r="S182" s="538"/>
      <c r="T182" s="538"/>
      <c r="U182" s="538"/>
      <c r="V182" s="538"/>
      <c r="W182" s="538"/>
      <c r="X182" s="538"/>
      <c r="Y182" s="538"/>
      <c r="Z182" s="538"/>
    </row>
    <row r="183" spans="1:26" ht="18" customHeight="1">
      <c r="A183" s="538"/>
      <c r="B183" s="538"/>
      <c r="C183" s="538"/>
      <c r="D183" s="538"/>
      <c r="E183" s="538"/>
      <c r="F183" s="686"/>
      <c r="G183" s="538"/>
      <c r="H183" s="538"/>
      <c r="I183" s="538"/>
      <c r="J183" s="538"/>
      <c r="K183" s="538"/>
      <c r="L183" s="538"/>
      <c r="M183" s="538"/>
      <c r="N183" s="538"/>
      <c r="O183" s="538"/>
      <c r="P183" s="538"/>
      <c r="Q183" s="538"/>
      <c r="R183" s="538"/>
      <c r="S183" s="538"/>
      <c r="T183" s="538"/>
      <c r="U183" s="538"/>
      <c r="V183" s="538"/>
      <c r="W183" s="538"/>
      <c r="X183" s="538"/>
      <c r="Y183" s="538"/>
      <c r="Z183" s="538"/>
    </row>
    <row r="184" spans="1:26" ht="18" customHeight="1">
      <c r="A184" s="538"/>
      <c r="B184" s="538"/>
      <c r="C184" s="538"/>
      <c r="D184" s="538"/>
      <c r="E184" s="538"/>
      <c r="F184" s="686"/>
      <c r="G184" s="538"/>
      <c r="H184" s="538"/>
      <c r="I184" s="538"/>
      <c r="J184" s="538"/>
      <c r="K184" s="538"/>
      <c r="L184" s="538"/>
      <c r="M184" s="538"/>
      <c r="N184" s="538"/>
      <c r="O184" s="538"/>
      <c r="P184" s="538"/>
      <c r="Q184" s="538"/>
      <c r="R184" s="538"/>
      <c r="S184" s="538"/>
      <c r="T184" s="538"/>
      <c r="U184" s="538"/>
      <c r="V184" s="538"/>
      <c r="W184" s="538"/>
      <c r="X184" s="538"/>
      <c r="Y184" s="538"/>
      <c r="Z184" s="538"/>
    </row>
    <row r="185" spans="1:26" ht="18" customHeight="1">
      <c r="A185" s="538"/>
      <c r="B185" s="538"/>
      <c r="C185" s="538"/>
      <c r="D185" s="538"/>
      <c r="E185" s="538"/>
      <c r="F185" s="686"/>
      <c r="G185" s="538"/>
      <c r="H185" s="538"/>
      <c r="I185" s="538"/>
      <c r="J185" s="538"/>
      <c r="K185" s="538"/>
      <c r="L185" s="538"/>
      <c r="M185" s="538"/>
      <c r="N185" s="538"/>
      <c r="O185" s="538"/>
      <c r="P185" s="538"/>
      <c r="Q185" s="538"/>
      <c r="R185" s="538"/>
      <c r="S185" s="538"/>
      <c r="T185" s="538"/>
      <c r="U185" s="538"/>
      <c r="V185" s="538"/>
      <c r="W185" s="538"/>
      <c r="X185" s="538"/>
      <c r="Y185" s="538"/>
      <c r="Z185" s="538"/>
    </row>
    <row r="186" spans="1:26" ht="18" customHeight="1">
      <c r="A186" s="538"/>
      <c r="B186" s="538"/>
      <c r="C186" s="538"/>
      <c r="D186" s="538"/>
      <c r="E186" s="538"/>
      <c r="F186" s="686"/>
      <c r="G186" s="538"/>
      <c r="H186" s="538"/>
      <c r="I186" s="538"/>
      <c r="J186" s="538"/>
      <c r="K186" s="538"/>
      <c r="L186" s="538"/>
      <c r="M186" s="538"/>
      <c r="N186" s="538"/>
      <c r="O186" s="538"/>
      <c r="P186" s="538"/>
      <c r="Q186" s="538"/>
      <c r="R186" s="538"/>
      <c r="S186" s="538"/>
      <c r="T186" s="538"/>
      <c r="U186" s="538"/>
      <c r="V186" s="538"/>
      <c r="W186" s="538"/>
      <c r="X186" s="538"/>
      <c r="Y186" s="538"/>
      <c r="Z186" s="538"/>
    </row>
    <row r="187" spans="1:26" ht="18" customHeight="1">
      <c r="A187" s="538"/>
      <c r="B187" s="538"/>
      <c r="C187" s="538"/>
      <c r="D187" s="538"/>
      <c r="E187" s="538"/>
      <c r="F187" s="686"/>
      <c r="G187" s="538"/>
      <c r="H187" s="538"/>
      <c r="I187" s="538"/>
      <c r="J187" s="538"/>
      <c r="K187" s="538"/>
      <c r="L187" s="538"/>
      <c r="M187" s="538"/>
      <c r="N187" s="538"/>
      <c r="O187" s="538"/>
      <c r="P187" s="538"/>
      <c r="Q187" s="538"/>
      <c r="R187" s="538"/>
      <c r="S187" s="538"/>
      <c r="T187" s="538"/>
      <c r="U187" s="538"/>
      <c r="V187" s="538"/>
      <c r="W187" s="538"/>
      <c r="X187" s="538"/>
      <c r="Y187" s="538"/>
      <c r="Z187" s="538"/>
    </row>
    <row r="188" spans="1:26" ht="18" customHeight="1">
      <c r="A188" s="538"/>
      <c r="B188" s="538"/>
      <c r="C188" s="538"/>
      <c r="D188" s="538"/>
      <c r="E188" s="538"/>
      <c r="F188" s="686"/>
      <c r="G188" s="538"/>
      <c r="H188" s="538"/>
      <c r="I188" s="538"/>
      <c r="J188" s="538"/>
      <c r="K188" s="538"/>
      <c r="L188" s="538"/>
      <c r="M188" s="538"/>
      <c r="N188" s="538"/>
      <c r="O188" s="538"/>
      <c r="P188" s="538"/>
      <c r="Q188" s="538"/>
      <c r="R188" s="538"/>
      <c r="S188" s="538"/>
      <c r="T188" s="538"/>
      <c r="U188" s="538"/>
      <c r="V188" s="538"/>
      <c r="W188" s="538"/>
      <c r="X188" s="538"/>
      <c r="Y188" s="538"/>
      <c r="Z188" s="538"/>
    </row>
    <row r="189" spans="1:26" ht="18" customHeight="1">
      <c r="A189" s="538"/>
      <c r="B189" s="538"/>
      <c r="C189" s="538"/>
      <c r="D189" s="538"/>
      <c r="E189" s="538"/>
      <c r="F189" s="686"/>
      <c r="G189" s="538"/>
      <c r="H189" s="538"/>
      <c r="I189" s="538"/>
      <c r="J189" s="538"/>
      <c r="K189" s="538"/>
      <c r="L189" s="538"/>
      <c r="M189" s="538"/>
      <c r="N189" s="538"/>
      <c r="O189" s="538"/>
      <c r="P189" s="538"/>
      <c r="Q189" s="538"/>
      <c r="R189" s="538"/>
      <c r="S189" s="538"/>
      <c r="T189" s="538"/>
      <c r="U189" s="538"/>
      <c r="V189" s="538"/>
      <c r="W189" s="538"/>
      <c r="X189" s="538"/>
      <c r="Y189" s="538"/>
      <c r="Z189" s="538"/>
    </row>
    <row r="190" spans="1:26" ht="18" customHeight="1">
      <c r="A190" s="538"/>
      <c r="B190" s="538"/>
      <c r="C190" s="538"/>
      <c r="D190" s="538"/>
      <c r="E190" s="538"/>
      <c r="F190" s="686"/>
      <c r="G190" s="538"/>
      <c r="H190" s="538"/>
      <c r="I190" s="538"/>
      <c r="J190" s="538"/>
      <c r="K190" s="538"/>
      <c r="L190" s="538"/>
      <c r="M190" s="538"/>
      <c r="N190" s="538"/>
      <c r="O190" s="538"/>
      <c r="P190" s="538"/>
      <c r="Q190" s="538"/>
      <c r="R190" s="538"/>
      <c r="S190" s="538"/>
      <c r="T190" s="538"/>
      <c r="U190" s="538"/>
      <c r="V190" s="538"/>
      <c r="W190" s="538"/>
      <c r="X190" s="538"/>
      <c r="Y190" s="538"/>
      <c r="Z190" s="538"/>
    </row>
    <row r="191" spans="1:26" ht="18" customHeight="1">
      <c r="A191" s="538"/>
      <c r="B191" s="538"/>
      <c r="C191" s="538"/>
      <c r="D191" s="538"/>
      <c r="E191" s="538"/>
      <c r="F191" s="686"/>
      <c r="G191" s="538"/>
      <c r="H191" s="538"/>
      <c r="I191" s="538"/>
      <c r="J191" s="538"/>
      <c r="K191" s="538"/>
      <c r="L191" s="538"/>
      <c r="M191" s="538"/>
      <c r="N191" s="538"/>
      <c r="O191" s="538"/>
      <c r="P191" s="538"/>
      <c r="Q191" s="538"/>
      <c r="R191" s="538"/>
      <c r="S191" s="538"/>
      <c r="T191" s="538"/>
      <c r="U191" s="538"/>
      <c r="V191" s="538"/>
      <c r="W191" s="538"/>
      <c r="X191" s="538"/>
      <c r="Y191" s="538"/>
      <c r="Z191" s="538"/>
    </row>
    <row r="192" spans="1:26" ht="18" customHeight="1">
      <c r="A192" s="538"/>
      <c r="B192" s="538"/>
      <c r="C192" s="538"/>
      <c r="D192" s="538"/>
      <c r="E192" s="538"/>
      <c r="F192" s="686"/>
      <c r="G192" s="538"/>
      <c r="H192" s="538"/>
      <c r="I192" s="538"/>
      <c r="J192" s="538"/>
      <c r="K192" s="538"/>
      <c r="L192" s="538"/>
      <c r="M192" s="538"/>
      <c r="N192" s="538"/>
      <c r="O192" s="538"/>
      <c r="P192" s="538"/>
      <c r="Q192" s="538"/>
      <c r="R192" s="538"/>
      <c r="S192" s="538"/>
      <c r="T192" s="538"/>
      <c r="U192" s="538"/>
      <c r="V192" s="538"/>
      <c r="W192" s="538"/>
      <c r="X192" s="538"/>
      <c r="Y192" s="538"/>
      <c r="Z192" s="538"/>
    </row>
    <row r="193" spans="1:26" ht="18" customHeight="1">
      <c r="A193" s="538"/>
      <c r="B193" s="538"/>
      <c r="C193" s="538"/>
      <c r="D193" s="538"/>
      <c r="E193" s="538"/>
      <c r="F193" s="686"/>
      <c r="G193" s="538"/>
      <c r="H193" s="538"/>
      <c r="I193" s="538"/>
      <c r="J193" s="538"/>
      <c r="K193" s="538"/>
      <c r="L193" s="538"/>
      <c r="M193" s="538"/>
      <c r="N193" s="538"/>
      <c r="O193" s="538"/>
      <c r="P193" s="538"/>
      <c r="Q193" s="538"/>
      <c r="R193" s="538"/>
      <c r="S193" s="538"/>
      <c r="T193" s="538"/>
      <c r="U193" s="538"/>
      <c r="V193" s="538"/>
      <c r="W193" s="538"/>
      <c r="X193" s="538"/>
      <c r="Y193" s="538"/>
      <c r="Z193" s="538"/>
    </row>
    <row r="194" spans="1:26" ht="18" customHeight="1">
      <c r="A194" s="538"/>
      <c r="B194" s="538"/>
      <c r="C194" s="538"/>
      <c r="D194" s="538"/>
      <c r="E194" s="538"/>
      <c r="F194" s="686"/>
      <c r="G194" s="538"/>
      <c r="H194" s="538"/>
      <c r="I194" s="538"/>
      <c r="J194" s="538"/>
      <c r="K194" s="538"/>
      <c r="L194" s="538"/>
      <c r="M194" s="538"/>
      <c r="N194" s="538"/>
      <c r="O194" s="538"/>
      <c r="P194" s="538"/>
      <c r="Q194" s="538"/>
      <c r="R194" s="538"/>
      <c r="S194" s="538"/>
      <c r="T194" s="538"/>
      <c r="U194" s="538"/>
      <c r="V194" s="538"/>
      <c r="W194" s="538"/>
      <c r="X194" s="538"/>
      <c r="Y194" s="538"/>
      <c r="Z194" s="538"/>
    </row>
    <row r="195" spans="1:26" ht="18" customHeight="1">
      <c r="A195" s="538"/>
      <c r="B195" s="538"/>
      <c r="C195" s="538"/>
      <c r="D195" s="538"/>
      <c r="E195" s="538"/>
      <c r="F195" s="686"/>
      <c r="G195" s="538"/>
      <c r="H195" s="538"/>
      <c r="I195" s="538"/>
      <c r="J195" s="538"/>
      <c r="K195" s="538"/>
      <c r="L195" s="538"/>
      <c r="M195" s="538"/>
      <c r="N195" s="538"/>
      <c r="O195" s="538"/>
      <c r="P195" s="538"/>
      <c r="Q195" s="538"/>
      <c r="R195" s="538"/>
      <c r="S195" s="538"/>
      <c r="T195" s="538"/>
      <c r="U195" s="538"/>
      <c r="V195" s="538"/>
      <c r="W195" s="538"/>
      <c r="X195" s="538"/>
      <c r="Y195" s="538"/>
      <c r="Z195" s="538"/>
    </row>
    <row r="196" spans="1:26" ht="18" customHeight="1">
      <c r="A196" s="538"/>
      <c r="B196" s="538"/>
      <c r="C196" s="538"/>
      <c r="D196" s="538"/>
      <c r="E196" s="538"/>
      <c r="F196" s="686"/>
      <c r="G196" s="538"/>
      <c r="H196" s="538"/>
      <c r="I196" s="538"/>
      <c r="J196" s="538"/>
      <c r="K196" s="538"/>
      <c r="L196" s="538"/>
      <c r="M196" s="538"/>
      <c r="N196" s="538"/>
      <c r="O196" s="538"/>
      <c r="P196" s="538"/>
      <c r="Q196" s="538"/>
      <c r="R196" s="538"/>
      <c r="S196" s="538"/>
      <c r="T196" s="538"/>
      <c r="U196" s="538"/>
      <c r="V196" s="538"/>
      <c r="W196" s="538"/>
      <c r="X196" s="538"/>
      <c r="Y196" s="538"/>
      <c r="Z196" s="538"/>
    </row>
    <row r="197" spans="1:26" ht="18" customHeight="1">
      <c r="A197" s="538"/>
      <c r="B197" s="538"/>
      <c r="C197" s="538"/>
      <c r="D197" s="538"/>
      <c r="E197" s="538"/>
      <c r="F197" s="686"/>
      <c r="G197" s="538"/>
      <c r="H197" s="538"/>
      <c r="I197" s="538"/>
      <c r="J197" s="538"/>
      <c r="K197" s="538"/>
      <c r="L197" s="538"/>
      <c r="M197" s="538"/>
      <c r="N197" s="538"/>
      <c r="O197" s="538"/>
      <c r="P197" s="538"/>
      <c r="Q197" s="538"/>
      <c r="R197" s="538"/>
      <c r="S197" s="538"/>
      <c r="T197" s="538"/>
      <c r="U197" s="538"/>
      <c r="V197" s="538"/>
      <c r="W197" s="538"/>
      <c r="X197" s="538"/>
      <c r="Y197" s="538"/>
      <c r="Z197" s="538"/>
    </row>
    <row r="198" spans="1:26" ht="18" customHeight="1">
      <c r="A198" s="538"/>
      <c r="B198" s="538"/>
      <c r="C198" s="538"/>
      <c r="D198" s="538"/>
      <c r="E198" s="538"/>
      <c r="F198" s="686"/>
      <c r="G198" s="538"/>
      <c r="H198" s="538"/>
      <c r="I198" s="538"/>
      <c r="J198" s="538"/>
      <c r="K198" s="538"/>
      <c r="L198" s="538"/>
      <c r="M198" s="538"/>
      <c r="N198" s="538"/>
      <c r="O198" s="538"/>
      <c r="P198" s="538"/>
      <c r="Q198" s="538"/>
      <c r="R198" s="538"/>
      <c r="S198" s="538"/>
      <c r="T198" s="538"/>
      <c r="U198" s="538"/>
      <c r="V198" s="538"/>
      <c r="W198" s="538"/>
      <c r="X198" s="538"/>
      <c r="Y198" s="538"/>
      <c r="Z198" s="538"/>
    </row>
    <row r="199" spans="1:26" ht="18" customHeight="1">
      <c r="A199" s="538"/>
      <c r="B199" s="538"/>
      <c r="C199" s="538"/>
      <c r="D199" s="538"/>
      <c r="E199" s="538"/>
      <c r="F199" s="686"/>
      <c r="G199" s="538"/>
      <c r="H199" s="538"/>
      <c r="I199" s="538"/>
      <c r="J199" s="538"/>
      <c r="K199" s="538"/>
      <c r="L199" s="538"/>
      <c r="M199" s="538"/>
      <c r="N199" s="538"/>
      <c r="O199" s="538"/>
      <c r="P199" s="538"/>
      <c r="Q199" s="538"/>
      <c r="R199" s="538"/>
      <c r="S199" s="538"/>
      <c r="T199" s="538"/>
      <c r="U199" s="538"/>
      <c r="V199" s="538"/>
      <c r="W199" s="538"/>
      <c r="X199" s="538"/>
      <c r="Y199" s="538"/>
      <c r="Z199" s="538"/>
    </row>
    <row r="200" spans="1:26" ht="18" customHeight="1">
      <c r="A200" s="538"/>
      <c r="B200" s="538"/>
      <c r="C200" s="538"/>
      <c r="D200" s="538"/>
      <c r="E200" s="538"/>
      <c r="F200" s="686"/>
      <c r="G200" s="538"/>
      <c r="H200" s="538"/>
      <c r="I200" s="538"/>
      <c r="J200" s="538"/>
      <c r="K200" s="538"/>
      <c r="L200" s="538"/>
      <c r="M200" s="538"/>
      <c r="N200" s="538"/>
      <c r="O200" s="538"/>
      <c r="P200" s="538"/>
      <c r="Q200" s="538"/>
      <c r="R200" s="538"/>
      <c r="S200" s="538"/>
      <c r="T200" s="538"/>
      <c r="U200" s="538"/>
      <c r="V200" s="538"/>
      <c r="W200" s="538"/>
      <c r="X200" s="538"/>
      <c r="Y200" s="538"/>
      <c r="Z200" s="538"/>
    </row>
    <row r="201" spans="1:26" ht="18" customHeight="1">
      <c r="A201" s="538"/>
      <c r="B201" s="538"/>
      <c r="C201" s="538"/>
      <c r="D201" s="538"/>
      <c r="E201" s="538"/>
      <c r="F201" s="686"/>
      <c r="G201" s="538"/>
      <c r="H201" s="538"/>
      <c r="I201" s="538"/>
      <c r="J201" s="538"/>
      <c r="K201" s="538"/>
      <c r="L201" s="538"/>
      <c r="M201" s="538"/>
      <c r="N201" s="538"/>
      <c r="O201" s="538"/>
      <c r="P201" s="538"/>
      <c r="Q201" s="538"/>
      <c r="R201" s="538"/>
      <c r="S201" s="538"/>
      <c r="T201" s="538"/>
      <c r="U201" s="538"/>
      <c r="V201" s="538"/>
      <c r="W201" s="538"/>
      <c r="X201" s="538"/>
      <c r="Y201" s="538"/>
      <c r="Z201" s="538"/>
    </row>
    <row r="202" spans="1:26" ht="18" customHeight="1">
      <c r="A202" s="538"/>
      <c r="B202" s="538"/>
      <c r="C202" s="538"/>
      <c r="D202" s="538"/>
      <c r="E202" s="538"/>
      <c r="F202" s="686"/>
      <c r="G202" s="538"/>
      <c r="H202" s="538"/>
      <c r="I202" s="538"/>
      <c r="J202" s="538"/>
      <c r="K202" s="538"/>
      <c r="L202" s="538"/>
      <c r="M202" s="538"/>
      <c r="N202" s="538"/>
      <c r="O202" s="538"/>
      <c r="P202" s="538"/>
      <c r="Q202" s="538"/>
      <c r="R202" s="538"/>
      <c r="S202" s="538"/>
      <c r="T202" s="538"/>
      <c r="U202" s="538"/>
      <c r="V202" s="538"/>
      <c r="W202" s="538"/>
      <c r="X202" s="538"/>
      <c r="Y202" s="538"/>
      <c r="Z202" s="538"/>
    </row>
    <row r="203" spans="1:26" ht="18" customHeight="1">
      <c r="A203" s="538"/>
      <c r="B203" s="538"/>
      <c r="C203" s="538"/>
      <c r="D203" s="538"/>
      <c r="E203" s="538"/>
      <c r="F203" s="686"/>
      <c r="G203" s="538"/>
      <c r="H203" s="538"/>
      <c r="I203" s="538"/>
      <c r="J203" s="538"/>
      <c r="K203" s="538"/>
      <c r="L203" s="538"/>
      <c r="M203" s="538"/>
      <c r="N203" s="538"/>
      <c r="O203" s="538"/>
      <c r="P203" s="538"/>
      <c r="Q203" s="538"/>
      <c r="R203" s="538"/>
      <c r="S203" s="538"/>
      <c r="T203" s="538"/>
      <c r="U203" s="538"/>
      <c r="V203" s="538"/>
      <c r="W203" s="538"/>
      <c r="X203" s="538"/>
      <c r="Y203" s="538"/>
      <c r="Z203" s="538"/>
    </row>
    <row r="204" spans="1:26" ht="18" customHeight="1">
      <c r="A204" s="538"/>
      <c r="B204" s="538"/>
      <c r="C204" s="538"/>
      <c r="D204" s="538"/>
      <c r="E204" s="538"/>
      <c r="F204" s="686"/>
      <c r="G204" s="538"/>
      <c r="H204" s="538"/>
      <c r="I204" s="538"/>
      <c r="J204" s="538"/>
      <c r="K204" s="538"/>
      <c r="L204" s="538"/>
      <c r="M204" s="538"/>
      <c r="N204" s="538"/>
      <c r="O204" s="538"/>
      <c r="P204" s="538"/>
      <c r="Q204" s="538"/>
      <c r="R204" s="538"/>
      <c r="S204" s="538"/>
      <c r="T204" s="538"/>
      <c r="U204" s="538"/>
      <c r="V204" s="538"/>
      <c r="W204" s="538"/>
      <c r="X204" s="538"/>
      <c r="Y204" s="538"/>
      <c r="Z204" s="538"/>
    </row>
    <row r="205" spans="1:26" ht="18" customHeight="1">
      <c r="A205" s="538"/>
      <c r="B205" s="538"/>
      <c r="C205" s="538"/>
      <c r="D205" s="538"/>
      <c r="E205" s="538"/>
      <c r="F205" s="686"/>
      <c r="G205" s="538"/>
      <c r="H205" s="538"/>
      <c r="I205" s="538"/>
      <c r="J205" s="538"/>
      <c r="K205" s="538"/>
      <c r="L205" s="538"/>
      <c r="M205" s="538"/>
      <c r="N205" s="538"/>
      <c r="O205" s="538"/>
      <c r="P205" s="538"/>
      <c r="Q205" s="538"/>
      <c r="R205" s="538"/>
      <c r="S205" s="538"/>
      <c r="T205" s="538"/>
      <c r="U205" s="538"/>
      <c r="V205" s="538"/>
      <c r="W205" s="538"/>
      <c r="X205" s="538"/>
      <c r="Y205" s="538"/>
      <c r="Z205" s="538"/>
    </row>
    <row r="206" spans="1:26" ht="18" customHeight="1">
      <c r="A206" s="538"/>
      <c r="B206" s="538"/>
      <c r="C206" s="538"/>
      <c r="D206" s="538"/>
      <c r="E206" s="538"/>
      <c r="F206" s="686"/>
      <c r="G206" s="538"/>
      <c r="H206" s="538"/>
      <c r="I206" s="538"/>
      <c r="J206" s="538"/>
      <c r="K206" s="538"/>
      <c r="L206" s="538"/>
      <c r="M206" s="538"/>
      <c r="N206" s="538"/>
      <c r="O206" s="538"/>
      <c r="P206" s="538"/>
      <c r="Q206" s="538"/>
      <c r="R206" s="538"/>
      <c r="S206" s="538"/>
      <c r="T206" s="538"/>
      <c r="U206" s="538"/>
      <c r="V206" s="538"/>
      <c r="W206" s="538"/>
      <c r="X206" s="538"/>
      <c r="Y206" s="538"/>
      <c r="Z206" s="538"/>
    </row>
    <row r="207" spans="1:26" ht="18" customHeight="1">
      <c r="A207" s="538"/>
      <c r="B207" s="538"/>
      <c r="C207" s="538"/>
      <c r="D207" s="538"/>
      <c r="E207" s="538"/>
      <c r="F207" s="686"/>
      <c r="G207" s="538"/>
      <c r="H207" s="538"/>
      <c r="I207" s="538"/>
      <c r="J207" s="538"/>
      <c r="K207" s="538"/>
      <c r="L207" s="538"/>
      <c r="M207" s="538"/>
      <c r="N207" s="538"/>
      <c r="O207" s="538"/>
      <c r="P207" s="538"/>
      <c r="Q207" s="538"/>
      <c r="R207" s="538"/>
      <c r="S207" s="538"/>
      <c r="T207" s="538"/>
      <c r="U207" s="538"/>
      <c r="V207" s="538"/>
      <c r="W207" s="538"/>
      <c r="X207" s="538"/>
      <c r="Y207" s="538"/>
      <c r="Z207" s="538"/>
    </row>
    <row r="208" spans="1:26" ht="18" customHeight="1">
      <c r="A208" s="538"/>
      <c r="B208" s="538"/>
      <c r="C208" s="538"/>
      <c r="D208" s="538"/>
      <c r="E208" s="538"/>
      <c r="F208" s="686"/>
      <c r="G208" s="538"/>
      <c r="H208" s="538"/>
      <c r="I208" s="538"/>
      <c r="J208" s="538"/>
      <c r="K208" s="538"/>
      <c r="L208" s="538"/>
      <c r="M208" s="538"/>
      <c r="N208" s="538"/>
      <c r="O208" s="538"/>
      <c r="P208" s="538"/>
      <c r="Q208" s="538"/>
      <c r="R208" s="538"/>
      <c r="S208" s="538"/>
      <c r="T208" s="538"/>
      <c r="U208" s="538"/>
      <c r="V208" s="538"/>
      <c r="W208" s="538"/>
      <c r="X208" s="538"/>
      <c r="Y208" s="538"/>
      <c r="Z208" s="538"/>
    </row>
    <row r="209" spans="1:26" ht="18" customHeight="1">
      <c r="A209" s="538"/>
      <c r="B209" s="538"/>
      <c r="C209" s="538"/>
      <c r="D209" s="538"/>
      <c r="E209" s="538"/>
      <c r="F209" s="686"/>
      <c r="G209" s="538"/>
      <c r="H209" s="538"/>
      <c r="I209" s="538"/>
      <c r="J209" s="538"/>
      <c r="K209" s="538"/>
      <c r="L209" s="538"/>
      <c r="M209" s="538"/>
      <c r="N209" s="538"/>
      <c r="O209" s="538"/>
      <c r="P209" s="538"/>
      <c r="Q209" s="538"/>
      <c r="R209" s="538"/>
      <c r="S209" s="538"/>
      <c r="T209" s="538"/>
      <c r="U209" s="538"/>
      <c r="V209" s="538"/>
      <c r="W209" s="538"/>
      <c r="X209" s="538"/>
      <c r="Y209" s="538"/>
      <c r="Z209" s="538"/>
    </row>
    <row r="210" spans="1:26" ht="18" customHeight="1">
      <c r="A210" s="538"/>
      <c r="B210" s="538"/>
      <c r="C210" s="538"/>
      <c r="D210" s="538"/>
      <c r="E210" s="538"/>
      <c r="F210" s="686"/>
      <c r="G210" s="538"/>
      <c r="H210" s="538"/>
      <c r="I210" s="538"/>
      <c r="J210" s="538"/>
      <c r="K210" s="538"/>
      <c r="L210" s="538"/>
      <c r="M210" s="538"/>
      <c r="N210" s="538"/>
      <c r="O210" s="538"/>
      <c r="P210" s="538"/>
      <c r="Q210" s="538"/>
      <c r="R210" s="538"/>
      <c r="S210" s="538"/>
      <c r="T210" s="538"/>
      <c r="U210" s="538"/>
      <c r="V210" s="538"/>
      <c r="W210" s="538"/>
      <c r="X210" s="538"/>
      <c r="Y210" s="538"/>
      <c r="Z210" s="538"/>
    </row>
    <row r="211" spans="1:26" ht="18" customHeight="1">
      <c r="A211" s="538"/>
      <c r="B211" s="538"/>
      <c r="C211" s="538"/>
      <c r="D211" s="538"/>
      <c r="E211" s="538"/>
      <c r="F211" s="686"/>
      <c r="G211" s="538"/>
      <c r="H211" s="538"/>
      <c r="I211" s="538"/>
      <c r="J211" s="538"/>
      <c r="K211" s="538"/>
      <c r="L211" s="538"/>
      <c r="M211" s="538"/>
      <c r="N211" s="538"/>
      <c r="O211" s="538"/>
      <c r="P211" s="538"/>
      <c r="Q211" s="538"/>
      <c r="R211" s="538"/>
      <c r="S211" s="538"/>
      <c r="T211" s="538"/>
      <c r="U211" s="538"/>
      <c r="V211" s="538"/>
      <c r="W211" s="538"/>
      <c r="X211" s="538"/>
      <c r="Y211" s="538"/>
      <c r="Z211" s="538"/>
    </row>
    <row r="212" spans="1:26" ht="18" customHeight="1">
      <c r="A212" s="538"/>
      <c r="B212" s="538"/>
      <c r="C212" s="538"/>
      <c r="D212" s="538"/>
      <c r="E212" s="538"/>
      <c r="F212" s="686"/>
      <c r="G212" s="538"/>
      <c r="H212" s="538"/>
      <c r="I212" s="538"/>
      <c r="J212" s="538"/>
      <c r="K212" s="538"/>
      <c r="L212" s="538"/>
      <c r="M212" s="538"/>
      <c r="N212" s="538"/>
      <c r="O212" s="538"/>
      <c r="P212" s="538"/>
      <c r="Q212" s="538"/>
      <c r="R212" s="538"/>
      <c r="S212" s="538"/>
      <c r="T212" s="538"/>
      <c r="U212" s="538"/>
      <c r="V212" s="538"/>
      <c r="W212" s="538"/>
      <c r="X212" s="538"/>
      <c r="Y212" s="538"/>
      <c r="Z212" s="538"/>
    </row>
    <row r="213" spans="1:26" ht="18" customHeight="1">
      <c r="A213" s="538"/>
      <c r="B213" s="538"/>
      <c r="C213" s="538"/>
      <c r="D213" s="538"/>
      <c r="E213" s="538"/>
      <c r="F213" s="686"/>
      <c r="G213" s="538"/>
      <c r="H213" s="538"/>
      <c r="I213" s="538"/>
      <c r="J213" s="538"/>
      <c r="K213" s="538"/>
      <c r="L213" s="538"/>
      <c r="M213" s="538"/>
      <c r="N213" s="538"/>
      <c r="O213" s="538"/>
      <c r="P213" s="538"/>
      <c r="Q213" s="538"/>
      <c r="R213" s="538"/>
      <c r="S213" s="538"/>
      <c r="T213" s="538"/>
      <c r="U213" s="538"/>
      <c r="V213" s="538"/>
      <c r="W213" s="538"/>
      <c r="X213" s="538"/>
      <c r="Y213" s="538"/>
      <c r="Z213" s="538"/>
    </row>
    <row r="214" spans="1:26" ht="18" customHeight="1">
      <c r="A214" s="538"/>
      <c r="B214" s="538"/>
      <c r="C214" s="538"/>
      <c r="D214" s="538"/>
      <c r="E214" s="538"/>
      <c r="F214" s="686"/>
      <c r="G214" s="538"/>
      <c r="H214" s="538"/>
      <c r="I214" s="538"/>
      <c r="J214" s="538"/>
      <c r="K214" s="538"/>
      <c r="L214" s="538"/>
      <c r="M214" s="538"/>
      <c r="N214" s="538"/>
      <c r="O214" s="538"/>
      <c r="P214" s="538"/>
      <c r="Q214" s="538"/>
      <c r="R214" s="538"/>
      <c r="S214" s="538"/>
      <c r="T214" s="538"/>
      <c r="U214" s="538"/>
      <c r="V214" s="538"/>
      <c r="W214" s="538"/>
      <c r="X214" s="538"/>
      <c r="Y214" s="538"/>
      <c r="Z214" s="538"/>
    </row>
    <row r="215" spans="1:26" ht="18" customHeight="1">
      <c r="A215" s="538"/>
      <c r="B215" s="538"/>
      <c r="C215" s="538"/>
      <c r="D215" s="538"/>
      <c r="E215" s="538"/>
      <c r="F215" s="686"/>
      <c r="G215" s="538"/>
      <c r="H215" s="538"/>
      <c r="I215" s="538"/>
      <c r="J215" s="538"/>
      <c r="K215" s="538"/>
      <c r="L215" s="538"/>
      <c r="M215" s="538"/>
      <c r="N215" s="538"/>
      <c r="O215" s="538"/>
      <c r="P215" s="538"/>
      <c r="Q215" s="538"/>
      <c r="R215" s="538"/>
      <c r="S215" s="538"/>
      <c r="T215" s="538"/>
      <c r="U215" s="538"/>
      <c r="V215" s="538"/>
      <c r="W215" s="538"/>
      <c r="X215" s="538"/>
      <c r="Y215" s="538"/>
      <c r="Z215" s="538"/>
    </row>
    <row r="216" spans="1:26" ht="18" customHeight="1">
      <c r="A216" s="538"/>
      <c r="B216" s="538"/>
      <c r="C216" s="538"/>
      <c r="D216" s="538"/>
      <c r="E216" s="538"/>
      <c r="F216" s="686"/>
      <c r="G216" s="538"/>
      <c r="H216" s="538"/>
      <c r="I216" s="538"/>
      <c r="J216" s="538"/>
      <c r="K216" s="538"/>
      <c r="L216" s="538"/>
      <c r="M216" s="538"/>
      <c r="N216" s="538"/>
      <c r="O216" s="538"/>
      <c r="P216" s="538"/>
      <c r="Q216" s="538"/>
      <c r="R216" s="538"/>
      <c r="S216" s="538"/>
      <c r="T216" s="538"/>
      <c r="U216" s="538"/>
      <c r="V216" s="538"/>
      <c r="W216" s="538"/>
      <c r="X216" s="538"/>
      <c r="Y216" s="538"/>
      <c r="Z216" s="538"/>
    </row>
    <row r="217" spans="1:26" ht="18" customHeight="1">
      <c r="A217" s="538"/>
      <c r="B217" s="538"/>
      <c r="C217" s="538"/>
      <c r="D217" s="538"/>
      <c r="E217" s="538"/>
      <c r="F217" s="686"/>
      <c r="G217" s="538"/>
      <c r="H217" s="538"/>
      <c r="I217" s="538"/>
      <c r="J217" s="538"/>
      <c r="K217" s="538"/>
      <c r="L217" s="538"/>
      <c r="M217" s="538"/>
      <c r="N217" s="538"/>
      <c r="O217" s="538"/>
      <c r="P217" s="538"/>
      <c r="Q217" s="538"/>
      <c r="R217" s="538"/>
      <c r="S217" s="538"/>
      <c r="T217" s="538"/>
      <c r="U217" s="538"/>
      <c r="V217" s="538"/>
      <c r="W217" s="538"/>
      <c r="X217" s="538"/>
      <c r="Y217" s="538"/>
      <c r="Z217" s="538"/>
    </row>
    <row r="218" spans="1:26" ht="18" customHeight="1">
      <c r="A218" s="538"/>
      <c r="B218" s="538"/>
      <c r="C218" s="538"/>
      <c r="D218" s="538"/>
      <c r="E218" s="538"/>
      <c r="F218" s="686"/>
      <c r="G218" s="538"/>
      <c r="H218" s="538"/>
      <c r="I218" s="538"/>
      <c r="J218" s="538"/>
      <c r="K218" s="538"/>
      <c r="L218" s="538"/>
      <c r="M218" s="538"/>
      <c r="N218" s="538"/>
      <c r="O218" s="538"/>
      <c r="P218" s="538"/>
      <c r="Q218" s="538"/>
      <c r="R218" s="538"/>
      <c r="S218" s="538"/>
      <c r="T218" s="538"/>
      <c r="U218" s="538"/>
      <c r="V218" s="538"/>
      <c r="W218" s="538"/>
      <c r="X218" s="538"/>
      <c r="Y218" s="538"/>
      <c r="Z218" s="538"/>
    </row>
    <row r="219" spans="1:26" ht="18" customHeight="1">
      <c r="A219" s="538"/>
      <c r="B219" s="538"/>
      <c r="C219" s="538"/>
      <c r="D219" s="538"/>
      <c r="E219" s="538"/>
      <c r="F219" s="686"/>
      <c r="G219" s="538"/>
      <c r="H219" s="538"/>
      <c r="I219" s="538"/>
      <c r="J219" s="538"/>
      <c r="K219" s="538"/>
      <c r="L219" s="538"/>
      <c r="M219" s="538"/>
      <c r="N219" s="538"/>
      <c r="O219" s="538"/>
      <c r="P219" s="538"/>
      <c r="Q219" s="538"/>
      <c r="R219" s="538"/>
      <c r="S219" s="538"/>
      <c r="T219" s="538"/>
      <c r="U219" s="538"/>
      <c r="V219" s="538"/>
      <c r="W219" s="538"/>
      <c r="X219" s="538"/>
      <c r="Y219" s="538"/>
      <c r="Z219" s="538"/>
    </row>
    <row r="220" spans="1:26" ht="18" customHeight="1">
      <c r="A220" s="538"/>
      <c r="B220" s="538"/>
      <c r="C220" s="538"/>
      <c r="D220" s="538"/>
      <c r="E220" s="538"/>
      <c r="F220" s="686"/>
      <c r="G220" s="538"/>
      <c r="H220" s="538"/>
      <c r="I220" s="538"/>
      <c r="J220" s="538"/>
      <c r="K220" s="538"/>
      <c r="L220" s="538"/>
      <c r="M220" s="538"/>
      <c r="N220" s="538"/>
      <c r="O220" s="538"/>
      <c r="P220" s="538"/>
      <c r="Q220" s="538"/>
      <c r="R220" s="538"/>
      <c r="S220" s="538"/>
      <c r="T220" s="538"/>
      <c r="U220" s="538"/>
      <c r="V220" s="538"/>
      <c r="W220" s="538"/>
      <c r="X220" s="538"/>
      <c r="Y220" s="538"/>
      <c r="Z220" s="538"/>
    </row>
    <row r="221" spans="1:26" ht="18" customHeight="1">
      <c r="A221" s="538"/>
      <c r="B221" s="538"/>
      <c r="C221" s="538"/>
      <c r="D221" s="538"/>
      <c r="E221" s="538"/>
      <c r="F221" s="686"/>
      <c r="G221" s="538"/>
      <c r="H221" s="538"/>
      <c r="I221" s="538"/>
      <c r="J221" s="538"/>
      <c r="K221" s="538"/>
      <c r="L221" s="538"/>
      <c r="M221" s="538"/>
      <c r="N221" s="538"/>
      <c r="O221" s="538"/>
      <c r="P221" s="538"/>
      <c r="Q221" s="538"/>
      <c r="R221" s="538"/>
      <c r="S221" s="538"/>
      <c r="T221" s="538"/>
      <c r="U221" s="538"/>
      <c r="V221" s="538"/>
      <c r="W221" s="538"/>
      <c r="X221" s="538"/>
      <c r="Y221" s="538"/>
      <c r="Z221" s="538"/>
    </row>
    <row r="222" spans="1:26" ht="18" customHeight="1">
      <c r="A222" s="538"/>
      <c r="B222" s="538"/>
      <c r="C222" s="538"/>
      <c r="D222" s="538"/>
      <c r="E222" s="538"/>
      <c r="F222" s="686"/>
      <c r="G222" s="538"/>
      <c r="H222" s="538"/>
      <c r="I222" s="538"/>
      <c r="J222" s="538"/>
      <c r="K222" s="538"/>
      <c r="L222" s="538"/>
      <c r="M222" s="538"/>
      <c r="N222" s="538"/>
      <c r="O222" s="538"/>
      <c r="P222" s="538"/>
      <c r="Q222" s="538"/>
      <c r="R222" s="538"/>
      <c r="S222" s="538"/>
      <c r="T222" s="538"/>
      <c r="U222" s="538"/>
      <c r="V222" s="538"/>
      <c r="W222" s="538"/>
      <c r="X222" s="538"/>
      <c r="Y222" s="538"/>
      <c r="Z222" s="538"/>
    </row>
    <row r="223" spans="1:26" ht="18" customHeight="1">
      <c r="A223" s="538"/>
      <c r="B223" s="538"/>
      <c r="C223" s="538"/>
      <c r="D223" s="538"/>
      <c r="E223" s="538"/>
      <c r="F223" s="686"/>
      <c r="G223" s="538"/>
      <c r="H223" s="538"/>
      <c r="I223" s="538"/>
      <c r="J223" s="538"/>
      <c r="K223" s="538"/>
      <c r="L223" s="538"/>
      <c r="M223" s="538"/>
      <c r="N223" s="538"/>
      <c r="O223" s="538"/>
      <c r="P223" s="538"/>
      <c r="Q223" s="538"/>
      <c r="R223" s="538"/>
      <c r="S223" s="538"/>
      <c r="T223" s="538"/>
      <c r="U223" s="538"/>
      <c r="V223" s="538"/>
      <c r="W223" s="538"/>
      <c r="X223" s="538"/>
      <c r="Y223" s="538"/>
      <c r="Z223" s="538"/>
    </row>
    <row r="224" spans="1:26" ht="18" customHeight="1">
      <c r="A224" s="538"/>
      <c r="B224" s="538"/>
      <c r="C224" s="538"/>
      <c r="D224" s="538"/>
      <c r="E224" s="538"/>
      <c r="F224" s="686"/>
      <c r="G224" s="538"/>
      <c r="H224" s="538"/>
      <c r="I224" s="538"/>
      <c r="J224" s="538"/>
      <c r="K224" s="538"/>
      <c r="L224" s="538"/>
      <c r="M224" s="538"/>
      <c r="N224" s="538"/>
      <c r="O224" s="538"/>
      <c r="P224" s="538"/>
      <c r="Q224" s="538"/>
      <c r="R224" s="538"/>
      <c r="S224" s="538"/>
      <c r="T224" s="538"/>
      <c r="U224" s="538"/>
      <c r="V224" s="538"/>
      <c r="W224" s="538"/>
      <c r="X224" s="538"/>
      <c r="Y224" s="538"/>
      <c r="Z224" s="538"/>
    </row>
    <row r="225" spans="1:26" ht="18" customHeight="1">
      <c r="A225" s="538"/>
      <c r="B225" s="538"/>
      <c r="C225" s="538"/>
      <c r="D225" s="538"/>
      <c r="E225" s="538"/>
      <c r="F225" s="686"/>
      <c r="G225" s="538"/>
      <c r="H225" s="538"/>
      <c r="I225" s="538"/>
      <c r="J225" s="538"/>
      <c r="K225" s="538"/>
      <c r="L225" s="538"/>
      <c r="M225" s="538"/>
      <c r="N225" s="538"/>
      <c r="O225" s="538"/>
      <c r="P225" s="538"/>
      <c r="Q225" s="538"/>
      <c r="R225" s="538"/>
      <c r="S225" s="538"/>
      <c r="T225" s="538"/>
      <c r="U225" s="538"/>
      <c r="V225" s="538"/>
      <c r="W225" s="538"/>
      <c r="X225" s="538"/>
      <c r="Y225" s="538"/>
      <c r="Z225" s="538"/>
    </row>
    <row r="226" spans="1:26" ht="18" customHeight="1">
      <c r="A226" s="538"/>
      <c r="B226" s="538"/>
      <c r="C226" s="538"/>
      <c r="D226" s="538"/>
      <c r="E226" s="538"/>
      <c r="F226" s="686"/>
      <c r="G226" s="538"/>
      <c r="H226" s="538"/>
      <c r="I226" s="538"/>
      <c r="J226" s="538"/>
      <c r="K226" s="538"/>
      <c r="L226" s="538"/>
      <c r="M226" s="538"/>
      <c r="N226" s="538"/>
      <c r="O226" s="538"/>
      <c r="P226" s="538"/>
      <c r="Q226" s="538"/>
      <c r="R226" s="538"/>
      <c r="S226" s="538"/>
      <c r="T226" s="538"/>
      <c r="U226" s="538"/>
      <c r="V226" s="538"/>
      <c r="W226" s="538"/>
      <c r="X226" s="538"/>
      <c r="Y226" s="538"/>
      <c r="Z226" s="538"/>
    </row>
    <row r="227" spans="1:26" ht="18" customHeight="1">
      <c r="A227" s="538"/>
      <c r="B227" s="538"/>
      <c r="C227" s="538"/>
      <c r="D227" s="538"/>
      <c r="E227" s="538"/>
      <c r="F227" s="686"/>
      <c r="G227" s="538"/>
      <c r="H227" s="538"/>
      <c r="I227" s="538"/>
      <c r="J227" s="538"/>
      <c r="K227" s="538"/>
      <c r="L227" s="538"/>
      <c r="M227" s="538"/>
      <c r="N227" s="538"/>
      <c r="O227" s="538"/>
      <c r="P227" s="538"/>
      <c r="Q227" s="538"/>
      <c r="R227" s="538"/>
      <c r="S227" s="538"/>
      <c r="T227" s="538"/>
      <c r="U227" s="538"/>
      <c r="V227" s="538"/>
      <c r="W227" s="538"/>
      <c r="X227" s="538"/>
      <c r="Y227" s="538"/>
      <c r="Z227" s="538"/>
    </row>
    <row r="228" spans="1:26" ht="18" customHeight="1">
      <c r="A228" s="538"/>
      <c r="B228" s="538"/>
      <c r="C228" s="538"/>
      <c r="D228" s="538"/>
      <c r="E228" s="538"/>
      <c r="F228" s="686"/>
      <c r="G228" s="538"/>
      <c r="H228" s="538"/>
      <c r="I228" s="538"/>
      <c r="J228" s="538"/>
      <c r="K228" s="538"/>
      <c r="L228" s="538"/>
      <c r="M228" s="538"/>
      <c r="N228" s="538"/>
      <c r="O228" s="538"/>
      <c r="P228" s="538"/>
      <c r="Q228" s="538"/>
      <c r="R228" s="538"/>
      <c r="S228" s="538"/>
      <c r="T228" s="538"/>
      <c r="U228" s="538"/>
      <c r="V228" s="538"/>
      <c r="W228" s="538"/>
      <c r="X228" s="538"/>
      <c r="Y228" s="538"/>
      <c r="Z228" s="538"/>
    </row>
    <row r="229" spans="1:26" ht="18" customHeight="1">
      <c r="A229" s="538"/>
      <c r="B229" s="538"/>
      <c r="C229" s="538"/>
      <c r="D229" s="538"/>
      <c r="E229" s="538"/>
      <c r="F229" s="686"/>
      <c r="G229" s="538"/>
      <c r="H229" s="538"/>
      <c r="I229" s="538"/>
      <c r="J229" s="538"/>
      <c r="K229" s="538"/>
      <c r="L229" s="538"/>
      <c r="M229" s="538"/>
      <c r="N229" s="538"/>
      <c r="O229" s="538"/>
      <c r="P229" s="538"/>
      <c r="Q229" s="538"/>
      <c r="R229" s="538"/>
      <c r="S229" s="538"/>
      <c r="T229" s="538"/>
      <c r="U229" s="538"/>
      <c r="V229" s="538"/>
      <c r="W229" s="538"/>
      <c r="X229" s="538"/>
      <c r="Y229" s="538"/>
      <c r="Z229" s="538"/>
    </row>
    <row r="230" spans="1:26" ht="18" customHeight="1">
      <c r="A230" s="538"/>
      <c r="B230" s="538"/>
      <c r="C230" s="538"/>
      <c r="D230" s="538"/>
      <c r="E230" s="538"/>
      <c r="F230" s="686"/>
      <c r="G230" s="538"/>
      <c r="H230" s="538"/>
      <c r="I230" s="538"/>
      <c r="J230" s="538"/>
      <c r="K230" s="538"/>
      <c r="L230" s="538"/>
      <c r="M230" s="538"/>
      <c r="N230" s="538"/>
      <c r="O230" s="538"/>
      <c r="P230" s="538"/>
      <c r="Q230" s="538"/>
      <c r="R230" s="538"/>
      <c r="S230" s="538"/>
      <c r="T230" s="538"/>
      <c r="U230" s="538"/>
      <c r="V230" s="538"/>
      <c r="W230" s="538"/>
      <c r="X230" s="538"/>
      <c r="Y230" s="538"/>
      <c r="Z230" s="538"/>
    </row>
    <row r="231" spans="1:26" ht="18" customHeight="1">
      <c r="A231" s="538"/>
      <c r="B231" s="538"/>
      <c r="C231" s="538"/>
      <c r="D231" s="538"/>
      <c r="E231" s="538"/>
      <c r="F231" s="686"/>
      <c r="G231" s="538"/>
      <c r="H231" s="538"/>
      <c r="I231" s="538"/>
      <c r="J231" s="538"/>
      <c r="K231" s="538"/>
      <c r="L231" s="538"/>
      <c r="M231" s="538"/>
      <c r="N231" s="538"/>
      <c r="O231" s="538"/>
      <c r="P231" s="538"/>
      <c r="Q231" s="538"/>
      <c r="R231" s="538"/>
      <c r="S231" s="538"/>
      <c r="T231" s="538"/>
      <c r="U231" s="538"/>
      <c r="V231" s="538"/>
      <c r="W231" s="538"/>
      <c r="X231" s="538"/>
      <c r="Y231" s="538"/>
      <c r="Z231" s="538"/>
    </row>
    <row r="232" spans="1:26" ht="18" customHeight="1">
      <c r="A232" s="538"/>
      <c r="B232" s="538"/>
      <c r="C232" s="538"/>
      <c r="D232" s="538"/>
      <c r="E232" s="538"/>
      <c r="F232" s="686"/>
      <c r="G232" s="538"/>
      <c r="H232" s="538"/>
      <c r="I232" s="538"/>
      <c r="J232" s="538"/>
      <c r="K232" s="538"/>
      <c r="L232" s="538"/>
      <c r="M232" s="538"/>
      <c r="N232" s="538"/>
      <c r="O232" s="538"/>
      <c r="P232" s="538"/>
      <c r="Q232" s="538"/>
      <c r="R232" s="538"/>
      <c r="S232" s="538"/>
      <c r="T232" s="538"/>
      <c r="U232" s="538"/>
      <c r="V232" s="538"/>
      <c r="W232" s="538"/>
      <c r="X232" s="538"/>
      <c r="Y232" s="538"/>
      <c r="Z232" s="538"/>
    </row>
    <row r="233" spans="1:26" ht="18" customHeight="1">
      <c r="A233" s="538"/>
      <c r="B233" s="538"/>
      <c r="C233" s="538"/>
      <c r="D233" s="538"/>
      <c r="E233" s="538"/>
      <c r="F233" s="686"/>
      <c r="G233" s="538"/>
      <c r="H233" s="538"/>
      <c r="I233" s="538"/>
      <c r="J233" s="538"/>
      <c r="K233" s="538"/>
      <c r="L233" s="538"/>
      <c r="M233" s="538"/>
      <c r="N233" s="538"/>
      <c r="O233" s="538"/>
      <c r="P233" s="538"/>
      <c r="Q233" s="538"/>
      <c r="R233" s="538"/>
      <c r="S233" s="538"/>
      <c r="T233" s="538"/>
      <c r="U233" s="538"/>
      <c r="V233" s="538"/>
      <c r="W233" s="538"/>
      <c r="X233" s="538"/>
      <c r="Y233" s="538"/>
      <c r="Z233" s="538"/>
    </row>
    <row r="234" spans="1:26" ht="18" customHeight="1">
      <c r="A234" s="538"/>
      <c r="B234" s="538"/>
      <c r="C234" s="538"/>
      <c r="D234" s="538"/>
      <c r="E234" s="538"/>
      <c r="F234" s="686"/>
      <c r="G234" s="538"/>
      <c r="H234" s="538"/>
      <c r="I234" s="538"/>
      <c r="J234" s="538"/>
      <c r="K234" s="538"/>
      <c r="L234" s="538"/>
      <c r="M234" s="538"/>
      <c r="N234" s="538"/>
      <c r="O234" s="538"/>
      <c r="P234" s="538"/>
      <c r="Q234" s="538"/>
      <c r="R234" s="538"/>
      <c r="S234" s="538"/>
      <c r="T234" s="538"/>
      <c r="U234" s="538"/>
      <c r="V234" s="538"/>
      <c r="W234" s="538"/>
      <c r="X234" s="538"/>
      <c r="Y234" s="538"/>
      <c r="Z234" s="538"/>
    </row>
    <row r="235" spans="1:26" ht="18" customHeight="1">
      <c r="A235" s="538"/>
      <c r="B235" s="538"/>
      <c r="C235" s="538"/>
      <c r="D235" s="538"/>
      <c r="E235" s="538"/>
      <c r="F235" s="686"/>
      <c r="G235" s="538"/>
      <c r="H235" s="538"/>
      <c r="I235" s="538"/>
      <c r="J235" s="538"/>
      <c r="K235" s="538"/>
      <c r="L235" s="538"/>
      <c r="M235" s="538"/>
      <c r="N235" s="538"/>
      <c r="O235" s="538"/>
      <c r="P235" s="538"/>
      <c r="Q235" s="538"/>
      <c r="R235" s="538"/>
      <c r="S235" s="538"/>
      <c r="T235" s="538"/>
      <c r="U235" s="538"/>
      <c r="V235" s="538"/>
      <c r="W235" s="538"/>
      <c r="X235" s="538"/>
      <c r="Y235" s="538"/>
      <c r="Z235" s="538"/>
    </row>
    <row r="236" spans="1:26" ht="18" customHeight="1">
      <c r="A236" s="538"/>
      <c r="B236" s="538"/>
      <c r="C236" s="538"/>
      <c r="D236" s="538"/>
      <c r="E236" s="538"/>
      <c r="F236" s="686"/>
      <c r="G236" s="538"/>
      <c r="H236" s="538"/>
      <c r="I236" s="538"/>
      <c r="J236" s="538"/>
      <c r="K236" s="538"/>
      <c r="L236" s="538"/>
      <c r="M236" s="538"/>
      <c r="N236" s="538"/>
      <c r="O236" s="538"/>
      <c r="P236" s="538"/>
      <c r="Q236" s="538"/>
      <c r="R236" s="538"/>
      <c r="S236" s="538"/>
      <c r="T236" s="538"/>
      <c r="U236" s="538"/>
      <c r="V236" s="538"/>
      <c r="W236" s="538"/>
      <c r="X236" s="538"/>
      <c r="Y236" s="538"/>
      <c r="Z236" s="538"/>
    </row>
    <row r="237" spans="1:26" ht="18" customHeight="1">
      <c r="A237" s="538"/>
      <c r="B237" s="538"/>
      <c r="C237" s="538"/>
      <c r="D237" s="538"/>
      <c r="E237" s="538"/>
      <c r="F237" s="686"/>
      <c r="G237" s="538"/>
      <c r="H237" s="538"/>
      <c r="I237" s="538"/>
      <c r="J237" s="538"/>
      <c r="K237" s="538"/>
      <c r="L237" s="538"/>
      <c r="M237" s="538"/>
      <c r="N237" s="538"/>
      <c r="O237" s="538"/>
      <c r="P237" s="538"/>
      <c r="Q237" s="538"/>
      <c r="R237" s="538"/>
      <c r="S237" s="538"/>
      <c r="T237" s="538"/>
      <c r="U237" s="538"/>
      <c r="V237" s="538"/>
      <c r="W237" s="538"/>
      <c r="X237" s="538"/>
      <c r="Y237" s="538"/>
      <c r="Z237" s="538"/>
    </row>
    <row r="238" spans="1:26" ht="18" customHeight="1">
      <c r="A238" s="538"/>
      <c r="B238" s="538"/>
      <c r="C238" s="538"/>
      <c r="D238" s="538"/>
      <c r="E238" s="538"/>
      <c r="F238" s="686"/>
      <c r="G238" s="538"/>
      <c r="H238" s="538"/>
      <c r="I238" s="538"/>
      <c r="J238" s="538"/>
      <c r="K238" s="538"/>
      <c r="L238" s="538"/>
      <c r="M238" s="538"/>
      <c r="N238" s="538"/>
      <c r="O238" s="538"/>
      <c r="P238" s="538"/>
      <c r="Q238" s="538"/>
      <c r="R238" s="538"/>
      <c r="S238" s="538"/>
      <c r="T238" s="538"/>
      <c r="U238" s="538"/>
      <c r="V238" s="538"/>
      <c r="W238" s="538"/>
      <c r="X238" s="538"/>
      <c r="Y238" s="538"/>
      <c r="Z238" s="538"/>
    </row>
    <row r="239" spans="1:26" ht="18" customHeight="1">
      <c r="A239" s="538"/>
      <c r="B239" s="538"/>
      <c r="C239" s="538"/>
      <c r="D239" s="538"/>
      <c r="E239" s="538"/>
      <c r="F239" s="686"/>
      <c r="G239" s="538"/>
      <c r="H239" s="538"/>
      <c r="I239" s="538"/>
      <c r="J239" s="538"/>
      <c r="K239" s="538"/>
      <c r="L239" s="538"/>
      <c r="M239" s="538"/>
      <c r="N239" s="538"/>
      <c r="O239" s="538"/>
      <c r="P239" s="538"/>
      <c r="Q239" s="538"/>
      <c r="R239" s="538"/>
      <c r="S239" s="538"/>
      <c r="T239" s="538"/>
      <c r="U239" s="538"/>
      <c r="V239" s="538"/>
      <c r="W239" s="538"/>
      <c r="X239" s="538"/>
      <c r="Y239" s="538"/>
      <c r="Z239" s="538"/>
    </row>
    <row r="240" spans="1:26" ht="18" customHeight="1">
      <c r="A240" s="538"/>
      <c r="B240" s="538"/>
      <c r="C240" s="538"/>
      <c r="D240" s="538"/>
      <c r="E240" s="538"/>
      <c r="F240" s="686"/>
      <c r="G240" s="538"/>
      <c r="H240" s="538"/>
      <c r="I240" s="538"/>
      <c r="J240" s="538"/>
      <c r="K240" s="538"/>
      <c r="L240" s="538"/>
      <c r="M240" s="538"/>
      <c r="N240" s="538"/>
      <c r="O240" s="538"/>
      <c r="P240" s="538"/>
      <c r="Q240" s="538"/>
      <c r="R240" s="538"/>
      <c r="S240" s="538"/>
      <c r="T240" s="538"/>
      <c r="U240" s="538"/>
      <c r="V240" s="538"/>
      <c r="W240" s="538"/>
      <c r="X240" s="538"/>
      <c r="Y240" s="538"/>
      <c r="Z240" s="538"/>
    </row>
    <row r="241" spans="1:26" ht="18" customHeight="1">
      <c r="A241" s="538"/>
      <c r="B241" s="538"/>
      <c r="C241" s="538"/>
      <c r="D241" s="538"/>
      <c r="E241" s="538"/>
      <c r="F241" s="686"/>
      <c r="G241" s="538"/>
      <c r="H241" s="538"/>
      <c r="I241" s="538"/>
      <c r="J241" s="538"/>
      <c r="K241" s="538"/>
      <c r="L241" s="538"/>
      <c r="M241" s="538"/>
      <c r="N241" s="538"/>
      <c r="O241" s="538"/>
      <c r="P241" s="538"/>
      <c r="Q241" s="538"/>
      <c r="R241" s="538"/>
      <c r="S241" s="538"/>
      <c r="T241" s="538"/>
      <c r="U241" s="538"/>
      <c r="V241" s="538"/>
      <c r="W241" s="538"/>
      <c r="X241" s="538"/>
      <c r="Y241" s="538"/>
      <c r="Z241" s="538"/>
    </row>
    <row r="242" spans="1:26" ht="18" customHeight="1">
      <c r="A242" s="538"/>
      <c r="B242" s="538"/>
      <c r="C242" s="538"/>
      <c r="D242" s="538"/>
      <c r="E242" s="538"/>
      <c r="F242" s="686"/>
      <c r="G242" s="538"/>
      <c r="H242" s="538"/>
      <c r="I242" s="538"/>
      <c r="J242" s="538"/>
      <c r="K242" s="538"/>
      <c r="L242" s="538"/>
      <c r="M242" s="538"/>
      <c r="N242" s="538"/>
      <c r="O242" s="538"/>
      <c r="P242" s="538"/>
      <c r="Q242" s="538"/>
      <c r="R242" s="538"/>
      <c r="S242" s="538"/>
      <c r="T242" s="538"/>
      <c r="U242" s="538"/>
      <c r="V242" s="538"/>
      <c r="W242" s="538"/>
      <c r="X242" s="538"/>
      <c r="Y242" s="538"/>
      <c r="Z242" s="538"/>
    </row>
    <row r="243" spans="1:26" ht="18" customHeight="1">
      <c r="A243" s="538"/>
      <c r="B243" s="538"/>
      <c r="C243" s="538"/>
      <c r="D243" s="538"/>
      <c r="E243" s="538"/>
      <c r="F243" s="686"/>
      <c r="G243" s="538"/>
      <c r="H243" s="538"/>
      <c r="I243" s="538"/>
      <c r="J243" s="538"/>
      <c r="K243" s="538"/>
      <c r="L243" s="538"/>
      <c r="M243" s="538"/>
      <c r="N243" s="538"/>
      <c r="O243" s="538"/>
      <c r="P243" s="538"/>
      <c r="Q243" s="538"/>
      <c r="R243" s="538"/>
      <c r="S243" s="538"/>
      <c r="T243" s="538"/>
      <c r="U243" s="538"/>
      <c r="V243" s="538"/>
      <c r="W243" s="538"/>
      <c r="X243" s="538"/>
      <c r="Y243" s="538"/>
      <c r="Z243" s="538"/>
    </row>
    <row r="244" spans="1:26" ht="18" customHeight="1">
      <c r="A244" s="538"/>
      <c r="B244" s="538"/>
      <c r="C244" s="538"/>
      <c r="D244" s="538"/>
      <c r="E244" s="538"/>
      <c r="F244" s="686"/>
      <c r="G244" s="538"/>
      <c r="H244" s="538"/>
      <c r="I244" s="538"/>
      <c r="J244" s="538"/>
      <c r="K244" s="538"/>
      <c r="L244" s="538"/>
      <c r="M244" s="538"/>
      <c r="N244" s="538"/>
      <c r="O244" s="538"/>
      <c r="P244" s="538"/>
      <c r="Q244" s="538"/>
      <c r="R244" s="538"/>
      <c r="S244" s="538"/>
      <c r="T244" s="538"/>
      <c r="U244" s="538"/>
      <c r="V244" s="538"/>
      <c r="W244" s="538"/>
      <c r="X244" s="538"/>
      <c r="Y244" s="538"/>
      <c r="Z244" s="538"/>
    </row>
    <row r="245" spans="1:26" ht="18" customHeight="1">
      <c r="A245" s="538"/>
      <c r="B245" s="538"/>
      <c r="C245" s="538"/>
      <c r="D245" s="538"/>
      <c r="E245" s="538"/>
      <c r="F245" s="686"/>
      <c r="G245" s="538"/>
      <c r="H245" s="538"/>
      <c r="I245" s="538"/>
      <c r="J245" s="538"/>
      <c r="K245" s="538"/>
      <c r="L245" s="538"/>
      <c r="M245" s="538"/>
      <c r="N245" s="538"/>
      <c r="O245" s="538"/>
      <c r="P245" s="538"/>
      <c r="Q245" s="538"/>
      <c r="R245" s="538"/>
      <c r="S245" s="538"/>
      <c r="T245" s="538"/>
      <c r="U245" s="538"/>
      <c r="V245" s="538"/>
      <c r="W245" s="538"/>
      <c r="X245" s="538"/>
      <c r="Y245" s="538"/>
      <c r="Z245" s="538"/>
    </row>
    <row r="246" spans="1:26" ht="18" customHeight="1">
      <c r="A246" s="538"/>
      <c r="B246" s="538"/>
      <c r="C246" s="538"/>
      <c r="D246" s="538"/>
      <c r="E246" s="538"/>
      <c r="F246" s="686"/>
      <c r="G246" s="538"/>
      <c r="H246" s="538"/>
      <c r="I246" s="538"/>
      <c r="J246" s="538"/>
      <c r="K246" s="538"/>
      <c r="L246" s="538"/>
      <c r="M246" s="538"/>
      <c r="N246" s="538"/>
      <c r="O246" s="538"/>
      <c r="P246" s="538"/>
      <c r="Q246" s="538"/>
      <c r="R246" s="538"/>
      <c r="S246" s="538"/>
      <c r="T246" s="538"/>
      <c r="U246" s="538"/>
      <c r="V246" s="538"/>
      <c r="W246" s="538"/>
      <c r="X246" s="538"/>
      <c r="Y246" s="538"/>
      <c r="Z246" s="538"/>
    </row>
    <row r="247" spans="1:26" ht="18" customHeight="1">
      <c r="A247" s="538"/>
      <c r="B247" s="538"/>
      <c r="C247" s="538"/>
      <c r="D247" s="538"/>
      <c r="E247" s="538"/>
      <c r="F247" s="686"/>
      <c r="G247" s="538"/>
      <c r="H247" s="538"/>
      <c r="I247" s="538"/>
      <c r="J247" s="538"/>
      <c r="K247" s="538"/>
      <c r="L247" s="538"/>
      <c r="M247" s="538"/>
      <c r="N247" s="538"/>
      <c r="O247" s="538"/>
      <c r="P247" s="538"/>
      <c r="Q247" s="538"/>
      <c r="R247" s="538"/>
      <c r="S247" s="538"/>
      <c r="T247" s="538"/>
      <c r="U247" s="538"/>
      <c r="V247" s="538"/>
      <c r="W247" s="538"/>
      <c r="X247" s="538"/>
      <c r="Y247" s="538"/>
      <c r="Z247" s="538"/>
    </row>
    <row r="248" spans="1:26" ht="18" customHeight="1">
      <c r="A248" s="538"/>
      <c r="B248" s="538"/>
      <c r="C248" s="538"/>
      <c r="D248" s="538"/>
      <c r="E248" s="538"/>
      <c r="F248" s="686"/>
      <c r="G248" s="538"/>
      <c r="H248" s="538"/>
      <c r="I248" s="538"/>
      <c r="J248" s="538"/>
      <c r="K248" s="538"/>
      <c r="L248" s="538"/>
      <c r="M248" s="538"/>
      <c r="N248" s="538"/>
      <c r="O248" s="538"/>
      <c r="P248" s="538"/>
      <c r="Q248" s="538"/>
      <c r="R248" s="538"/>
      <c r="S248" s="538"/>
      <c r="T248" s="538"/>
      <c r="U248" s="538"/>
      <c r="V248" s="538"/>
      <c r="W248" s="538"/>
      <c r="X248" s="538"/>
      <c r="Y248" s="538"/>
      <c r="Z248" s="538"/>
    </row>
    <row r="249" spans="1:26" ht="18" customHeight="1">
      <c r="A249" s="538"/>
      <c r="B249" s="538"/>
      <c r="C249" s="538"/>
      <c r="D249" s="538"/>
      <c r="E249" s="538"/>
      <c r="F249" s="686"/>
      <c r="G249" s="538"/>
      <c r="H249" s="538"/>
      <c r="I249" s="538"/>
      <c r="J249" s="538"/>
      <c r="K249" s="538"/>
      <c r="L249" s="538"/>
      <c r="M249" s="538"/>
      <c r="N249" s="538"/>
      <c r="O249" s="538"/>
      <c r="P249" s="538"/>
      <c r="Q249" s="538"/>
      <c r="R249" s="538"/>
      <c r="S249" s="538"/>
      <c r="T249" s="538"/>
      <c r="U249" s="538"/>
      <c r="V249" s="538"/>
      <c r="W249" s="538"/>
      <c r="X249" s="538"/>
      <c r="Y249" s="538"/>
      <c r="Z249" s="538"/>
    </row>
    <row r="250" spans="1:26" ht="18" customHeight="1">
      <c r="A250" s="538"/>
      <c r="B250" s="538"/>
      <c r="C250" s="538"/>
      <c r="D250" s="538"/>
      <c r="E250" s="538"/>
      <c r="F250" s="686"/>
      <c r="G250" s="538"/>
      <c r="H250" s="538"/>
      <c r="I250" s="538"/>
      <c r="J250" s="538"/>
      <c r="K250" s="538"/>
      <c r="L250" s="538"/>
      <c r="M250" s="538"/>
      <c r="N250" s="538"/>
      <c r="O250" s="538"/>
      <c r="P250" s="538"/>
      <c r="Q250" s="538"/>
      <c r="R250" s="538"/>
      <c r="S250" s="538"/>
      <c r="T250" s="538"/>
      <c r="U250" s="538"/>
      <c r="V250" s="538"/>
      <c r="W250" s="538"/>
      <c r="X250" s="538"/>
      <c r="Y250" s="538"/>
      <c r="Z250" s="538"/>
    </row>
    <row r="251" spans="1:26" ht="18" customHeight="1">
      <c r="A251" s="538"/>
      <c r="B251" s="538"/>
      <c r="C251" s="538"/>
      <c r="D251" s="538"/>
      <c r="E251" s="538"/>
      <c r="F251" s="686"/>
      <c r="G251" s="538"/>
      <c r="H251" s="538"/>
      <c r="I251" s="538"/>
      <c r="J251" s="538"/>
      <c r="K251" s="538"/>
      <c r="L251" s="538"/>
      <c r="M251" s="538"/>
      <c r="N251" s="538"/>
      <c r="O251" s="538"/>
      <c r="P251" s="538"/>
      <c r="Q251" s="538"/>
      <c r="R251" s="538"/>
      <c r="S251" s="538"/>
      <c r="T251" s="538"/>
      <c r="U251" s="538"/>
      <c r="V251" s="538"/>
      <c r="W251" s="538"/>
      <c r="X251" s="538"/>
      <c r="Y251" s="538"/>
      <c r="Z251" s="538"/>
    </row>
    <row r="252" spans="1:26" ht="18" customHeight="1">
      <c r="A252" s="538"/>
      <c r="B252" s="538"/>
      <c r="C252" s="538"/>
      <c r="D252" s="538"/>
      <c r="E252" s="538"/>
      <c r="F252" s="686"/>
      <c r="G252" s="538"/>
      <c r="H252" s="538"/>
      <c r="I252" s="538"/>
      <c r="J252" s="538"/>
      <c r="K252" s="538"/>
      <c r="L252" s="538"/>
      <c r="M252" s="538"/>
      <c r="N252" s="538"/>
      <c r="O252" s="538"/>
      <c r="P252" s="538"/>
      <c r="Q252" s="538"/>
      <c r="R252" s="538"/>
      <c r="S252" s="538"/>
      <c r="T252" s="538"/>
      <c r="U252" s="538"/>
      <c r="V252" s="538"/>
      <c r="W252" s="538"/>
      <c r="X252" s="538"/>
      <c r="Y252" s="538"/>
      <c r="Z252" s="538"/>
    </row>
    <row r="253" spans="1:26" ht="18" customHeight="1">
      <c r="A253" s="538"/>
      <c r="B253" s="538"/>
      <c r="C253" s="538"/>
      <c r="D253" s="538"/>
      <c r="E253" s="538"/>
      <c r="F253" s="686"/>
      <c r="G253" s="538"/>
      <c r="H253" s="538"/>
      <c r="I253" s="538"/>
      <c r="J253" s="538"/>
      <c r="K253" s="538"/>
      <c r="L253" s="538"/>
      <c r="M253" s="538"/>
      <c r="N253" s="538"/>
      <c r="O253" s="538"/>
      <c r="P253" s="538"/>
      <c r="Q253" s="538"/>
      <c r="R253" s="538"/>
      <c r="S253" s="538"/>
      <c r="T253" s="538"/>
      <c r="U253" s="538"/>
      <c r="V253" s="538"/>
      <c r="W253" s="538"/>
      <c r="X253" s="538"/>
      <c r="Y253" s="538"/>
      <c r="Z253" s="538"/>
    </row>
    <row r="254" spans="1:26" ht="18" customHeight="1">
      <c r="A254" s="538"/>
      <c r="B254" s="538"/>
      <c r="C254" s="538"/>
      <c r="D254" s="538"/>
      <c r="E254" s="538"/>
      <c r="F254" s="686"/>
      <c r="G254" s="538"/>
      <c r="H254" s="538"/>
      <c r="I254" s="538"/>
      <c r="J254" s="538"/>
      <c r="K254" s="538"/>
      <c r="L254" s="538"/>
      <c r="M254" s="538"/>
      <c r="N254" s="538"/>
      <c r="O254" s="538"/>
      <c r="P254" s="538"/>
      <c r="Q254" s="538"/>
      <c r="R254" s="538"/>
      <c r="S254" s="538"/>
      <c r="T254" s="538"/>
      <c r="U254" s="538"/>
      <c r="V254" s="538"/>
      <c r="W254" s="538"/>
      <c r="X254" s="538"/>
      <c r="Y254" s="538"/>
      <c r="Z254" s="538"/>
    </row>
    <row r="255" spans="1:26" ht="18" customHeight="1">
      <c r="A255" s="538"/>
      <c r="B255" s="538"/>
      <c r="C255" s="538"/>
      <c r="D255" s="538"/>
      <c r="E255" s="538"/>
      <c r="F255" s="686"/>
      <c r="G255" s="538"/>
      <c r="H255" s="538"/>
      <c r="I255" s="538"/>
      <c r="J255" s="538"/>
      <c r="K255" s="538"/>
      <c r="L255" s="538"/>
      <c r="M255" s="538"/>
      <c r="N255" s="538"/>
      <c r="O255" s="538"/>
      <c r="P255" s="538"/>
      <c r="Q255" s="538"/>
      <c r="R255" s="538"/>
      <c r="S255" s="538"/>
      <c r="T255" s="538"/>
      <c r="U255" s="538"/>
      <c r="V255" s="538"/>
      <c r="W255" s="538"/>
      <c r="X255" s="538"/>
      <c r="Y255" s="538"/>
      <c r="Z255" s="538"/>
    </row>
    <row r="256" spans="1:26" ht="18" customHeight="1">
      <c r="A256" s="538"/>
      <c r="B256" s="538"/>
      <c r="C256" s="538"/>
      <c r="D256" s="538"/>
      <c r="E256" s="538"/>
      <c r="F256" s="686"/>
      <c r="G256" s="538"/>
      <c r="H256" s="538"/>
      <c r="I256" s="538"/>
      <c r="J256" s="538"/>
      <c r="K256" s="538"/>
      <c r="L256" s="538"/>
      <c r="M256" s="538"/>
      <c r="N256" s="538"/>
      <c r="O256" s="538"/>
      <c r="P256" s="538"/>
      <c r="Q256" s="538"/>
      <c r="R256" s="538"/>
      <c r="S256" s="538"/>
      <c r="T256" s="538"/>
      <c r="U256" s="538"/>
      <c r="V256" s="538"/>
      <c r="W256" s="538"/>
      <c r="X256" s="538"/>
      <c r="Y256" s="538"/>
      <c r="Z256" s="538"/>
    </row>
    <row r="257" spans="1:26" ht="18" customHeight="1">
      <c r="A257" s="538"/>
      <c r="B257" s="538"/>
      <c r="C257" s="538"/>
      <c r="D257" s="538"/>
      <c r="E257" s="538"/>
      <c r="F257" s="686"/>
      <c r="G257" s="538"/>
      <c r="H257" s="538"/>
      <c r="I257" s="538"/>
      <c r="J257" s="538"/>
      <c r="K257" s="538"/>
      <c r="L257" s="538"/>
      <c r="M257" s="538"/>
      <c r="N257" s="538"/>
      <c r="O257" s="538"/>
      <c r="P257" s="538"/>
      <c r="Q257" s="538"/>
      <c r="R257" s="538"/>
      <c r="S257" s="538"/>
      <c r="T257" s="538"/>
      <c r="U257" s="538"/>
      <c r="V257" s="538"/>
      <c r="W257" s="538"/>
      <c r="X257" s="538"/>
      <c r="Y257" s="538"/>
      <c r="Z257" s="538"/>
    </row>
    <row r="258" spans="1:26" ht="18" customHeight="1">
      <c r="A258" s="538"/>
      <c r="B258" s="538"/>
      <c r="C258" s="538"/>
      <c r="D258" s="538"/>
      <c r="E258" s="538"/>
      <c r="F258" s="686"/>
      <c r="G258" s="538"/>
      <c r="H258" s="538"/>
      <c r="I258" s="538"/>
      <c r="J258" s="538"/>
      <c r="K258" s="538"/>
      <c r="L258" s="538"/>
      <c r="M258" s="538"/>
      <c r="N258" s="538"/>
      <c r="O258" s="538"/>
      <c r="P258" s="538"/>
      <c r="Q258" s="538"/>
      <c r="R258" s="538"/>
      <c r="S258" s="538"/>
      <c r="T258" s="538"/>
      <c r="U258" s="538"/>
      <c r="V258" s="538"/>
      <c r="W258" s="538"/>
      <c r="X258" s="538"/>
      <c r="Y258" s="538"/>
      <c r="Z258" s="538"/>
    </row>
    <row r="259" spans="1:26" ht="18" customHeight="1">
      <c r="A259" s="538"/>
      <c r="B259" s="538"/>
      <c r="C259" s="538"/>
      <c r="D259" s="538"/>
      <c r="E259" s="538"/>
      <c r="F259" s="686"/>
      <c r="G259" s="538"/>
      <c r="H259" s="538"/>
      <c r="I259" s="538"/>
      <c r="J259" s="538"/>
      <c r="K259" s="538"/>
      <c r="L259" s="538"/>
      <c r="M259" s="538"/>
      <c r="N259" s="538"/>
      <c r="O259" s="538"/>
      <c r="P259" s="538"/>
      <c r="Q259" s="538"/>
      <c r="R259" s="538"/>
      <c r="S259" s="538"/>
      <c r="T259" s="538"/>
      <c r="U259" s="538"/>
      <c r="V259" s="538"/>
      <c r="W259" s="538"/>
      <c r="X259" s="538"/>
      <c r="Y259" s="538"/>
      <c r="Z259" s="538"/>
    </row>
    <row r="260" spans="1:26" ht="18" customHeight="1">
      <c r="A260" s="538"/>
      <c r="B260" s="538"/>
      <c r="C260" s="538"/>
      <c r="D260" s="538"/>
      <c r="E260" s="538"/>
      <c r="F260" s="686"/>
      <c r="G260" s="538"/>
      <c r="H260" s="538"/>
      <c r="I260" s="538"/>
      <c r="J260" s="538"/>
      <c r="K260" s="538"/>
      <c r="L260" s="538"/>
      <c r="M260" s="538"/>
      <c r="N260" s="538"/>
      <c r="O260" s="538"/>
      <c r="P260" s="538"/>
      <c r="Q260" s="538"/>
      <c r="R260" s="538"/>
      <c r="S260" s="538"/>
      <c r="T260" s="538"/>
      <c r="U260" s="538"/>
      <c r="V260" s="538"/>
      <c r="W260" s="538"/>
      <c r="X260" s="538"/>
      <c r="Y260" s="538"/>
      <c r="Z260" s="538"/>
    </row>
    <row r="261" spans="1:26" ht="18" customHeight="1">
      <c r="A261" s="538"/>
      <c r="B261" s="538"/>
      <c r="C261" s="538"/>
      <c r="D261" s="538"/>
      <c r="E261" s="538"/>
      <c r="F261" s="686"/>
      <c r="G261" s="538"/>
      <c r="H261" s="538"/>
      <c r="I261" s="538"/>
      <c r="J261" s="538"/>
      <c r="K261" s="538"/>
      <c r="L261" s="538"/>
      <c r="M261" s="538"/>
      <c r="N261" s="538"/>
      <c r="O261" s="538"/>
      <c r="P261" s="538"/>
      <c r="Q261" s="538"/>
      <c r="R261" s="538"/>
      <c r="S261" s="538"/>
      <c r="T261" s="538"/>
      <c r="U261" s="538"/>
      <c r="V261" s="538"/>
      <c r="W261" s="538"/>
      <c r="X261" s="538"/>
      <c r="Y261" s="538"/>
      <c r="Z261" s="538"/>
    </row>
    <row r="262" spans="1:26" ht="18" customHeight="1">
      <c r="A262" s="538"/>
      <c r="B262" s="538"/>
      <c r="C262" s="538"/>
      <c r="D262" s="538"/>
      <c r="E262" s="538"/>
      <c r="F262" s="686"/>
      <c r="G262" s="538"/>
      <c r="H262" s="538"/>
      <c r="I262" s="538"/>
      <c r="J262" s="538"/>
      <c r="K262" s="538"/>
      <c r="L262" s="538"/>
      <c r="M262" s="538"/>
      <c r="N262" s="538"/>
      <c r="O262" s="538"/>
      <c r="P262" s="538"/>
      <c r="Q262" s="538"/>
      <c r="R262" s="538"/>
      <c r="S262" s="538"/>
      <c r="T262" s="538"/>
      <c r="U262" s="538"/>
      <c r="V262" s="538"/>
      <c r="W262" s="538"/>
      <c r="X262" s="538"/>
      <c r="Y262" s="538"/>
      <c r="Z262" s="538"/>
    </row>
    <row r="263" spans="1:26" ht="18" customHeight="1">
      <c r="A263" s="538"/>
      <c r="B263" s="538"/>
      <c r="C263" s="538"/>
      <c r="D263" s="538"/>
      <c r="E263" s="538"/>
      <c r="F263" s="686"/>
      <c r="G263" s="538"/>
      <c r="H263" s="538"/>
      <c r="I263" s="538"/>
      <c r="J263" s="538"/>
      <c r="K263" s="538"/>
      <c r="L263" s="538"/>
      <c r="M263" s="538"/>
      <c r="N263" s="538"/>
      <c r="O263" s="538"/>
      <c r="P263" s="538"/>
      <c r="Q263" s="538"/>
      <c r="R263" s="538"/>
      <c r="S263" s="538"/>
      <c r="T263" s="538"/>
      <c r="U263" s="538"/>
      <c r="V263" s="538"/>
      <c r="W263" s="538"/>
      <c r="X263" s="538"/>
      <c r="Y263" s="538"/>
      <c r="Z263" s="538"/>
    </row>
    <row r="264" spans="1:26" ht="18" customHeight="1">
      <c r="A264" s="538"/>
      <c r="B264" s="538"/>
      <c r="C264" s="538"/>
      <c r="D264" s="538"/>
      <c r="E264" s="538"/>
      <c r="F264" s="686"/>
      <c r="G264" s="538"/>
      <c r="H264" s="538"/>
      <c r="I264" s="538"/>
      <c r="J264" s="538"/>
      <c r="K264" s="538"/>
      <c r="L264" s="538"/>
      <c r="M264" s="538"/>
      <c r="N264" s="538"/>
      <c r="O264" s="538"/>
      <c r="P264" s="538"/>
      <c r="Q264" s="538"/>
      <c r="R264" s="538"/>
      <c r="S264" s="538"/>
      <c r="T264" s="538"/>
      <c r="U264" s="538"/>
      <c r="V264" s="538"/>
      <c r="W264" s="538"/>
      <c r="X264" s="538"/>
      <c r="Y264" s="538"/>
      <c r="Z264" s="538"/>
    </row>
    <row r="265" spans="1:26" ht="18" customHeight="1">
      <c r="A265" s="538"/>
      <c r="B265" s="538"/>
      <c r="C265" s="538"/>
      <c r="D265" s="538"/>
      <c r="E265" s="538"/>
      <c r="F265" s="686"/>
      <c r="G265" s="538"/>
      <c r="H265" s="538"/>
      <c r="I265" s="538"/>
      <c r="J265" s="538"/>
      <c r="K265" s="538"/>
      <c r="L265" s="538"/>
      <c r="M265" s="538"/>
      <c r="N265" s="538"/>
      <c r="O265" s="538"/>
      <c r="P265" s="538"/>
      <c r="Q265" s="538"/>
      <c r="R265" s="538"/>
      <c r="S265" s="538"/>
      <c r="T265" s="538"/>
      <c r="U265" s="538"/>
      <c r="V265" s="538"/>
      <c r="W265" s="538"/>
      <c r="X265" s="538"/>
      <c r="Y265" s="538"/>
      <c r="Z265" s="538"/>
    </row>
    <row r="266" spans="1:26" ht="18" customHeight="1">
      <c r="A266" s="538"/>
      <c r="B266" s="538"/>
      <c r="C266" s="538"/>
      <c r="D266" s="538"/>
      <c r="E266" s="538"/>
      <c r="F266" s="686"/>
      <c r="G266" s="538"/>
      <c r="H266" s="538"/>
      <c r="I266" s="538"/>
      <c r="J266" s="538"/>
      <c r="K266" s="538"/>
      <c r="L266" s="538"/>
      <c r="M266" s="538"/>
      <c r="N266" s="538"/>
      <c r="O266" s="538"/>
      <c r="P266" s="538"/>
      <c r="Q266" s="538"/>
      <c r="R266" s="538"/>
      <c r="S266" s="538"/>
      <c r="T266" s="538"/>
      <c r="U266" s="538"/>
      <c r="V266" s="538"/>
      <c r="W266" s="538"/>
      <c r="X266" s="538"/>
      <c r="Y266" s="538"/>
      <c r="Z266" s="538"/>
    </row>
    <row r="267" spans="1:26" ht="18" customHeight="1">
      <c r="A267" s="538"/>
      <c r="B267" s="538"/>
      <c r="C267" s="538"/>
      <c r="D267" s="538"/>
      <c r="E267" s="538"/>
      <c r="F267" s="686"/>
      <c r="G267" s="538"/>
      <c r="H267" s="538"/>
      <c r="I267" s="538"/>
      <c r="J267" s="538"/>
      <c r="K267" s="538"/>
      <c r="L267" s="538"/>
      <c r="M267" s="538"/>
      <c r="N267" s="538"/>
      <c r="O267" s="538"/>
      <c r="P267" s="538"/>
      <c r="Q267" s="538"/>
      <c r="R267" s="538"/>
      <c r="S267" s="538"/>
      <c r="T267" s="538"/>
      <c r="U267" s="538"/>
      <c r="V267" s="538"/>
      <c r="W267" s="538"/>
      <c r="X267" s="538"/>
      <c r="Y267" s="538"/>
      <c r="Z267" s="538"/>
    </row>
    <row r="268" spans="1:26" ht="18" customHeight="1">
      <c r="A268" s="538"/>
      <c r="B268" s="538"/>
      <c r="C268" s="538"/>
      <c r="D268" s="538"/>
      <c r="E268" s="538"/>
      <c r="F268" s="686"/>
      <c r="G268" s="538"/>
      <c r="H268" s="538"/>
      <c r="I268" s="538"/>
      <c r="J268" s="538"/>
      <c r="K268" s="538"/>
      <c r="L268" s="538"/>
      <c r="M268" s="538"/>
      <c r="N268" s="538"/>
      <c r="O268" s="538"/>
      <c r="P268" s="538"/>
      <c r="Q268" s="538"/>
      <c r="R268" s="538"/>
      <c r="S268" s="538"/>
      <c r="T268" s="538"/>
      <c r="U268" s="538"/>
      <c r="V268" s="538"/>
      <c r="W268" s="538"/>
      <c r="X268" s="538"/>
      <c r="Y268" s="538"/>
      <c r="Z268" s="538"/>
    </row>
    <row r="269" spans="1:26" ht="18" customHeight="1">
      <c r="A269" s="538"/>
      <c r="B269" s="538"/>
      <c r="C269" s="538"/>
      <c r="D269" s="538"/>
      <c r="E269" s="538"/>
      <c r="F269" s="686"/>
      <c r="G269" s="538"/>
      <c r="H269" s="538"/>
      <c r="I269" s="538"/>
      <c r="J269" s="538"/>
      <c r="K269" s="538"/>
      <c r="L269" s="538"/>
      <c r="M269" s="538"/>
      <c r="N269" s="538"/>
      <c r="O269" s="538"/>
      <c r="P269" s="538"/>
      <c r="Q269" s="538"/>
      <c r="R269" s="538"/>
      <c r="S269" s="538"/>
      <c r="T269" s="538"/>
      <c r="U269" s="538"/>
      <c r="V269" s="538"/>
      <c r="W269" s="538"/>
      <c r="X269" s="538"/>
      <c r="Y269" s="538"/>
      <c r="Z269" s="538"/>
    </row>
    <row r="270" spans="1:26" ht="18" customHeight="1">
      <c r="A270" s="538"/>
      <c r="B270" s="538"/>
      <c r="C270" s="538"/>
      <c r="D270" s="538"/>
      <c r="E270" s="538"/>
      <c r="F270" s="686"/>
      <c r="G270" s="538"/>
      <c r="H270" s="538"/>
      <c r="I270" s="538"/>
      <c r="J270" s="538"/>
      <c r="K270" s="538"/>
      <c r="L270" s="538"/>
      <c r="M270" s="538"/>
      <c r="N270" s="538"/>
      <c r="O270" s="538"/>
      <c r="P270" s="538"/>
      <c r="Q270" s="538"/>
      <c r="R270" s="538"/>
      <c r="S270" s="538"/>
      <c r="T270" s="538"/>
      <c r="U270" s="538"/>
      <c r="V270" s="538"/>
      <c r="W270" s="538"/>
      <c r="X270" s="538"/>
      <c r="Y270" s="538"/>
      <c r="Z270" s="538"/>
    </row>
    <row r="271" spans="1:26" ht="18" customHeight="1">
      <c r="A271" s="538"/>
      <c r="B271" s="538"/>
      <c r="C271" s="538"/>
      <c r="D271" s="538"/>
      <c r="E271" s="538"/>
      <c r="F271" s="686"/>
      <c r="G271" s="538"/>
      <c r="H271" s="538"/>
      <c r="I271" s="538"/>
      <c r="J271" s="538"/>
      <c r="K271" s="538"/>
      <c r="L271" s="538"/>
      <c r="M271" s="538"/>
      <c r="N271" s="538"/>
      <c r="O271" s="538"/>
      <c r="P271" s="538"/>
      <c r="Q271" s="538"/>
      <c r="R271" s="538"/>
      <c r="S271" s="538"/>
      <c r="T271" s="538"/>
      <c r="U271" s="538"/>
      <c r="V271" s="538"/>
      <c r="W271" s="538"/>
      <c r="X271" s="538"/>
      <c r="Y271" s="538"/>
      <c r="Z271" s="538"/>
    </row>
    <row r="272" spans="1:26" ht="18" customHeight="1">
      <c r="A272" s="538"/>
      <c r="B272" s="538"/>
      <c r="C272" s="538"/>
      <c r="D272" s="538"/>
      <c r="E272" s="538"/>
      <c r="F272" s="686"/>
      <c r="G272" s="538"/>
      <c r="H272" s="538"/>
      <c r="I272" s="538"/>
      <c r="J272" s="538"/>
      <c r="K272" s="538"/>
      <c r="L272" s="538"/>
      <c r="M272" s="538"/>
      <c r="N272" s="538"/>
      <c r="O272" s="538"/>
      <c r="P272" s="538"/>
      <c r="Q272" s="538"/>
      <c r="R272" s="538"/>
      <c r="S272" s="538"/>
      <c r="T272" s="538"/>
      <c r="U272" s="538"/>
      <c r="V272" s="538"/>
      <c r="W272" s="538"/>
      <c r="X272" s="538"/>
      <c r="Y272" s="538"/>
      <c r="Z272" s="538"/>
    </row>
    <row r="273" spans="1:26" ht="18" customHeight="1">
      <c r="A273" s="538"/>
      <c r="B273" s="538"/>
      <c r="C273" s="538"/>
      <c r="D273" s="538"/>
      <c r="E273" s="538"/>
      <c r="F273" s="686"/>
      <c r="G273" s="538"/>
      <c r="H273" s="538"/>
      <c r="I273" s="538"/>
      <c r="J273" s="538"/>
      <c r="K273" s="538"/>
      <c r="L273" s="538"/>
      <c r="M273" s="538"/>
      <c r="N273" s="538"/>
      <c r="O273" s="538"/>
      <c r="P273" s="538"/>
      <c r="Q273" s="538"/>
      <c r="R273" s="538"/>
      <c r="S273" s="538"/>
      <c r="T273" s="538"/>
      <c r="U273" s="538"/>
      <c r="V273" s="538"/>
      <c r="W273" s="538"/>
      <c r="X273" s="538"/>
      <c r="Y273" s="538"/>
      <c r="Z273" s="538"/>
    </row>
    <row r="274" spans="1:26" ht="18" customHeight="1">
      <c r="A274" s="538"/>
      <c r="B274" s="538"/>
      <c r="C274" s="538"/>
      <c r="D274" s="538"/>
      <c r="E274" s="538"/>
      <c r="F274" s="686"/>
      <c r="G274" s="538"/>
      <c r="H274" s="538"/>
      <c r="I274" s="538"/>
      <c r="J274" s="538"/>
      <c r="K274" s="538"/>
      <c r="L274" s="538"/>
      <c r="M274" s="538"/>
      <c r="N274" s="538"/>
      <c r="O274" s="538"/>
      <c r="P274" s="538"/>
      <c r="Q274" s="538"/>
      <c r="R274" s="538"/>
      <c r="S274" s="538"/>
      <c r="T274" s="538"/>
      <c r="U274" s="538"/>
      <c r="V274" s="538"/>
      <c r="W274" s="538"/>
      <c r="X274" s="538"/>
      <c r="Y274" s="538"/>
      <c r="Z274" s="538"/>
    </row>
    <row r="275" spans="1:26" ht="18" customHeight="1">
      <c r="A275" s="538"/>
      <c r="B275" s="538"/>
      <c r="C275" s="538"/>
      <c r="D275" s="538"/>
      <c r="E275" s="538"/>
      <c r="F275" s="686"/>
      <c r="G275" s="538"/>
      <c r="H275" s="538"/>
      <c r="I275" s="538"/>
      <c r="J275" s="538"/>
      <c r="K275" s="538"/>
      <c r="L275" s="538"/>
      <c r="M275" s="538"/>
      <c r="N275" s="538"/>
      <c r="O275" s="538"/>
      <c r="P275" s="538"/>
      <c r="Q275" s="538"/>
      <c r="R275" s="538"/>
      <c r="S275" s="538"/>
      <c r="T275" s="538"/>
      <c r="U275" s="538"/>
      <c r="V275" s="538"/>
      <c r="W275" s="538"/>
      <c r="X275" s="538"/>
      <c r="Y275" s="538"/>
      <c r="Z275" s="538"/>
    </row>
    <row r="276" spans="1:26" ht="18" customHeight="1">
      <c r="A276" s="538"/>
      <c r="B276" s="538"/>
      <c r="C276" s="538"/>
      <c r="D276" s="538"/>
      <c r="E276" s="538"/>
      <c r="F276" s="686"/>
      <c r="G276" s="538"/>
      <c r="H276" s="538"/>
      <c r="I276" s="538"/>
      <c r="J276" s="538"/>
      <c r="K276" s="538"/>
      <c r="L276" s="538"/>
      <c r="M276" s="538"/>
      <c r="N276" s="538"/>
      <c r="O276" s="538"/>
      <c r="P276" s="538"/>
      <c r="Q276" s="538"/>
      <c r="R276" s="538"/>
      <c r="S276" s="538"/>
      <c r="T276" s="538"/>
      <c r="U276" s="538"/>
      <c r="V276" s="538"/>
      <c r="W276" s="538"/>
      <c r="X276" s="538"/>
      <c r="Y276" s="538"/>
      <c r="Z276" s="538"/>
    </row>
    <row r="277" spans="1:26" ht="18" customHeight="1">
      <c r="A277" s="538"/>
      <c r="B277" s="538"/>
      <c r="C277" s="538"/>
      <c r="D277" s="538"/>
      <c r="E277" s="538"/>
      <c r="F277" s="686"/>
      <c r="G277" s="538"/>
      <c r="H277" s="538"/>
      <c r="I277" s="538"/>
      <c r="J277" s="538"/>
      <c r="K277" s="538"/>
      <c r="L277" s="538"/>
      <c r="M277" s="538"/>
      <c r="N277" s="538"/>
      <c r="O277" s="538"/>
      <c r="P277" s="538"/>
      <c r="Q277" s="538"/>
      <c r="R277" s="538"/>
      <c r="S277" s="538"/>
      <c r="T277" s="538"/>
      <c r="U277" s="538"/>
      <c r="V277" s="538"/>
      <c r="W277" s="538"/>
      <c r="X277" s="538"/>
      <c r="Y277" s="538"/>
      <c r="Z277" s="538"/>
    </row>
    <row r="278" spans="1:26" ht="18" customHeight="1">
      <c r="A278" s="538"/>
      <c r="B278" s="538"/>
      <c r="C278" s="538"/>
      <c r="D278" s="538"/>
      <c r="E278" s="538"/>
      <c r="F278" s="686"/>
      <c r="G278" s="538"/>
      <c r="H278" s="538"/>
      <c r="I278" s="538"/>
      <c r="J278" s="538"/>
      <c r="K278" s="538"/>
      <c r="L278" s="538"/>
      <c r="M278" s="538"/>
      <c r="N278" s="538"/>
      <c r="O278" s="538"/>
      <c r="P278" s="538"/>
      <c r="Q278" s="538"/>
      <c r="R278" s="538"/>
      <c r="S278" s="538"/>
      <c r="T278" s="538"/>
      <c r="U278" s="538"/>
      <c r="V278" s="538"/>
      <c r="W278" s="538"/>
      <c r="X278" s="538"/>
      <c r="Y278" s="538"/>
      <c r="Z278" s="538"/>
    </row>
    <row r="279" spans="1:26" ht="18" customHeight="1">
      <c r="A279" s="538"/>
      <c r="B279" s="538"/>
      <c r="C279" s="538"/>
      <c r="D279" s="538"/>
      <c r="E279" s="538"/>
      <c r="F279" s="686"/>
      <c r="G279" s="538"/>
      <c r="H279" s="538"/>
      <c r="I279" s="538"/>
      <c r="J279" s="538"/>
      <c r="K279" s="538"/>
      <c r="L279" s="538"/>
      <c r="M279" s="538"/>
      <c r="N279" s="538"/>
      <c r="O279" s="538"/>
      <c r="P279" s="538"/>
      <c r="Q279" s="538"/>
      <c r="R279" s="538"/>
      <c r="S279" s="538"/>
      <c r="T279" s="538"/>
      <c r="U279" s="538"/>
      <c r="V279" s="538"/>
      <c r="W279" s="538"/>
      <c r="X279" s="538"/>
      <c r="Y279" s="538"/>
      <c r="Z279" s="538"/>
    </row>
    <row r="280" spans="1:26" ht="18" customHeight="1">
      <c r="A280" s="538"/>
      <c r="B280" s="538"/>
      <c r="C280" s="538"/>
      <c r="D280" s="538"/>
      <c r="E280" s="538"/>
      <c r="F280" s="686"/>
      <c r="G280" s="538"/>
      <c r="H280" s="538"/>
      <c r="I280" s="538"/>
      <c r="J280" s="538"/>
      <c r="K280" s="538"/>
      <c r="L280" s="538"/>
      <c r="M280" s="538"/>
      <c r="N280" s="538"/>
      <c r="O280" s="538"/>
      <c r="P280" s="538"/>
      <c r="Q280" s="538"/>
      <c r="R280" s="538"/>
      <c r="S280" s="538"/>
      <c r="T280" s="538"/>
      <c r="U280" s="538"/>
      <c r="V280" s="538"/>
      <c r="W280" s="538"/>
      <c r="X280" s="538"/>
      <c r="Y280" s="538"/>
      <c r="Z280" s="538"/>
    </row>
    <row r="281" spans="1:26" ht="18" customHeight="1">
      <c r="A281" s="538"/>
      <c r="B281" s="538"/>
      <c r="C281" s="538"/>
      <c r="D281" s="538"/>
      <c r="E281" s="538"/>
      <c r="F281" s="686"/>
      <c r="G281" s="538"/>
      <c r="H281" s="538"/>
      <c r="I281" s="538"/>
      <c r="J281" s="538"/>
      <c r="K281" s="538"/>
      <c r="L281" s="538"/>
      <c r="M281" s="538"/>
      <c r="N281" s="538"/>
      <c r="O281" s="538"/>
      <c r="P281" s="538"/>
      <c r="Q281" s="538"/>
      <c r="R281" s="538"/>
      <c r="S281" s="538"/>
      <c r="T281" s="538"/>
      <c r="U281" s="538"/>
      <c r="V281" s="538"/>
      <c r="W281" s="538"/>
      <c r="X281" s="538"/>
      <c r="Y281" s="538"/>
      <c r="Z281" s="538"/>
    </row>
    <row r="282" spans="1:26" ht="18" customHeight="1">
      <c r="A282" s="538"/>
      <c r="B282" s="538"/>
      <c r="C282" s="538"/>
      <c r="D282" s="538"/>
      <c r="E282" s="538"/>
      <c r="F282" s="686"/>
      <c r="G282" s="538"/>
      <c r="H282" s="538"/>
      <c r="I282" s="538"/>
      <c r="J282" s="538"/>
      <c r="K282" s="538"/>
      <c r="L282" s="538"/>
      <c r="M282" s="538"/>
      <c r="N282" s="538"/>
      <c r="O282" s="538"/>
      <c r="P282" s="538"/>
      <c r="Q282" s="538"/>
      <c r="R282" s="538"/>
      <c r="S282" s="538"/>
      <c r="T282" s="538"/>
      <c r="U282" s="538"/>
      <c r="V282" s="538"/>
      <c r="W282" s="538"/>
      <c r="X282" s="538"/>
      <c r="Y282" s="538"/>
      <c r="Z282" s="538"/>
    </row>
    <row r="283" spans="1:26" ht="18" customHeight="1">
      <c r="A283" s="538"/>
      <c r="B283" s="538"/>
      <c r="C283" s="538"/>
      <c r="D283" s="538"/>
      <c r="E283" s="538"/>
      <c r="F283" s="686"/>
      <c r="G283" s="538"/>
      <c r="H283" s="538"/>
      <c r="I283" s="538"/>
      <c r="J283" s="538"/>
      <c r="K283" s="538"/>
      <c r="L283" s="538"/>
      <c r="M283" s="538"/>
      <c r="N283" s="538"/>
      <c r="O283" s="538"/>
      <c r="P283" s="538"/>
      <c r="Q283" s="538"/>
      <c r="R283" s="538"/>
      <c r="S283" s="538"/>
      <c r="T283" s="538"/>
      <c r="U283" s="538"/>
      <c r="V283" s="538"/>
      <c r="W283" s="538"/>
      <c r="X283" s="538"/>
      <c r="Y283" s="538"/>
      <c r="Z283" s="538"/>
    </row>
    <row r="284" spans="1:26" ht="18" customHeight="1">
      <c r="A284" s="538"/>
      <c r="B284" s="538"/>
      <c r="C284" s="538"/>
      <c r="D284" s="538"/>
      <c r="E284" s="538"/>
      <c r="F284" s="686"/>
      <c r="G284" s="538"/>
      <c r="H284" s="538"/>
      <c r="I284" s="538"/>
      <c r="J284" s="538"/>
      <c r="K284" s="538"/>
      <c r="L284" s="538"/>
      <c r="M284" s="538"/>
      <c r="N284" s="538"/>
      <c r="O284" s="538"/>
      <c r="P284" s="538"/>
      <c r="Q284" s="538"/>
      <c r="R284" s="538"/>
      <c r="S284" s="538"/>
      <c r="T284" s="538"/>
      <c r="U284" s="538"/>
      <c r="V284" s="538"/>
      <c r="W284" s="538"/>
      <c r="X284" s="538"/>
      <c r="Y284" s="538"/>
      <c r="Z284" s="538"/>
    </row>
    <row r="285" spans="1:26" ht="18" customHeight="1">
      <c r="A285" s="538"/>
      <c r="B285" s="538"/>
      <c r="C285" s="538"/>
      <c r="D285" s="538"/>
      <c r="E285" s="538"/>
      <c r="F285" s="686"/>
      <c r="G285" s="538"/>
      <c r="H285" s="538"/>
      <c r="I285" s="538"/>
      <c r="J285" s="538"/>
      <c r="K285" s="538"/>
      <c r="L285" s="538"/>
      <c r="M285" s="538"/>
      <c r="N285" s="538"/>
      <c r="O285" s="538"/>
      <c r="P285" s="538"/>
      <c r="Q285" s="538"/>
      <c r="R285" s="538"/>
      <c r="S285" s="538"/>
      <c r="T285" s="538"/>
      <c r="U285" s="538"/>
      <c r="V285" s="538"/>
      <c r="W285" s="538"/>
      <c r="X285" s="538"/>
      <c r="Y285" s="538"/>
      <c r="Z285" s="538"/>
    </row>
    <row r="286" spans="1:26" ht="18" customHeight="1">
      <c r="A286" s="538"/>
      <c r="B286" s="538"/>
      <c r="C286" s="538"/>
      <c r="D286" s="538"/>
      <c r="E286" s="538"/>
      <c r="F286" s="686"/>
      <c r="G286" s="538"/>
      <c r="H286" s="538"/>
      <c r="I286" s="538"/>
      <c r="J286" s="538"/>
      <c r="K286" s="538"/>
      <c r="L286" s="538"/>
      <c r="M286" s="538"/>
      <c r="N286" s="538"/>
      <c r="O286" s="538"/>
      <c r="P286" s="538"/>
      <c r="Q286" s="538"/>
      <c r="R286" s="538"/>
      <c r="S286" s="538"/>
      <c r="T286" s="538"/>
      <c r="U286" s="538"/>
      <c r="V286" s="538"/>
      <c r="W286" s="538"/>
      <c r="X286" s="538"/>
      <c r="Y286" s="538"/>
      <c r="Z286" s="538"/>
    </row>
    <row r="287" spans="1:26" ht="18" customHeight="1">
      <c r="A287" s="538"/>
      <c r="B287" s="538"/>
      <c r="C287" s="538"/>
      <c r="D287" s="538"/>
      <c r="E287" s="538"/>
      <c r="F287" s="686"/>
      <c r="G287" s="538"/>
      <c r="H287" s="538"/>
      <c r="I287" s="538"/>
      <c r="J287" s="538"/>
      <c r="K287" s="538"/>
      <c r="L287" s="538"/>
      <c r="M287" s="538"/>
      <c r="N287" s="538"/>
      <c r="O287" s="538"/>
      <c r="P287" s="538"/>
      <c r="Q287" s="538"/>
      <c r="R287" s="538"/>
      <c r="S287" s="538"/>
      <c r="T287" s="538"/>
      <c r="U287" s="538"/>
      <c r="V287" s="538"/>
      <c r="W287" s="538"/>
      <c r="X287" s="538"/>
      <c r="Y287" s="538"/>
      <c r="Z287" s="538"/>
    </row>
    <row r="288" spans="1:26" ht="18" customHeight="1">
      <c r="A288" s="538"/>
      <c r="B288" s="538"/>
      <c r="C288" s="538"/>
      <c r="D288" s="538"/>
      <c r="E288" s="538"/>
      <c r="F288" s="686"/>
      <c r="G288" s="538"/>
      <c r="H288" s="538"/>
      <c r="I288" s="538"/>
      <c r="J288" s="538"/>
      <c r="K288" s="538"/>
      <c r="L288" s="538"/>
      <c r="M288" s="538"/>
      <c r="N288" s="538"/>
      <c r="O288" s="538"/>
      <c r="P288" s="538"/>
      <c r="Q288" s="538"/>
      <c r="R288" s="538"/>
      <c r="S288" s="538"/>
      <c r="T288" s="538"/>
      <c r="U288" s="538"/>
      <c r="V288" s="538"/>
      <c r="W288" s="538"/>
      <c r="X288" s="538"/>
      <c r="Y288" s="538"/>
      <c r="Z288" s="538"/>
    </row>
    <row r="289" spans="1:26" ht="18" customHeight="1">
      <c r="A289" s="538"/>
      <c r="B289" s="538"/>
      <c r="C289" s="538"/>
      <c r="D289" s="538"/>
      <c r="E289" s="538"/>
      <c r="F289" s="686"/>
      <c r="G289" s="538"/>
      <c r="H289" s="538"/>
      <c r="I289" s="538"/>
      <c r="J289" s="538"/>
      <c r="K289" s="538"/>
      <c r="L289" s="538"/>
      <c r="M289" s="538"/>
      <c r="N289" s="538"/>
      <c r="O289" s="538"/>
      <c r="P289" s="538"/>
      <c r="Q289" s="538"/>
      <c r="R289" s="538"/>
      <c r="S289" s="538"/>
      <c r="T289" s="538"/>
      <c r="U289" s="538"/>
      <c r="V289" s="538"/>
      <c r="W289" s="538"/>
      <c r="X289" s="538"/>
      <c r="Y289" s="538"/>
      <c r="Z289" s="538"/>
    </row>
    <row r="290" spans="1:26" ht="18" customHeight="1">
      <c r="A290" s="538"/>
      <c r="B290" s="538"/>
      <c r="C290" s="538"/>
      <c r="D290" s="538"/>
      <c r="E290" s="538"/>
      <c r="F290" s="686"/>
      <c r="G290" s="538"/>
      <c r="H290" s="538"/>
      <c r="I290" s="538"/>
      <c r="J290" s="538"/>
      <c r="K290" s="538"/>
      <c r="L290" s="538"/>
      <c r="M290" s="538"/>
      <c r="N290" s="538"/>
      <c r="O290" s="538"/>
      <c r="P290" s="538"/>
      <c r="Q290" s="538"/>
      <c r="R290" s="538"/>
      <c r="S290" s="538"/>
      <c r="T290" s="538"/>
      <c r="U290" s="538"/>
      <c r="V290" s="538"/>
      <c r="W290" s="538"/>
      <c r="X290" s="538"/>
      <c r="Y290" s="538"/>
      <c r="Z290" s="538"/>
    </row>
    <row r="291" spans="1:26" ht="18" customHeight="1">
      <c r="A291" s="538"/>
      <c r="B291" s="538"/>
      <c r="C291" s="538"/>
      <c r="D291" s="538"/>
      <c r="E291" s="538"/>
      <c r="F291" s="686"/>
      <c r="G291" s="538"/>
      <c r="H291" s="538"/>
      <c r="I291" s="538"/>
      <c r="J291" s="538"/>
      <c r="K291" s="538"/>
      <c r="L291" s="538"/>
      <c r="M291" s="538"/>
      <c r="N291" s="538"/>
      <c r="O291" s="538"/>
      <c r="P291" s="538"/>
      <c r="Q291" s="538"/>
      <c r="R291" s="538"/>
      <c r="S291" s="538"/>
      <c r="T291" s="538"/>
      <c r="U291" s="538"/>
      <c r="V291" s="538"/>
      <c r="W291" s="538"/>
      <c r="X291" s="538"/>
      <c r="Y291" s="538"/>
      <c r="Z291" s="538"/>
    </row>
    <row r="292" spans="1:26" ht="18" customHeight="1">
      <c r="A292" s="538"/>
      <c r="B292" s="538"/>
      <c r="C292" s="538"/>
      <c r="D292" s="538"/>
      <c r="E292" s="538"/>
      <c r="F292" s="686"/>
      <c r="G292" s="538"/>
      <c r="H292" s="538"/>
      <c r="I292" s="538"/>
      <c r="J292" s="538"/>
      <c r="K292" s="538"/>
      <c r="L292" s="538"/>
      <c r="M292" s="538"/>
      <c r="N292" s="538"/>
      <c r="O292" s="538"/>
      <c r="P292" s="538"/>
      <c r="Q292" s="538"/>
      <c r="R292" s="538"/>
      <c r="S292" s="538"/>
      <c r="T292" s="538"/>
      <c r="U292" s="538"/>
      <c r="V292" s="538"/>
      <c r="W292" s="538"/>
      <c r="X292" s="538"/>
      <c r="Y292" s="538"/>
      <c r="Z292" s="538"/>
    </row>
    <row r="293" spans="1:26" ht="18" customHeight="1">
      <c r="A293" s="538"/>
      <c r="B293" s="538"/>
      <c r="C293" s="538"/>
      <c r="D293" s="538"/>
      <c r="E293" s="538"/>
      <c r="F293" s="686"/>
      <c r="G293" s="538"/>
      <c r="H293" s="538"/>
      <c r="I293" s="538"/>
      <c r="J293" s="538"/>
      <c r="K293" s="538"/>
      <c r="L293" s="538"/>
      <c r="M293" s="538"/>
      <c r="N293" s="538"/>
      <c r="O293" s="538"/>
      <c r="P293" s="538"/>
      <c r="Q293" s="538"/>
      <c r="R293" s="538"/>
      <c r="S293" s="538"/>
      <c r="T293" s="538"/>
      <c r="U293" s="538"/>
      <c r="V293" s="538"/>
      <c r="W293" s="538"/>
      <c r="X293" s="538"/>
      <c r="Y293" s="538"/>
      <c r="Z293" s="538"/>
    </row>
    <row r="294" spans="1:26" ht="18" customHeight="1">
      <c r="A294" s="538"/>
      <c r="B294" s="538"/>
      <c r="C294" s="538"/>
      <c r="D294" s="538"/>
      <c r="E294" s="538"/>
      <c r="F294" s="686"/>
      <c r="G294" s="538"/>
      <c r="H294" s="538"/>
      <c r="I294" s="538"/>
      <c r="J294" s="538"/>
      <c r="K294" s="538"/>
      <c r="L294" s="538"/>
      <c r="M294" s="538"/>
      <c r="N294" s="538"/>
      <c r="O294" s="538"/>
      <c r="P294" s="538"/>
      <c r="Q294" s="538"/>
      <c r="R294" s="538"/>
      <c r="S294" s="538"/>
      <c r="T294" s="538"/>
      <c r="U294" s="538"/>
      <c r="V294" s="538"/>
      <c r="W294" s="538"/>
      <c r="X294" s="538"/>
      <c r="Y294" s="538"/>
      <c r="Z294" s="538"/>
    </row>
    <row r="295" spans="1:26" ht="18" customHeight="1">
      <c r="A295" s="538"/>
      <c r="B295" s="538"/>
      <c r="C295" s="538"/>
      <c r="D295" s="538"/>
      <c r="E295" s="538"/>
      <c r="F295" s="686"/>
      <c r="G295" s="538"/>
      <c r="H295" s="538"/>
      <c r="I295" s="538"/>
      <c r="J295" s="538"/>
      <c r="K295" s="538"/>
      <c r="L295" s="538"/>
      <c r="M295" s="538"/>
      <c r="N295" s="538"/>
      <c r="O295" s="538"/>
      <c r="P295" s="538"/>
      <c r="Q295" s="538"/>
      <c r="R295" s="538"/>
      <c r="S295" s="538"/>
      <c r="T295" s="538"/>
      <c r="U295" s="538"/>
      <c r="V295" s="538"/>
      <c r="W295" s="538"/>
      <c r="X295" s="538"/>
      <c r="Y295" s="538"/>
      <c r="Z295" s="538"/>
    </row>
    <row r="296" spans="1:26" ht="18" customHeight="1">
      <c r="A296" s="538"/>
      <c r="B296" s="538"/>
      <c r="C296" s="538"/>
      <c r="D296" s="538"/>
      <c r="E296" s="538"/>
      <c r="F296" s="686"/>
      <c r="G296" s="538"/>
      <c r="H296" s="538"/>
      <c r="I296" s="538"/>
      <c r="J296" s="538"/>
      <c r="K296" s="538"/>
      <c r="L296" s="538"/>
      <c r="M296" s="538"/>
      <c r="N296" s="538"/>
      <c r="O296" s="538"/>
      <c r="P296" s="538"/>
      <c r="Q296" s="538"/>
      <c r="R296" s="538"/>
      <c r="S296" s="538"/>
      <c r="T296" s="538"/>
      <c r="U296" s="538"/>
      <c r="V296" s="538"/>
      <c r="W296" s="538"/>
      <c r="X296" s="538"/>
      <c r="Y296" s="538"/>
      <c r="Z296" s="538"/>
    </row>
    <row r="297" spans="1:26" ht="18" customHeight="1">
      <c r="A297" s="538"/>
      <c r="B297" s="538"/>
      <c r="C297" s="538"/>
      <c r="D297" s="538"/>
      <c r="E297" s="538"/>
      <c r="F297" s="686"/>
      <c r="G297" s="538"/>
      <c r="H297" s="538"/>
      <c r="I297" s="538"/>
      <c r="J297" s="538"/>
      <c r="K297" s="538"/>
      <c r="L297" s="538"/>
      <c r="M297" s="538"/>
      <c r="N297" s="538"/>
      <c r="O297" s="538"/>
      <c r="P297" s="538"/>
      <c r="Q297" s="538"/>
      <c r="R297" s="538"/>
      <c r="S297" s="538"/>
      <c r="T297" s="538"/>
      <c r="U297" s="538"/>
      <c r="V297" s="538"/>
      <c r="W297" s="538"/>
      <c r="X297" s="538"/>
      <c r="Y297" s="538"/>
      <c r="Z297" s="538"/>
    </row>
    <row r="298" spans="1:26" ht="18" customHeight="1">
      <c r="A298" s="538"/>
      <c r="B298" s="538"/>
      <c r="C298" s="538"/>
      <c r="D298" s="538"/>
      <c r="E298" s="538"/>
      <c r="F298" s="686"/>
      <c r="G298" s="538"/>
      <c r="H298" s="538"/>
      <c r="I298" s="538"/>
      <c r="J298" s="538"/>
      <c r="K298" s="538"/>
      <c r="L298" s="538"/>
      <c r="M298" s="538"/>
      <c r="N298" s="538"/>
      <c r="O298" s="538"/>
      <c r="P298" s="538"/>
      <c r="Q298" s="538"/>
      <c r="R298" s="538"/>
      <c r="S298" s="538"/>
      <c r="T298" s="538"/>
      <c r="U298" s="538"/>
      <c r="V298" s="538"/>
      <c r="W298" s="538"/>
      <c r="X298" s="538"/>
      <c r="Y298" s="538"/>
      <c r="Z298" s="538"/>
    </row>
    <row r="299" spans="1:26" ht="18" customHeight="1">
      <c r="A299" s="538"/>
      <c r="B299" s="538"/>
      <c r="C299" s="538"/>
      <c r="D299" s="538"/>
      <c r="E299" s="538"/>
      <c r="F299" s="686"/>
      <c r="G299" s="538"/>
      <c r="H299" s="538"/>
      <c r="I299" s="538"/>
      <c r="J299" s="538"/>
      <c r="K299" s="538"/>
      <c r="L299" s="538"/>
      <c r="M299" s="538"/>
      <c r="N299" s="538"/>
      <c r="O299" s="538"/>
      <c r="P299" s="538"/>
      <c r="Q299" s="538"/>
      <c r="R299" s="538"/>
      <c r="S299" s="538"/>
      <c r="T299" s="538"/>
      <c r="U299" s="538"/>
      <c r="V299" s="538"/>
      <c r="W299" s="538"/>
      <c r="X299" s="538"/>
      <c r="Y299" s="538"/>
      <c r="Z299" s="538"/>
    </row>
    <row r="300" spans="1:26" ht="18" customHeight="1">
      <c r="A300" s="538"/>
      <c r="B300" s="538"/>
      <c r="C300" s="538"/>
      <c r="D300" s="538"/>
      <c r="E300" s="538"/>
      <c r="F300" s="686"/>
      <c r="G300" s="538"/>
      <c r="H300" s="538"/>
      <c r="I300" s="538"/>
      <c r="J300" s="538"/>
      <c r="K300" s="538"/>
      <c r="L300" s="538"/>
      <c r="M300" s="538"/>
      <c r="N300" s="538"/>
      <c r="O300" s="538"/>
      <c r="P300" s="538"/>
      <c r="Q300" s="538"/>
      <c r="R300" s="538"/>
      <c r="S300" s="538"/>
      <c r="T300" s="538"/>
      <c r="U300" s="538"/>
      <c r="V300" s="538"/>
      <c r="W300" s="538"/>
      <c r="X300" s="538"/>
      <c r="Y300" s="538"/>
      <c r="Z300" s="538"/>
    </row>
    <row r="301" spans="1:26" ht="18" customHeight="1">
      <c r="A301" s="538"/>
      <c r="B301" s="538"/>
      <c r="C301" s="538"/>
      <c r="D301" s="538"/>
      <c r="E301" s="538"/>
      <c r="F301" s="686"/>
      <c r="G301" s="538"/>
      <c r="H301" s="538"/>
      <c r="I301" s="538"/>
      <c r="J301" s="538"/>
      <c r="K301" s="538"/>
      <c r="L301" s="538"/>
      <c r="M301" s="538"/>
      <c r="N301" s="538"/>
      <c r="O301" s="538"/>
      <c r="P301" s="538"/>
      <c r="Q301" s="538"/>
      <c r="R301" s="538"/>
      <c r="S301" s="538"/>
      <c r="T301" s="538"/>
      <c r="U301" s="538"/>
      <c r="V301" s="538"/>
      <c r="W301" s="538"/>
      <c r="X301" s="538"/>
      <c r="Y301" s="538"/>
      <c r="Z301" s="538"/>
    </row>
    <row r="302" spans="1:26" ht="18" customHeight="1">
      <c r="A302" s="538"/>
      <c r="B302" s="538"/>
      <c r="C302" s="538"/>
      <c r="D302" s="538"/>
      <c r="E302" s="538"/>
      <c r="F302" s="686"/>
      <c r="G302" s="538"/>
      <c r="H302" s="538"/>
      <c r="I302" s="538"/>
      <c r="J302" s="538"/>
      <c r="K302" s="538"/>
      <c r="L302" s="538"/>
      <c r="M302" s="538"/>
      <c r="N302" s="538"/>
      <c r="O302" s="538"/>
      <c r="P302" s="538"/>
      <c r="Q302" s="538"/>
      <c r="R302" s="538"/>
      <c r="S302" s="538"/>
      <c r="T302" s="538"/>
      <c r="U302" s="538"/>
      <c r="V302" s="538"/>
      <c r="W302" s="538"/>
      <c r="X302" s="538"/>
      <c r="Y302" s="538"/>
      <c r="Z302" s="538"/>
    </row>
    <row r="303" spans="1:26" ht="18" customHeight="1">
      <c r="A303" s="538"/>
      <c r="B303" s="538"/>
      <c r="C303" s="538"/>
      <c r="D303" s="538"/>
      <c r="E303" s="538"/>
      <c r="F303" s="686"/>
      <c r="G303" s="538"/>
      <c r="H303" s="538"/>
      <c r="I303" s="538"/>
      <c r="J303" s="538"/>
      <c r="K303" s="538"/>
      <c r="L303" s="538"/>
      <c r="M303" s="538"/>
      <c r="N303" s="538"/>
      <c r="O303" s="538"/>
      <c r="P303" s="538"/>
      <c r="Q303" s="538"/>
      <c r="R303" s="538"/>
      <c r="S303" s="538"/>
      <c r="T303" s="538"/>
      <c r="U303" s="538"/>
      <c r="V303" s="538"/>
      <c r="W303" s="538"/>
      <c r="X303" s="538"/>
      <c r="Y303" s="538"/>
      <c r="Z303" s="538"/>
    </row>
    <row r="304" spans="1:26" ht="18" customHeight="1">
      <c r="A304" s="538"/>
      <c r="B304" s="538"/>
      <c r="C304" s="538"/>
      <c r="D304" s="538"/>
      <c r="E304" s="538"/>
      <c r="F304" s="686"/>
      <c r="G304" s="538"/>
      <c r="H304" s="538"/>
      <c r="I304" s="538"/>
      <c r="J304" s="538"/>
      <c r="K304" s="538"/>
      <c r="L304" s="538"/>
      <c r="M304" s="538"/>
      <c r="N304" s="538"/>
      <c r="O304" s="538"/>
      <c r="P304" s="538"/>
      <c r="Q304" s="538"/>
      <c r="R304" s="538"/>
      <c r="S304" s="538"/>
      <c r="T304" s="538"/>
      <c r="U304" s="538"/>
      <c r="V304" s="538"/>
      <c r="W304" s="538"/>
      <c r="X304" s="538"/>
      <c r="Y304" s="538"/>
      <c r="Z304" s="538"/>
    </row>
    <row r="305" spans="1:26" ht="18" customHeight="1">
      <c r="A305" s="538"/>
      <c r="B305" s="538"/>
      <c r="C305" s="538"/>
      <c r="D305" s="538"/>
      <c r="E305" s="538"/>
      <c r="F305" s="686"/>
      <c r="G305" s="538"/>
      <c r="H305" s="538"/>
      <c r="I305" s="538"/>
      <c r="J305" s="538"/>
      <c r="K305" s="538"/>
      <c r="L305" s="538"/>
      <c r="M305" s="538"/>
      <c r="N305" s="538"/>
      <c r="O305" s="538"/>
      <c r="P305" s="538"/>
      <c r="Q305" s="538"/>
      <c r="R305" s="538"/>
      <c r="S305" s="538"/>
      <c r="T305" s="538"/>
      <c r="U305" s="538"/>
      <c r="V305" s="538"/>
      <c r="W305" s="538"/>
      <c r="X305" s="538"/>
      <c r="Y305" s="538"/>
      <c r="Z305" s="538"/>
    </row>
    <row r="306" spans="1:26" ht="18" customHeight="1">
      <c r="A306" s="538"/>
      <c r="B306" s="538"/>
      <c r="C306" s="538"/>
      <c r="D306" s="538"/>
      <c r="E306" s="538"/>
      <c r="F306" s="686"/>
      <c r="G306" s="538"/>
      <c r="H306" s="538"/>
      <c r="I306" s="538"/>
      <c r="J306" s="538"/>
      <c r="K306" s="538"/>
      <c r="L306" s="538"/>
      <c r="M306" s="538"/>
      <c r="N306" s="538"/>
      <c r="O306" s="538"/>
      <c r="P306" s="538"/>
      <c r="Q306" s="538"/>
      <c r="R306" s="538"/>
      <c r="S306" s="538"/>
      <c r="T306" s="538"/>
      <c r="U306" s="538"/>
      <c r="V306" s="538"/>
      <c r="W306" s="538"/>
      <c r="X306" s="538"/>
      <c r="Y306" s="538"/>
      <c r="Z306" s="538"/>
    </row>
    <row r="307" spans="1:26" ht="18" customHeight="1">
      <c r="A307" s="538"/>
      <c r="B307" s="538"/>
      <c r="C307" s="538"/>
      <c r="D307" s="538"/>
      <c r="E307" s="538"/>
      <c r="F307" s="686"/>
      <c r="G307" s="538"/>
      <c r="H307" s="538"/>
      <c r="I307" s="538"/>
      <c r="J307" s="538"/>
      <c r="K307" s="538"/>
      <c r="L307" s="538"/>
      <c r="M307" s="538"/>
      <c r="N307" s="538"/>
      <c r="O307" s="538"/>
      <c r="P307" s="538"/>
      <c r="Q307" s="538"/>
      <c r="R307" s="538"/>
      <c r="S307" s="538"/>
      <c r="T307" s="538"/>
      <c r="U307" s="538"/>
      <c r="V307" s="538"/>
      <c r="W307" s="538"/>
      <c r="X307" s="538"/>
      <c r="Y307" s="538"/>
      <c r="Z307" s="538"/>
    </row>
    <row r="308" spans="1:26" ht="18" customHeight="1">
      <c r="A308" s="538"/>
      <c r="B308" s="538"/>
      <c r="C308" s="538"/>
      <c r="D308" s="538"/>
      <c r="E308" s="538"/>
      <c r="F308" s="686"/>
      <c r="G308" s="538"/>
      <c r="H308" s="538"/>
      <c r="I308" s="538"/>
      <c r="J308" s="538"/>
      <c r="K308" s="538"/>
      <c r="L308" s="538"/>
      <c r="M308" s="538"/>
      <c r="N308" s="538"/>
      <c r="O308" s="538"/>
      <c r="P308" s="538"/>
      <c r="Q308" s="538"/>
      <c r="R308" s="538"/>
      <c r="S308" s="538"/>
      <c r="T308" s="538"/>
      <c r="U308" s="538"/>
      <c r="V308" s="538"/>
      <c r="W308" s="538"/>
      <c r="X308" s="538"/>
      <c r="Y308" s="538"/>
      <c r="Z308" s="538"/>
    </row>
    <row r="309" spans="1:26" ht="18" customHeight="1">
      <c r="A309" s="538"/>
      <c r="B309" s="538"/>
      <c r="C309" s="538"/>
      <c r="D309" s="538"/>
      <c r="E309" s="538"/>
      <c r="F309" s="686"/>
      <c r="G309" s="538"/>
      <c r="H309" s="538"/>
      <c r="I309" s="538"/>
      <c r="J309" s="538"/>
      <c r="K309" s="538"/>
      <c r="L309" s="538"/>
      <c r="M309" s="538"/>
      <c r="N309" s="538"/>
      <c r="O309" s="538"/>
      <c r="P309" s="538"/>
      <c r="Q309" s="538"/>
      <c r="R309" s="538"/>
      <c r="S309" s="538"/>
      <c r="T309" s="538"/>
      <c r="U309" s="538"/>
      <c r="V309" s="538"/>
      <c r="W309" s="538"/>
      <c r="X309" s="538"/>
      <c r="Y309" s="538"/>
      <c r="Z309" s="538"/>
    </row>
    <row r="310" spans="1:26" ht="18" customHeight="1">
      <c r="A310" s="538"/>
      <c r="B310" s="538"/>
      <c r="C310" s="538"/>
      <c r="D310" s="538"/>
      <c r="E310" s="538"/>
      <c r="F310" s="686"/>
      <c r="G310" s="538"/>
      <c r="H310" s="538"/>
      <c r="I310" s="538"/>
      <c r="J310" s="538"/>
      <c r="K310" s="538"/>
      <c r="L310" s="538"/>
      <c r="M310" s="538"/>
      <c r="N310" s="538"/>
      <c r="O310" s="538"/>
      <c r="P310" s="538"/>
      <c r="Q310" s="538"/>
      <c r="R310" s="538"/>
      <c r="S310" s="538"/>
      <c r="T310" s="538"/>
      <c r="U310" s="538"/>
      <c r="V310" s="538"/>
      <c r="W310" s="538"/>
      <c r="X310" s="538"/>
      <c r="Y310" s="538"/>
      <c r="Z310" s="538"/>
    </row>
    <row r="311" spans="1:26" ht="18" customHeight="1">
      <c r="A311" s="538"/>
      <c r="B311" s="538"/>
      <c r="C311" s="538"/>
      <c r="D311" s="538"/>
      <c r="E311" s="538"/>
      <c r="F311" s="686"/>
      <c r="G311" s="538"/>
      <c r="H311" s="538"/>
      <c r="I311" s="538"/>
      <c r="J311" s="538"/>
      <c r="K311" s="538"/>
      <c r="L311" s="538"/>
      <c r="M311" s="538"/>
      <c r="N311" s="538"/>
      <c r="O311" s="538"/>
      <c r="P311" s="538"/>
      <c r="Q311" s="538"/>
      <c r="R311" s="538"/>
      <c r="S311" s="538"/>
      <c r="T311" s="538"/>
      <c r="U311" s="538"/>
      <c r="V311" s="538"/>
      <c r="W311" s="538"/>
      <c r="X311" s="538"/>
      <c r="Y311" s="538"/>
      <c r="Z311" s="538"/>
    </row>
    <row r="312" spans="1:26" ht="18" customHeight="1">
      <c r="A312" s="538"/>
      <c r="B312" s="538"/>
      <c r="C312" s="538"/>
      <c r="D312" s="538"/>
      <c r="E312" s="538"/>
      <c r="F312" s="686"/>
      <c r="G312" s="538"/>
      <c r="H312" s="538"/>
      <c r="I312" s="538"/>
      <c r="J312" s="538"/>
      <c r="K312" s="538"/>
      <c r="L312" s="538"/>
      <c r="M312" s="538"/>
      <c r="N312" s="538"/>
      <c r="O312" s="538"/>
      <c r="P312" s="538"/>
      <c r="Q312" s="538"/>
      <c r="R312" s="538"/>
      <c r="S312" s="538"/>
      <c r="T312" s="538"/>
      <c r="U312" s="538"/>
      <c r="V312" s="538"/>
      <c r="W312" s="538"/>
      <c r="X312" s="538"/>
      <c r="Y312" s="538"/>
      <c r="Z312" s="538"/>
    </row>
    <row r="313" spans="1:26" ht="18" customHeight="1">
      <c r="A313" s="538"/>
      <c r="B313" s="538"/>
      <c r="C313" s="538"/>
      <c r="D313" s="538"/>
      <c r="E313" s="538"/>
      <c r="F313" s="686"/>
      <c r="G313" s="538"/>
      <c r="H313" s="538"/>
      <c r="I313" s="538"/>
      <c r="J313" s="538"/>
      <c r="K313" s="538"/>
      <c r="L313" s="538"/>
      <c r="M313" s="538"/>
      <c r="N313" s="538"/>
      <c r="O313" s="538"/>
      <c r="P313" s="538"/>
      <c r="Q313" s="538"/>
      <c r="R313" s="538"/>
      <c r="S313" s="538"/>
      <c r="T313" s="538"/>
      <c r="U313" s="538"/>
      <c r="V313" s="538"/>
      <c r="W313" s="538"/>
      <c r="X313" s="538"/>
      <c r="Y313" s="538"/>
      <c r="Z313" s="538"/>
    </row>
    <row r="314" spans="1:26" ht="18" customHeight="1">
      <c r="A314" s="538"/>
      <c r="B314" s="538"/>
      <c r="C314" s="538"/>
      <c r="D314" s="538"/>
      <c r="E314" s="538"/>
      <c r="F314" s="686"/>
      <c r="G314" s="538"/>
      <c r="H314" s="538"/>
      <c r="I314" s="538"/>
      <c r="J314" s="538"/>
      <c r="K314" s="538"/>
      <c r="L314" s="538"/>
      <c r="M314" s="538"/>
      <c r="N314" s="538"/>
      <c r="O314" s="538"/>
      <c r="P314" s="538"/>
      <c r="Q314" s="538"/>
      <c r="R314" s="538"/>
      <c r="S314" s="538"/>
      <c r="T314" s="538"/>
      <c r="U314" s="538"/>
      <c r="V314" s="538"/>
      <c r="W314" s="538"/>
      <c r="X314" s="538"/>
      <c r="Y314" s="538"/>
      <c r="Z314" s="538"/>
    </row>
    <row r="315" spans="1:26" ht="18" customHeight="1">
      <c r="A315" s="538"/>
      <c r="B315" s="538"/>
      <c r="C315" s="538"/>
      <c r="D315" s="538"/>
      <c r="E315" s="538"/>
      <c r="F315" s="686"/>
      <c r="G315" s="538"/>
      <c r="H315" s="538"/>
      <c r="I315" s="538"/>
      <c r="J315" s="538"/>
      <c r="K315" s="538"/>
      <c r="L315" s="538"/>
      <c r="M315" s="538"/>
      <c r="N315" s="538"/>
      <c r="O315" s="538"/>
      <c r="P315" s="538"/>
      <c r="Q315" s="538"/>
      <c r="R315" s="538"/>
      <c r="S315" s="538"/>
      <c r="T315" s="538"/>
      <c r="U315" s="538"/>
      <c r="V315" s="538"/>
      <c r="W315" s="538"/>
      <c r="X315" s="538"/>
      <c r="Y315" s="538"/>
      <c r="Z315" s="538"/>
    </row>
    <row r="316" spans="1:26" ht="18" customHeight="1">
      <c r="A316" s="538"/>
      <c r="B316" s="538"/>
      <c r="C316" s="538"/>
      <c r="D316" s="538"/>
      <c r="E316" s="538"/>
      <c r="F316" s="686"/>
      <c r="G316" s="538"/>
      <c r="H316" s="538"/>
      <c r="I316" s="538"/>
      <c r="J316" s="538"/>
      <c r="K316" s="538"/>
      <c r="L316" s="538"/>
      <c r="M316" s="538"/>
      <c r="N316" s="538"/>
      <c r="O316" s="538"/>
      <c r="P316" s="538"/>
      <c r="Q316" s="538"/>
      <c r="R316" s="538"/>
      <c r="S316" s="538"/>
      <c r="T316" s="538"/>
      <c r="U316" s="538"/>
      <c r="V316" s="538"/>
      <c r="W316" s="538"/>
      <c r="X316" s="538"/>
      <c r="Y316" s="538"/>
      <c r="Z316" s="538"/>
    </row>
    <row r="317" spans="1:26" ht="18" customHeight="1">
      <c r="A317" s="538"/>
      <c r="B317" s="538"/>
      <c r="C317" s="538"/>
      <c r="D317" s="538"/>
      <c r="E317" s="538"/>
      <c r="F317" s="686"/>
      <c r="G317" s="538"/>
      <c r="H317" s="538"/>
      <c r="I317" s="538"/>
      <c r="J317" s="538"/>
      <c r="K317" s="538"/>
      <c r="L317" s="538"/>
      <c r="M317" s="538"/>
      <c r="N317" s="538"/>
      <c r="O317" s="538"/>
      <c r="P317" s="538"/>
      <c r="Q317" s="538"/>
      <c r="R317" s="538"/>
      <c r="S317" s="538"/>
      <c r="T317" s="538"/>
      <c r="U317" s="538"/>
      <c r="V317" s="538"/>
      <c r="W317" s="538"/>
      <c r="X317" s="538"/>
      <c r="Y317" s="538"/>
      <c r="Z317" s="538"/>
    </row>
    <row r="318" spans="1:26" ht="18" customHeight="1">
      <c r="A318" s="538"/>
      <c r="B318" s="538"/>
      <c r="C318" s="538"/>
      <c r="D318" s="538"/>
      <c r="E318" s="538"/>
      <c r="F318" s="686"/>
      <c r="G318" s="538"/>
      <c r="H318" s="538"/>
      <c r="I318" s="538"/>
      <c r="J318" s="538"/>
      <c r="K318" s="538"/>
      <c r="L318" s="538"/>
      <c r="M318" s="538"/>
      <c r="N318" s="538"/>
      <c r="O318" s="538"/>
      <c r="P318" s="538"/>
      <c r="Q318" s="538"/>
      <c r="R318" s="538"/>
      <c r="S318" s="538"/>
      <c r="T318" s="538"/>
      <c r="U318" s="538"/>
      <c r="V318" s="538"/>
      <c r="W318" s="538"/>
      <c r="X318" s="538"/>
      <c r="Y318" s="538"/>
      <c r="Z318" s="538"/>
    </row>
    <row r="319" spans="1:26" ht="18" customHeight="1">
      <c r="A319" s="538"/>
      <c r="B319" s="538"/>
      <c r="C319" s="538"/>
      <c r="D319" s="538"/>
      <c r="E319" s="538"/>
      <c r="F319" s="686"/>
      <c r="G319" s="538"/>
      <c r="H319" s="538"/>
      <c r="I319" s="538"/>
      <c r="J319" s="538"/>
      <c r="K319" s="538"/>
      <c r="L319" s="538"/>
      <c r="M319" s="538"/>
      <c r="N319" s="538"/>
      <c r="O319" s="538"/>
      <c r="P319" s="538"/>
      <c r="Q319" s="538"/>
      <c r="R319" s="538"/>
      <c r="S319" s="538"/>
      <c r="T319" s="538"/>
      <c r="U319" s="538"/>
      <c r="V319" s="538"/>
      <c r="W319" s="538"/>
      <c r="X319" s="538"/>
      <c r="Y319" s="538"/>
      <c r="Z319" s="538"/>
    </row>
    <row r="320" spans="1:26" ht="18" customHeight="1">
      <c r="A320" s="538"/>
      <c r="B320" s="538"/>
      <c r="C320" s="538"/>
      <c r="D320" s="538"/>
      <c r="E320" s="538"/>
      <c r="F320" s="686"/>
      <c r="G320" s="538"/>
      <c r="H320" s="538"/>
      <c r="I320" s="538"/>
      <c r="J320" s="538"/>
      <c r="K320" s="538"/>
      <c r="L320" s="538"/>
      <c r="M320" s="538"/>
      <c r="N320" s="538"/>
      <c r="O320" s="538"/>
      <c r="P320" s="538"/>
      <c r="Q320" s="538"/>
      <c r="R320" s="538"/>
      <c r="S320" s="538"/>
      <c r="T320" s="538"/>
      <c r="U320" s="538"/>
      <c r="V320" s="538"/>
      <c r="W320" s="538"/>
      <c r="X320" s="538"/>
      <c r="Y320" s="538"/>
      <c r="Z320" s="538"/>
    </row>
    <row r="321" spans="1:26" ht="18" customHeight="1">
      <c r="A321" s="538"/>
      <c r="B321" s="538"/>
      <c r="C321" s="538"/>
      <c r="D321" s="538"/>
      <c r="E321" s="538"/>
      <c r="F321" s="686"/>
      <c r="G321" s="538"/>
      <c r="H321" s="538"/>
      <c r="I321" s="538"/>
      <c r="J321" s="538"/>
      <c r="K321" s="538"/>
      <c r="L321" s="538"/>
      <c r="M321" s="538"/>
      <c r="N321" s="538"/>
      <c r="O321" s="538"/>
      <c r="P321" s="538"/>
      <c r="Q321" s="538"/>
      <c r="R321" s="538"/>
      <c r="S321" s="538"/>
      <c r="T321" s="538"/>
      <c r="U321" s="538"/>
      <c r="V321" s="538"/>
      <c r="W321" s="538"/>
      <c r="X321" s="538"/>
      <c r="Y321" s="538"/>
      <c r="Z321" s="538"/>
    </row>
    <row r="322" spans="1:26" ht="18" customHeight="1">
      <c r="A322" s="538"/>
      <c r="B322" s="538"/>
      <c r="C322" s="538"/>
      <c r="D322" s="538"/>
      <c r="E322" s="538"/>
      <c r="F322" s="686"/>
      <c r="G322" s="538"/>
      <c r="H322" s="538"/>
      <c r="I322" s="538"/>
      <c r="J322" s="538"/>
      <c r="K322" s="538"/>
      <c r="L322" s="538"/>
      <c r="M322" s="538"/>
      <c r="N322" s="538"/>
      <c r="O322" s="538"/>
      <c r="P322" s="538"/>
      <c r="Q322" s="538"/>
      <c r="R322" s="538"/>
      <c r="S322" s="538"/>
      <c r="T322" s="538"/>
      <c r="U322" s="538"/>
      <c r="V322" s="538"/>
      <c r="W322" s="538"/>
      <c r="X322" s="538"/>
      <c r="Y322" s="538"/>
      <c r="Z322" s="538"/>
    </row>
    <row r="323" spans="1:26" ht="18" customHeight="1">
      <c r="A323" s="538"/>
      <c r="B323" s="538"/>
      <c r="C323" s="538"/>
      <c r="D323" s="538"/>
      <c r="E323" s="538"/>
      <c r="F323" s="686"/>
      <c r="G323" s="538"/>
      <c r="H323" s="538"/>
      <c r="I323" s="538"/>
      <c r="J323" s="538"/>
      <c r="K323" s="538"/>
      <c r="L323" s="538"/>
      <c r="M323" s="538"/>
      <c r="N323" s="538"/>
      <c r="O323" s="538"/>
      <c r="P323" s="538"/>
      <c r="Q323" s="538"/>
      <c r="R323" s="538"/>
      <c r="S323" s="538"/>
      <c r="T323" s="538"/>
      <c r="U323" s="538"/>
      <c r="V323" s="538"/>
      <c r="W323" s="538"/>
      <c r="X323" s="538"/>
      <c r="Y323" s="538"/>
      <c r="Z323" s="538"/>
    </row>
    <row r="324" spans="1:26" ht="18" customHeight="1">
      <c r="A324" s="538"/>
      <c r="B324" s="538"/>
      <c r="C324" s="538"/>
      <c r="D324" s="538"/>
      <c r="E324" s="538"/>
      <c r="F324" s="686"/>
      <c r="G324" s="538"/>
      <c r="H324" s="538"/>
      <c r="I324" s="538"/>
      <c r="J324" s="538"/>
      <c r="K324" s="538"/>
      <c r="L324" s="538"/>
      <c r="M324" s="538"/>
      <c r="N324" s="538"/>
      <c r="O324" s="538"/>
      <c r="P324" s="538"/>
      <c r="Q324" s="538"/>
      <c r="R324" s="538"/>
      <c r="S324" s="538"/>
      <c r="T324" s="538"/>
      <c r="U324" s="538"/>
      <c r="V324" s="538"/>
      <c r="W324" s="538"/>
      <c r="X324" s="538"/>
      <c r="Y324" s="538"/>
      <c r="Z324" s="538"/>
    </row>
    <row r="325" spans="1:26" ht="18" customHeight="1">
      <c r="A325" s="538"/>
      <c r="B325" s="538"/>
      <c r="C325" s="538"/>
      <c r="D325" s="538"/>
      <c r="E325" s="538"/>
      <c r="F325" s="686"/>
      <c r="G325" s="538"/>
      <c r="H325" s="538"/>
      <c r="I325" s="538"/>
      <c r="J325" s="538"/>
      <c r="K325" s="538"/>
      <c r="L325" s="538"/>
      <c r="M325" s="538"/>
      <c r="N325" s="538"/>
      <c r="O325" s="538"/>
      <c r="P325" s="538"/>
      <c r="Q325" s="538"/>
      <c r="R325" s="538"/>
      <c r="S325" s="538"/>
      <c r="T325" s="538"/>
      <c r="U325" s="538"/>
      <c r="V325" s="538"/>
      <c r="W325" s="538"/>
      <c r="X325" s="538"/>
      <c r="Y325" s="538"/>
      <c r="Z325" s="538"/>
    </row>
    <row r="326" spans="1:26" ht="18" customHeight="1">
      <c r="A326" s="538"/>
      <c r="B326" s="538"/>
      <c r="C326" s="538"/>
      <c r="D326" s="538"/>
      <c r="E326" s="538"/>
      <c r="F326" s="686"/>
      <c r="G326" s="538"/>
      <c r="H326" s="538"/>
      <c r="I326" s="538"/>
      <c r="J326" s="538"/>
      <c r="K326" s="538"/>
      <c r="L326" s="538"/>
      <c r="M326" s="538"/>
      <c r="N326" s="538"/>
      <c r="O326" s="538"/>
      <c r="P326" s="538"/>
      <c r="Q326" s="538"/>
      <c r="R326" s="538"/>
      <c r="S326" s="538"/>
      <c r="T326" s="538"/>
      <c r="U326" s="538"/>
      <c r="V326" s="538"/>
      <c r="W326" s="538"/>
      <c r="X326" s="538"/>
      <c r="Y326" s="538"/>
      <c r="Z326" s="538"/>
    </row>
    <row r="327" spans="1:26" ht="18" customHeight="1">
      <c r="A327" s="538"/>
      <c r="B327" s="538"/>
      <c r="C327" s="538"/>
      <c r="D327" s="538"/>
      <c r="E327" s="538"/>
      <c r="F327" s="686"/>
      <c r="G327" s="538"/>
      <c r="H327" s="538"/>
      <c r="I327" s="538"/>
      <c r="J327" s="538"/>
      <c r="K327" s="538"/>
      <c r="L327" s="538"/>
      <c r="M327" s="538"/>
      <c r="N327" s="538"/>
      <c r="O327" s="538"/>
      <c r="P327" s="538"/>
      <c r="Q327" s="538"/>
      <c r="R327" s="538"/>
      <c r="S327" s="538"/>
      <c r="T327" s="538"/>
      <c r="U327" s="538"/>
      <c r="V327" s="538"/>
      <c r="W327" s="538"/>
      <c r="X327" s="538"/>
      <c r="Y327" s="538"/>
      <c r="Z327" s="538"/>
    </row>
    <row r="328" spans="1:26" ht="18" customHeight="1">
      <c r="A328" s="538"/>
      <c r="B328" s="538"/>
      <c r="C328" s="538"/>
      <c r="D328" s="538"/>
      <c r="E328" s="538"/>
      <c r="F328" s="686"/>
      <c r="G328" s="538"/>
      <c r="H328" s="538"/>
      <c r="I328" s="538"/>
      <c r="J328" s="538"/>
      <c r="K328" s="538"/>
      <c r="L328" s="538"/>
      <c r="M328" s="538"/>
      <c r="N328" s="538"/>
      <c r="O328" s="538"/>
      <c r="P328" s="538"/>
      <c r="Q328" s="538"/>
      <c r="R328" s="538"/>
      <c r="S328" s="538"/>
      <c r="T328" s="538"/>
      <c r="U328" s="538"/>
      <c r="V328" s="538"/>
      <c r="W328" s="538"/>
      <c r="X328" s="538"/>
      <c r="Y328" s="538"/>
      <c r="Z328" s="538"/>
    </row>
    <row r="329" spans="1:26" ht="18" customHeight="1">
      <c r="A329" s="538"/>
      <c r="B329" s="538"/>
      <c r="C329" s="538"/>
      <c r="D329" s="538"/>
      <c r="E329" s="538"/>
      <c r="F329" s="686"/>
      <c r="G329" s="538"/>
      <c r="H329" s="538"/>
      <c r="I329" s="538"/>
      <c r="J329" s="538"/>
      <c r="K329" s="538"/>
      <c r="L329" s="538"/>
      <c r="M329" s="538"/>
      <c r="N329" s="538"/>
      <c r="O329" s="538"/>
      <c r="P329" s="538"/>
      <c r="Q329" s="538"/>
      <c r="R329" s="538"/>
      <c r="S329" s="538"/>
      <c r="T329" s="538"/>
      <c r="U329" s="538"/>
      <c r="V329" s="538"/>
      <c r="W329" s="538"/>
      <c r="X329" s="538"/>
      <c r="Y329" s="538"/>
      <c r="Z329" s="538"/>
    </row>
    <row r="330" spans="1:26" ht="18" customHeight="1">
      <c r="A330" s="538"/>
      <c r="B330" s="538"/>
      <c r="C330" s="538"/>
      <c r="D330" s="538"/>
      <c r="E330" s="538"/>
      <c r="F330" s="686"/>
      <c r="G330" s="538"/>
      <c r="H330" s="538"/>
      <c r="I330" s="538"/>
      <c r="J330" s="538"/>
      <c r="K330" s="538"/>
      <c r="L330" s="538"/>
      <c r="M330" s="538"/>
      <c r="N330" s="538"/>
      <c r="O330" s="538"/>
      <c r="P330" s="538"/>
      <c r="Q330" s="538"/>
      <c r="R330" s="538"/>
      <c r="S330" s="538"/>
      <c r="T330" s="538"/>
      <c r="U330" s="538"/>
      <c r="V330" s="538"/>
      <c r="W330" s="538"/>
      <c r="X330" s="538"/>
      <c r="Y330" s="538"/>
      <c r="Z330" s="538"/>
    </row>
    <row r="331" spans="1:26" ht="18" customHeight="1">
      <c r="A331" s="538"/>
      <c r="B331" s="538"/>
      <c r="C331" s="538"/>
      <c r="D331" s="538"/>
      <c r="E331" s="538"/>
      <c r="F331" s="686"/>
      <c r="G331" s="538"/>
      <c r="H331" s="538"/>
      <c r="I331" s="538"/>
      <c r="J331" s="538"/>
      <c r="K331" s="538"/>
      <c r="L331" s="538"/>
      <c r="M331" s="538"/>
      <c r="N331" s="538"/>
      <c r="O331" s="538"/>
      <c r="P331" s="538"/>
      <c r="Q331" s="538"/>
      <c r="R331" s="538"/>
      <c r="S331" s="538"/>
      <c r="T331" s="538"/>
      <c r="U331" s="538"/>
      <c r="V331" s="538"/>
      <c r="W331" s="538"/>
      <c r="X331" s="538"/>
      <c r="Y331" s="538"/>
      <c r="Z331" s="538"/>
    </row>
    <row r="332" spans="1:26" ht="18" customHeight="1">
      <c r="A332" s="538"/>
      <c r="B332" s="538"/>
      <c r="C332" s="538"/>
      <c r="D332" s="538"/>
      <c r="E332" s="538"/>
      <c r="F332" s="686"/>
      <c r="G332" s="538"/>
      <c r="H332" s="538"/>
      <c r="I332" s="538"/>
      <c r="J332" s="538"/>
      <c r="K332" s="538"/>
      <c r="L332" s="538"/>
      <c r="M332" s="538"/>
      <c r="N332" s="538"/>
      <c r="O332" s="538"/>
      <c r="P332" s="538"/>
      <c r="Q332" s="538"/>
      <c r="R332" s="538"/>
      <c r="S332" s="538"/>
      <c r="T332" s="538"/>
      <c r="U332" s="538"/>
      <c r="V332" s="538"/>
      <c r="W332" s="538"/>
      <c r="X332" s="538"/>
      <c r="Y332" s="538"/>
      <c r="Z332" s="538"/>
    </row>
    <row r="333" spans="1:26" ht="18" customHeight="1">
      <c r="A333" s="538"/>
      <c r="B333" s="538"/>
      <c r="C333" s="538"/>
      <c r="D333" s="538"/>
      <c r="E333" s="538"/>
      <c r="F333" s="686"/>
      <c r="G333" s="538"/>
      <c r="H333" s="538"/>
      <c r="I333" s="538"/>
      <c r="J333" s="538"/>
      <c r="K333" s="538"/>
      <c r="L333" s="538"/>
      <c r="M333" s="538"/>
      <c r="N333" s="538"/>
      <c r="O333" s="538"/>
      <c r="P333" s="538"/>
      <c r="Q333" s="538"/>
      <c r="R333" s="538"/>
      <c r="S333" s="538"/>
      <c r="T333" s="538"/>
      <c r="U333" s="538"/>
      <c r="V333" s="538"/>
      <c r="W333" s="538"/>
      <c r="X333" s="538"/>
      <c r="Y333" s="538"/>
      <c r="Z333" s="538"/>
    </row>
    <row r="334" spans="1:26" ht="18" customHeight="1">
      <c r="A334" s="538"/>
      <c r="B334" s="538"/>
      <c r="C334" s="538"/>
      <c r="D334" s="538"/>
      <c r="E334" s="538"/>
      <c r="F334" s="686"/>
      <c r="G334" s="538"/>
      <c r="H334" s="538"/>
      <c r="I334" s="538"/>
      <c r="J334" s="538"/>
      <c r="K334" s="538"/>
      <c r="L334" s="538"/>
      <c r="M334" s="538"/>
      <c r="N334" s="538"/>
      <c r="O334" s="538"/>
      <c r="P334" s="538"/>
      <c r="Q334" s="538"/>
      <c r="R334" s="538"/>
      <c r="S334" s="538"/>
      <c r="T334" s="538"/>
      <c r="U334" s="538"/>
      <c r="V334" s="538"/>
      <c r="W334" s="538"/>
      <c r="X334" s="538"/>
      <c r="Y334" s="538"/>
      <c r="Z334" s="538"/>
    </row>
    <row r="335" spans="1:26" ht="18" customHeight="1">
      <c r="A335" s="538"/>
      <c r="B335" s="538"/>
      <c r="C335" s="538"/>
      <c r="D335" s="538"/>
      <c r="E335" s="538"/>
      <c r="F335" s="686"/>
      <c r="G335" s="538"/>
      <c r="H335" s="538"/>
      <c r="I335" s="538"/>
      <c r="J335" s="538"/>
      <c r="K335" s="538"/>
      <c r="L335" s="538"/>
      <c r="M335" s="538"/>
      <c r="N335" s="538"/>
      <c r="O335" s="538"/>
      <c r="P335" s="538"/>
      <c r="Q335" s="538"/>
      <c r="R335" s="538"/>
      <c r="S335" s="538"/>
      <c r="T335" s="538"/>
      <c r="U335" s="538"/>
      <c r="V335" s="538"/>
      <c r="W335" s="538"/>
      <c r="X335" s="538"/>
      <c r="Y335" s="538"/>
      <c r="Z335" s="538"/>
    </row>
    <row r="336" spans="1:26" ht="18" customHeight="1">
      <c r="A336" s="538"/>
      <c r="B336" s="538"/>
      <c r="C336" s="538"/>
      <c r="D336" s="538"/>
      <c r="E336" s="538"/>
      <c r="F336" s="686"/>
      <c r="G336" s="538"/>
      <c r="H336" s="538"/>
      <c r="I336" s="538"/>
      <c r="J336" s="538"/>
      <c r="K336" s="538"/>
      <c r="L336" s="538"/>
      <c r="M336" s="538"/>
      <c r="N336" s="538"/>
      <c r="O336" s="538"/>
      <c r="P336" s="538"/>
      <c r="Q336" s="538"/>
      <c r="R336" s="538"/>
      <c r="S336" s="538"/>
      <c r="T336" s="538"/>
      <c r="U336" s="538"/>
      <c r="V336" s="538"/>
      <c r="W336" s="538"/>
      <c r="X336" s="538"/>
      <c r="Y336" s="538"/>
      <c r="Z336" s="538"/>
    </row>
    <row r="337" spans="1:26" ht="18" customHeight="1">
      <c r="A337" s="538"/>
      <c r="B337" s="538"/>
      <c r="C337" s="538"/>
      <c r="D337" s="538"/>
      <c r="E337" s="538"/>
      <c r="F337" s="686"/>
      <c r="G337" s="538"/>
      <c r="H337" s="538"/>
      <c r="I337" s="538"/>
      <c r="J337" s="538"/>
      <c r="K337" s="538"/>
      <c r="L337" s="538"/>
      <c r="M337" s="538"/>
      <c r="N337" s="538"/>
      <c r="O337" s="538"/>
      <c r="P337" s="538"/>
      <c r="Q337" s="538"/>
      <c r="R337" s="538"/>
      <c r="S337" s="538"/>
      <c r="T337" s="538"/>
      <c r="U337" s="538"/>
      <c r="V337" s="538"/>
      <c r="W337" s="538"/>
      <c r="X337" s="538"/>
      <c r="Y337" s="538"/>
      <c r="Z337" s="538"/>
    </row>
    <row r="338" spans="1:26" ht="18" customHeight="1">
      <c r="A338" s="538"/>
      <c r="B338" s="538"/>
      <c r="C338" s="538"/>
      <c r="D338" s="538"/>
      <c r="E338" s="538"/>
      <c r="F338" s="686"/>
      <c r="G338" s="538"/>
      <c r="H338" s="538"/>
      <c r="I338" s="538"/>
      <c r="J338" s="538"/>
      <c r="K338" s="538"/>
      <c r="L338" s="538"/>
      <c r="M338" s="538"/>
      <c r="N338" s="538"/>
      <c r="O338" s="538"/>
      <c r="P338" s="538"/>
      <c r="Q338" s="538"/>
      <c r="R338" s="538"/>
      <c r="S338" s="538"/>
      <c r="T338" s="538"/>
      <c r="U338" s="538"/>
      <c r="V338" s="538"/>
      <c r="W338" s="538"/>
      <c r="X338" s="538"/>
      <c r="Y338" s="538"/>
      <c r="Z338" s="538"/>
    </row>
    <row r="339" spans="1:26" ht="18" customHeight="1">
      <c r="A339" s="538"/>
      <c r="B339" s="538"/>
      <c r="C339" s="538"/>
      <c r="D339" s="538"/>
      <c r="E339" s="538"/>
      <c r="F339" s="686"/>
      <c r="G339" s="538"/>
      <c r="H339" s="538"/>
      <c r="I339" s="538"/>
      <c r="J339" s="538"/>
      <c r="K339" s="538"/>
      <c r="L339" s="538"/>
      <c r="M339" s="538"/>
      <c r="N339" s="538"/>
      <c r="O339" s="538"/>
      <c r="P339" s="538"/>
      <c r="Q339" s="538"/>
      <c r="R339" s="538"/>
      <c r="S339" s="538"/>
      <c r="T339" s="538"/>
      <c r="U339" s="538"/>
      <c r="V339" s="538"/>
      <c r="W339" s="538"/>
      <c r="X339" s="538"/>
      <c r="Y339" s="538"/>
      <c r="Z339" s="538"/>
    </row>
    <row r="340" spans="1:26" ht="18" customHeight="1">
      <c r="A340" s="538"/>
      <c r="B340" s="538"/>
      <c r="C340" s="538"/>
      <c r="D340" s="538"/>
      <c r="E340" s="538"/>
      <c r="F340" s="686"/>
      <c r="G340" s="538"/>
      <c r="H340" s="538"/>
      <c r="I340" s="538"/>
      <c r="J340" s="538"/>
      <c r="K340" s="538"/>
      <c r="L340" s="538"/>
      <c r="M340" s="538"/>
      <c r="N340" s="538"/>
      <c r="O340" s="538"/>
      <c r="P340" s="538"/>
      <c r="Q340" s="538"/>
      <c r="R340" s="538"/>
      <c r="S340" s="538"/>
      <c r="T340" s="538"/>
      <c r="U340" s="538"/>
      <c r="V340" s="538"/>
      <c r="W340" s="538"/>
      <c r="X340" s="538"/>
      <c r="Y340" s="538"/>
      <c r="Z340" s="538"/>
    </row>
    <row r="341" spans="1:26" ht="18" customHeight="1">
      <c r="A341" s="538"/>
      <c r="B341" s="538"/>
      <c r="C341" s="538"/>
      <c r="D341" s="538"/>
      <c r="E341" s="538"/>
      <c r="F341" s="686"/>
      <c r="G341" s="538"/>
      <c r="H341" s="538"/>
      <c r="I341" s="538"/>
      <c r="J341" s="538"/>
      <c r="K341" s="538"/>
      <c r="L341" s="538"/>
      <c r="M341" s="538"/>
      <c r="N341" s="538"/>
      <c r="O341" s="538"/>
      <c r="P341" s="538"/>
      <c r="Q341" s="538"/>
      <c r="R341" s="538"/>
      <c r="S341" s="538"/>
      <c r="T341" s="538"/>
      <c r="U341" s="538"/>
      <c r="V341" s="538"/>
      <c r="W341" s="538"/>
      <c r="X341" s="538"/>
      <c r="Y341" s="538"/>
      <c r="Z341" s="538"/>
    </row>
    <row r="342" spans="1:26" ht="18" customHeight="1">
      <c r="A342" s="538"/>
      <c r="B342" s="538"/>
      <c r="C342" s="538"/>
      <c r="D342" s="538"/>
      <c r="E342" s="538"/>
      <c r="F342" s="686"/>
      <c r="G342" s="538"/>
      <c r="H342" s="538"/>
      <c r="I342" s="538"/>
      <c r="J342" s="538"/>
      <c r="K342" s="538"/>
      <c r="L342" s="538"/>
      <c r="M342" s="538"/>
      <c r="N342" s="538"/>
      <c r="O342" s="538"/>
      <c r="P342" s="538"/>
      <c r="Q342" s="538"/>
      <c r="R342" s="538"/>
      <c r="S342" s="538"/>
      <c r="T342" s="538"/>
      <c r="U342" s="538"/>
      <c r="V342" s="538"/>
      <c r="W342" s="538"/>
      <c r="X342" s="538"/>
      <c r="Y342" s="538"/>
      <c r="Z342" s="538"/>
    </row>
    <row r="343" spans="1:26" ht="18" customHeight="1">
      <c r="A343" s="538"/>
      <c r="B343" s="538"/>
      <c r="C343" s="538"/>
      <c r="D343" s="538"/>
      <c r="E343" s="538"/>
      <c r="F343" s="686"/>
      <c r="G343" s="538"/>
      <c r="H343" s="538"/>
      <c r="I343" s="538"/>
      <c r="J343" s="538"/>
      <c r="K343" s="538"/>
      <c r="L343" s="538"/>
      <c r="M343" s="538"/>
      <c r="N343" s="538"/>
      <c r="O343" s="538"/>
      <c r="P343" s="538"/>
      <c r="Q343" s="538"/>
      <c r="R343" s="538"/>
      <c r="S343" s="538"/>
      <c r="T343" s="538"/>
      <c r="U343" s="538"/>
      <c r="V343" s="538"/>
      <c r="W343" s="538"/>
      <c r="X343" s="538"/>
      <c r="Y343" s="538"/>
      <c r="Z343" s="538"/>
    </row>
    <row r="344" spans="1:26" ht="18" customHeight="1">
      <c r="A344" s="538"/>
      <c r="B344" s="538"/>
      <c r="C344" s="538"/>
      <c r="D344" s="538"/>
      <c r="E344" s="538"/>
      <c r="F344" s="686"/>
      <c r="G344" s="538"/>
      <c r="H344" s="538"/>
      <c r="I344" s="538"/>
      <c r="J344" s="538"/>
      <c r="K344" s="538"/>
      <c r="L344" s="538"/>
      <c r="M344" s="538"/>
      <c r="N344" s="538"/>
      <c r="O344" s="538"/>
      <c r="P344" s="538"/>
      <c r="Q344" s="538"/>
      <c r="R344" s="538"/>
      <c r="S344" s="538"/>
      <c r="T344" s="538"/>
      <c r="U344" s="538"/>
      <c r="V344" s="538"/>
      <c r="W344" s="538"/>
      <c r="X344" s="538"/>
      <c r="Y344" s="538"/>
      <c r="Z344" s="538"/>
    </row>
    <row r="345" spans="1:26" ht="18" customHeight="1">
      <c r="A345" s="538"/>
      <c r="B345" s="538"/>
      <c r="C345" s="538"/>
      <c r="D345" s="538"/>
      <c r="E345" s="538"/>
      <c r="F345" s="686"/>
      <c r="G345" s="538"/>
      <c r="H345" s="538"/>
      <c r="I345" s="538"/>
      <c r="J345" s="538"/>
      <c r="K345" s="538"/>
      <c r="L345" s="538"/>
      <c r="M345" s="538"/>
      <c r="N345" s="538"/>
      <c r="O345" s="538"/>
      <c r="P345" s="538"/>
      <c r="Q345" s="538"/>
      <c r="R345" s="538"/>
      <c r="S345" s="538"/>
      <c r="T345" s="538"/>
      <c r="U345" s="538"/>
      <c r="V345" s="538"/>
      <c r="W345" s="538"/>
      <c r="X345" s="538"/>
      <c r="Y345" s="538"/>
      <c r="Z345" s="538"/>
    </row>
    <row r="346" spans="1:26" ht="18" customHeight="1">
      <c r="A346" s="538"/>
      <c r="B346" s="538"/>
      <c r="C346" s="538"/>
      <c r="D346" s="538"/>
      <c r="E346" s="538"/>
      <c r="F346" s="686"/>
      <c r="G346" s="538"/>
      <c r="H346" s="538"/>
      <c r="I346" s="538"/>
      <c r="J346" s="538"/>
      <c r="K346" s="538"/>
      <c r="L346" s="538"/>
      <c r="M346" s="538"/>
      <c r="N346" s="538"/>
      <c r="O346" s="538"/>
      <c r="P346" s="538"/>
      <c r="Q346" s="538"/>
      <c r="R346" s="538"/>
      <c r="S346" s="538"/>
      <c r="T346" s="538"/>
      <c r="U346" s="538"/>
      <c r="V346" s="538"/>
      <c r="W346" s="538"/>
      <c r="X346" s="538"/>
      <c r="Y346" s="538"/>
      <c r="Z346" s="538"/>
    </row>
    <row r="347" spans="1:26" ht="18" customHeight="1">
      <c r="A347" s="538"/>
      <c r="B347" s="538"/>
      <c r="C347" s="538"/>
      <c r="D347" s="538"/>
      <c r="E347" s="538"/>
      <c r="F347" s="686"/>
      <c r="G347" s="538"/>
      <c r="H347" s="538"/>
      <c r="I347" s="538"/>
      <c r="J347" s="538"/>
      <c r="K347" s="538"/>
      <c r="L347" s="538"/>
      <c r="M347" s="538"/>
      <c r="N347" s="538"/>
      <c r="O347" s="538"/>
      <c r="P347" s="538"/>
      <c r="Q347" s="538"/>
      <c r="R347" s="538"/>
      <c r="S347" s="538"/>
      <c r="T347" s="538"/>
      <c r="U347" s="538"/>
      <c r="V347" s="538"/>
      <c r="W347" s="538"/>
      <c r="X347" s="538"/>
      <c r="Y347" s="538"/>
      <c r="Z347" s="538"/>
    </row>
    <row r="348" spans="1:26" ht="18" customHeight="1">
      <c r="A348" s="538"/>
      <c r="B348" s="538"/>
      <c r="C348" s="538"/>
      <c r="D348" s="538"/>
      <c r="E348" s="538"/>
      <c r="F348" s="686"/>
      <c r="G348" s="538"/>
      <c r="H348" s="538"/>
      <c r="I348" s="538"/>
      <c r="J348" s="538"/>
      <c r="K348" s="538"/>
      <c r="L348" s="538"/>
      <c r="M348" s="538"/>
      <c r="N348" s="538"/>
      <c r="O348" s="538"/>
      <c r="P348" s="538"/>
      <c r="Q348" s="538"/>
      <c r="R348" s="538"/>
      <c r="S348" s="538"/>
      <c r="T348" s="538"/>
      <c r="U348" s="538"/>
      <c r="V348" s="538"/>
      <c r="W348" s="538"/>
      <c r="X348" s="538"/>
      <c r="Y348" s="538"/>
      <c r="Z348" s="538"/>
    </row>
    <row r="349" spans="1:26" ht="18" customHeight="1">
      <c r="A349" s="538"/>
      <c r="B349" s="538"/>
      <c r="C349" s="538"/>
      <c r="D349" s="538"/>
      <c r="E349" s="538"/>
      <c r="F349" s="686"/>
      <c r="G349" s="538"/>
      <c r="H349" s="538"/>
      <c r="I349" s="538"/>
      <c r="J349" s="538"/>
      <c r="K349" s="538"/>
      <c r="L349" s="538"/>
      <c r="M349" s="538"/>
      <c r="N349" s="538"/>
      <c r="O349" s="538"/>
      <c r="P349" s="538"/>
      <c r="Q349" s="538"/>
      <c r="R349" s="538"/>
      <c r="S349" s="538"/>
      <c r="T349" s="538"/>
      <c r="U349" s="538"/>
      <c r="V349" s="538"/>
      <c r="W349" s="538"/>
      <c r="X349" s="538"/>
      <c r="Y349" s="538"/>
      <c r="Z349" s="538"/>
    </row>
    <row r="350" spans="1:26" ht="18" customHeight="1">
      <c r="A350" s="538"/>
      <c r="B350" s="538"/>
      <c r="C350" s="538"/>
      <c r="D350" s="538"/>
      <c r="E350" s="538"/>
      <c r="F350" s="686"/>
      <c r="G350" s="538"/>
      <c r="H350" s="538"/>
      <c r="I350" s="538"/>
      <c r="J350" s="538"/>
      <c r="K350" s="538"/>
      <c r="L350" s="538"/>
      <c r="M350" s="538"/>
      <c r="N350" s="538"/>
      <c r="O350" s="538"/>
      <c r="P350" s="538"/>
      <c r="Q350" s="538"/>
      <c r="R350" s="538"/>
      <c r="S350" s="538"/>
      <c r="T350" s="538"/>
      <c r="U350" s="538"/>
      <c r="V350" s="538"/>
      <c r="W350" s="538"/>
      <c r="X350" s="538"/>
      <c r="Y350" s="538"/>
      <c r="Z350" s="538"/>
    </row>
    <row r="351" spans="1:26" ht="18" customHeight="1">
      <c r="A351" s="538"/>
      <c r="B351" s="538"/>
      <c r="C351" s="538"/>
      <c r="D351" s="538"/>
      <c r="E351" s="538"/>
      <c r="F351" s="686"/>
      <c r="G351" s="538"/>
      <c r="H351" s="538"/>
      <c r="I351" s="538"/>
      <c r="J351" s="538"/>
      <c r="K351" s="538"/>
      <c r="L351" s="538"/>
      <c r="M351" s="538"/>
      <c r="N351" s="538"/>
      <c r="O351" s="538"/>
      <c r="P351" s="538"/>
      <c r="Q351" s="538"/>
      <c r="R351" s="538"/>
      <c r="S351" s="538"/>
      <c r="T351" s="538"/>
      <c r="U351" s="538"/>
      <c r="V351" s="538"/>
      <c r="W351" s="538"/>
      <c r="X351" s="538"/>
      <c r="Y351" s="538"/>
      <c r="Z351" s="538"/>
    </row>
    <row r="352" spans="1:26" ht="18" customHeight="1">
      <c r="A352" s="538"/>
      <c r="B352" s="538"/>
      <c r="C352" s="538"/>
      <c r="D352" s="538"/>
      <c r="E352" s="538"/>
      <c r="F352" s="686"/>
      <c r="G352" s="538"/>
      <c r="H352" s="538"/>
      <c r="I352" s="538"/>
      <c r="J352" s="538"/>
      <c r="K352" s="538"/>
      <c r="L352" s="538"/>
      <c r="M352" s="538"/>
      <c r="N352" s="538"/>
      <c r="O352" s="538"/>
      <c r="P352" s="538"/>
      <c r="Q352" s="538"/>
      <c r="R352" s="538"/>
      <c r="S352" s="538"/>
      <c r="T352" s="538"/>
      <c r="U352" s="538"/>
      <c r="V352" s="538"/>
      <c r="W352" s="538"/>
      <c r="X352" s="538"/>
      <c r="Y352" s="538"/>
      <c r="Z352" s="538"/>
    </row>
    <row r="353" spans="1:26" ht="18" customHeight="1">
      <c r="A353" s="538"/>
      <c r="B353" s="538"/>
      <c r="C353" s="538"/>
      <c r="D353" s="538"/>
      <c r="E353" s="538"/>
      <c r="F353" s="686"/>
      <c r="G353" s="538"/>
      <c r="H353" s="538"/>
      <c r="I353" s="538"/>
      <c r="J353" s="538"/>
      <c r="K353" s="538"/>
      <c r="L353" s="538"/>
      <c r="M353" s="538"/>
      <c r="N353" s="538"/>
      <c r="O353" s="538"/>
      <c r="P353" s="538"/>
      <c r="Q353" s="538"/>
      <c r="R353" s="538"/>
      <c r="S353" s="538"/>
      <c r="T353" s="538"/>
      <c r="U353" s="538"/>
      <c r="V353" s="538"/>
      <c r="W353" s="538"/>
      <c r="X353" s="538"/>
      <c r="Y353" s="538"/>
      <c r="Z353" s="538"/>
    </row>
    <row r="354" spans="1:26" ht="18" customHeight="1">
      <c r="A354" s="538"/>
      <c r="B354" s="538"/>
      <c r="C354" s="538"/>
      <c r="D354" s="538"/>
      <c r="E354" s="538"/>
      <c r="F354" s="686"/>
      <c r="G354" s="538"/>
      <c r="H354" s="538"/>
      <c r="I354" s="538"/>
      <c r="J354" s="538"/>
      <c r="K354" s="538"/>
      <c r="L354" s="538"/>
      <c r="M354" s="538"/>
      <c r="N354" s="538"/>
      <c r="O354" s="538"/>
      <c r="P354" s="538"/>
      <c r="Q354" s="538"/>
      <c r="R354" s="538"/>
      <c r="S354" s="538"/>
      <c r="T354" s="538"/>
      <c r="U354" s="538"/>
      <c r="V354" s="538"/>
      <c r="W354" s="538"/>
      <c r="X354" s="538"/>
      <c r="Y354" s="538"/>
      <c r="Z354" s="538"/>
    </row>
    <row r="355" spans="1:26" ht="18" customHeight="1">
      <c r="A355" s="538"/>
      <c r="B355" s="538"/>
      <c r="C355" s="538"/>
      <c r="D355" s="538"/>
      <c r="E355" s="538"/>
      <c r="F355" s="686"/>
      <c r="G355" s="538"/>
      <c r="H355" s="538"/>
      <c r="I355" s="538"/>
      <c r="J355" s="538"/>
      <c r="K355" s="538"/>
      <c r="L355" s="538"/>
      <c r="M355" s="538"/>
      <c r="N355" s="538"/>
      <c r="O355" s="538"/>
      <c r="P355" s="538"/>
      <c r="Q355" s="538"/>
      <c r="R355" s="538"/>
      <c r="S355" s="538"/>
      <c r="T355" s="538"/>
      <c r="U355" s="538"/>
      <c r="V355" s="538"/>
      <c r="W355" s="538"/>
      <c r="X355" s="538"/>
      <c r="Y355" s="538"/>
      <c r="Z355" s="538"/>
    </row>
    <row r="356" spans="1:26" ht="18" customHeight="1">
      <c r="A356" s="538"/>
      <c r="B356" s="538"/>
      <c r="C356" s="538"/>
      <c r="D356" s="538"/>
      <c r="E356" s="538"/>
      <c r="F356" s="686"/>
      <c r="G356" s="538"/>
      <c r="H356" s="538"/>
      <c r="I356" s="538"/>
      <c r="J356" s="538"/>
      <c r="K356" s="538"/>
      <c r="L356" s="538"/>
      <c r="M356" s="538"/>
      <c r="N356" s="538"/>
      <c r="O356" s="538"/>
      <c r="P356" s="538"/>
      <c r="Q356" s="538"/>
      <c r="R356" s="538"/>
      <c r="S356" s="538"/>
      <c r="T356" s="538"/>
      <c r="U356" s="538"/>
      <c r="V356" s="538"/>
      <c r="W356" s="538"/>
      <c r="X356" s="538"/>
      <c r="Y356" s="538"/>
      <c r="Z356" s="538"/>
    </row>
    <row r="357" spans="1:26" ht="18" customHeight="1">
      <c r="A357" s="538"/>
      <c r="B357" s="538"/>
      <c r="C357" s="538"/>
      <c r="D357" s="538"/>
      <c r="E357" s="538"/>
      <c r="F357" s="686"/>
      <c r="G357" s="538"/>
      <c r="H357" s="538"/>
      <c r="I357" s="538"/>
      <c r="J357" s="538"/>
      <c r="K357" s="538"/>
      <c r="L357" s="538"/>
      <c r="M357" s="538"/>
      <c r="N357" s="538"/>
      <c r="O357" s="538"/>
      <c r="P357" s="538"/>
      <c r="Q357" s="538"/>
      <c r="R357" s="538"/>
      <c r="S357" s="538"/>
      <c r="T357" s="538"/>
      <c r="U357" s="538"/>
      <c r="V357" s="538"/>
      <c r="W357" s="538"/>
      <c r="X357" s="538"/>
      <c r="Y357" s="538"/>
      <c r="Z357" s="538"/>
    </row>
    <row r="358" spans="1:26" ht="18" customHeight="1">
      <c r="A358" s="538"/>
      <c r="B358" s="538"/>
      <c r="C358" s="538"/>
      <c r="D358" s="538"/>
      <c r="E358" s="538"/>
      <c r="F358" s="686"/>
      <c r="G358" s="538"/>
      <c r="H358" s="538"/>
      <c r="I358" s="538"/>
      <c r="J358" s="538"/>
      <c r="K358" s="538"/>
      <c r="L358" s="538"/>
      <c r="M358" s="538"/>
      <c r="N358" s="538"/>
      <c r="O358" s="538"/>
      <c r="P358" s="538"/>
      <c r="Q358" s="538"/>
      <c r="R358" s="538"/>
      <c r="S358" s="538"/>
      <c r="T358" s="538"/>
      <c r="U358" s="538"/>
      <c r="V358" s="538"/>
      <c r="W358" s="538"/>
      <c r="X358" s="538"/>
      <c r="Y358" s="538"/>
      <c r="Z358" s="538"/>
    </row>
    <row r="359" spans="1:26" ht="18" customHeight="1">
      <c r="A359" s="538"/>
      <c r="B359" s="538"/>
      <c r="C359" s="538"/>
      <c r="D359" s="538"/>
      <c r="E359" s="538"/>
      <c r="F359" s="686"/>
      <c r="G359" s="538"/>
      <c r="H359" s="538"/>
      <c r="I359" s="538"/>
      <c r="J359" s="538"/>
      <c r="K359" s="538"/>
      <c r="L359" s="538"/>
      <c r="M359" s="538"/>
      <c r="N359" s="538"/>
      <c r="O359" s="538"/>
      <c r="P359" s="538"/>
      <c r="Q359" s="538"/>
      <c r="R359" s="538"/>
      <c r="S359" s="538"/>
      <c r="T359" s="538"/>
      <c r="U359" s="538"/>
      <c r="V359" s="538"/>
      <c r="W359" s="538"/>
      <c r="X359" s="538"/>
      <c r="Y359" s="538"/>
      <c r="Z359" s="538"/>
    </row>
    <row r="360" spans="1:26" ht="18" customHeight="1">
      <c r="A360" s="538"/>
      <c r="B360" s="538"/>
      <c r="C360" s="538"/>
      <c r="D360" s="538"/>
      <c r="E360" s="538"/>
      <c r="F360" s="686"/>
      <c r="G360" s="538"/>
      <c r="H360" s="538"/>
      <c r="I360" s="538"/>
      <c r="J360" s="538"/>
      <c r="K360" s="538"/>
      <c r="L360" s="538"/>
      <c r="M360" s="538"/>
      <c r="N360" s="538"/>
      <c r="O360" s="538"/>
      <c r="P360" s="538"/>
      <c r="Q360" s="538"/>
      <c r="R360" s="538"/>
      <c r="S360" s="538"/>
      <c r="T360" s="538"/>
      <c r="U360" s="538"/>
      <c r="V360" s="538"/>
      <c r="W360" s="538"/>
      <c r="X360" s="538"/>
      <c r="Y360" s="538"/>
      <c r="Z360" s="538"/>
    </row>
    <row r="361" spans="1:26" ht="18" customHeight="1">
      <c r="A361" s="538"/>
      <c r="B361" s="538"/>
      <c r="C361" s="538"/>
      <c r="D361" s="538"/>
      <c r="E361" s="538"/>
      <c r="F361" s="686"/>
      <c r="G361" s="538"/>
      <c r="H361" s="538"/>
      <c r="I361" s="538"/>
      <c r="J361" s="538"/>
      <c r="K361" s="538"/>
      <c r="L361" s="538"/>
      <c r="M361" s="538"/>
      <c r="N361" s="538"/>
      <c r="O361" s="538"/>
      <c r="P361" s="538"/>
      <c r="Q361" s="538"/>
      <c r="R361" s="538"/>
      <c r="S361" s="538"/>
      <c r="T361" s="538"/>
      <c r="U361" s="538"/>
      <c r="V361" s="538"/>
      <c r="W361" s="538"/>
      <c r="X361" s="538"/>
      <c r="Y361" s="538"/>
      <c r="Z361" s="538"/>
    </row>
    <row r="362" spans="1:26" ht="18" customHeight="1">
      <c r="A362" s="538"/>
      <c r="B362" s="538"/>
      <c r="C362" s="538"/>
      <c r="D362" s="538"/>
      <c r="E362" s="538"/>
      <c r="F362" s="686"/>
      <c r="G362" s="538"/>
      <c r="H362" s="538"/>
      <c r="I362" s="538"/>
      <c r="J362" s="538"/>
      <c r="K362" s="538"/>
      <c r="L362" s="538"/>
      <c r="M362" s="538"/>
      <c r="N362" s="538"/>
      <c r="O362" s="538"/>
      <c r="P362" s="538"/>
      <c r="Q362" s="538"/>
      <c r="R362" s="538"/>
      <c r="S362" s="538"/>
      <c r="T362" s="538"/>
      <c r="U362" s="538"/>
      <c r="V362" s="538"/>
      <c r="W362" s="538"/>
      <c r="X362" s="538"/>
      <c r="Y362" s="538"/>
      <c r="Z362" s="538"/>
    </row>
    <row r="363" spans="1:26" ht="18" customHeight="1">
      <c r="A363" s="538"/>
      <c r="B363" s="538"/>
      <c r="C363" s="538"/>
      <c r="D363" s="538"/>
      <c r="E363" s="538"/>
      <c r="F363" s="686"/>
      <c r="G363" s="538"/>
      <c r="H363" s="538"/>
      <c r="I363" s="538"/>
      <c r="J363" s="538"/>
      <c r="K363" s="538"/>
      <c r="L363" s="538"/>
      <c r="M363" s="538"/>
      <c r="N363" s="538"/>
      <c r="O363" s="538"/>
      <c r="P363" s="538"/>
      <c r="Q363" s="538"/>
      <c r="R363" s="538"/>
      <c r="S363" s="538"/>
      <c r="T363" s="538"/>
      <c r="U363" s="538"/>
      <c r="V363" s="538"/>
      <c r="W363" s="538"/>
      <c r="X363" s="538"/>
      <c r="Y363" s="538"/>
      <c r="Z363" s="538"/>
    </row>
    <row r="364" spans="1:26" ht="18" customHeight="1">
      <c r="A364" s="538"/>
      <c r="B364" s="538"/>
      <c r="C364" s="538"/>
      <c r="D364" s="538"/>
      <c r="E364" s="538"/>
      <c r="F364" s="686"/>
      <c r="G364" s="538"/>
      <c r="H364" s="538"/>
      <c r="I364" s="538"/>
      <c r="J364" s="538"/>
      <c r="K364" s="538"/>
      <c r="L364" s="538"/>
      <c r="M364" s="538"/>
      <c r="N364" s="538"/>
      <c r="O364" s="538"/>
      <c r="P364" s="538"/>
      <c r="Q364" s="538"/>
      <c r="R364" s="538"/>
      <c r="S364" s="538"/>
      <c r="T364" s="538"/>
      <c r="U364" s="538"/>
      <c r="V364" s="538"/>
      <c r="W364" s="538"/>
      <c r="X364" s="538"/>
      <c r="Y364" s="538"/>
      <c r="Z364" s="538"/>
    </row>
    <row r="365" spans="1:26" ht="18" customHeight="1">
      <c r="A365" s="538"/>
      <c r="B365" s="538"/>
      <c r="C365" s="538"/>
      <c r="D365" s="538"/>
      <c r="E365" s="538"/>
      <c r="F365" s="686"/>
      <c r="G365" s="538"/>
      <c r="H365" s="538"/>
      <c r="I365" s="538"/>
      <c r="J365" s="538"/>
      <c r="K365" s="538"/>
      <c r="L365" s="538"/>
      <c r="M365" s="538"/>
      <c r="N365" s="538"/>
      <c r="O365" s="538"/>
      <c r="P365" s="538"/>
      <c r="Q365" s="538"/>
      <c r="R365" s="538"/>
      <c r="S365" s="538"/>
      <c r="T365" s="538"/>
      <c r="U365" s="538"/>
      <c r="V365" s="538"/>
      <c r="W365" s="538"/>
      <c r="X365" s="538"/>
      <c r="Y365" s="538"/>
      <c r="Z365" s="538"/>
    </row>
    <row r="366" spans="1:26" ht="18" customHeight="1">
      <c r="A366" s="538"/>
      <c r="B366" s="538"/>
      <c r="C366" s="538"/>
      <c r="D366" s="538"/>
      <c r="E366" s="538"/>
      <c r="F366" s="686"/>
      <c r="G366" s="538"/>
      <c r="H366" s="538"/>
      <c r="I366" s="538"/>
      <c r="J366" s="538"/>
      <c r="K366" s="538"/>
      <c r="L366" s="538"/>
      <c r="M366" s="538"/>
      <c r="N366" s="538"/>
      <c r="O366" s="538"/>
      <c r="P366" s="538"/>
      <c r="Q366" s="538"/>
      <c r="R366" s="538"/>
      <c r="S366" s="538"/>
      <c r="T366" s="538"/>
      <c r="U366" s="538"/>
      <c r="V366" s="538"/>
      <c r="W366" s="538"/>
      <c r="X366" s="538"/>
      <c r="Y366" s="538"/>
      <c r="Z366" s="538"/>
    </row>
    <row r="367" spans="1:26" ht="18" customHeight="1">
      <c r="A367" s="538"/>
      <c r="B367" s="538"/>
      <c r="C367" s="538"/>
      <c r="D367" s="538"/>
      <c r="E367" s="538"/>
      <c r="F367" s="686"/>
      <c r="G367" s="538"/>
      <c r="H367" s="538"/>
      <c r="I367" s="538"/>
      <c r="J367" s="538"/>
      <c r="K367" s="538"/>
      <c r="L367" s="538"/>
      <c r="M367" s="538"/>
      <c r="N367" s="538"/>
      <c r="O367" s="538"/>
      <c r="P367" s="538"/>
      <c r="Q367" s="538"/>
      <c r="R367" s="538"/>
      <c r="S367" s="538"/>
      <c r="T367" s="538"/>
      <c r="U367" s="538"/>
      <c r="V367" s="538"/>
      <c r="W367" s="538"/>
      <c r="X367" s="538"/>
      <c r="Y367" s="538"/>
      <c r="Z367" s="538"/>
    </row>
    <row r="368" spans="1:26" ht="18" customHeight="1">
      <c r="A368" s="538"/>
      <c r="B368" s="538"/>
      <c r="C368" s="538"/>
      <c r="D368" s="538"/>
      <c r="E368" s="538"/>
      <c r="F368" s="686"/>
      <c r="G368" s="538"/>
      <c r="H368" s="538"/>
      <c r="I368" s="538"/>
      <c r="J368" s="538"/>
      <c r="K368" s="538"/>
      <c r="L368" s="538"/>
      <c r="M368" s="538"/>
      <c r="N368" s="538"/>
      <c r="O368" s="538"/>
      <c r="P368" s="538"/>
      <c r="Q368" s="538"/>
      <c r="R368" s="538"/>
      <c r="S368" s="538"/>
      <c r="T368" s="538"/>
      <c r="U368" s="538"/>
      <c r="V368" s="538"/>
      <c r="W368" s="538"/>
      <c r="X368" s="538"/>
      <c r="Y368" s="538"/>
      <c r="Z368" s="538"/>
    </row>
    <row r="369" spans="1:26" ht="18" customHeight="1">
      <c r="A369" s="538"/>
      <c r="B369" s="538"/>
      <c r="C369" s="538"/>
      <c r="D369" s="538"/>
      <c r="E369" s="538"/>
      <c r="F369" s="686"/>
      <c r="G369" s="538"/>
      <c r="H369" s="538"/>
      <c r="I369" s="538"/>
      <c r="J369" s="538"/>
      <c r="K369" s="538"/>
      <c r="L369" s="538"/>
      <c r="M369" s="538"/>
      <c r="N369" s="538"/>
      <c r="O369" s="538"/>
      <c r="P369" s="538"/>
      <c r="Q369" s="538"/>
      <c r="R369" s="538"/>
      <c r="S369" s="538"/>
      <c r="T369" s="538"/>
      <c r="U369" s="538"/>
      <c r="V369" s="538"/>
      <c r="W369" s="538"/>
      <c r="X369" s="538"/>
      <c r="Y369" s="538"/>
      <c r="Z369" s="538"/>
    </row>
    <row r="370" spans="1:26" ht="18" customHeight="1">
      <c r="A370" s="538"/>
      <c r="B370" s="538"/>
      <c r="C370" s="538"/>
      <c r="D370" s="538"/>
      <c r="E370" s="538"/>
      <c r="F370" s="686"/>
      <c r="G370" s="538"/>
      <c r="H370" s="538"/>
      <c r="I370" s="538"/>
      <c r="J370" s="538"/>
      <c r="K370" s="538"/>
      <c r="L370" s="538"/>
      <c r="M370" s="538"/>
      <c r="N370" s="538"/>
      <c r="O370" s="538"/>
      <c r="P370" s="538"/>
      <c r="Q370" s="538"/>
      <c r="R370" s="538"/>
      <c r="S370" s="538"/>
      <c r="T370" s="538"/>
      <c r="U370" s="538"/>
      <c r="V370" s="538"/>
      <c r="W370" s="538"/>
      <c r="X370" s="538"/>
      <c r="Y370" s="538"/>
      <c r="Z370" s="538"/>
    </row>
    <row r="371" spans="1:26" ht="18" customHeight="1">
      <c r="A371" s="538"/>
      <c r="B371" s="538"/>
      <c r="C371" s="538"/>
      <c r="D371" s="538"/>
      <c r="E371" s="538"/>
      <c r="F371" s="686"/>
      <c r="G371" s="538"/>
      <c r="H371" s="538"/>
      <c r="I371" s="538"/>
      <c r="J371" s="538"/>
      <c r="K371" s="538"/>
      <c r="L371" s="538"/>
      <c r="M371" s="538"/>
      <c r="N371" s="538"/>
      <c r="O371" s="538"/>
      <c r="P371" s="538"/>
      <c r="Q371" s="538"/>
      <c r="R371" s="538"/>
      <c r="S371" s="538"/>
      <c r="T371" s="538"/>
      <c r="U371" s="538"/>
      <c r="V371" s="538"/>
      <c r="W371" s="538"/>
      <c r="X371" s="538"/>
      <c r="Y371" s="538"/>
      <c r="Z371" s="538"/>
    </row>
    <row r="372" spans="1:26" ht="18" customHeight="1">
      <c r="A372" s="538"/>
      <c r="B372" s="538"/>
      <c r="C372" s="538"/>
      <c r="D372" s="538"/>
      <c r="E372" s="538"/>
      <c r="F372" s="686"/>
      <c r="G372" s="538"/>
      <c r="H372" s="538"/>
      <c r="I372" s="538"/>
      <c r="J372" s="538"/>
      <c r="K372" s="538"/>
      <c r="L372" s="538"/>
      <c r="M372" s="538"/>
      <c r="N372" s="538"/>
      <c r="O372" s="538"/>
      <c r="P372" s="538"/>
      <c r="Q372" s="538"/>
      <c r="R372" s="538"/>
      <c r="S372" s="538"/>
      <c r="T372" s="538"/>
      <c r="U372" s="538"/>
      <c r="V372" s="538"/>
      <c r="W372" s="538"/>
      <c r="X372" s="538"/>
      <c r="Y372" s="538"/>
      <c r="Z372" s="538"/>
    </row>
    <row r="373" spans="1:26" ht="18" customHeight="1">
      <c r="A373" s="538"/>
      <c r="B373" s="538"/>
      <c r="C373" s="538"/>
      <c r="D373" s="538"/>
      <c r="E373" s="538"/>
      <c r="F373" s="686"/>
      <c r="G373" s="538"/>
      <c r="H373" s="538"/>
      <c r="I373" s="538"/>
      <c r="J373" s="538"/>
      <c r="K373" s="538"/>
      <c r="L373" s="538"/>
      <c r="M373" s="538"/>
      <c r="N373" s="538"/>
      <c r="O373" s="538"/>
      <c r="P373" s="538"/>
      <c r="Q373" s="538"/>
      <c r="R373" s="538"/>
      <c r="S373" s="538"/>
      <c r="T373" s="538"/>
      <c r="U373" s="538"/>
      <c r="V373" s="538"/>
      <c r="W373" s="538"/>
      <c r="X373" s="538"/>
      <c r="Y373" s="538"/>
      <c r="Z373" s="538"/>
    </row>
    <row r="374" spans="1:26" ht="18" customHeight="1">
      <c r="A374" s="538"/>
      <c r="B374" s="538"/>
      <c r="C374" s="538"/>
      <c r="D374" s="538"/>
      <c r="E374" s="538"/>
      <c r="F374" s="686"/>
      <c r="G374" s="538"/>
      <c r="H374" s="538"/>
      <c r="I374" s="538"/>
      <c r="J374" s="538"/>
      <c r="K374" s="538"/>
      <c r="L374" s="538"/>
      <c r="M374" s="538"/>
      <c r="N374" s="538"/>
      <c r="O374" s="538"/>
      <c r="P374" s="538"/>
      <c r="Q374" s="538"/>
      <c r="R374" s="538"/>
      <c r="S374" s="538"/>
      <c r="T374" s="538"/>
      <c r="U374" s="538"/>
      <c r="V374" s="538"/>
      <c r="W374" s="538"/>
      <c r="X374" s="538"/>
      <c r="Y374" s="538"/>
      <c r="Z374" s="538"/>
    </row>
    <row r="375" spans="1:26" ht="18" customHeight="1">
      <c r="A375" s="538"/>
      <c r="B375" s="538"/>
      <c r="C375" s="538"/>
      <c r="D375" s="538"/>
      <c r="E375" s="538"/>
      <c r="F375" s="686"/>
      <c r="G375" s="538"/>
      <c r="H375" s="538"/>
      <c r="I375" s="538"/>
      <c r="J375" s="538"/>
      <c r="K375" s="538"/>
      <c r="L375" s="538"/>
      <c r="M375" s="538"/>
      <c r="N375" s="538"/>
      <c r="O375" s="538"/>
      <c r="P375" s="538"/>
      <c r="Q375" s="538"/>
      <c r="R375" s="538"/>
      <c r="S375" s="538"/>
      <c r="T375" s="538"/>
      <c r="U375" s="538"/>
      <c r="V375" s="538"/>
      <c r="W375" s="538"/>
      <c r="X375" s="538"/>
      <c r="Y375" s="538"/>
      <c r="Z375" s="538"/>
    </row>
    <row r="376" spans="1:26" ht="18" customHeight="1">
      <c r="A376" s="538"/>
      <c r="B376" s="538"/>
      <c r="C376" s="538"/>
      <c r="D376" s="538"/>
      <c r="E376" s="538"/>
      <c r="F376" s="686"/>
      <c r="G376" s="538"/>
      <c r="H376" s="538"/>
      <c r="I376" s="538"/>
      <c r="J376" s="538"/>
      <c r="K376" s="538"/>
      <c r="L376" s="538"/>
      <c r="M376" s="538"/>
      <c r="N376" s="538"/>
      <c r="O376" s="538"/>
      <c r="P376" s="538"/>
      <c r="Q376" s="538"/>
      <c r="R376" s="538"/>
      <c r="S376" s="538"/>
      <c r="T376" s="538"/>
      <c r="U376" s="538"/>
      <c r="V376" s="538"/>
      <c r="W376" s="538"/>
      <c r="X376" s="538"/>
      <c r="Y376" s="538"/>
      <c r="Z376" s="538"/>
    </row>
    <row r="377" spans="1:26" ht="18" customHeight="1">
      <c r="A377" s="538"/>
      <c r="B377" s="538"/>
      <c r="C377" s="538"/>
      <c r="D377" s="538"/>
      <c r="E377" s="538"/>
      <c r="F377" s="686"/>
      <c r="G377" s="538"/>
      <c r="H377" s="538"/>
      <c r="I377" s="538"/>
      <c r="J377" s="538"/>
      <c r="K377" s="538"/>
      <c r="L377" s="538"/>
      <c r="M377" s="538"/>
      <c r="N377" s="538"/>
      <c r="O377" s="538"/>
      <c r="P377" s="538"/>
      <c r="Q377" s="538"/>
      <c r="R377" s="538"/>
      <c r="S377" s="538"/>
      <c r="T377" s="538"/>
      <c r="U377" s="538"/>
      <c r="V377" s="538"/>
      <c r="W377" s="538"/>
      <c r="X377" s="538"/>
      <c r="Y377" s="538"/>
      <c r="Z377" s="538"/>
    </row>
    <row r="378" spans="1:26" ht="18" customHeight="1">
      <c r="A378" s="538"/>
      <c r="B378" s="538"/>
      <c r="C378" s="538"/>
      <c r="D378" s="538"/>
      <c r="E378" s="538"/>
      <c r="F378" s="686"/>
      <c r="G378" s="538"/>
      <c r="H378" s="538"/>
      <c r="I378" s="538"/>
      <c r="J378" s="538"/>
      <c r="K378" s="538"/>
      <c r="L378" s="538"/>
      <c r="M378" s="538"/>
      <c r="N378" s="538"/>
      <c r="O378" s="538"/>
      <c r="P378" s="538"/>
      <c r="Q378" s="538"/>
      <c r="R378" s="538"/>
      <c r="S378" s="538"/>
      <c r="T378" s="538"/>
      <c r="U378" s="538"/>
      <c r="V378" s="538"/>
      <c r="W378" s="538"/>
      <c r="X378" s="538"/>
      <c r="Y378" s="538"/>
      <c r="Z378" s="538"/>
    </row>
    <row r="379" spans="1:26" ht="18" customHeight="1">
      <c r="A379" s="538"/>
      <c r="B379" s="538"/>
      <c r="C379" s="538"/>
      <c r="D379" s="538"/>
      <c r="E379" s="538"/>
      <c r="F379" s="686"/>
      <c r="G379" s="538"/>
      <c r="H379" s="538"/>
      <c r="I379" s="538"/>
      <c r="J379" s="538"/>
      <c r="K379" s="538"/>
      <c r="L379" s="538"/>
      <c r="M379" s="538"/>
      <c r="N379" s="538"/>
      <c r="O379" s="538"/>
      <c r="P379" s="538"/>
      <c r="Q379" s="538"/>
      <c r="R379" s="538"/>
      <c r="S379" s="538"/>
      <c r="T379" s="538"/>
      <c r="U379" s="538"/>
      <c r="V379" s="538"/>
      <c r="W379" s="538"/>
      <c r="X379" s="538"/>
      <c r="Y379" s="538"/>
      <c r="Z379" s="538"/>
    </row>
    <row r="380" spans="1:26" ht="18" customHeight="1">
      <c r="A380" s="538"/>
      <c r="B380" s="538"/>
      <c r="C380" s="538"/>
      <c r="D380" s="538"/>
      <c r="E380" s="538"/>
      <c r="F380" s="686"/>
      <c r="G380" s="538"/>
      <c r="H380" s="538"/>
      <c r="I380" s="538"/>
      <c r="J380" s="538"/>
      <c r="K380" s="538"/>
      <c r="L380" s="538"/>
      <c r="M380" s="538"/>
      <c r="N380" s="538"/>
      <c r="O380" s="538"/>
      <c r="P380" s="538"/>
      <c r="Q380" s="538"/>
      <c r="R380" s="538"/>
      <c r="S380" s="538"/>
      <c r="T380" s="538"/>
      <c r="U380" s="538"/>
      <c r="V380" s="538"/>
      <c r="W380" s="538"/>
      <c r="X380" s="538"/>
      <c r="Y380" s="538"/>
      <c r="Z380" s="538"/>
    </row>
    <row r="381" spans="1:26" ht="18" customHeight="1">
      <c r="A381" s="538"/>
      <c r="B381" s="538"/>
      <c r="C381" s="538"/>
      <c r="D381" s="538"/>
      <c r="E381" s="538"/>
      <c r="F381" s="686"/>
      <c r="G381" s="538"/>
      <c r="H381" s="538"/>
      <c r="I381" s="538"/>
      <c r="J381" s="538"/>
      <c r="K381" s="538"/>
      <c r="L381" s="538"/>
      <c r="M381" s="538"/>
      <c r="N381" s="538"/>
      <c r="O381" s="538"/>
      <c r="P381" s="538"/>
      <c r="Q381" s="538"/>
      <c r="R381" s="538"/>
      <c r="S381" s="538"/>
      <c r="T381" s="538"/>
      <c r="U381" s="538"/>
      <c r="V381" s="538"/>
      <c r="W381" s="538"/>
      <c r="X381" s="538"/>
      <c r="Y381" s="538"/>
      <c r="Z381" s="538"/>
    </row>
    <row r="382" spans="1:26" ht="18" customHeight="1">
      <c r="A382" s="538"/>
      <c r="B382" s="538"/>
      <c r="C382" s="538"/>
      <c r="D382" s="538"/>
      <c r="E382" s="538"/>
      <c r="F382" s="686"/>
      <c r="G382" s="538"/>
      <c r="H382" s="538"/>
      <c r="I382" s="538"/>
      <c r="J382" s="538"/>
      <c r="K382" s="538"/>
      <c r="L382" s="538"/>
      <c r="M382" s="538"/>
      <c r="N382" s="538"/>
      <c r="O382" s="538"/>
      <c r="P382" s="538"/>
      <c r="Q382" s="538"/>
      <c r="R382" s="538"/>
      <c r="S382" s="538"/>
      <c r="T382" s="538"/>
      <c r="U382" s="538"/>
      <c r="V382" s="538"/>
      <c r="W382" s="538"/>
      <c r="X382" s="538"/>
      <c r="Y382" s="538"/>
      <c r="Z382" s="538"/>
    </row>
    <row r="383" spans="1:26" ht="18" customHeight="1">
      <c r="A383" s="538"/>
      <c r="B383" s="538"/>
      <c r="C383" s="538"/>
      <c r="D383" s="538"/>
      <c r="E383" s="538"/>
      <c r="F383" s="686"/>
      <c r="G383" s="538"/>
      <c r="H383" s="538"/>
      <c r="I383" s="538"/>
      <c r="J383" s="538"/>
      <c r="K383" s="538"/>
      <c r="L383" s="538"/>
      <c r="M383" s="538"/>
      <c r="N383" s="538"/>
      <c r="O383" s="538"/>
      <c r="P383" s="538"/>
      <c r="Q383" s="538"/>
      <c r="R383" s="538"/>
      <c r="S383" s="538"/>
      <c r="T383" s="538"/>
      <c r="U383" s="538"/>
      <c r="V383" s="538"/>
      <c r="W383" s="538"/>
      <c r="X383" s="538"/>
      <c r="Y383" s="538"/>
      <c r="Z383" s="538"/>
    </row>
    <row r="384" spans="1:26" ht="18" customHeight="1">
      <c r="A384" s="538"/>
      <c r="B384" s="538"/>
      <c r="C384" s="538"/>
      <c r="D384" s="538"/>
      <c r="E384" s="538"/>
      <c r="F384" s="686"/>
      <c r="G384" s="538"/>
      <c r="H384" s="538"/>
      <c r="I384" s="538"/>
      <c r="J384" s="538"/>
      <c r="K384" s="538"/>
      <c r="L384" s="538"/>
      <c r="M384" s="538"/>
      <c r="N384" s="538"/>
      <c r="O384" s="538"/>
      <c r="P384" s="538"/>
      <c r="Q384" s="538"/>
      <c r="R384" s="538"/>
      <c r="S384" s="538"/>
      <c r="T384" s="538"/>
      <c r="U384" s="538"/>
      <c r="V384" s="538"/>
      <c r="W384" s="538"/>
      <c r="X384" s="538"/>
      <c r="Y384" s="538"/>
      <c r="Z384" s="538"/>
    </row>
    <row r="385" spans="1:26" ht="18" customHeight="1">
      <c r="A385" s="538"/>
      <c r="B385" s="538"/>
      <c r="C385" s="538"/>
      <c r="D385" s="538"/>
      <c r="E385" s="538"/>
      <c r="F385" s="686"/>
      <c r="G385" s="538"/>
      <c r="H385" s="538"/>
      <c r="I385" s="538"/>
      <c r="J385" s="538"/>
      <c r="K385" s="538"/>
      <c r="L385" s="538"/>
      <c r="M385" s="538"/>
      <c r="N385" s="538"/>
      <c r="O385" s="538"/>
      <c r="P385" s="538"/>
      <c r="Q385" s="538"/>
      <c r="R385" s="538"/>
      <c r="S385" s="538"/>
      <c r="T385" s="538"/>
      <c r="U385" s="538"/>
      <c r="V385" s="538"/>
      <c r="W385" s="538"/>
      <c r="X385" s="538"/>
      <c r="Y385" s="538"/>
      <c r="Z385" s="538"/>
    </row>
    <row r="386" spans="1:26" ht="18" customHeight="1">
      <c r="A386" s="538"/>
      <c r="B386" s="538"/>
      <c r="C386" s="538"/>
      <c r="D386" s="538"/>
      <c r="E386" s="538"/>
      <c r="F386" s="686"/>
      <c r="G386" s="538"/>
      <c r="H386" s="538"/>
      <c r="I386" s="538"/>
      <c r="J386" s="538"/>
      <c r="K386" s="538"/>
      <c r="L386" s="538"/>
      <c r="M386" s="538"/>
      <c r="N386" s="538"/>
      <c r="O386" s="538"/>
      <c r="P386" s="538"/>
      <c r="Q386" s="538"/>
      <c r="R386" s="538"/>
      <c r="S386" s="538"/>
      <c r="T386" s="538"/>
      <c r="U386" s="538"/>
      <c r="V386" s="538"/>
      <c r="W386" s="538"/>
      <c r="X386" s="538"/>
      <c r="Y386" s="538"/>
      <c r="Z386" s="538"/>
    </row>
    <row r="387" spans="1:26" ht="18" customHeight="1">
      <c r="A387" s="538"/>
      <c r="B387" s="538"/>
      <c r="C387" s="538"/>
      <c r="D387" s="538"/>
      <c r="E387" s="538"/>
      <c r="F387" s="686"/>
      <c r="G387" s="538"/>
      <c r="H387" s="538"/>
      <c r="I387" s="538"/>
      <c r="J387" s="538"/>
      <c r="K387" s="538"/>
      <c r="L387" s="538"/>
      <c r="M387" s="538"/>
      <c r="N387" s="538"/>
      <c r="O387" s="538"/>
      <c r="P387" s="538"/>
      <c r="Q387" s="538"/>
      <c r="R387" s="538"/>
      <c r="S387" s="538"/>
      <c r="T387" s="538"/>
      <c r="U387" s="538"/>
      <c r="V387" s="538"/>
      <c r="W387" s="538"/>
      <c r="X387" s="538"/>
      <c r="Y387" s="538"/>
      <c r="Z387" s="538"/>
    </row>
    <row r="388" spans="1:26" ht="18" customHeight="1">
      <c r="A388" s="538"/>
      <c r="B388" s="538"/>
      <c r="C388" s="538"/>
      <c r="D388" s="538"/>
      <c r="E388" s="538"/>
      <c r="F388" s="686"/>
      <c r="G388" s="538"/>
      <c r="H388" s="538"/>
      <c r="I388" s="538"/>
      <c r="J388" s="538"/>
      <c r="K388" s="538"/>
      <c r="L388" s="538"/>
      <c r="M388" s="538"/>
      <c r="N388" s="538"/>
      <c r="O388" s="538"/>
      <c r="P388" s="538"/>
      <c r="Q388" s="538"/>
      <c r="R388" s="538"/>
      <c r="S388" s="538"/>
      <c r="T388" s="538"/>
      <c r="U388" s="538"/>
      <c r="V388" s="538"/>
      <c r="W388" s="538"/>
      <c r="X388" s="538"/>
      <c r="Y388" s="538"/>
      <c r="Z388" s="538"/>
    </row>
    <row r="389" spans="1:26" ht="18" customHeight="1">
      <c r="A389" s="538"/>
      <c r="B389" s="538"/>
      <c r="C389" s="538"/>
      <c r="D389" s="538"/>
      <c r="E389" s="538"/>
      <c r="F389" s="686"/>
      <c r="G389" s="538"/>
      <c r="H389" s="538"/>
      <c r="I389" s="538"/>
      <c r="J389" s="538"/>
      <c r="K389" s="538"/>
      <c r="L389" s="538"/>
      <c r="M389" s="538"/>
      <c r="N389" s="538"/>
      <c r="O389" s="538"/>
      <c r="P389" s="538"/>
      <c r="Q389" s="538"/>
      <c r="R389" s="538"/>
      <c r="S389" s="538"/>
      <c r="T389" s="538"/>
      <c r="U389" s="538"/>
      <c r="V389" s="538"/>
      <c r="W389" s="538"/>
      <c r="X389" s="538"/>
      <c r="Y389" s="538"/>
      <c r="Z389" s="538"/>
    </row>
    <row r="390" spans="1:26" ht="18" customHeight="1">
      <c r="A390" s="538"/>
      <c r="B390" s="538"/>
      <c r="C390" s="538"/>
      <c r="D390" s="538"/>
      <c r="E390" s="538"/>
      <c r="F390" s="686"/>
      <c r="G390" s="538"/>
      <c r="H390" s="538"/>
      <c r="I390" s="538"/>
      <c r="J390" s="538"/>
      <c r="K390" s="538"/>
      <c r="L390" s="538"/>
      <c r="M390" s="538"/>
      <c r="N390" s="538"/>
      <c r="O390" s="538"/>
      <c r="P390" s="538"/>
      <c r="Q390" s="538"/>
      <c r="R390" s="538"/>
      <c r="S390" s="538"/>
      <c r="T390" s="538"/>
      <c r="U390" s="538"/>
      <c r="V390" s="538"/>
      <c r="W390" s="538"/>
      <c r="X390" s="538"/>
      <c r="Y390" s="538"/>
      <c r="Z390" s="538"/>
    </row>
    <row r="391" spans="1:26" ht="18" customHeight="1">
      <c r="A391" s="538"/>
      <c r="B391" s="538"/>
      <c r="C391" s="538"/>
      <c r="D391" s="538"/>
      <c r="E391" s="538"/>
      <c r="F391" s="686"/>
      <c r="G391" s="538"/>
      <c r="H391" s="538"/>
      <c r="I391" s="538"/>
      <c r="J391" s="538"/>
      <c r="K391" s="538"/>
      <c r="L391" s="538"/>
      <c r="M391" s="538"/>
      <c r="N391" s="538"/>
      <c r="O391" s="538"/>
      <c r="P391" s="538"/>
      <c r="Q391" s="538"/>
      <c r="R391" s="538"/>
      <c r="S391" s="538"/>
      <c r="T391" s="538"/>
      <c r="U391" s="538"/>
      <c r="V391" s="538"/>
      <c r="W391" s="538"/>
      <c r="X391" s="538"/>
      <c r="Y391" s="538"/>
      <c r="Z391" s="538"/>
    </row>
    <row r="392" spans="1:26" ht="18" customHeight="1">
      <c r="A392" s="538"/>
      <c r="B392" s="538"/>
      <c r="C392" s="538"/>
      <c r="D392" s="538"/>
      <c r="E392" s="538"/>
      <c r="F392" s="686"/>
      <c r="G392" s="538"/>
      <c r="H392" s="538"/>
      <c r="I392" s="538"/>
      <c r="J392" s="538"/>
      <c r="K392" s="538"/>
      <c r="L392" s="538"/>
      <c r="M392" s="538"/>
      <c r="N392" s="538"/>
      <c r="O392" s="538"/>
      <c r="P392" s="538"/>
      <c r="Q392" s="538"/>
      <c r="R392" s="538"/>
      <c r="S392" s="538"/>
      <c r="T392" s="538"/>
      <c r="U392" s="538"/>
      <c r="V392" s="538"/>
      <c r="W392" s="538"/>
      <c r="X392" s="538"/>
      <c r="Y392" s="538"/>
      <c r="Z392" s="538"/>
    </row>
    <row r="393" spans="1:26" ht="18" customHeight="1">
      <c r="A393" s="538"/>
      <c r="B393" s="538"/>
      <c r="C393" s="538"/>
      <c r="D393" s="538"/>
      <c r="E393" s="538"/>
      <c r="F393" s="686"/>
      <c r="G393" s="538"/>
      <c r="H393" s="538"/>
      <c r="I393" s="538"/>
      <c r="J393" s="538"/>
      <c r="K393" s="538"/>
      <c r="L393" s="538"/>
      <c r="M393" s="538"/>
      <c r="N393" s="538"/>
      <c r="O393" s="538"/>
      <c r="P393" s="538"/>
      <c r="Q393" s="538"/>
      <c r="R393" s="538"/>
      <c r="S393" s="538"/>
      <c r="T393" s="538"/>
      <c r="U393" s="538"/>
      <c r="V393" s="538"/>
      <c r="W393" s="538"/>
      <c r="X393" s="538"/>
      <c r="Y393" s="538"/>
      <c r="Z393" s="538"/>
    </row>
    <row r="394" spans="1:26" ht="18" customHeight="1">
      <c r="A394" s="538"/>
      <c r="B394" s="538"/>
      <c r="C394" s="538"/>
      <c r="D394" s="538"/>
      <c r="E394" s="538"/>
      <c r="F394" s="686"/>
      <c r="G394" s="538"/>
      <c r="H394" s="538"/>
      <c r="I394" s="538"/>
      <c r="J394" s="538"/>
      <c r="K394" s="538"/>
      <c r="L394" s="538"/>
      <c r="M394" s="538"/>
      <c r="N394" s="538"/>
      <c r="O394" s="538"/>
      <c r="P394" s="538"/>
      <c r="Q394" s="538"/>
      <c r="R394" s="538"/>
      <c r="S394" s="538"/>
      <c r="T394" s="538"/>
      <c r="U394" s="538"/>
      <c r="V394" s="538"/>
      <c r="W394" s="538"/>
      <c r="X394" s="538"/>
      <c r="Y394" s="538"/>
      <c r="Z394" s="538"/>
    </row>
    <row r="395" spans="1:26" ht="18" customHeight="1">
      <c r="A395" s="538"/>
      <c r="B395" s="538"/>
      <c r="C395" s="538"/>
      <c r="D395" s="538"/>
      <c r="E395" s="538"/>
      <c r="F395" s="686"/>
      <c r="G395" s="538"/>
      <c r="H395" s="538"/>
      <c r="I395" s="538"/>
      <c r="J395" s="538"/>
      <c r="K395" s="538"/>
      <c r="L395" s="538"/>
      <c r="M395" s="538"/>
      <c r="N395" s="538"/>
      <c r="O395" s="538"/>
      <c r="P395" s="538"/>
      <c r="Q395" s="538"/>
      <c r="R395" s="538"/>
      <c r="S395" s="538"/>
      <c r="T395" s="538"/>
      <c r="U395" s="538"/>
      <c r="V395" s="538"/>
      <c r="W395" s="538"/>
      <c r="X395" s="538"/>
      <c r="Y395" s="538"/>
      <c r="Z395" s="538"/>
    </row>
    <row r="396" spans="1:26" ht="18" customHeight="1">
      <c r="A396" s="538"/>
      <c r="B396" s="538"/>
      <c r="C396" s="538"/>
      <c r="D396" s="538"/>
      <c r="E396" s="538"/>
      <c r="F396" s="686"/>
      <c r="G396" s="538"/>
      <c r="H396" s="538"/>
      <c r="I396" s="538"/>
      <c r="J396" s="538"/>
      <c r="K396" s="538"/>
      <c r="L396" s="538"/>
      <c r="M396" s="538"/>
      <c r="N396" s="538"/>
      <c r="O396" s="538"/>
      <c r="P396" s="538"/>
      <c r="Q396" s="538"/>
      <c r="R396" s="538"/>
      <c r="S396" s="538"/>
      <c r="T396" s="538"/>
      <c r="U396" s="538"/>
      <c r="V396" s="538"/>
      <c r="W396" s="538"/>
      <c r="X396" s="538"/>
      <c r="Y396" s="538"/>
      <c r="Z396" s="538"/>
    </row>
    <row r="397" spans="1:26" ht="18" customHeight="1">
      <c r="A397" s="538"/>
      <c r="B397" s="538"/>
      <c r="C397" s="538"/>
      <c r="D397" s="538"/>
      <c r="E397" s="538"/>
      <c r="F397" s="686"/>
      <c r="G397" s="538"/>
      <c r="H397" s="538"/>
      <c r="I397" s="538"/>
      <c r="J397" s="538"/>
      <c r="K397" s="538"/>
      <c r="L397" s="538"/>
      <c r="M397" s="538"/>
      <c r="N397" s="538"/>
      <c r="O397" s="538"/>
      <c r="P397" s="538"/>
      <c r="Q397" s="538"/>
      <c r="R397" s="538"/>
      <c r="S397" s="538"/>
      <c r="T397" s="538"/>
      <c r="U397" s="538"/>
      <c r="V397" s="538"/>
      <c r="W397" s="538"/>
      <c r="X397" s="538"/>
      <c r="Y397" s="538"/>
      <c r="Z397" s="538"/>
    </row>
    <row r="398" spans="1:26" ht="18" customHeight="1">
      <c r="A398" s="538"/>
      <c r="B398" s="538"/>
      <c r="C398" s="538"/>
      <c r="D398" s="538"/>
      <c r="E398" s="538"/>
      <c r="F398" s="686"/>
      <c r="G398" s="538"/>
      <c r="H398" s="538"/>
      <c r="I398" s="538"/>
      <c r="J398" s="538"/>
      <c r="K398" s="538"/>
      <c r="L398" s="538"/>
      <c r="M398" s="538"/>
      <c r="N398" s="538"/>
      <c r="O398" s="538"/>
      <c r="P398" s="538"/>
      <c r="Q398" s="538"/>
      <c r="R398" s="538"/>
      <c r="S398" s="538"/>
      <c r="T398" s="538"/>
      <c r="U398" s="538"/>
      <c r="V398" s="538"/>
      <c r="W398" s="538"/>
      <c r="X398" s="538"/>
      <c r="Y398" s="538"/>
      <c r="Z398" s="538"/>
    </row>
    <row r="399" spans="1:26" ht="18" customHeight="1">
      <c r="A399" s="538"/>
      <c r="B399" s="538"/>
      <c r="C399" s="538"/>
      <c r="D399" s="538"/>
      <c r="E399" s="538"/>
      <c r="F399" s="686"/>
      <c r="G399" s="538"/>
      <c r="H399" s="538"/>
      <c r="I399" s="538"/>
      <c r="J399" s="538"/>
      <c r="K399" s="538"/>
      <c r="L399" s="538"/>
      <c r="M399" s="538"/>
      <c r="N399" s="538"/>
      <c r="O399" s="538"/>
      <c r="P399" s="538"/>
      <c r="Q399" s="538"/>
      <c r="R399" s="538"/>
      <c r="S399" s="538"/>
      <c r="T399" s="538"/>
      <c r="U399" s="538"/>
      <c r="V399" s="538"/>
      <c r="W399" s="538"/>
      <c r="X399" s="538"/>
      <c r="Y399" s="538"/>
      <c r="Z399" s="538"/>
    </row>
    <row r="400" spans="1:26" ht="18" customHeight="1">
      <c r="A400" s="538"/>
      <c r="B400" s="538"/>
      <c r="C400" s="538"/>
      <c r="D400" s="538"/>
      <c r="E400" s="538"/>
      <c r="F400" s="686"/>
      <c r="G400" s="538"/>
      <c r="H400" s="538"/>
      <c r="I400" s="538"/>
      <c r="J400" s="538"/>
      <c r="K400" s="538"/>
      <c r="L400" s="538"/>
      <c r="M400" s="538"/>
      <c r="N400" s="538"/>
      <c r="O400" s="538"/>
      <c r="P400" s="538"/>
      <c r="Q400" s="538"/>
      <c r="R400" s="538"/>
      <c r="S400" s="538"/>
      <c r="T400" s="538"/>
      <c r="U400" s="538"/>
      <c r="V400" s="538"/>
      <c r="W400" s="538"/>
      <c r="X400" s="538"/>
      <c r="Y400" s="538"/>
      <c r="Z400" s="538"/>
    </row>
    <row r="401" spans="1:26" ht="18" customHeight="1">
      <c r="A401" s="538"/>
      <c r="B401" s="538"/>
      <c r="C401" s="538"/>
      <c r="D401" s="538"/>
      <c r="E401" s="538"/>
      <c r="F401" s="686"/>
      <c r="G401" s="538"/>
      <c r="H401" s="538"/>
      <c r="I401" s="538"/>
      <c r="J401" s="538"/>
      <c r="K401" s="538"/>
      <c r="L401" s="538"/>
      <c r="M401" s="538"/>
      <c r="N401" s="538"/>
      <c r="O401" s="538"/>
      <c r="P401" s="538"/>
      <c r="Q401" s="538"/>
      <c r="R401" s="538"/>
      <c r="S401" s="538"/>
      <c r="T401" s="538"/>
      <c r="U401" s="538"/>
      <c r="V401" s="538"/>
      <c r="W401" s="538"/>
      <c r="X401" s="538"/>
      <c r="Y401" s="538"/>
      <c r="Z401" s="538"/>
    </row>
    <row r="402" spans="1:26" ht="18" customHeight="1">
      <c r="A402" s="538"/>
      <c r="B402" s="538"/>
      <c r="C402" s="538"/>
      <c r="D402" s="538"/>
      <c r="E402" s="538"/>
      <c r="F402" s="686"/>
      <c r="G402" s="538"/>
      <c r="H402" s="538"/>
      <c r="I402" s="538"/>
      <c r="J402" s="538"/>
      <c r="K402" s="538"/>
      <c r="L402" s="538"/>
      <c r="M402" s="538"/>
      <c r="N402" s="538"/>
      <c r="O402" s="538"/>
      <c r="P402" s="538"/>
      <c r="Q402" s="538"/>
      <c r="R402" s="538"/>
      <c r="S402" s="538"/>
      <c r="T402" s="538"/>
      <c r="U402" s="538"/>
      <c r="V402" s="538"/>
      <c r="W402" s="538"/>
      <c r="X402" s="538"/>
      <c r="Y402" s="538"/>
      <c r="Z402" s="538"/>
    </row>
    <row r="403" spans="1:26" ht="18" customHeight="1">
      <c r="A403" s="538"/>
      <c r="B403" s="538"/>
      <c r="C403" s="538"/>
      <c r="D403" s="538"/>
      <c r="E403" s="538"/>
      <c r="F403" s="686"/>
      <c r="G403" s="538"/>
      <c r="H403" s="538"/>
      <c r="I403" s="538"/>
      <c r="J403" s="538"/>
      <c r="K403" s="538"/>
      <c r="L403" s="538"/>
      <c r="M403" s="538"/>
      <c r="N403" s="538"/>
      <c r="O403" s="538"/>
      <c r="P403" s="538"/>
      <c r="Q403" s="538"/>
      <c r="R403" s="538"/>
      <c r="S403" s="538"/>
      <c r="T403" s="538"/>
      <c r="U403" s="538"/>
      <c r="V403" s="538"/>
      <c r="W403" s="538"/>
      <c r="X403" s="538"/>
      <c r="Y403" s="538"/>
      <c r="Z403" s="538"/>
    </row>
    <row r="404" spans="1:26" ht="18" customHeight="1">
      <c r="A404" s="538"/>
      <c r="B404" s="538"/>
      <c r="C404" s="538"/>
      <c r="D404" s="538"/>
      <c r="E404" s="538"/>
      <c r="F404" s="686"/>
      <c r="G404" s="538"/>
      <c r="H404" s="538"/>
      <c r="I404" s="538"/>
      <c r="J404" s="538"/>
      <c r="K404" s="538"/>
      <c r="L404" s="538"/>
      <c r="M404" s="538"/>
      <c r="N404" s="538"/>
      <c r="O404" s="538"/>
      <c r="P404" s="538"/>
      <c r="Q404" s="538"/>
      <c r="R404" s="538"/>
      <c r="S404" s="538"/>
      <c r="T404" s="538"/>
      <c r="U404" s="538"/>
      <c r="V404" s="538"/>
      <c r="W404" s="538"/>
      <c r="X404" s="538"/>
      <c r="Y404" s="538"/>
      <c r="Z404" s="538"/>
    </row>
    <row r="405" spans="1:26" ht="18" customHeight="1">
      <c r="A405" s="538"/>
      <c r="B405" s="538"/>
      <c r="C405" s="538"/>
      <c r="D405" s="538"/>
      <c r="E405" s="538"/>
      <c r="F405" s="686"/>
      <c r="G405" s="538"/>
      <c r="H405" s="538"/>
      <c r="I405" s="538"/>
      <c r="J405" s="538"/>
      <c r="K405" s="538"/>
      <c r="L405" s="538"/>
      <c r="M405" s="538"/>
      <c r="N405" s="538"/>
      <c r="O405" s="538"/>
      <c r="P405" s="538"/>
      <c r="Q405" s="538"/>
      <c r="R405" s="538"/>
      <c r="S405" s="538"/>
      <c r="T405" s="538"/>
      <c r="U405" s="538"/>
      <c r="V405" s="538"/>
      <c r="W405" s="538"/>
      <c r="X405" s="538"/>
      <c r="Y405" s="538"/>
      <c r="Z405" s="538"/>
    </row>
    <row r="406" spans="1:26" ht="18" customHeight="1">
      <c r="A406" s="538"/>
      <c r="B406" s="538"/>
      <c r="C406" s="538"/>
      <c r="D406" s="538"/>
      <c r="E406" s="538"/>
      <c r="F406" s="686"/>
      <c r="G406" s="538"/>
      <c r="H406" s="538"/>
      <c r="I406" s="538"/>
      <c r="J406" s="538"/>
      <c r="K406" s="538"/>
      <c r="L406" s="538"/>
      <c r="M406" s="538"/>
      <c r="N406" s="538"/>
      <c r="O406" s="538"/>
      <c r="P406" s="538"/>
      <c r="Q406" s="538"/>
      <c r="R406" s="538"/>
      <c r="S406" s="538"/>
      <c r="T406" s="538"/>
      <c r="U406" s="538"/>
      <c r="V406" s="538"/>
      <c r="W406" s="538"/>
      <c r="X406" s="538"/>
      <c r="Y406" s="538"/>
      <c r="Z406" s="538"/>
    </row>
    <row r="407" spans="1:26" ht="18" customHeight="1">
      <c r="A407" s="538"/>
      <c r="B407" s="538"/>
      <c r="C407" s="538"/>
      <c r="D407" s="538"/>
      <c r="E407" s="538"/>
      <c r="F407" s="686"/>
      <c r="G407" s="538"/>
      <c r="H407" s="538"/>
      <c r="I407" s="538"/>
      <c r="J407" s="538"/>
      <c r="K407" s="538"/>
      <c r="L407" s="538"/>
      <c r="M407" s="538"/>
      <c r="N407" s="538"/>
      <c r="O407" s="538"/>
      <c r="P407" s="538"/>
      <c r="Q407" s="538"/>
      <c r="R407" s="538"/>
      <c r="S407" s="538"/>
      <c r="T407" s="538"/>
      <c r="U407" s="538"/>
      <c r="V407" s="538"/>
      <c r="W407" s="538"/>
      <c r="X407" s="538"/>
      <c r="Y407" s="538"/>
      <c r="Z407" s="538"/>
    </row>
    <row r="408" spans="1:26" ht="18" customHeight="1">
      <c r="A408" s="538"/>
      <c r="B408" s="538"/>
      <c r="C408" s="538"/>
      <c r="D408" s="538"/>
      <c r="E408" s="538"/>
      <c r="F408" s="686"/>
      <c r="G408" s="538"/>
      <c r="H408" s="538"/>
      <c r="I408" s="538"/>
      <c r="J408" s="538"/>
      <c r="K408" s="538"/>
      <c r="L408" s="538"/>
      <c r="M408" s="538"/>
      <c r="N408" s="538"/>
      <c r="O408" s="538"/>
      <c r="P408" s="538"/>
      <c r="Q408" s="538"/>
      <c r="R408" s="538"/>
      <c r="S408" s="538"/>
      <c r="T408" s="538"/>
      <c r="U408" s="538"/>
      <c r="V408" s="538"/>
      <c r="W408" s="538"/>
      <c r="X408" s="538"/>
      <c r="Y408" s="538"/>
      <c r="Z408" s="538"/>
    </row>
    <row r="409" spans="1:26" ht="18" customHeight="1">
      <c r="A409" s="538"/>
      <c r="B409" s="538"/>
      <c r="C409" s="538"/>
      <c r="D409" s="538"/>
      <c r="E409" s="538"/>
      <c r="F409" s="686"/>
      <c r="G409" s="538"/>
      <c r="H409" s="538"/>
      <c r="I409" s="538"/>
      <c r="J409" s="538"/>
      <c r="K409" s="538"/>
      <c r="L409" s="538"/>
      <c r="M409" s="538"/>
      <c r="N409" s="538"/>
      <c r="O409" s="538"/>
      <c r="P409" s="538"/>
      <c r="Q409" s="538"/>
      <c r="R409" s="538"/>
      <c r="S409" s="538"/>
      <c r="T409" s="538"/>
      <c r="U409" s="538"/>
      <c r="V409" s="538"/>
      <c r="W409" s="538"/>
      <c r="X409" s="538"/>
      <c r="Y409" s="538"/>
      <c r="Z409" s="538"/>
    </row>
    <row r="410" spans="1:26" ht="18" customHeight="1">
      <c r="A410" s="538"/>
      <c r="B410" s="538"/>
      <c r="C410" s="538"/>
      <c r="D410" s="538"/>
      <c r="E410" s="538"/>
      <c r="F410" s="686"/>
      <c r="G410" s="538"/>
      <c r="H410" s="538"/>
      <c r="I410" s="538"/>
      <c r="J410" s="538"/>
      <c r="K410" s="538"/>
      <c r="L410" s="538"/>
      <c r="M410" s="538"/>
      <c r="N410" s="538"/>
      <c r="O410" s="538"/>
      <c r="P410" s="538"/>
      <c r="Q410" s="538"/>
      <c r="R410" s="538"/>
      <c r="S410" s="538"/>
      <c r="T410" s="538"/>
      <c r="U410" s="538"/>
      <c r="V410" s="538"/>
      <c r="W410" s="538"/>
      <c r="X410" s="538"/>
      <c r="Y410" s="538"/>
      <c r="Z410" s="538"/>
    </row>
    <row r="411" spans="1:26" ht="18" customHeight="1">
      <c r="A411" s="538"/>
      <c r="B411" s="538"/>
      <c r="C411" s="538"/>
      <c r="D411" s="538"/>
      <c r="E411" s="538"/>
      <c r="F411" s="686"/>
      <c r="G411" s="538"/>
      <c r="H411" s="538"/>
      <c r="I411" s="538"/>
      <c r="J411" s="538"/>
      <c r="K411" s="538"/>
      <c r="L411" s="538"/>
      <c r="M411" s="538"/>
      <c r="N411" s="538"/>
      <c r="O411" s="538"/>
      <c r="P411" s="538"/>
      <c r="Q411" s="538"/>
      <c r="R411" s="538"/>
      <c r="S411" s="538"/>
      <c r="T411" s="538"/>
      <c r="U411" s="538"/>
      <c r="V411" s="538"/>
      <c r="W411" s="538"/>
      <c r="X411" s="538"/>
      <c r="Y411" s="538"/>
      <c r="Z411" s="538"/>
    </row>
    <row r="412" spans="1:26" ht="18" customHeight="1">
      <c r="A412" s="538"/>
      <c r="B412" s="538"/>
      <c r="C412" s="538"/>
      <c r="D412" s="538"/>
      <c r="E412" s="538"/>
      <c r="F412" s="686"/>
      <c r="G412" s="538"/>
      <c r="H412" s="538"/>
      <c r="I412" s="538"/>
      <c r="J412" s="538"/>
      <c r="K412" s="538"/>
      <c r="L412" s="538"/>
      <c r="M412" s="538"/>
      <c r="N412" s="538"/>
      <c r="O412" s="538"/>
      <c r="P412" s="538"/>
      <c r="Q412" s="538"/>
      <c r="R412" s="538"/>
      <c r="S412" s="538"/>
      <c r="T412" s="538"/>
      <c r="U412" s="538"/>
      <c r="V412" s="538"/>
      <c r="W412" s="538"/>
      <c r="X412" s="538"/>
      <c r="Y412" s="538"/>
      <c r="Z412" s="538"/>
    </row>
    <row r="413" spans="1:26" ht="18" customHeight="1">
      <c r="A413" s="538"/>
      <c r="B413" s="538"/>
      <c r="C413" s="538"/>
      <c r="D413" s="538"/>
      <c r="E413" s="538"/>
      <c r="F413" s="686"/>
      <c r="G413" s="538"/>
      <c r="H413" s="538"/>
      <c r="I413" s="538"/>
      <c r="J413" s="538"/>
      <c r="K413" s="538"/>
      <c r="L413" s="538"/>
      <c r="M413" s="538"/>
      <c r="N413" s="538"/>
      <c r="O413" s="538"/>
      <c r="P413" s="538"/>
      <c r="Q413" s="538"/>
      <c r="R413" s="538"/>
      <c r="S413" s="538"/>
      <c r="T413" s="538"/>
      <c r="U413" s="538"/>
      <c r="V413" s="538"/>
      <c r="W413" s="538"/>
      <c r="X413" s="538"/>
      <c r="Y413" s="538"/>
      <c r="Z413" s="538"/>
    </row>
    <row r="414" spans="1:26" ht="18" customHeight="1">
      <c r="A414" s="538"/>
      <c r="B414" s="538"/>
      <c r="C414" s="538"/>
      <c r="D414" s="538"/>
      <c r="E414" s="538"/>
      <c r="F414" s="686"/>
      <c r="G414" s="538"/>
      <c r="H414" s="538"/>
      <c r="I414" s="538"/>
      <c r="J414" s="538"/>
      <c r="K414" s="538"/>
      <c r="L414" s="538"/>
      <c r="M414" s="538"/>
      <c r="N414" s="538"/>
      <c r="O414" s="538"/>
      <c r="P414" s="538"/>
      <c r="Q414" s="538"/>
      <c r="R414" s="538"/>
      <c r="S414" s="538"/>
      <c r="T414" s="538"/>
      <c r="U414" s="538"/>
      <c r="V414" s="538"/>
      <c r="W414" s="538"/>
      <c r="X414" s="538"/>
      <c r="Y414" s="538"/>
      <c r="Z414" s="538"/>
    </row>
    <row r="415" spans="1:26" ht="18" customHeight="1">
      <c r="A415" s="538"/>
      <c r="B415" s="538"/>
      <c r="C415" s="538"/>
      <c r="D415" s="538"/>
      <c r="E415" s="538"/>
      <c r="F415" s="686"/>
      <c r="G415" s="538"/>
      <c r="H415" s="538"/>
      <c r="I415" s="538"/>
      <c r="J415" s="538"/>
      <c r="K415" s="538"/>
      <c r="L415" s="538"/>
      <c r="M415" s="538"/>
      <c r="N415" s="538"/>
      <c r="O415" s="538"/>
      <c r="P415" s="538"/>
      <c r="Q415" s="538"/>
      <c r="R415" s="538"/>
      <c r="S415" s="538"/>
      <c r="T415" s="538"/>
      <c r="U415" s="538"/>
      <c r="V415" s="538"/>
      <c r="W415" s="538"/>
      <c r="X415" s="538"/>
      <c r="Y415" s="538"/>
      <c r="Z415" s="538"/>
    </row>
    <row r="416" spans="1:26" ht="18" customHeight="1">
      <c r="A416" s="538"/>
      <c r="B416" s="538"/>
      <c r="C416" s="538"/>
      <c r="D416" s="538"/>
      <c r="E416" s="538"/>
      <c r="F416" s="686"/>
      <c r="G416" s="538"/>
      <c r="H416" s="538"/>
      <c r="I416" s="538"/>
      <c r="J416" s="538"/>
      <c r="K416" s="538"/>
      <c r="L416" s="538"/>
      <c r="M416" s="538"/>
      <c r="N416" s="538"/>
      <c r="O416" s="538"/>
      <c r="P416" s="538"/>
      <c r="Q416" s="538"/>
      <c r="R416" s="538"/>
      <c r="S416" s="538"/>
      <c r="T416" s="538"/>
      <c r="U416" s="538"/>
      <c r="V416" s="538"/>
      <c r="W416" s="538"/>
      <c r="X416" s="538"/>
      <c r="Y416" s="538"/>
      <c r="Z416" s="538"/>
    </row>
    <row r="417" spans="1:26" ht="18" customHeight="1">
      <c r="A417" s="538"/>
      <c r="B417" s="538"/>
      <c r="C417" s="538"/>
      <c r="D417" s="538"/>
      <c r="E417" s="538"/>
      <c r="F417" s="686"/>
      <c r="G417" s="538"/>
      <c r="H417" s="538"/>
      <c r="I417" s="538"/>
      <c r="J417" s="538"/>
      <c r="K417" s="538"/>
      <c r="L417" s="538"/>
      <c r="M417" s="538"/>
      <c r="N417" s="538"/>
      <c r="O417" s="538"/>
      <c r="P417" s="538"/>
      <c r="Q417" s="538"/>
      <c r="R417" s="538"/>
      <c r="S417" s="538"/>
      <c r="T417" s="538"/>
      <c r="U417" s="538"/>
      <c r="V417" s="538"/>
      <c r="W417" s="538"/>
      <c r="X417" s="538"/>
      <c r="Y417" s="538"/>
      <c r="Z417" s="538"/>
    </row>
    <row r="418" spans="1:26" ht="18" customHeight="1">
      <c r="A418" s="538"/>
      <c r="B418" s="538"/>
      <c r="C418" s="538"/>
      <c r="D418" s="538"/>
      <c r="E418" s="538"/>
      <c r="F418" s="686"/>
      <c r="G418" s="538"/>
      <c r="H418" s="538"/>
      <c r="I418" s="538"/>
      <c r="J418" s="538"/>
      <c r="K418" s="538"/>
      <c r="L418" s="538"/>
      <c r="M418" s="538"/>
      <c r="N418" s="538"/>
      <c r="O418" s="538"/>
      <c r="P418" s="538"/>
      <c r="Q418" s="538"/>
      <c r="R418" s="538"/>
      <c r="S418" s="538"/>
      <c r="T418" s="538"/>
      <c r="U418" s="538"/>
      <c r="V418" s="538"/>
      <c r="W418" s="538"/>
      <c r="X418" s="538"/>
      <c r="Y418" s="538"/>
      <c r="Z418" s="538"/>
    </row>
    <row r="419" spans="1:26" ht="18" customHeight="1">
      <c r="A419" s="538"/>
      <c r="B419" s="538"/>
      <c r="C419" s="538"/>
      <c r="D419" s="538"/>
      <c r="E419" s="538"/>
      <c r="F419" s="686"/>
      <c r="G419" s="538"/>
      <c r="H419" s="538"/>
      <c r="I419" s="538"/>
      <c r="J419" s="538"/>
      <c r="K419" s="538"/>
      <c r="L419" s="538"/>
      <c r="M419" s="538"/>
      <c r="N419" s="538"/>
      <c r="O419" s="538"/>
      <c r="P419" s="538"/>
      <c r="Q419" s="538"/>
      <c r="R419" s="538"/>
      <c r="S419" s="538"/>
      <c r="T419" s="538"/>
      <c r="U419" s="538"/>
      <c r="V419" s="538"/>
      <c r="W419" s="538"/>
      <c r="X419" s="538"/>
      <c r="Y419" s="538"/>
      <c r="Z419" s="538"/>
    </row>
    <row r="420" spans="1:26" ht="18" customHeight="1">
      <c r="A420" s="538"/>
      <c r="B420" s="538"/>
      <c r="C420" s="538"/>
      <c r="D420" s="538"/>
      <c r="E420" s="538"/>
      <c r="F420" s="686"/>
      <c r="G420" s="538"/>
      <c r="H420" s="538"/>
      <c r="I420" s="538"/>
      <c r="J420" s="538"/>
      <c r="K420" s="538"/>
      <c r="L420" s="538"/>
      <c r="M420" s="538"/>
      <c r="N420" s="538"/>
      <c r="O420" s="538"/>
      <c r="P420" s="538"/>
      <c r="Q420" s="538"/>
      <c r="R420" s="538"/>
      <c r="S420" s="538"/>
      <c r="T420" s="538"/>
      <c r="U420" s="538"/>
      <c r="V420" s="538"/>
      <c r="W420" s="538"/>
      <c r="X420" s="538"/>
      <c r="Y420" s="538"/>
      <c r="Z420" s="538"/>
    </row>
    <row r="421" spans="1:26" ht="18" customHeight="1">
      <c r="A421" s="538"/>
      <c r="B421" s="538"/>
      <c r="C421" s="538"/>
      <c r="D421" s="538"/>
      <c r="E421" s="538"/>
      <c r="F421" s="686"/>
      <c r="G421" s="538"/>
      <c r="H421" s="538"/>
      <c r="I421" s="538"/>
      <c r="J421" s="538"/>
      <c r="K421" s="538"/>
      <c r="L421" s="538"/>
      <c r="M421" s="538"/>
      <c r="N421" s="538"/>
      <c r="O421" s="538"/>
      <c r="P421" s="538"/>
      <c r="Q421" s="538"/>
      <c r="R421" s="538"/>
      <c r="S421" s="538"/>
      <c r="T421" s="538"/>
      <c r="U421" s="538"/>
      <c r="V421" s="538"/>
      <c r="W421" s="538"/>
      <c r="X421" s="538"/>
      <c r="Y421" s="538"/>
      <c r="Z421" s="538"/>
    </row>
    <row r="422" spans="1:26" ht="18" customHeight="1">
      <c r="A422" s="538"/>
      <c r="B422" s="538"/>
      <c r="C422" s="538"/>
      <c r="D422" s="538"/>
      <c r="E422" s="538"/>
      <c r="F422" s="686"/>
      <c r="G422" s="538"/>
      <c r="H422" s="538"/>
      <c r="I422" s="538"/>
      <c r="J422" s="538"/>
      <c r="K422" s="538"/>
      <c r="L422" s="538"/>
      <c r="M422" s="538"/>
      <c r="N422" s="538"/>
      <c r="O422" s="538"/>
      <c r="P422" s="538"/>
      <c r="Q422" s="538"/>
      <c r="R422" s="538"/>
      <c r="S422" s="538"/>
      <c r="T422" s="538"/>
      <c r="U422" s="538"/>
      <c r="V422" s="538"/>
      <c r="W422" s="538"/>
      <c r="X422" s="538"/>
      <c r="Y422" s="538"/>
      <c r="Z422" s="538"/>
    </row>
    <row r="423" spans="1:26" ht="18" customHeight="1">
      <c r="A423" s="538"/>
      <c r="B423" s="538"/>
      <c r="C423" s="538"/>
      <c r="D423" s="538"/>
      <c r="E423" s="538"/>
      <c r="F423" s="686"/>
      <c r="G423" s="538"/>
      <c r="H423" s="538"/>
      <c r="I423" s="538"/>
      <c r="J423" s="538"/>
      <c r="K423" s="538"/>
      <c r="L423" s="538"/>
      <c r="M423" s="538"/>
      <c r="N423" s="538"/>
      <c r="O423" s="538"/>
      <c r="P423" s="538"/>
      <c r="Q423" s="538"/>
      <c r="R423" s="538"/>
      <c r="S423" s="538"/>
      <c r="T423" s="538"/>
      <c r="U423" s="538"/>
      <c r="V423" s="538"/>
      <c r="W423" s="538"/>
      <c r="X423" s="538"/>
      <c r="Y423" s="538"/>
      <c r="Z423" s="538"/>
    </row>
    <row r="424" spans="1:26" ht="18" customHeight="1">
      <c r="A424" s="538"/>
      <c r="B424" s="538"/>
      <c r="C424" s="538"/>
      <c r="D424" s="538"/>
      <c r="E424" s="538"/>
      <c r="F424" s="686"/>
      <c r="G424" s="538"/>
      <c r="H424" s="538"/>
      <c r="I424" s="538"/>
      <c r="J424" s="538"/>
      <c r="K424" s="538"/>
      <c r="L424" s="538"/>
      <c r="M424" s="538"/>
      <c r="N424" s="538"/>
      <c r="O424" s="538"/>
      <c r="P424" s="538"/>
      <c r="Q424" s="538"/>
      <c r="R424" s="538"/>
      <c r="S424" s="538"/>
      <c r="T424" s="538"/>
      <c r="U424" s="538"/>
      <c r="V424" s="538"/>
      <c r="W424" s="538"/>
      <c r="X424" s="538"/>
      <c r="Y424" s="538"/>
      <c r="Z424" s="538"/>
    </row>
    <row r="425" spans="1:26" ht="18" customHeight="1">
      <c r="A425" s="538"/>
      <c r="B425" s="538"/>
      <c r="C425" s="538"/>
      <c r="D425" s="538"/>
      <c r="E425" s="538"/>
      <c r="F425" s="686"/>
      <c r="G425" s="538"/>
      <c r="H425" s="538"/>
      <c r="I425" s="538"/>
      <c r="J425" s="538"/>
      <c r="K425" s="538"/>
      <c r="L425" s="538"/>
      <c r="M425" s="538"/>
      <c r="N425" s="538"/>
      <c r="O425" s="538"/>
      <c r="P425" s="538"/>
      <c r="Q425" s="538"/>
      <c r="R425" s="538"/>
      <c r="S425" s="538"/>
      <c r="T425" s="538"/>
      <c r="U425" s="538"/>
      <c r="V425" s="538"/>
      <c r="W425" s="538"/>
      <c r="X425" s="538"/>
      <c r="Y425" s="538"/>
      <c r="Z425" s="538"/>
    </row>
    <row r="426" spans="1:26" ht="18" customHeight="1">
      <c r="A426" s="538"/>
      <c r="B426" s="538"/>
      <c r="C426" s="538"/>
      <c r="D426" s="538"/>
      <c r="E426" s="538"/>
      <c r="F426" s="686"/>
      <c r="G426" s="538"/>
      <c r="H426" s="538"/>
      <c r="I426" s="538"/>
      <c r="J426" s="538"/>
      <c r="K426" s="538"/>
      <c r="L426" s="538"/>
      <c r="M426" s="538"/>
      <c r="N426" s="538"/>
      <c r="O426" s="538"/>
      <c r="P426" s="538"/>
      <c r="Q426" s="538"/>
      <c r="R426" s="538"/>
      <c r="S426" s="538"/>
      <c r="T426" s="538"/>
      <c r="U426" s="538"/>
      <c r="V426" s="538"/>
      <c r="W426" s="538"/>
      <c r="X426" s="538"/>
      <c r="Y426" s="538"/>
      <c r="Z426" s="538"/>
    </row>
    <row r="427" spans="1:26" ht="18" customHeight="1">
      <c r="A427" s="538"/>
      <c r="B427" s="538"/>
      <c r="C427" s="538"/>
      <c r="D427" s="538"/>
      <c r="E427" s="538"/>
      <c r="F427" s="686"/>
      <c r="G427" s="538"/>
      <c r="H427" s="538"/>
      <c r="I427" s="538"/>
      <c r="J427" s="538"/>
      <c r="K427" s="538"/>
      <c r="L427" s="538"/>
      <c r="M427" s="538"/>
      <c r="N427" s="538"/>
      <c r="O427" s="538"/>
      <c r="P427" s="538"/>
      <c r="Q427" s="538"/>
      <c r="R427" s="538"/>
      <c r="S427" s="538"/>
      <c r="T427" s="538"/>
      <c r="U427" s="538"/>
      <c r="V427" s="538"/>
      <c r="W427" s="538"/>
      <c r="X427" s="538"/>
      <c r="Y427" s="538"/>
      <c r="Z427" s="538"/>
    </row>
    <row r="428" spans="1:26" ht="18" customHeight="1">
      <c r="A428" s="538"/>
      <c r="B428" s="538"/>
      <c r="C428" s="538"/>
      <c r="D428" s="538"/>
      <c r="E428" s="538"/>
      <c r="F428" s="686"/>
      <c r="G428" s="538"/>
      <c r="H428" s="538"/>
      <c r="I428" s="538"/>
      <c r="J428" s="538"/>
      <c r="K428" s="538"/>
      <c r="L428" s="538"/>
      <c r="M428" s="538"/>
      <c r="N428" s="538"/>
      <c r="O428" s="538"/>
      <c r="P428" s="538"/>
      <c r="Q428" s="538"/>
      <c r="R428" s="538"/>
      <c r="S428" s="538"/>
      <c r="T428" s="538"/>
      <c r="U428" s="538"/>
      <c r="V428" s="538"/>
      <c r="W428" s="538"/>
      <c r="X428" s="538"/>
      <c r="Y428" s="538"/>
      <c r="Z428" s="538"/>
    </row>
    <row r="429" spans="1:26" ht="18" customHeight="1">
      <c r="A429" s="538"/>
      <c r="B429" s="538"/>
      <c r="C429" s="538"/>
      <c r="D429" s="538"/>
      <c r="E429" s="538"/>
      <c r="F429" s="686"/>
      <c r="G429" s="538"/>
      <c r="H429" s="538"/>
      <c r="I429" s="538"/>
      <c r="J429" s="538"/>
      <c r="K429" s="538"/>
      <c r="L429" s="538"/>
      <c r="M429" s="538"/>
      <c r="N429" s="538"/>
      <c r="O429" s="538"/>
      <c r="P429" s="538"/>
      <c r="Q429" s="538"/>
      <c r="R429" s="538"/>
      <c r="S429" s="538"/>
      <c r="T429" s="538"/>
      <c r="U429" s="538"/>
      <c r="V429" s="538"/>
      <c r="W429" s="538"/>
      <c r="X429" s="538"/>
      <c r="Y429" s="538"/>
      <c r="Z429" s="538"/>
    </row>
    <row r="430" spans="1:26" ht="18" customHeight="1">
      <c r="A430" s="538"/>
      <c r="B430" s="538"/>
      <c r="C430" s="538"/>
      <c r="D430" s="538"/>
      <c r="E430" s="538"/>
      <c r="F430" s="686"/>
      <c r="G430" s="538"/>
      <c r="H430" s="538"/>
      <c r="I430" s="538"/>
      <c r="J430" s="538"/>
      <c r="K430" s="538"/>
      <c r="L430" s="538"/>
      <c r="M430" s="538"/>
      <c r="N430" s="538"/>
      <c r="O430" s="538"/>
      <c r="P430" s="538"/>
      <c r="Q430" s="538"/>
      <c r="R430" s="538"/>
      <c r="S430" s="538"/>
      <c r="T430" s="538"/>
      <c r="U430" s="538"/>
      <c r="V430" s="538"/>
      <c r="W430" s="538"/>
      <c r="X430" s="538"/>
      <c r="Y430" s="538"/>
      <c r="Z430" s="538"/>
    </row>
    <row r="431" spans="1:26" ht="18" customHeight="1">
      <c r="A431" s="538"/>
      <c r="B431" s="538"/>
      <c r="C431" s="538"/>
      <c r="D431" s="538"/>
      <c r="E431" s="538"/>
      <c r="F431" s="686"/>
      <c r="G431" s="538"/>
      <c r="H431" s="538"/>
      <c r="I431" s="538"/>
      <c r="J431" s="538"/>
      <c r="K431" s="538"/>
      <c r="L431" s="538"/>
      <c r="M431" s="538"/>
      <c r="N431" s="538"/>
      <c r="O431" s="538"/>
      <c r="P431" s="538"/>
      <c r="Q431" s="538"/>
      <c r="R431" s="538"/>
      <c r="S431" s="538"/>
      <c r="T431" s="538"/>
      <c r="U431" s="538"/>
      <c r="V431" s="538"/>
      <c r="W431" s="538"/>
      <c r="X431" s="538"/>
      <c r="Y431" s="538"/>
      <c r="Z431" s="538"/>
    </row>
    <row r="432" spans="1:26" ht="18" customHeight="1">
      <c r="A432" s="538"/>
      <c r="B432" s="538"/>
      <c r="C432" s="538"/>
      <c r="D432" s="538"/>
      <c r="E432" s="538"/>
      <c r="F432" s="686"/>
      <c r="G432" s="538"/>
      <c r="H432" s="538"/>
      <c r="I432" s="538"/>
      <c r="J432" s="538"/>
      <c r="K432" s="538"/>
      <c r="L432" s="538"/>
      <c r="M432" s="538"/>
      <c r="N432" s="538"/>
      <c r="O432" s="538"/>
      <c r="P432" s="538"/>
      <c r="Q432" s="538"/>
      <c r="R432" s="538"/>
      <c r="S432" s="538"/>
      <c r="T432" s="538"/>
      <c r="U432" s="538"/>
      <c r="V432" s="538"/>
      <c r="W432" s="538"/>
      <c r="X432" s="538"/>
      <c r="Y432" s="538"/>
      <c r="Z432" s="538"/>
    </row>
    <row r="433" spans="1:26" ht="18" customHeight="1">
      <c r="A433" s="538"/>
      <c r="B433" s="538"/>
      <c r="C433" s="538"/>
      <c r="D433" s="538"/>
      <c r="E433" s="538"/>
      <c r="F433" s="686"/>
      <c r="G433" s="538"/>
      <c r="H433" s="538"/>
      <c r="I433" s="538"/>
      <c r="J433" s="538"/>
      <c r="K433" s="538"/>
      <c r="L433" s="538"/>
      <c r="M433" s="538"/>
      <c r="N433" s="538"/>
      <c r="O433" s="538"/>
      <c r="P433" s="538"/>
      <c r="Q433" s="538"/>
      <c r="R433" s="538"/>
      <c r="S433" s="538"/>
      <c r="T433" s="538"/>
      <c r="U433" s="538"/>
      <c r="V433" s="538"/>
      <c r="W433" s="538"/>
      <c r="X433" s="538"/>
      <c r="Y433" s="538"/>
      <c r="Z433" s="538"/>
    </row>
    <row r="434" spans="1:26" ht="18" customHeight="1">
      <c r="A434" s="538"/>
      <c r="B434" s="538"/>
      <c r="C434" s="538"/>
      <c r="D434" s="538"/>
      <c r="E434" s="538"/>
      <c r="F434" s="686"/>
      <c r="G434" s="538"/>
      <c r="H434" s="538"/>
      <c r="I434" s="538"/>
      <c r="J434" s="538"/>
      <c r="K434" s="538"/>
      <c r="L434" s="538"/>
      <c r="M434" s="538"/>
      <c r="N434" s="538"/>
      <c r="O434" s="538"/>
      <c r="P434" s="538"/>
      <c r="Q434" s="538"/>
      <c r="R434" s="538"/>
      <c r="S434" s="538"/>
      <c r="T434" s="538"/>
      <c r="U434" s="538"/>
      <c r="V434" s="538"/>
      <c r="W434" s="538"/>
      <c r="X434" s="538"/>
      <c r="Y434" s="538"/>
      <c r="Z434" s="538"/>
    </row>
    <row r="435" spans="1:26" ht="18" customHeight="1">
      <c r="A435" s="538"/>
      <c r="B435" s="538"/>
      <c r="C435" s="538"/>
      <c r="D435" s="538"/>
      <c r="E435" s="538"/>
      <c r="F435" s="686"/>
      <c r="G435" s="538"/>
      <c r="H435" s="538"/>
      <c r="I435" s="538"/>
      <c r="J435" s="538"/>
      <c r="K435" s="538"/>
      <c r="L435" s="538"/>
      <c r="M435" s="538"/>
      <c r="N435" s="538"/>
      <c r="O435" s="538"/>
      <c r="P435" s="538"/>
      <c r="Q435" s="538"/>
      <c r="R435" s="538"/>
      <c r="S435" s="538"/>
      <c r="T435" s="538"/>
      <c r="U435" s="538"/>
      <c r="V435" s="538"/>
      <c r="W435" s="538"/>
      <c r="X435" s="538"/>
      <c r="Y435" s="538"/>
      <c r="Z435" s="538"/>
    </row>
    <row r="436" spans="1:26" ht="18" customHeight="1">
      <c r="A436" s="538"/>
      <c r="B436" s="538"/>
      <c r="C436" s="538"/>
      <c r="D436" s="538"/>
      <c r="E436" s="538"/>
      <c r="F436" s="686"/>
      <c r="G436" s="538"/>
      <c r="H436" s="538"/>
      <c r="I436" s="538"/>
      <c r="J436" s="538"/>
      <c r="K436" s="538"/>
      <c r="L436" s="538"/>
      <c r="M436" s="538"/>
      <c r="N436" s="538"/>
      <c r="O436" s="538"/>
      <c r="P436" s="538"/>
      <c r="Q436" s="538"/>
      <c r="R436" s="538"/>
      <c r="S436" s="538"/>
      <c r="T436" s="538"/>
      <c r="U436" s="538"/>
      <c r="V436" s="538"/>
      <c r="W436" s="538"/>
      <c r="X436" s="538"/>
      <c r="Y436" s="538"/>
      <c r="Z436" s="538"/>
    </row>
    <row r="437" spans="1:26" ht="18" customHeight="1">
      <c r="A437" s="538"/>
      <c r="B437" s="538"/>
      <c r="C437" s="538"/>
      <c r="D437" s="538"/>
      <c r="E437" s="538"/>
      <c r="F437" s="686"/>
      <c r="G437" s="538"/>
      <c r="H437" s="538"/>
      <c r="I437" s="538"/>
      <c r="J437" s="538"/>
      <c r="K437" s="538"/>
      <c r="L437" s="538"/>
      <c r="M437" s="538"/>
      <c r="N437" s="538"/>
      <c r="O437" s="538"/>
      <c r="P437" s="538"/>
      <c r="Q437" s="538"/>
      <c r="R437" s="538"/>
      <c r="S437" s="538"/>
      <c r="T437" s="538"/>
      <c r="U437" s="538"/>
      <c r="V437" s="538"/>
      <c r="W437" s="538"/>
      <c r="X437" s="538"/>
      <c r="Y437" s="538"/>
      <c r="Z437" s="538"/>
    </row>
    <row r="438" spans="1:26" ht="18" customHeight="1">
      <c r="A438" s="538"/>
      <c r="B438" s="538"/>
      <c r="C438" s="538"/>
      <c r="D438" s="538"/>
      <c r="E438" s="538"/>
      <c r="F438" s="686"/>
      <c r="G438" s="538"/>
      <c r="H438" s="538"/>
      <c r="I438" s="538"/>
      <c r="J438" s="538"/>
      <c r="K438" s="538"/>
      <c r="L438" s="538"/>
      <c r="M438" s="538"/>
      <c r="N438" s="538"/>
      <c r="O438" s="538"/>
      <c r="P438" s="538"/>
      <c r="Q438" s="538"/>
      <c r="R438" s="538"/>
      <c r="S438" s="538"/>
      <c r="T438" s="538"/>
      <c r="U438" s="538"/>
      <c r="V438" s="538"/>
      <c r="W438" s="538"/>
      <c r="X438" s="538"/>
      <c r="Y438" s="538"/>
      <c r="Z438" s="538"/>
    </row>
    <row r="439" spans="1:26" ht="18" customHeight="1">
      <c r="A439" s="538"/>
      <c r="B439" s="538"/>
      <c r="C439" s="538"/>
      <c r="D439" s="538"/>
      <c r="E439" s="538"/>
      <c r="F439" s="686"/>
      <c r="G439" s="538"/>
      <c r="H439" s="538"/>
      <c r="I439" s="538"/>
      <c r="J439" s="538"/>
      <c r="K439" s="538"/>
      <c r="L439" s="538"/>
      <c r="M439" s="538"/>
      <c r="N439" s="538"/>
      <c r="O439" s="538"/>
      <c r="P439" s="538"/>
      <c r="Q439" s="538"/>
      <c r="R439" s="538"/>
      <c r="S439" s="538"/>
      <c r="T439" s="538"/>
      <c r="U439" s="538"/>
      <c r="V439" s="538"/>
      <c r="W439" s="538"/>
      <c r="X439" s="538"/>
      <c r="Y439" s="538"/>
      <c r="Z439" s="538"/>
    </row>
    <row r="440" spans="1:26" ht="18" customHeight="1">
      <c r="A440" s="538"/>
      <c r="B440" s="538"/>
      <c r="C440" s="538"/>
      <c r="D440" s="538"/>
      <c r="E440" s="538"/>
      <c r="F440" s="686"/>
      <c r="G440" s="538"/>
      <c r="H440" s="538"/>
      <c r="I440" s="538"/>
      <c r="J440" s="538"/>
      <c r="K440" s="538"/>
      <c r="L440" s="538"/>
      <c r="M440" s="538"/>
      <c r="N440" s="538"/>
      <c r="O440" s="538"/>
      <c r="P440" s="538"/>
      <c r="Q440" s="538"/>
      <c r="R440" s="538"/>
      <c r="S440" s="538"/>
      <c r="T440" s="538"/>
      <c r="U440" s="538"/>
      <c r="V440" s="538"/>
      <c r="W440" s="538"/>
      <c r="X440" s="538"/>
      <c r="Y440" s="538"/>
      <c r="Z440" s="538"/>
    </row>
    <row r="441" spans="1:26" ht="18" customHeight="1">
      <c r="A441" s="538"/>
      <c r="B441" s="538"/>
      <c r="C441" s="538"/>
      <c r="D441" s="538"/>
      <c r="E441" s="538"/>
      <c r="F441" s="686"/>
      <c r="G441" s="538"/>
      <c r="H441" s="538"/>
      <c r="I441" s="538"/>
      <c r="J441" s="538"/>
      <c r="K441" s="538"/>
      <c r="L441" s="538"/>
      <c r="M441" s="538"/>
      <c r="N441" s="538"/>
      <c r="O441" s="538"/>
      <c r="P441" s="538"/>
      <c r="Q441" s="538"/>
      <c r="R441" s="538"/>
      <c r="S441" s="538"/>
      <c r="T441" s="538"/>
      <c r="U441" s="538"/>
      <c r="V441" s="538"/>
      <c r="W441" s="538"/>
      <c r="X441" s="538"/>
      <c r="Y441" s="538"/>
      <c r="Z441" s="538"/>
    </row>
    <row r="442" spans="1:26" ht="18" customHeight="1">
      <c r="A442" s="538"/>
      <c r="B442" s="538"/>
      <c r="C442" s="538"/>
      <c r="D442" s="538"/>
      <c r="E442" s="538"/>
      <c r="F442" s="686"/>
      <c r="G442" s="538"/>
      <c r="H442" s="538"/>
      <c r="I442" s="538"/>
      <c r="J442" s="538"/>
      <c r="K442" s="538"/>
      <c r="L442" s="538"/>
      <c r="M442" s="538"/>
      <c r="N442" s="538"/>
      <c r="O442" s="538"/>
      <c r="P442" s="538"/>
      <c r="Q442" s="538"/>
      <c r="R442" s="538"/>
      <c r="S442" s="538"/>
      <c r="T442" s="538"/>
      <c r="U442" s="538"/>
      <c r="V442" s="538"/>
      <c r="W442" s="538"/>
      <c r="X442" s="538"/>
      <c r="Y442" s="538"/>
      <c r="Z442" s="538"/>
    </row>
    <row r="443" spans="1:26" ht="18" customHeight="1">
      <c r="A443" s="538"/>
      <c r="B443" s="538"/>
      <c r="C443" s="538"/>
      <c r="D443" s="538"/>
      <c r="E443" s="538"/>
      <c r="F443" s="686"/>
      <c r="G443" s="538"/>
      <c r="H443" s="538"/>
      <c r="I443" s="538"/>
      <c r="J443" s="538"/>
      <c r="K443" s="538"/>
      <c r="L443" s="538"/>
      <c r="M443" s="538"/>
      <c r="N443" s="538"/>
      <c r="O443" s="538"/>
      <c r="P443" s="538"/>
      <c r="Q443" s="538"/>
      <c r="R443" s="538"/>
      <c r="S443" s="538"/>
      <c r="T443" s="538"/>
      <c r="U443" s="538"/>
      <c r="V443" s="538"/>
      <c r="W443" s="538"/>
      <c r="X443" s="538"/>
      <c r="Y443" s="538"/>
      <c r="Z443" s="538"/>
    </row>
    <row r="444" spans="1:26" ht="18" customHeight="1">
      <c r="A444" s="538"/>
      <c r="B444" s="538"/>
      <c r="C444" s="538"/>
      <c r="D444" s="538"/>
      <c r="E444" s="538"/>
      <c r="F444" s="686"/>
      <c r="G444" s="538"/>
      <c r="H444" s="538"/>
      <c r="I444" s="538"/>
      <c r="J444" s="538"/>
      <c r="K444" s="538"/>
      <c r="L444" s="538"/>
      <c r="M444" s="538"/>
      <c r="N444" s="538"/>
      <c r="O444" s="538"/>
      <c r="P444" s="538"/>
      <c r="Q444" s="538"/>
      <c r="R444" s="538"/>
      <c r="S444" s="538"/>
      <c r="T444" s="538"/>
      <c r="U444" s="538"/>
      <c r="V444" s="538"/>
      <c r="W444" s="538"/>
      <c r="X444" s="538"/>
      <c r="Y444" s="538"/>
      <c r="Z444" s="538"/>
    </row>
    <row r="445" spans="1:26" ht="18" customHeight="1">
      <c r="A445" s="538"/>
      <c r="B445" s="538"/>
      <c r="C445" s="538"/>
      <c r="D445" s="538"/>
      <c r="E445" s="538"/>
      <c r="F445" s="686"/>
      <c r="G445" s="538"/>
      <c r="H445" s="538"/>
      <c r="I445" s="538"/>
      <c r="J445" s="538"/>
      <c r="K445" s="538"/>
      <c r="L445" s="538"/>
      <c r="M445" s="538"/>
      <c r="N445" s="538"/>
      <c r="O445" s="538"/>
      <c r="P445" s="538"/>
      <c r="Q445" s="538"/>
      <c r="R445" s="538"/>
      <c r="S445" s="538"/>
      <c r="T445" s="538"/>
      <c r="U445" s="538"/>
      <c r="V445" s="538"/>
      <c r="W445" s="538"/>
      <c r="X445" s="538"/>
      <c r="Y445" s="538"/>
      <c r="Z445" s="538"/>
    </row>
    <row r="446" spans="1:26" ht="18" customHeight="1">
      <c r="A446" s="538"/>
      <c r="B446" s="538"/>
      <c r="C446" s="538"/>
      <c r="D446" s="538"/>
      <c r="E446" s="538"/>
      <c r="F446" s="686"/>
      <c r="G446" s="538"/>
      <c r="H446" s="538"/>
      <c r="I446" s="538"/>
      <c r="J446" s="538"/>
      <c r="K446" s="538"/>
      <c r="L446" s="538"/>
      <c r="M446" s="538"/>
      <c r="N446" s="538"/>
      <c r="O446" s="538"/>
      <c r="P446" s="538"/>
      <c r="Q446" s="538"/>
      <c r="R446" s="538"/>
      <c r="S446" s="538"/>
      <c r="T446" s="538"/>
      <c r="U446" s="538"/>
      <c r="V446" s="538"/>
      <c r="W446" s="538"/>
      <c r="X446" s="538"/>
      <c r="Y446" s="538"/>
      <c r="Z446" s="538"/>
    </row>
    <row r="447" spans="1:26" ht="18" customHeight="1">
      <c r="A447" s="538"/>
      <c r="B447" s="538"/>
      <c r="C447" s="538"/>
      <c r="D447" s="538"/>
      <c r="E447" s="538"/>
      <c r="F447" s="686"/>
      <c r="G447" s="538"/>
      <c r="H447" s="538"/>
      <c r="I447" s="538"/>
      <c r="J447" s="538"/>
      <c r="K447" s="538"/>
      <c r="L447" s="538"/>
      <c r="M447" s="538"/>
      <c r="N447" s="538"/>
      <c r="O447" s="538"/>
      <c r="P447" s="538"/>
      <c r="Q447" s="538"/>
      <c r="R447" s="538"/>
      <c r="S447" s="538"/>
      <c r="T447" s="538"/>
      <c r="U447" s="538"/>
      <c r="V447" s="538"/>
      <c r="W447" s="538"/>
      <c r="X447" s="538"/>
      <c r="Y447" s="538"/>
      <c r="Z447" s="538"/>
    </row>
    <row r="448" spans="1:26" ht="18" customHeight="1">
      <c r="A448" s="538"/>
      <c r="B448" s="538"/>
      <c r="C448" s="538"/>
      <c r="D448" s="538"/>
      <c r="E448" s="538"/>
      <c r="F448" s="686"/>
      <c r="G448" s="538"/>
      <c r="H448" s="538"/>
      <c r="I448" s="538"/>
      <c r="J448" s="538"/>
      <c r="K448" s="538"/>
      <c r="L448" s="538"/>
      <c r="M448" s="538"/>
      <c r="N448" s="538"/>
      <c r="O448" s="538"/>
      <c r="P448" s="538"/>
      <c r="Q448" s="538"/>
      <c r="R448" s="538"/>
      <c r="S448" s="538"/>
      <c r="T448" s="538"/>
      <c r="U448" s="538"/>
      <c r="V448" s="538"/>
      <c r="W448" s="538"/>
      <c r="X448" s="538"/>
      <c r="Y448" s="538"/>
      <c r="Z448" s="538"/>
    </row>
    <row r="449" spans="1:26" ht="18" customHeight="1">
      <c r="A449" s="538"/>
      <c r="B449" s="538"/>
      <c r="C449" s="538"/>
      <c r="D449" s="538"/>
      <c r="E449" s="538"/>
      <c r="F449" s="686"/>
      <c r="G449" s="538"/>
      <c r="H449" s="538"/>
      <c r="I449" s="538"/>
      <c r="J449" s="538"/>
      <c r="K449" s="538"/>
      <c r="L449" s="538"/>
      <c r="M449" s="538"/>
      <c r="N449" s="538"/>
      <c r="O449" s="538"/>
      <c r="P449" s="538"/>
      <c r="Q449" s="538"/>
      <c r="R449" s="538"/>
      <c r="S449" s="538"/>
      <c r="T449" s="538"/>
      <c r="U449" s="538"/>
      <c r="V449" s="538"/>
      <c r="W449" s="538"/>
      <c r="X449" s="538"/>
      <c r="Y449" s="538"/>
      <c r="Z449" s="538"/>
    </row>
    <row r="450" spans="1:26" ht="18" customHeight="1">
      <c r="A450" s="538"/>
      <c r="B450" s="538"/>
      <c r="C450" s="538"/>
      <c r="D450" s="538"/>
      <c r="E450" s="538"/>
      <c r="F450" s="686"/>
      <c r="G450" s="538"/>
      <c r="H450" s="538"/>
      <c r="I450" s="538"/>
      <c r="J450" s="538"/>
      <c r="K450" s="538"/>
      <c r="L450" s="538"/>
      <c r="M450" s="538"/>
      <c r="N450" s="538"/>
      <c r="O450" s="538"/>
      <c r="P450" s="538"/>
      <c r="Q450" s="538"/>
      <c r="R450" s="538"/>
      <c r="S450" s="538"/>
      <c r="T450" s="538"/>
      <c r="U450" s="538"/>
      <c r="V450" s="538"/>
      <c r="W450" s="538"/>
      <c r="X450" s="538"/>
      <c r="Y450" s="538"/>
      <c r="Z450" s="538"/>
    </row>
    <row r="451" spans="1:26" ht="18" customHeight="1">
      <c r="A451" s="538"/>
      <c r="B451" s="538"/>
      <c r="C451" s="538"/>
      <c r="D451" s="538"/>
      <c r="E451" s="538"/>
      <c r="F451" s="686"/>
      <c r="G451" s="538"/>
      <c r="H451" s="538"/>
      <c r="I451" s="538"/>
      <c r="J451" s="538"/>
      <c r="K451" s="538"/>
      <c r="L451" s="538"/>
      <c r="M451" s="538"/>
      <c r="N451" s="538"/>
      <c r="O451" s="538"/>
      <c r="P451" s="538"/>
      <c r="Q451" s="538"/>
      <c r="R451" s="538"/>
      <c r="S451" s="538"/>
      <c r="T451" s="538"/>
      <c r="U451" s="538"/>
      <c r="V451" s="538"/>
      <c r="W451" s="538"/>
      <c r="X451" s="538"/>
      <c r="Y451" s="538"/>
      <c r="Z451" s="538"/>
    </row>
    <row r="452" spans="1:26" ht="18" customHeight="1">
      <c r="A452" s="538"/>
      <c r="B452" s="538"/>
      <c r="C452" s="538"/>
      <c r="D452" s="538"/>
      <c r="E452" s="538"/>
      <c r="F452" s="686"/>
      <c r="G452" s="538"/>
      <c r="H452" s="538"/>
      <c r="I452" s="538"/>
      <c r="J452" s="538"/>
      <c r="K452" s="538"/>
      <c r="L452" s="538"/>
      <c r="M452" s="538"/>
      <c r="N452" s="538"/>
      <c r="O452" s="538"/>
      <c r="P452" s="538"/>
      <c r="Q452" s="538"/>
      <c r="R452" s="538"/>
      <c r="S452" s="538"/>
      <c r="T452" s="538"/>
      <c r="U452" s="538"/>
      <c r="V452" s="538"/>
      <c r="W452" s="538"/>
      <c r="X452" s="538"/>
      <c r="Y452" s="538"/>
      <c r="Z452" s="538"/>
    </row>
    <row r="453" spans="1:26" ht="18" customHeight="1">
      <c r="A453" s="538"/>
      <c r="B453" s="538"/>
      <c r="C453" s="538"/>
      <c r="D453" s="538"/>
      <c r="E453" s="538"/>
      <c r="F453" s="686"/>
      <c r="G453" s="538"/>
      <c r="H453" s="538"/>
      <c r="I453" s="538"/>
      <c r="J453" s="538"/>
      <c r="K453" s="538"/>
      <c r="L453" s="538"/>
      <c r="M453" s="538"/>
      <c r="N453" s="538"/>
      <c r="O453" s="538"/>
      <c r="P453" s="538"/>
      <c r="Q453" s="538"/>
      <c r="R453" s="538"/>
      <c r="S453" s="538"/>
      <c r="T453" s="538"/>
      <c r="U453" s="538"/>
      <c r="V453" s="538"/>
      <c r="W453" s="538"/>
      <c r="X453" s="538"/>
      <c r="Y453" s="538"/>
      <c r="Z453" s="538"/>
    </row>
    <row r="454" spans="1:26" ht="18" customHeight="1">
      <c r="A454" s="538"/>
      <c r="B454" s="538"/>
      <c r="C454" s="538"/>
      <c r="D454" s="538"/>
      <c r="E454" s="538"/>
      <c r="F454" s="686"/>
      <c r="G454" s="538"/>
      <c r="H454" s="538"/>
      <c r="I454" s="538"/>
      <c r="J454" s="538"/>
      <c r="K454" s="538"/>
      <c r="L454" s="538"/>
      <c r="M454" s="538"/>
      <c r="N454" s="538"/>
      <c r="O454" s="538"/>
      <c r="P454" s="538"/>
      <c r="Q454" s="538"/>
      <c r="R454" s="538"/>
      <c r="S454" s="538"/>
      <c r="T454" s="538"/>
      <c r="U454" s="538"/>
      <c r="V454" s="538"/>
      <c r="W454" s="538"/>
      <c r="X454" s="538"/>
      <c r="Y454" s="538"/>
      <c r="Z454" s="538"/>
    </row>
    <row r="455" spans="1:26" ht="18" customHeight="1">
      <c r="A455" s="538"/>
      <c r="B455" s="538"/>
      <c r="C455" s="538"/>
      <c r="D455" s="538"/>
      <c r="E455" s="538"/>
      <c r="F455" s="686"/>
      <c r="G455" s="538"/>
      <c r="H455" s="538"/>
      <c r="I455" s="538"/>
      <c r="J455" s="538"/>
      <c r="K455" s="538"/>
      <c r="L455" s="538"/>
      <c r="M455" s="538"/>
      <c r="N455" s="538"/>
      <c r="O455" s="538"/>
      <c r="P455" s="538"/>
      <c r="Q455" s="538"/>
      <c r="R455" s="538"/>
      <c r="S455" s="538"/>
      <c r="T455" s="538"/>
      <c r="U455" s="538"/>
      <c r="V455" s="538"/>
      <c r="W455" s="538"/>
      <c r="X455" s="538"/>
      <c r="Y455" s="538"/>
      <c r="Z455" s="538"/>
    </row>
    <row r="456" spans="1:26" ht="18" customHeight="1">
      <c r="A456" s="538"/>
      <c r="B456" s="538"/>
      <c r="C456" s="538"/>
      <c r="D456" s="538"/>
      <c r="E456" s="538"/>
      <c r="F456" s="686"/>
      <c r="G456" s="538"/>
      <c r="H456" s="538"/>
      <c r="I456" s="538"/>
      <c r="J456" s="538"/>
      <c r="K456" s="538"/>
      <c r="L456" s="538"/>
      <c r="M456" s="538"/>
      <c r="N456" s="538"/>
      <c r="O456" s="538"/>
      <c r="P456" s="538"/>
      <c r="Q456" s="538"/>
      <c r="R456" s="538"/>
      <c r="S456" s="538"/>
      <c r="T456" s="538"/>
      <c r="U456" s="538"/>
      <c r="V456" s="538"/>
      <c r="W456" s="538"/>
      <c r="X456" s="538"/>
      <c r="Y456" s="538"/>
      <c r="Z456" s="538"/>
    </row>
    <row r="457" spans="1:26" ht="18" customHeight="1">
      <c r="A457" s="538"/>
      <c r="B457" s="538"/>
      <c r="C457" s="538"/>
      <c r="D457" s="538"/>
      <c r="E457" s="538"/>
      <c r="F457" s="686"/>
      <c r="G457" s="538"/>
      <c r="H457" s="538"/>
      <c r="I457" s="538"/>
      <c r="J457" s="538"/>
      <c r="K457" s="538"/>
      <c r="L457" s="538"/>
      <c r="M457" s="538"/>
      <c r="N457" s="538"/>
      <c r="O457" s="538"/>
      <c r="P457" s="538"/>
      <c r="Q457" s="538"/>
      <c r="R457" s="538"/>
      <c r="S457" s="538"/>
      <c r="T457" s="538"/>
      <c r="U457" s="538"/>
      <c r="V457" s="538"/>
      <c r="W457" s="538"/>
      <c r="X457" s="538"/>
      <c r="Y457" s="538"/>
      <c r="Z457" s="538"/>
    </row>
    <row r="458" spans="1:26" ht="18" customHeight="1">
      <c r="A458" s="538"/>
      <c r="B458" s="538"/>
      <c r="C458" s="538"/>
      <c r="D458" s="538"/>
      <c r="E458" s="538"/>
      <c r="F458" s="686"/>
      <c r="G458" s="538"/>
      <c r="H458" s="538"/>
      <c r="I458" s="538"/>
      <c r="J458" s="538"/>
      <c r="K458" s="538"/>
      <c r="L458" s="538"/>
      <c r="M458" s="538"/>
      <c r="N458" s="538"/>
      <c r="O458" s="538"/>
      <c r="P458" s="538"/>
      <c r="Q458" s="538"/>
      <c r="R458" s="538"/>
      <c r="S458" s="538"/>
      <c r="T458" s="538"/>
      <c r="U458" s="538"/>
      <c r="V458" s="538"/>
      <c r="W458" s="538"/>
      <c r="X458" s="538"/>
      <c r="Y458" s="538"/>
      <c r="Z458" s="538"/>
    </row>
    <row r="459" spans="1:26" ht="18" customHeight="1">
      <c r="A459" s="538"/>
      <c r="B459" s="538"/>
      <c r="C459" s="538"/>
      <c r="D459" s="538"/>
      <c r="E459" s="538"/>
      <c r="F459" s="686"/>
      <c r="G459" s="538"/>
      <c r="H459" s="538"/>
      <c r="I459" s="538"/>
      <c r="J459" s="538"/>
      <c r="K459" s="538"/>
      <c r="L459" s="538"/>
      <c r="M459" s="538"/>
      <c r="N459" s="538"/>
      <c r="O459" s="538"/>
      <c r="P459" s="538"/>
      <c r="Q459" s="538"/>
      <c r="R459" s="538"/>
      <c r="S459" s="538"/>
      <c r="T459" s="538"/>
      <c r="U459" s="538"/>
      <c r="V459" s="538"/>
      <c r="W459" s="538"/>
      <c r="X459" s="538"/>
      <c r="Y459" s="538"/>
      <c r="Z459" s="538"/>
    </row>
    <row r="460" spans="1:26" ht="18" customHeight="1">
      <c r="A460" s="538"/>
      <c r="B460" s="538"/>
      <c r="C460" s="538"/>
      <c r="D460" s="538"/>
      <c r="E460" s="538"/>
      <c r="F460" s="686"/>
      <c r="G460" s="538"/>
      <c r="H460" s="538"/>
      <c r="I460" s="538"/>
      <c r="J460" s="538"/>
      <c r="K460" s="538"/>
      <c r="L460" s="538"/>
      <c r="M460" s="538"/>
      <c r="N460" s="538"/>
      <c r="O460" s="538"/>
      <c r="P460" s="538"/>
      <c r="Q460" s="538"/>
      <c r="R460" s="538"/>
      <c r="S460" s="538"/>
      <c r="T460" s="538"/>
      <c r="U460" s="538"/>
      <c r="V460" s="538"/>
      <c r="W460" s="538"/>
      <c r="X460" s="538"/>
      <c r="Y460" s="538"/>
      <c r="Z460" s="538"/>
    </row>
    <row r="461" spans="1:26" ht="18" customHeight="1">
      <c r="A461" s="538"/>
      <c r="B461" s="538"/>
      <c r="C461" s="538"/>
      <c r="D461" s="538"/>
      <c r="E461" s="538"/>
      <c r="F461" s="686"/>
      <c r="G461" s="538"/>
      <c r="H461" s="538"/>
      <c r="I461" s="538"/>
      <c r="J461" s="538"/>
      <c r="K461" s="538"/>
      <c r="L461" s="538"/>
      <c r="M461" s="538"/>
      <c r="N461" s="538"/>
      <c r="O461" s="538"/>
      <c r="P461" s="538"/>
      <c r="Q461" s="538"/>
      <c r="R461" s="538"/>
      <c r="S461" s="538"/>
      <c r="T461" s="538"/>
      <c r="U461" s="538"/>
      <c r="V461" s="538"/>
      <c r="W461" s="538"/>
      <c r="X461" s="538"/>
      <c r="Y461" s="538"/>
      <c r="Z461" s="538"/>
    </row>
    <row r="462" spans="1:26" ht="18" customHeight="1">
      <c r="A462" s="538"/>
      <c r="B462" s="538"/>
      <c r="C462" s="538"/>
      <c r="D462" s="538"/>
      <c r="E462" s="538"/>
      <c r="F462" s="686"/>
      <c r="G462" s="538"/>
      <c r="H462" s="538"/>
      <c r="I462" s="538"/>
      <c r="J462" s="538"/>
      <c r="K462" s="538"/>
      <c r="L462" s="538"/>
      <c r="M462" s="538"/>
      <c r="N462" s="538"/>
      <c r="O462" s="538"/>
      <c r="P462" s="538"/>
      <c r="Q462" s="538"/>
      <c r="R462" s="538"/>
      <c r="S462" s="538"/>
      <c r="T462" s="538"/>
      <c r="U462" s="538"/>
      <c r="V462" s="538"/>
      <c r="W462" s="538"/>
      <c r="X462" s="538"/>
      <c r="Y462" s="538"/>
      <c r="Z462" s="538"/>
    </row>
    <row r="463" spans="1:26" ht="18" customHeight="1">
      <c r="A463" s="538"/>
      <c r="B463" s="538"/>
      <c r="C463" s="538"/>
      <c r="D463" s="538"/>
      <c r="E463" s="538"/>
      <c r="F463" s="686"/>
      <c r="G463" s="538"/>
      <c r="H463" s="538"/>
      <c r="I463" s="538"/>
      <c r="J463" s="538"/>
      <c r="K463" s="538"/>
      <c r="L463" s="538"/>
      <c r="M463" s="538"/>
      <c r="N463" s="538"/>
      <c r="O463" s="538"/>
      <c r="P463" s="538"/>
      <c r="Q463" s="538"/>
      <c r="R463" s="538"/>
      <c r="S463" s="538"/>
      <c r="T463" s="538"/>
      <c r="U463" s="538"/>
      <c r="V463" s="538"/>
      <c r="W463" s="538"/>
      <c r="X463" s="538"/>
      <c r="Y463" s="538"/>
      <c r="Z463" s="538"/>
    </row>
    <row r="464" spans="1:26" ht="18" customHeight="1">
      <c r="A464" s="538"/>
      <c r="B464" s="538"/>
      <c r="C464" s="538"/>
      <c r="D464" s="538"/>
      <c r="E464" s="538"/>
      <c r="F464" s="686"/>
      <c r="G464" s="538"/>
      <c r="H464" s="538"/>
      <c r="I464" s="538"/>
      <c r="J464" s="538"/>
      <c r="K464" s="538"/>
      <c r="L464" s="538"/>
      <c r="M464" s="538"/>
      <c r="N464" s="538"/>
      <c r="O464" s="538"/>
      <c r="P464" s="538"/>
      <c r="Q464" s="538"/>
      <c r="R464" s="538"/>
      <c r="S464" s="538"/>
      <c r="T464" s="538"/>
      <c r="U464" s="538"/>
      <c r="V464" s="538"/>
      <c r="W464" s="538"/>
      <c r="X464" s="538"/>
      <c r="Y464" s="538"/>
      <c r="Z464" s="538"/>
    </row>
    <row r="465" spans="1:26" ht="18" customHeight="1">
      <c r="A465" s="538"/>
      <c r="B465" s="538"/>
      <c r="C465" s="538"/>
      <c r="D465" s="538"/>
      <c r="E465" s="538"/>
      <c r="F465" s="686"/>
      <c r="G465" s="538"/>
      <c r="H465" s="538"/>
      <c r="I465" s="538"/>
      <c r="J465" s="538"/>
      <c r="K465" s="538"/>
      <c r="L465" s="538"/>
      <c r="M465" s="538"/>
      <c r="N465" s="538"/>
      <c r="O465" s="538"/>
      <c r="P465" s="538"/>
      <c r="Q465" s="538"/>
      <c r="R465" s="538"/>
      <c r="S465" s="538"/>
      <c r="T465" s="538"/>
      <c r="U465" s="538"/>
      <c r="V465" s="538"/>
      <c r="W465" s="538"/>
      <c r="X465" s="538"/>
      <c r="Y465" s="538"/>
      <c r="Z465" s="538"/>
    </row>
    <row r="466" spans="1:26" ht="18" customHeight="1">
      <c r="A466" s="538"/>
      <c r="B466" s="538"/>
      <c r="C466" s="538"/>
      <c r="D466" s="538"/>
      <c r="E466" s="538"/>
      <c r="F466" s="686"/>
      <c r="G466" s="538"/>
      <c r="H466" s="538"/>
      <c r="I466" s="538"/>
      <c r="J466" s="538"/>
      <c r="K466" s="538"/>
      <c r="L466" s="538"/>
      <c r="M466" s="538"/>
      <c r="N466" s="538"/>
      <c r="O466" s="538"/>
      <c r="P466" s="538"/>
      <c r="Q466" s="538"/>
      <c r="R466" s="538"/>
      <c r="S466" s="538"/>
      <c r="T466" s="538"/>
      <c r="U466" s="538"/>
      <c r="V466" s="538"/>
      <c r="W466" s="538"/>
      <c r="X466" s="538"/>
      <c r="Y466" s="538"/>
      <c r="Z466" s="538"/>
    </row>
    <row r="467" spans="1:26" ht="18" customHeight="1">
      <c r="A467" s="538"/>
      <c r="B467" s="538"/>
      <c r="C467" s="538"/>
      <c r="D467" s="538"/>
      <c r="E467" s="538"/>
      <c r="F467" s="686"/>
      <c r="G467" s="538"/>
      <c r="H467" s="538"/>
      <c r="I467" s="538"/>
      <c r="J467" s="538"/>
      <c r="K467" s="538"/>
      <c r="L467" s="538"/>
      <c r="M467" s="538"/>
      <c r="N467" s="538"/>
      <c r="O467" s="538"/>
      <c r="P467" s="538"/>
      <c r="Q467" s="538"/>
      <c r="R467" s="538"/>
      <c r="S467" s="538"/>
      <c r="T467" s="538"/>
      <c r="U467" s="538"/>
      <c r="V467" s="538"/>
      <c r="W467" s="538"/>
      <c r="X467" s="538"/>
      <c r="Y467" s="538"/>
      <c r="Z467" s="538"/>
    </row>
    <row r="468" spans="1:26" ht="18" customHeight="1">
      <c r="A468" s="538"/>
      <c r="B468" s="538"/>
      <c r="C468" s="538"/>
      <c r="D468" s="538"/>
      <c r="E468" s="538"/>
      <c r="F468" s="686"/>
      <c r="G468" s="538"/>
      <c r="H468" s="538"/>
      <c r="I468" s="538"/>
      <c r="J468" s="538"/>
      <c r="K468" s="538"/>
      <c r="L468" s="538"/>
      <c r="M468" s="538"/>
      <c r="N468" s="538"/>
      <c r="O468" s="538"/>
      <c r="P468" s="538"/>
      <c r="Q468" s="538"/>
      <c r="R468" s="538"/>
      <c r="S468" s="538"/>
      <c r="T468" s="538"/>
      <c r="U468" s="538"/>
      <c r="V468" s="538"/>
      <c r="W468" s="538"/>
      <c r="X468" s="538"/>
      <c r="Y468" s="538"/>
      <c r="Z468" s="538"/>
    </row>
    <row r="469" spans="1:26" ht="18" customHeight="1">
      <c r="A469" s="538"/>
      <c r="B469" s="538"/>
      <c r="C469" s="538"/>
      <c r="D469" s="538"/>
      <c r="E469" s="538"/>
      <c r="F469" s="686"/>
      <c r="G469" s="538"/>
      <c r="H469" s="538"/>
      <c r="I469" s="538"/>
      <c r="J469" s="538"/>
      <c r="K469" s="538"/>
      <c r="L469" s="538"/>
      <c r="M469" s="538"/>
      <c r="N469" s="538"/>
      <c r="O469" s="538"/>
      <c r="P469" s="538"/>
      <c r="Q469" s="538"/>
      <c r="R469" s="538"/>
      <c r="S469" s="538"/>
      <c r="T469" s="538"/>
      <c r="U469" s="538"/>
      <c r="V469" s="538"/>
      <c r="W469" s="538"/>
      <c r="X469" s="538"/>
      <c r="Y469" s="538"/>
      <c r="Z469" s="538"/>
    </row>
    <row r="470" spans="1:26" ht="18" customHeight="1">
      <c r="A470" s="538"/>
      <c r="B470" s="538"/>
      <c r="C470" s="538"/>
      <c r="D470" s="538"/>
      <c r="E470" s="538"/>
      <c r="F470" s="686"/>
      <c r="G470" s="538"/>
      <c r="H470" s="538"/>
      <c r="I470" s="538"/>
      <c r="J470" s="538"/>
      <c r="K470" s="538"/>
      <c r="L470" s="538"/>
      <c r="M470" s="538"/>
      <c r="N470" s="538"/>
      <c r="O470" s="538"/>
      <c r="P470" s="538"/>
      <c r="Q470" s="538"/>
      <c r="R470" s="538"/>
      <c r="S470" s="538"/>
      <c r="T470" s="538"/>
      <c r="U470" s="538"/>
      <c r="V470" s="538"/>
      <c r="W470" s="538"/>
      <c r="X470" s="538"/>
      <c r="Y470" s="538"/>
      <c r="Z470" s="538"/>
    </row>
    <row r="471" spans="1:26" ht="18" customHeight="1">
      <c r="A471" s="538"/>
      <c r="B471" s="538"/>
      <c r="C471" s="538"/>
      <c r="D471" s="538"/>
      <c r="E471" s="538"/>
      <c r="F471" s="686"/>
      <c r="G471" s="538"/>
      <c r="H471" s="538"/>
      <c r="I471" s="538"/>
      <c r="J471" s="538"/>
      <c r="K471" s="538"/>
      <c r="L471" s="538"/>
      <c r="M471" s="538"/>
      <c r="N471" s="538"/>
      <c r="O471" s="538"/>
      <c r="P471" s="538"/>
      <c r="Q471" s="538"/>
      <c r="R471" s="538"/>
      <c r="S471" s="538"/>
      <c r="T471" s="538"/>
      <c r="U471" s="538"/>
      <c r="V471" s="538"/>
      <c r="W471" s="538"/>
      <c r="X471" s="538"/>
      <c r="Y471" s="538"/>
      <c r="Z471" s="538"/>
    </row>
    <row r="472" spans="1:26" ht="18" customHeight="1">
      <c r="A472" s="538"/>
      <c r="B472" s="538"/>
      <c r="C472" s="538"/>
      <c r="D472" s="538"/>
      <c r="E472" s="538"/>
      <c r="F472" s="686"/>
      <c r="G472" s="538"/>
      <c r="H472" s="538"/>
      <c r="I472" s="538"/>
      <c r="J472" s="538"/>
      <c r="K472" s="538"/>
      <c r="L472" s="538"/>
      <c r="M472" s="538"/>
      <c r="N472" s="538"/>
      <c r="O472" s="538"/>
      <c r="P472" s="538"/>
      <c r="Q472" s="538"/>
      <c r="R472" s="538"/>
      <c r="S472" s="538"/>
      <c r="T472" s="538"/>
      <c r="U472" s="538"/>
      <c r="V472" s="538"/>
      <c r="W472" s="538"/>
      <c r="X472" s="538"/>
      <c r="Y472" s="538"/>
      <c r="Z472" s="538"/>
    </row>
    <row r="473" spans="1:26" ht="18" customHeight="1">
      <c r="A473" s="538"/>
      <c r="B473" s="538"/>
      <c r="C473" s="538"/>
      <c r="D473" s="538"/>
      <c r="E473" s="538"/>
      <c r="F473" s="686"/>
      <c r="G473" s="538"/>
      <c r="H473" s="538"/>
      <c r="I473" s="538"/>
      <c r="J473" s="538"/>
      <c r="K473" s="538"/>
      <c r="L473" s="538"/>
      <c r="M473" s="538"/>
      <c r="N473" s="538"/>
      <c r="O473" s="538"/>
      <c r="P473" s="538"/>
      <c r="Q473" s="538"/>
      <c r="R473" s="538"/>
      <c r="S473" s="538"/>
      <c r="T473" s="538"/>
      <c r="U473" s="538"/>
      <c r="V473" s="538"/>
      <c r="W473" s="538"/>
      <c r="X473" s="538"/>
      <c r="Y473" s="538"/>
      <c r="Z473" s="538"/>
    </row>
    <row r="474" spans="1:26" ht="18" customHeight="1">
      <c r="A474" s="538"/>
      <c r="B474" s="538"/>
      <c r="C474" s="538"/>
      <c r="D474" s="538"/>
      <c r="E474" s="538"/>
      <c r="F474" s="686"/>
      <c r="G474" s="538"/>
      <c r="H474" s="538"/>
      <c r="I474" s="538"/>
      <c r="J474" s="538"/>
      <c r="K474" s="538"/>
      <c r="L474" s="538"/>
      <c r="M474" s="538"/>
      <c r="N474" s="538"/>
      <c r="O474" s="538"/>
      <c r="P474" s="538"/>
      <c r="Q474" s="538"/>
      <c r="R474" s="538"/>
      <c r="S474" s="538"/>
      <c r="T474" s="538"/>
      <c r="U474" s="538"/>
      <c r="V474" s="538"/>
      <c r="W474" s="538"/>
      <c r="X474" s="538"/>
      <c r="Y474" s="538"/>
      <c r="Z474" s="538"/>
    </row>
    <row r="475" spans="1:26" ht="18" customHeight="1">
      <c r="A475" s="538"/>
      <c r="B475" s="538"/>
      <c r="C475" s="538"/>
      <c r="D475" s="538"/>
      <c r="E475" s="538"/>
      <c r="F475" s="686"/>
      <c r="G475" s="538"/>
      <c r="H475" s="538"/>
      <c r="I475" s="538"/>
      <c r="J475" s="538"/>
      <c r="K475" s="538"/>
      <c r="L475" s="538"/>
      <c r="M475" s="538"/>
      <c r="N475" s="538"/>
      <c r="O475" s="538"/>
      <c r="P475" s="538"/>
      <c r="Q475" s="538"/>
      <c r="R475" s="538"/>
      <c r="S475" s="538"/>
      <c r="T475" s="538"/>
      <c r="U475" s="538"/>
      <c r="V475" s="538"/>
      <c r="W475" s="538"/>
      <c r="X475" s="538"/>
      <c r="Y475" s="538"/>
      <c r="Z475" s="538"/>
    </row>
    <row r="476" spans="1:26" ht="18" customHeight="1">
      <c r="A476" s="538"/>
      <c r="B476" s="538"/>
      <c r="C476" s="538"/>
      <c r="D476" s="538"/>
      <c r="E476" s="538"/>
      <c r="F476" s="686"/>
      <c r="G476" s="538"/>
      <c r="H476" s="538"/>
      <c r="I476" s="538"/>
      <c r="J476" s="538"/>
      <c r="K476" s="538"/>
      <c r="L476" s="538"/>
      <c r="M476" s="538"/>
      <c r="N476" s="538"/>
      <c r="O476" s="538"/>
      <c r="P476" s="538"/>
      <c r="Q476" s="538"/>
      <c r="R476" s="538"/>
      <c r="S476" s="538"/>
      <c r="T476" s="538"/>
      <c r="U476" s="538"/>
      <c r="V476" s="538"/>
      <c r="W476" s="538"/>
      <c r="X476" s="538"/>
      <c r="Y476" s="538"/>
      <c r="Z476" s="538"/>
    </row>
    <row r="477" spans="1:26" ht="18" customHeight="1">
      <c r="A477" s="538"/>
      <c r="B477" s="538"/>
      <c r="C477" s="538"/>
      <c r="D477" s="538"/>
      <c r="E477" s="538"/>
      <c r="F477" s="686"/>
      <c r="G477" s="538"/>
      <c r="H477" s="538"/>
      <c r="I477" s="538"/>
      <c r="J477" s="538"/>
      <c r="K477" s="538"/>
      <c r="L477" s="538"/>
      <c r="M477" s="538"/>
      <c r="N477" s="538"/>
      <c r="O477" s="538"/>
      <c r="P477" s="538"/>
      <c r="Q477" s="538"/>
      <c r="R477" s="538"/>
      <c r="S477" s="538"/>
      <c r="T477" s="538"/>
      <c r="U477" s="538"/>
      <c r="V477" s="538"/>
      <c r="W477" s="538"/>
      <c r="X477" s="538"/>
      <c r="Y477" s="538"/>
      <c r="Z477" s="538"/>
    </row>
    <row r="478" spans="1:26" ht="18" customHeight="1">
      <c r="A478" s="538"/>
      <c r="B478" s="538"/>
      <c r="C478" s="538"/>
      <c r="D478" s="538"/>
      <c r="E478" s="538"/>
      <c r="F478" s="686"/>
      <c r="G478" s="538"/>
      <c r="H478" s="538"/>
      <c r="I478" s="538"/>
      <c r="J478" s="538"/>
      <c r="K478" s="538"/>
      <c r="L478" s="538"/>
      <c r="M478" s="538"/>
      <c r="N478" s="538"/>
      <c r="O478" s="538"/>
      <c r="P478" s="538"/>
      <c r="Q478" s="538"/>
      <c r="R478" s="538"/>
      <c r="S478" s="538"/>
      <c r="T478" s="538"/>
      <c r="U478" s="538"/>
      <c r="V478" s="538"/>
      <c r="W478" s="538"/>
      <c r="X478" s="538"/>
      <c r="Y478" s="538"/>
      <c r="Z478" s="538"/>
    </row>
    <row r="479" spans="1:26" ht="18" customHeight="1">
      <c r="A479" s="538"/>
      <c r="B479" s="538"/>
      <c r="C479" s="538"/>
      <c r="D479" s="538"/>
      <c r="E479" s="538"/>
      <c r="F479" s="686"/>
      <c r="G479" s="538"/>
      <c r="H479" s="538"/>
      <c r="I479" s="538"/>
      <c r="J479" s="538"/>
      <c r="K479" s="538"/>
      <c r="L479" s="538"/>
      <c r="M479" s="538"/>
      <c r="N479" s="538"/>
      <c r="O479" s="538"/>
      <c r="P479" s="538"/>
      <c r="Q479" s="538"/>
      <c r="R479" s="538"/>
      <c r="S479" s="538"/>
      <c r="T479" s="538"/>
      <c r="U479" s="538"/>
      <c r="V479" s="538"/>
      <c r="W479" s="538"/>
      <c r="X479" s="538"/>
      <c r="Y479" s="538"/>
      <c r="Z479" s="538"/>
    </row>
    <row r="480" spans="1:26" ht="18" customHeight="1">
      <c r="A480" s="538"/>
      <c r="B480" s="538"/>
      <c r="C480" s="538"/>
      <c r="D480" s="538"/>
      <c r="E480" s="538"/>
      <c r="F480" s="686"/>
      <c r="G480" s="538"/>
      <c r="H480" s="538"/>
      <c r="I480" s="538"/>
      <c r="J480" s="538"/>
      <c r="K480" s="538"/>
      <c r="L480" s="538"/>
      <c r="M480" s="538"/>
      <c r="N480" s="538"/>
      <c r="O480" s="538"/>
      <c r="P480" s="538"/>
      <c r="Q480" s="538"/>
      <c r="R480" s="538"/>
      <c r="S480" s="538"/>
      <c r="T480" s="538"/>
      <c r="U480" s="538"/>
      <c r="V480" s="538"/>
      <c r="W480" s="538"/>
      <c r="X480" s="538"/>
      <c r="Y480" s="538"/>
      <c r="Z480" s="538"/>
    </row>
    <row r="481" spans="1:26" ht="18" customHeight="1">
      <c r="A481" s="538"/>
      <c r="B481" s="538"/>
      <c r="C481" s="538"/>
      <c r="D481" s="538"/>
      <c r="E481" s="538"/>
      <c r="F481" s="686"/>
      <c r="G481" s="538"/>
      <c r="H481" s="538"/>
      <c r="I481" s="538"/>
      <c r="J481" s="538"/>
      <c r="K481" s="538"/>
      <c r="L481" s="538"/>
      <c r="M481" s="538"/>
      <c r="N481" s="538"/>
      <c r="O481" s="538"/>
      <c r="P481" s="538"/>
      <c r="Q481" s="538"/>
      <c r="R481" s="538"/>
      <c r="S481" s="538"/>
      <c r="T481" s="538"/>
      <c r="U481" s="538"/>
      <c r="V481" s="538"/>
      <c r="W481" s="538"/>
      <c r="X481" s="538"/>
      <c r="Y481" s="538"/>
      <c r="Z481" s="538"/>
    </row>
    <row r="482" spans="1:26" ht="18" customHeight="1">
      <c r="A482" s="538"/>
      <c r="B482" s="538"/>
      <c r="C482" s="538"/>
      <c r="D482" s="538"/>
      <c r="E482" s="538"/>
      <c r="F482" s="686"/>
      <c r="G482" s="538"/>
      <c r="H482" s="538"/>
      <c r="I482" s="538"/>
      <c r="J482" s="538"/>
      <c r="K482" s="538"/>
      <c r="L482" s="538"/>
      <c r="M482" s="538"/>
      <c r="N482" s="538"/>
      <c r="O482" s="538"/>
      <c r="P482" s="538"/>
      <c r="Q482" s="538"/>
      <c r="R482" s="538"/>
      <c r="S482" s="538"/>
      <c r="T482" s="538"/>
      <c r="U482" s="538"/>
      <c r="V482" s="538"/>
      <c r="W482" s="538"/>
      <c r="X482" s="538"/>
      <c r="Y482" s="538"/>
      <c r="Z482" s="538"/>
    </row>
    <row r="483" spans="1:26" ht="18" customHeight="1">
      <c r="A483" s="538"/>
      <c r="B483" s="538"/>
      <c r="C483" s="538"/>
      <c r="D483" s="538"/>
      <c r="E483" s="538"/>
      <c r="F483" s="686"/>
      <c r="G483" s="538"/>
      <c r="H483" s="538"/>
      <c r="I483" s="538"/>
      <c r="J483" s="538"/>
      <c r="K483" s="538"/>
      <c r="L483" s="538"/>
      <c r="M483" s="538"/>
      <c r="N483" s="538"/>
      <c r="O483" s="538"/>
      <c r="P483" s="538"/>
      <c r="Q483" s="538"/>
      <c r="R483" s="538"/>
      <c r="S483" s="538"/>
      <c r="T483" s="538"/>
      <c r="U483" s="538"/>
      <c r="V483" s="538"/>
      <c r="W483" s="538"/>
      <c r="X483" s="538"/>
      <c r="Y483" s="538"/>
      <c r="Z483" s="538"/>
    </row>
    <row r="484" spans="1:26" ht="18" customHeight="1">
      <c r="A484" s="538"/>
      <c r="B484" s="538"/>
      <c r="C484" s="538"/>
      <c r="D484" s="538"/>
      <c r="E484" s="538"/>
      <c r="F484" s="686"/>
      <c r="G484" s="538"/>
      <c r="H484" s="538"/>
      <c r="I484" s="538"/>
      <c r="J484" s="538"/>
      <c r="K484" s="538"/>
      <c r="L484" s="538"/>
      <c r="M484" s="538"/>
      <c r="N484" s="538"/>
      <c r="O484" s="538"/>
      <c r="P484" s="538"/>
      <c r="Q484" s="538"/>
      <c r="R484" s="538"/>
      <c r="S484" s="538"/>
      <c r="T484" s="538"/>
      <c r="U484" s="538"/>
      <c r="V484" s="538"/>
      <c r="W484" s="538"/>
      <c r="X484" s="538"/>
      <c r="Y484" s="538"/>
      <c r="Z484" s="538"/>
    </row>
    <row r="485" spans="1:26" ht="18" customHeight="1">
      <c r="A485" s="538"/>
      <c r="B485" s="538"/>
      <c r="C485" s="538"/>
      <c r="D485" s="538"/>
      <c r="E485" s="538"/>
      <c r="F485" s="686"/>
      <c r="G485" s="538"/>
      <c r="H485" s="538"/>
      <c r="I485" s="538"/>
      <c r="J485" s="538"/>
      <c r="K485" s="538"/>
      <c r="L485" s="538"/>
      <c r="M485" s="538"/>
      <c r="N485" s="538"/>
      <c r="O485" s="538"/>
      <c r="P485" s="538"/>
      <c r="Q485" s="538"/>
      <c r="R485" s="538"/>
      <c r="S485" s="538"/>
      <c r="T485" s="538"/>
      <c r="U485" s="538"/>
      <c r="V485" s="538"/>
      <c r="W485" s="538"/>
      <c r="X485" s="538"/>
      <c r="Y485" s="538"/>
      <c r="Z485" s="538"/>
    </row>
    <row r="486" spans="1:26" ht="18" customHeight="1">
      <c r="A486" s="538"/>
      <c r="B486" s="538"/>
      <c r="C486" s="538"/>
      <c r="D486" s="538"/>
      <c r="E486" s="538"/>
      <c r="F486" s="686"/>
      <c r="G486" s="538"/>
      <c r="H486" s="538"/>
      <c r="I486" s="538"/>
      <c r="J486" s="538"/>
      <c r="K486" s="538"/>
      <c r="L486" s="538"/>
      <c r="M486" s="538"/>
      <c r="N486" s="538"/>
      <c r="O486" s="538"/>
      <c r="P486" s="538"/>
      <c r="Q486" s="538"/>
      <c r="R486" s="538"/>
      <c r="S486" s="538"/>
      <c r="T486" s="538"/>
      <c r="U486" s="538"/>
      <c r="V486" s="538"/>
      <c r="W486" s="538"/>
      <c r="X486" s="538"/>
      <c r="Y486" s="538"/>
      <c r="Z486" s="538"/>
    </row>
    <row r="487" spans="1:26" ht="18" customHeight="1">
      <c r="A487" s="538"/>
      <c r="B487" s="538"/>
      <c r="C487" s="538"/>
      <c r="D487" s="538"/>
      <c r="E487" s="538"/>
      <c r="F487" s="686"/>
      <c r="G487" s="538"/>
      <c r="H487" s="538"/>
      <c r="I487" s="538"/>
      <c r="J487" s="538"/>
      <c r="K487" s="538"/>
      <c r="L487" s="538"/>
      <c r="M487" s="538"/>
      <c r="N487" s="538"/>
      <c r="O487" s="538"/>
      <c r="P487" s="538"/>
      <c r="Q487" s="538"/>
      <c r="R487" s="538"/>
      <c r="S487" s="538"/>
      <c r="T487" s="538"/>
      <c r="U487" s="538"/>
      <c r="V487" s="538"/>
      <c r="W487" s="538"/>
      <c r="X487" s="538"/>
      <c r="Y487" s="538"/>
      <c r="Z487" s="538"/>
    </row>
    <row r="488" spans="1:26" ht="18" customHeight="1">
      <c r="A488" s="538"/>
      <c r="B488" s="538"/>
      <c r="C488" s="538"/>
      <c r="D488" s="538"/>
      <c r="E488" s="538"/>
      <c r="F488" s="686"/>
      <c r="G488" s="538"/>
      <c r="H488" s="538"/>
      <c r="I488" s="538"/>
      <c r="J488" s="538"/>
      <c r="K488" s="538"/>
      <c r="L488" s="538"/>
      <c r="M488" s="538"/>
      <c r="N488" s="538"/>
      <c r="O488" s="538"/>
      <c r="P488" s="538"/>
      <c r="Q488" s="538"/>
      <c r="R488" s="538"/>
      <c r="S488" s="538"/>
      <c r="T488" s="538"/>
      <c r="U488" s="538"/>
      <c r="V488" s="538"/>
      <c r="W488" s="538"/>
      <c r="X488" s="538"/>
      <c r="Y488" s="538"/>
      <c r="Z488" s="538"/>
    </row>
    <row r="489" spans="1:26" ht="18" customHeight="1">
      <c r="A489" s="538"/>
      <c r="B489" s="538"/>
      <c r="C489" s="538"/>
      <c r="D489" s="538"/>
      <c r="E489" s="538"/>
      <c r="F489" s="686"/>
      <c r="G489" s="538"/>
      <c r="H489" s="538"/>
      <c r="I489" s="538"/>
      <c r="J489" s="538"/>
      <c r="K489" s="538"/>
      <c r="L489" s="538"/>
      <c r="M489" s="538"/>
      <c r="N489" s="538"/>
      <c r="O489" s="538"/>
      <c r="P489" s="538"/>
      <c r="Q489" s="538"/>
      <c r="R489" s="538"/>
      <c r="S489" s="538"/>
      <c r="T489" s="538"/>
      <c r="U489" s="538"/>
      <c r="V489" s="538"/>
      <c r="W489" s="538"/>
      <c r="X489" s="538"/>
      <c r="Y489" s="538"/>
      <c r="Z489" s="538"/>
    </row>
    <row r="490" spans="1:26" ht="18" customHeight="1">
      <c r="A490" s="538"/>
      <c r="B490" s="538"/>
      <c r="C490" s="538"/>
      <c r="D490" s="538"/>
      <c r="E490" s="538"/>
      <c r="F490" s="686"/>
      <c r="G490" s="538"/>
      <c r="H490" s="538"/>
      <c r="I490" s="538"/>
      <c r="J490" s="538"/>
      <c r="K490" s="538"/>
      <c r="L490" s="538"/>
      <c r="M490" s="538"/>
      <c r="N490" s="538"/>
      <c r="O490" s="538"/>
      <c r="P490" s="538"/>
      <c r="Q490" s="538"/>
      <c r="R490" s="538"/>
      <c r="S490" s="538"/>
      <c r="T490" s="538"/>
      <c r="U490" s="538"/>
      <c r="V490" s="538"/>
      <c r="W490" s="538"/>
      <c r="X490" s="538"/>
      <c r="Y490" s="538"/>
      <c r="Z490" s="538"/>
    </row>
    <row r="491" spans="1:26" ht="18" customHeight="1">
      <c r="A491" s="538"/>
      <c r="B491" s="538"/>
      <c r="C491" s="538"/>
      <c r="D491" s="538"/>
      <c r="E491" s="538"/>
      <c r="F491" s="686"/>
      <c r="G491" s="538"/>
      <c r="H491" s="538"/>
      <c r="I491" s="538"/>
      <c r="J491" s="538"/>
      <c r="K491" s="538"/>
      <c r="L491" s="538"/>
      <c r="M491" s="538"/>
      <c r="N491" s="538"/>
      <c r="O491" s="538"/>
      <c r="P491" s="538"/>
      <c r="Q491" s="538"/>
      <c r="R491" s="538"/>
      <c r="S491" s="538"/>
      <c r="T491" s="538"/>
      <c r="U491" s="538"/>
      <c r="V491" s="538"/>
      <c r="W491" s="538"/>
      <c r="X491" s="538"/>
      <c r="Y491" s="538"/>
      <c r="Z491" s="538"/>
    </row>
    <row r="492" spans="1:26" ht="18" customHeight="1">
      <c r="A492" s="538"/>
      <c r="B492" s="538"/>
      <c r="C492" s="538"/>
      <c r="D492" s="538"/>
      <c r="E492" s="538"/>
      <c r="F492" s="686"/>
      <c r="G492" s="538"/>
      <c r="H492" s="538"/>
      <c r="I492" s="538"/>
      <c r="J492" s="538"/>
      <c r="K492" s="538"/>
      <c r="L492" s="538"/>
      <c r="M492" s="538"/>
      <c r="N492" s="538"/>
      <c r="O492" s="538"/>
      <c r="P492" s="538"/>
      <c r="Q492" s="538"/>
      <c r="R492" s="538"/>
      <c r="S492" s="538"/>
      <c r="T492" s="538"/>
      <c r="U492" s="538"/>
      <c r="V492" s="538"/>
      <c r="W492" s="538"/>
      <c r="X492" s="538"/>
      <c r="Y492" s="538"/>
      <c r="Z492" s="538"/>
    </row>
    <row r="493" spans="1:26" ht="18" customHeight="1">
      <c r="A493" s="538"/>
      <c r="B493" s="538"/>
      <c r="C493" s="538"/>
      <c r="D493" s="538"/>
      <c r="E493" s="538"/>
      <c r="F493" s="686"/>
      <c r="G493" s="538"/>
      <c r="H493" s="538"/>
      <c r="I493" s="538"/>
      <c r="J493" s="538"/>
      <c r="K493" s="538"/>
      <c r="L493" s="538"/>
      <c r="M493" s="538"/>
      <c r="N493" s="538"/>
      <c r="O493" s="538"/>
      <c r="P493" s="538"/>
      <c r="Q493" s="538"/>
      <c r="R493" s="538"/>
      <c r="S493" s="538"/>
      <c r="T493" s="538"/>
      <c r="U493" s="538"/>
      <c r="V493" s="538"/>
      <c r="W493" s="538"/>
      <c r="X493" s="538"/>
      <c r="Y493" s="538"/>
      <c r="Z493" s="538"/>
    </row>
    <row r="494" spans="1:26" ht="18" customHeight="1">
      <c r="A494" s="538"/>
      <c r="B494" s="538"/>
      <c r="C494" s="538"/>
      <c r="D494" s="538"/>
      <c r="E494" s="538"/>
      <c r="F494" s="686"/>
      <c r="G494" s="538"/>
      <c r="H494" s="538"/>
      <c r="I494" s="538"/>
      <c r="J494" s="538"/>
      <c r="K494" s="538"/>
      <c r="L494" s="538"/>
      <c r="M494" s="538"/>
      <c r="N494" s="538"/>
      <c r="O494" s="538"/>
      <c r="P494" s="538"/>
      <c r="Q494" s="538"/>
      <c r="R494" s="538"/>
      <c r="S494" s="538"/>
      <c r="T494" s="538"/>
      <c r="U494" s="538"/>
      <c r="V494" s="538"/>
      <c r="W494" s="538"/>
      <c r="X494" s="538"/>
      <c r="Y494" s="538"/>
      <c r="Z494" s="538"/>
    </row>
    <row r="495" spans="1:26" ht="18" customHeight="1">
      <c r="A495" s="538"/>
      <c r="B495" s="538"/>
      <c r="C495" s="538"/>
      <c r="D495" s="538"/>
      <c r="E495" s="538"/>
      <c r="F495" s="686"/>
      <c r="G495" s="538"/>
      <c r="H495" s="538"/>
      <c r="I495" s="538"/>
      <c r="J495" s="538"/>
      <c r="K495" s="538"/>
      <c r="L495" s="538"/>
      <c r="M495" s="538"/>
      <c r="N495" s="538"/>
      <c r="O495" s="538"/>
      <c r="P495" s="538"/>
      <c r="Q495" s="538"/>
      <c r="R495" s="538"/>
      <c r="S495" s="538"/>
      <c r="T495" s="538"/>
      <c r="U495" s="538"/>
      <c r="V495" s="538"/>
      <c r="W495" s="538"/>
      <c r="X495" s="538"/>
      <c r="Y495" s="538"/>
      <c r="Z495" s="538"/>
    </row>
    <row r="496" spans="1:26" ht="18" customHeight="1">
      <c r="A496" s="538"/>
      <c r="B496" s="538"/>
      <c r="C496" s="538"/>
      <c r="D496" s="538"/>
      <c r="E496" s="538"/>
      <c r="F496" s="686"/>
      <c r="G496" s="538"/>
      <c r="H496" s="538"/>
      <c r="I496" s="538"/>
      <c r="J496" s="538"/>
      <c r="K496" s="538"/>
      <c r="L496" s="538"/>
      <c r="M496" s="538"/>
      <c r="N496" s="538"/>
      <c r="O496" s="538"/>
      <c r="P496" s="538"/>
      <c r="Q496" s="538"/>
      <c r="R496" s="538"/>
      <c r="S496" s="538"/>
      <c r="T496" s="538"/>
      <c r="U496" s="538"/>
      <c r="V496" s="538"/>
      <c r="W496" s="538"/>
      <c r="X496" s="538"/>
      <c r="Y496" s="538"/>
      <c r="Z496" s="538"/>
    </row>
    <row r="497" spans="1:26" ht="18" customHeight="1">
      <c r="A497" s="538"/>
      <c r="B497" s="538"/>
      <c r="C497" s="538"/>
      <c r="D497" s="538"/>
      <c r="E497" s="538"/>
      <c r="F497" s="686"/>
      <c r="G497" s="538"/>
      <c r="H497" s="538"/>
      <c r="I497" s="538"/>
      <c r="J497" s="538"/>
      <c r="K497" s="538"/>
      <c r="L497" s="538"/>
      <c r="M497" s="538"/>
      <c r="N497" s="538"/>
      <c r="O497" s="538"/>
      <c r="P497" s="538"/>
      <c r="Q497" s="538"/>
      <c r="R497" s="538"/>
      <c r="S497" s="538"/>
      <c r="T497" s="538"/>
      <c r="U497" s="538"/>
      <c r="V497" s="538"/>
      <c r="W497" s="538"/>
      <c r="X497" s="538"/>
      <c r="Y497" s="538"/>
      <c r="Z497" s="538"/>
    </row>
    <row r="498" spans="1:26" ht="18" customHeight="1">
      <c r="A498" s="538"/>
      <c r="B498" s="538"/>
      <c r="C498" s="538"/>
      <c r="D498" s="538"/>
      <c r="E498" s="538"/>
      <c r="F498" s="686"/>
      <c r="G498" s="538"/>
      <c r="H498" s="538"/>
      <c r="I498" s="538"/>
      <c r="J498" s="538"/>
      <c r="K498" s="538"/>
      <c r="L498" s="538"/>
      <c r="M498" s="538"/>
      <c r="N498" s="538"/>
      <c r="O498" s="538"/>
      <c r="P498" s="538"/>
      <c r="Q498" s="538"/>
      <c r="R498" s="538"/>
      <c r="S498" s="538"/>
      <c r="T498" s="538"/>
      <c r="U498" s="538"/>
      <c r="V498" s="538"/>
      <c r="W498" s="538"/>
      <c r="X498" s="538"/>
      <c r="Y498" s="538"/>
      <c r="Z498" s="538"/>
    </row>
    <row r="499" spans="1:26" ht="18" customHeight="1">
      <c r="A499" s="538"/>
      <c r="B499" s="538"/>
      <c r="C499" s="538"/>
      <c r="D499" s="538"/>
      <c r="E499" s="538"/>
      <c r="F499" s="686"/>
      <c r="G499" s="538"/>
      <c r="H499" s="538"/>
      <c r="I499" s="538"/>
      <c r="J499" s="538"/>
      <c r="K499" s="538"/>
      <c r="L499" s="538"/>
      <c r="M499" s="538"/>
      <c r="N499" s="538"/>
      <c r="O499" s="538"/>
      <c r="P499" s="538"/>
      <c r="Q499" s="538"/>
      <c r="R499" s="538"/>
      <c r="S499" s="538"/>
      <c r="T499" s="538"/>
      <c r="U499" s="538"/>
      <c r="V499" s="538"/>
      <c r="W499" s="538"/>
      <c r="X499" s="538"/>
      <c r="Y499" s="538"/>
      <c r="Z499" s="538"/>
    </row>
    <row r="500" spans="1:26" ht="18" customHeight="1">
      <c r="A500" s="538"/>
      <c r="B500" s="538"/>
      <c r="C500" s="538"/>
      <c r="D500" s="538"/>
      <c r="E500" s="538"/>
      <c r="F500" s="686"/>
      <c r="G500" s="538"/>
      <c r="H500" s="538"/>
      <c r="I500" s="538"/>
      <c r="J500" s="538"/>
      <c r="K500" s="538"/>
      <c r="L500" s="538"/>
      <c r="M500" s="538"/>
      <c r="N500" s="538"/>
      <c r="O500" s="538"/>
      <c r="P500" s="538"/>
      <c r="Q500" s="538"/>
      <c r="R500" s="538"/>
      <c r="S500" s="538"/>
      <c r="T500" s="538"/>
      <c r="U500" s="538"/>
      <c r="V500" s="538"/>
      <c r="W500" s="538"/>
      <c r="X500" s="538"/>
      <c r="Y500" s="538"/>
      <c r="Z500" s="538"/>
    </row>
    <row r="501" spans="1:26" ht="18" customHeight="1">
      <c r="A501" s="538"/>
      <c r="B501" s="538"/>
      <c r="C501" s="538"/>
      <c r="D501" s="538"/>
      <c r="E501" s="538"/>
      <c r="F501" s="686"/>
      <c r="G501" s="538"/>
      <c r="H501" s="538"/>
      <c r="I501" s="538"/>
      <c r="J501" s="538"/>
      <c r="K501" s="538"/>
      <c r="L501" s="538"/>
      <c r="M501" s="538"/>
      <c r="N501" s="538"/>
      <c r="O501" s="538"/>
      <c r="P501" s="538"/>
      <c r="Q501" s="538"/>
      <c r="R501" s="538"/>
      <c r="S501" s="538"/>
      <c r="T501" s="538"/>
      <c r="U501" s="538"/>
      <c r="V501" s="538"/>
      <c r="W501" s="538"/>
      <c r="X501" s="538"/>
      <c r="Y501" s="538"/>
      <c r="Z501" s="538"/>
    </row>
    <row r="502" spans="1:26" ht="18" customHeight="1">
      <c r="A502" s="538"/>
      <c r="B502" s="538"/>
      <c r="C502" s="538"/>
      <c r="D502" s="538"/>
      <c r="E502" s="538"/>
      <c r="F502" s="686"/>
      <c r="G502" s="538"/>
      <c r="H502" s="538"/>
      <c r="I502" s="538"/>
      <c r="J502" s="538"/>
      <c r="K502" s="538"/>
      <c r="L502" s="538"/>
      <c r="M502" s="538"/>
      <c r="N502" s="538"/>
      <c r="O502" s="538"/>
      <c r="P502" s="538"/>
      <c r="Q502" s="538"/>
      <c r="R502" s="538"/>
      <c r="S502" s="538"/>
      <c r="T502" s="538"/>
      <c r="U502" s="538"/>
      <c r="V502" s="538"/>
      <c r="W502" s="538"/>
      <c r="X502" s="538"/>
      <c r="Y502" s="538"/>
      <c r="Z502" s="538"/>
    </row>
    <row r="503" spans="1:26" ht="18" customHeight="1">
      <c r="A503" s="538"/>
      <c r="B503" s="538"/>
      <c r="C503" s="538"/>
      <c r="D503" s="538"/>
      <c r="E503" s="538"/>
      <c r="F503" s="686"/>
      <c r="G503" s="538"/>
      <c r="H503" s="538"/>
      <c r="I503" s="538"/>
      <c r="J503" s="538"/>
      <c r="K503" s="538"/>
      <c r="L503" s="538"/>
      <c r="M503" s="538"/>
      <c r="N503" s="538"/>
      <c r="O503" s="538"/>
      <c r="P503" s="538"/>
      <c r="Q503" s="538"/>
      <c r="R503" s="538"/>
      <c r="S503" s="538"/>
      <c r="T503" s="538"/>
      <c r="U503" s="538"/>
      <c r="V503" s="538"/>
      <c r="W503" s="538"/>
      <c r="X503" s="538"/>
      <c r="Y503" s="538"/>
      <c r="Z503" s="538"/>
    </row>
    <row r="504" spans="1:26" ht="18" customHeight="1">
      <c r="A504" s="538"/>
      <c r="B504" s="538"/>
      <c r="C504" s="538"/>
      <c r="D504" s="538"/>
      <c r="E504" s="538"/>
      <c r="F504" s="686"/>
      <c r="G504" s="538"/>
      <c r="H504" s="538"/>
      <c r="I504" s="538"/>
      <c r="J504" s="538"/>
      <c r="K504" s="538"/>
      <c r="L504" s="538"/>
      <c r="M504" s="538"/>
      <c r="N504" s="538"/>
      <c r="O504" s="538"/>
      <c r="P504" s="538"/>
      <c r="Q504" s="538"/>
      <c r="R504" s="538"/>
      <c r="S504" s="538"/>
      <c r="T504" s="538"/>
      <c r="U504" s="538"/>
      <c r="V504" s="538"/>
      <c r="W504" s="538"/>
      <c r="X504" s="538"/>
      <c r="Y504" s="538"/>
      <c r="Z504" s="538"/>
    </row>
    <row r="505" spans="1:26" ht="18" customHeight="1">
      <c r="A505" s="538"/>
      <c r="B505" s="538"/>
      <c r="C505" s="538"/>
      <c r="D505" s="538"/>
      <c r="E505" s="538"/>
      <c r="F505" s="686"/>
      <c r="G505" s="538"/>
      <c r="H505" s="538"/>
      <c r="I505" s="538"/>
      <c r="J505" s="538"/>
      <c r="K505" s="538"/>
      <c r="L505" s="538"/>
      <c r="M505" s="538"/>
      <c r="N505" s="538"/>
      <c r="O505" s="538"/>
      <c r="P505" s="538"/>
      <c r="Q505" s="538"/>
      <c r="R505" s="538"/>
      <c r="S505" s="538"/>
      <c r="T505" s="538"/>
      <c r="U505" s="538"/>
      <c r="V505" s="538"/>
      <c r="W505" s="538"/>
      <c r="X505" s="538"/>
      <c r="Y505" s="538"/>
      <c r="Z505" s="538"/>
    </row>
    <row r="506" spans="1:26" ht="18" customHeight="1">
      <c r="A506" s="538"/>
      <c r="B506" s="538"/>
      <c r="C506" s="538"/>
      <c r="D506" s="538"/>
      <c r="E506" s="538"/>
      <c r="F506" s="686"/>
      <c r="G506" s="538"/>
      <c r="H506" s="538"/>
      <c r="I506" s="538"/>
      <c r="J506" s="538"/>
      <c r="K506" s="538"/>
      <c r="L506" s="538"/>
      <c r="M506" s="538"/>
      <c r="N506" s="538"/>
      <c r="O506" s="538"/>
      <c r="P506" s="538"/>
      <c r="Q506" s="538"/>
      <c r="R506" s="538"/>
      <c r="S506" s="538"/>
      <c r="T506" s="538"/>
      <c r="U506" s="538"/>
      <c r="V506" s="538"/>
      <c r="W506" s="538"/>
      <c r="X506" s="538"/>
      <c r="Y506" s="538"/>
      <c r="Z506" s="538"/>
    </row>
    <row r="507" spans="1:26" ht="18" customHeight="1">
      <c r="A507" s="538"/>
      <c r="B507" s="538"/>
      <c r="C507" s="538"/>
      <c r="D507" s="538"/>
      <c r="E507" s="538"/>
      <c r="F507" s="686"/>
      <c r="G507" s="538"/>
      <c r="H507" s="538"/>
      <c r="I507" s="538"/>
      <c r="J507" s="538"/>
      <c r="K507" s="538"/>
      <c r="L507" s="538"/>
      <c r="M507" s="538"/>
      <c r="N507" s="538"/>
      <c r="O507" s="538"/>
      <c r="P507" s="538"/>
      <c r="Q507" s="538"/>
      <c r="R507" s="538"/>
      <c r="S507" s="538"/>
      <c r="T507" s="538"/>
      <c r="U507" s="538"/>
      <c r="V507" s="538"/>
      <c r="W507" s="538"/>
      <c r="X507" s="538"/>
      <c r="Y507" s="538"/>
      <c r="Z507" s="538"/>
    </row>
    <row r="508" spans="1:26" ht="18" customHeight="1">
      <c r="A508" s="538"/>
      <c r="B508" s="538"/>
      <c r="C508" s="538"/>
      <c r="D508" s="538"/>
      <c r="E508" s="538"/>
      <c r="F508" s="686"/>
      <c r="G508" s="538"/>
      <c r="H508" s="538"/>
      <c r="I508" s="538"/>
      <c r="J508" s="538"/>
      <c r="K508" s="538"/>
      <c r="L508" s="538"/>
      <c r="M508" s="538"/>
      <c r="N508" s="538"/>
      <c r="O508" s="538"/>
      <c r="P508" s="538"/>
      <c r="Q508" s="538"/>
      <c r="R508" s="538"/>
      <c r="S508" s="538"/>
      <c r="T508" s="538"/>
      <c r="U508" s="538"/>
      <c r="V508" s="538"/>
      <c r="W508" s="538"/>
      <c r="X508" s="538"/>
      <c r="Y508" s="538"/>
      <c r="Z508" s="538"/>
    </row>
    <row r="509" spans="1:26" ht="18" customHeight="1">
      <c r="A509" s="538"/>
      <c r="B509" s="538"/>
      <c r="C509" s="538"/>
      <c r="D509" s="538"/>
      <c r="E509" s="538"/>
      <c r="F509" s="686"/>
      <c r="G509" s="538"/>
      <c r="H509" s="538"/>
      <c r="I509" s="538"/>
      <c r="J509" s="538"/>
      <c r="K509" s="538"/>
      <c r="L509" s="538"/>
      <c r="M509" s="538"/>
      <c r="N509" s="538"/>
      <c r="O509" s="538"/>
      <c r="P509" s="538"/>
      <c r="Q509" s="538"/>
      <c r="R509" s="538"/>
      <c r="S509" s="538"/>
      <c r="T509" s="538"/>
      <c r="U509" s="538"/>
      <c r="V509" s="538"/>
      <c r="W509" s="538"/>
      <c r="X509" s="538"/>
      <c r="Y509" s="538"/>
      <c r="Z509" s="538"/>
    </row>
    <row r="510" spans="1:26" ht="18" customHeight="1">
      <c r="A510" s="538"/>
      <c r="B510" s="538"/>
      <c r="C510" s="538"/>
      <c r="D510" s="538"/>
      <c r="E510" s="538"/>
      <c r="F510" s="686"/>
      <c r="G510" s="538"/>
      <c r="H510" s="538"/>
      <c r="I510" s="538"/>
      <c r="J510" s="538"/>
      <c r="K510" s="538"/>
      <c r="L510" s="538"/>
      <c r="M510" s="538"/>
      <c r="N510" s="538"/>
      <c r="O510" s="538"/>
      <c r="P510" s="538"/>
      <c r="Q510" s="538"/>
      <c r="R510" s="538"/>
      <c r="S510" s="538"/>
      <c r="T510" s="538"/>
      <c r="U510" s="538"/>
      <c r="V510" s="538"/>
      <c r="W510" s="538"/>
      <c r="X510" s="538"/>
      <c r="Y510" s="538"/>
      <c r="Z510" s="538"/>
    </row>
    <row r="511" spans="1:26" ht="18" customHeight="1">
      <c r="A511" s="538"/>
      <c r="B511" s="538"/>
      <c r="C511" s="538"/>
      <c r="D511" s="538"/>
      <c r="E511" s="538"/>
      <c r="F511" s="686"/>
      <c r="G511" s="538"/>
      <c r="H511" s="538"/>
      <c r="I511" s="538"/>
      <c r="J511" s="538"/>
      <c r="K511" s="538"/>
      <c r="L511" s="538"/>
      <c r="M511" s="538"/>
      <c r="N511" s="538"/>
      <c r="O511" s="538"/>
      <c r="P511" s="538"/>
      <c r="Q511" s="538"/>
      <c r="R511" s="538"/>
      <c r="S511" s="538"/>
      <c r="T511" s="538"/>
      <c r="U511" s="538"/>
      <c r="V511" s="538"/>
      <c r="W511" s="538"/>
      <c r="X511" s="538"/>
      <c r="Y511" s="538"/>
      <c r="Z511" s="538"/>
    </row>
    <row r="512" spans="1:26" ht="18" customHeight="1">
      <c r="A512" s="538"/>
      <c r="B512" s="538"/>
      <c r="C512" s="538"/>
      <c r="D512" s="538"/>
      <c r="E512" s="538"/>
      <c r="F512" s="686"/>
      <c r="G512" s="538"/>
      <c r="H512" s="538"/>
      <c r="I512" s="538"/>
      <c r="J512" s="538"/>
      <c r="K512" s="538"/>
      <c r="L512" s="538"/>
      <c r="M512" s="538"/>
      <c r="N512" s="538"/>
      <c r="O512" s="538"/>
      <c r="P512" s="538"/>
      <c r="Q512" s="538"/>
      <c r="R512" s="538"/>
      <c r="S512" s="538"/>
      <c r="T512" s="538"/>
      <c r="U512" s="538"/>
      <c r="V512" s="538"/>
      <c r="W512" s="538"/>
      <c r="X512" s="538"/>
      <c r="Y512" s="538"/>
      <c r="Z512" s="538"/>
    </row>
    <row r="513" spans="1:26" ht="18" customHeight="1">
      <c r="A513" s="538"/>
      <c r="B513" s="538"/>
      <c r="C513" s="538"/>
      <c r="D513" s="538"/>
      <c r="E513" s="538"/>
      <c r="F513" s="686"/>
      <c r="G513" s="538"/>
      <c r="H513" s="538"/>
      <c r="I513" s="538"/>
      <c r="J513" s="538"/>
      <c r="K513" s="538"/>
      <c r="L513" s="538"/>
      <c r="M513" s="538"/>
      <c r="N513" s="538"/>
      <c r="O513" s="538"/>
      <c r="P513" s="538"/>
      <c r="Q513" s="538"/>
      <c r="R513" s="538"/>
      <c r="S513" s="538"/>
      <c r="T513" s="538"/>
      <c r="U513" s="538"/>
      <c r="V513" s="538"/>
      <c r="W513" s="538"/>
      <c r="X513" s="538"/>
      <c r="Y513" s="538"/>
      <c r="Z513" s="538"/>
    </row>
    <row r="514" spans="1:26" ht="18" customHeight="1">
      <c r="A514" s="538"/>
      <c r="B514" s="538"/>
      <c r="C514" s="538"/>
      <c r="D514" s="538"/>
      <c r="E514" s="538"/>
      <c r="F514" s="686"/>
      <c r="G514" s="538"/>
      <c r="H514" s="538"/>
      <c r="I514" s="538"/>
      <c r="J514" s="538"/>
      <c r="K514" s="538"/>
      <c r="L514" s="538"/>
      <c r="M514" s="538"/>
      <c r="N514" s="538"/>
      <c r="O514" s="538"/>
      <c r="P514" s="538"/>
      <c r="Q514" s="538"/>
      <c r="R514" s="538"/>
      <c r="S514" s="538"/>
      <c r="T514" s="538"/>
      <c r="U514" s="538"/>
      <c r="V514" s="538"/>
      <c r="W514" s="538"/>
      <c r="X514" s="538"/>
      <c r="Y514" s="538"/>
      <c r="Z514" s="538"/>
    </row>
    <row r="515" spans="1:26" ht="18" customHeight="1">
      <c r="A515" s="538"/>
      <c r="B515" s="538"/>
      <c r="C515" s="538"/>
      <c r="D515" s="538"/>
      <c r="E515" s="538"/>
      <c r="F515" s="686"/>
      <c r="G515" s="538"/>
      <c r="H515" s="538"/>
      <c r="I515" s="538"/>
      <c r="J515" s="538"/>
      <c r="K515" s="538"/>
      <c r="L515" s="538"/>
      <c r="M515" s="538"/>
      <c r="N515" s="538"/>
      <c r="O515" s="538"/>
      <c r="P515" s="538"/>
      <c r="Q515" s="538"/>
      <c r="R515" s="538"/>
      <c r="S515" s="538"/>
      <c r="T515" s="538"/>
      <c r="U515" s="538"/>
      <c r="V515" s="538"/>
      <c r="W515" s="538"/>
      <c r="X515" s="538"/>
      <c r="Y515" s="538"/>
      <c r="Z515" s="538"/>
    </row>
    <row r="516" spans="1:26" ht="18" customHeight="1">
      <c r="A516" s="538"/>
      <c r="B516" s="538"/>
      <c r="C516" s="538"/>
      <c r="D516" s="538"/>
      <c r="E516" s="538"/>
      <c r="F516" s="686"/>
      <c r="G516" s="538"/>
      <c r="H516" s="538"/>
      <c r="I516" s="538"/>
      <c r="J516" s="538"/>
      <c r="K516" s="538"/>
      <c r="L516" s="538"/>
      <c r="M516" s="538"/>
      <c r="N516" s="538"/>
      <c r="O516" s="538"/>
      <c r="P516" s="538"/>
      <c r="Q516" s="538"/>
      <c r="R516" s="538"/>
      <c r="S516" s="538"/>
      <c r="T516" s="538"/>
      <c r="U516" s="538"/>
      <c r="V516" s="538"/>
      <c r="W516" s="538"/>
      <c r="X516" s="538"/>
      <c r="Y516" s="538"/>
      <c r="Z516" s="538"/>
    </row>
    <row r="517" spans="1:26" ht="18" customHeight="1">
      <c r="A517" s="538"/>
      <c r="B517" s="538"/>
      <c r="C517" s="538"/>
      <c r="D517" s="538"/>
      <c r="E517" s="538"/>
      <c r="F517" s="686"/>
      <c r="G517" s="538"/>
      <c r="H517" s="538"/>
      <c r="I517" s="538"/>
      <c r="J517" s="538"/>
      <c r="K517" s="538"/>
      <c r="L517" s="538"/>
      <c r="M517" s="538"/>
      <c r="N517" s="538"/>
      <c r="O517" s="538"/>
      <c r="P517" s="538"/>
      <c r="Q517" s="538"/>
      <c r="R517" s="538"/>
      <c r="S517" s="538"/>
      <c r="T517" s="538"/>
      <c r="U517" s="538"/>
      <c r="V517" s="538"/>
      <c r="W517" s="538"/>
      <c r="X517" s="538"/>
      <c r="Y517" s="538"/>
      <c r="Z517" s="538"/>
    </row>
    <row r="518" spans="1:26" ht="18" customHeight="1">
      <c r="A518" s="538"/>
      <c r="B518" s="538"/>
      <c r="C518" s="538"/>
      <c r="D518" s="538"/>
      <c r="E518" s="538"/>
      <c r="F518" s="686"/>
      <c r="G518" s="538"/>
      <c r="H518" s="538"/>
      <c r="I518" s="538"/>
      <c r="J518" s="538"/>
      <c r="K518" s="538"/>
      <c r="L518" s="538"/>
      <c r="M518" s="538"/>
      <c r="N518" s="538"/>
      <c r="O518" s="538"/>
      <c r="P518" s="538"/>
      <c r="Q518" s="538"/>
      <c r="R518" s="538"/>
      <c r="S518" s="538"/>
      <c r="T518" s="538"/>
      <c r="U518" s="538"/>
      <c r="V518" s="538"/>
      <c r="W518" s="538"/>
      <c r="X518" s="538"/>
      <c r="Y518" s="538"/>
      <c r="Z518" s="538"/>
    </row>
    <row r="519" spans="1:26" ht="18" customHeight="1">
      <c r="A519" s="538"/>
      <c r="B519" s="538"/>
      <c r="C519" s="538"/>
      <c r="D519" s="538"/>
      <c r="E519" s="538"/>
      <c r="F519" s="686"/>
      <c r="G519" s="538"/>
      <c r="H519" s="538"/>
      <c r="I519" s="538"/>
      <c r="J519" s="538"/>
      <c r="K519" s="538"/>
      <c r="L519" s="538"/>
      <c r="M519" s="538"/>
      <c r="N519" s="538"/>
      <c r="O519" s="538"/>
      <c r="P519" s="538"/>
      <c r="Q519" s="538"/>
      <c r="R519" s="538"/>
      <c r="S519" s="538"/>
      <c r="T519" s="538"/>
      <c r="U519" s="538"/>
      <c r="V519" s="538"/>
      <c r="W519" s="538"/>
      <c r="X519" s="538"/>
      <c r="Y519" s="538"/>
      <c r="Z519" s="538"/>
    </row>
    <row r="520" spans="1:26" ht="18" customHeight="1">
      <c r="A520" s="538"/>
      <c r="B520" s="538"/>
      <c r="C520" s="538"/>
      <c r="D520" s="538"/>
      <c r="E520" s="538"/>
      <c r="F520" s="686"/>
      <c r="G520" s="538"/>
      <c r="H520" s="538"/>
      <c r="I520" s="538"/>
      <c r="J520" s="538"/>
      <c r="K520" s="538"/>
      <c r="L520" s="538"/>
      <c r="M520" s="538"/>
      <c r="N520" s="538"/>
      <c r="O520" s="538"/>
      <c r="P520" s="538"/>
      <c r="Q520" s="538"/>
      <c r="R520" s="538"/>
      <c r="S520" s="538"/>
      <c r="T520" s="538"/>
      <c r="U520" s="538"/>
      <c r="V520" s="538"/>
      <c r="W520" s="538"/>
      <c r="X520" s="538"/>
      <c r="Y520" s="538"/>
      <c r="Z520" s="538"/>
    </row>
    <row r="521" spans="1:26" ht="18" customHeight="1">
      <c r="A521" s="538"/>
      <c r="B521" s="538"/>
      <c r="C521" s="538"/>
      <c r="D521" s="538"/>
      <c r="E521" s="538"/>
      <c r="F521" s="686"/>
      <c r="G521" s="538"/>
      <c r="H521" s="538"/>
      <c r="I521" s="538"/>
      <c r="J521" s="538"/>
      <c r="K521" s="538"/>
      <c r="L521" s="538"/>
      <c r="M521" s="538"/>
      <c r="N521" s="538"/>
      <c r="O521" s="538"/>
      <c r="P521" s="538"/>
      <c r="Q521" s="538"/>
      <c r="R521" s="538"/>
      <c r="S521" s="538"/>
      <c r="T521" s="538"/>
      <c r="U521" s="538"/>
      <c r="V521" s="538"/>
      <c r="W521" s="538"/>
      <c r="X521" s="538"/>
      <c r="Y521" s="538"/>
      <c r="Z521" s="538"/>
    </row>
    <row r="522" spans="1:26" ht="18" customHeight="1">
      <c r="A522" s="538"/>
      <c r="B522" s="538"/>
      <c r="C522" s="538"/>
      <c r="D522" s="538"/>
      <c r="E522" s="538"/>
      <c r="F522" s="686"/>
      <c r="G522" s="538"/>
      <c r="H522" s="538"/>
      <c r="I522" s="538"/>
      <c r="J522" s="538"/>
      <c r="K522" s="538"/>
      <c r="L522" s="538"/>
      <c r="M522" s="538"/>
      <c r="N522" s="538"/>
      <c r="O522" s="538"/>
      <c r="P522" s="538"/>
      <c r="Q522" s="538"/>
      <c r="R522" s="538"/>
      <c r="S522" s="538"/>
      <c r="T522" s="538"/>
      <c r="U522" s="538"/>
      <c r="V522" s="538"/>
      <c r="W522" s="538"/>
      <c r="X522" s="538"/>
      <c r="Y522" s="538"/>
      <c r="Z522" s="538"/>
    </row>
    <row r="523" spans="1:26" ht="18" customHeight="1">
      <c r="A523" s="538"/>
      <c r="B523" s="538"/>
      <c r="C523" s="538"/>
      <c r="D523" s="538"/>
      <c r="E523" s="538"/>
      <c r="F523" s="686"/>
      <c r="G523" s="538"/>
      <c r="H523" s="538"/>
      <c r="I523" s="538"/>
      <c r="J523" s="538"/>
      <c r="K523" s="538"/>
      <c r="L523" s="538"/>
      <c r="M523" s="538"/>
      <c r="N523" s="538"/>
      <c r="O523" s="538"/>
      <c r="P523" s="538"/>
      <c r="Q523" s="538"/>
      <c r="R523" s="538"/>
      <c r="S523" s="538"/>
      <c r="T523" s="538"/>
      <c r="U523" s="538"/>
      <c r="V523" s="538"/>
      <c r="W523" s="538"/>
      <c r="X523" s="538"/>
      <c r="Y523" s="538"/>
      <c r="Z523" s="538"/>
    </row>
    <row r="524" spans="1:26" ht="18" customHeight="1">
      <c r="A524" s="538"/>
      <c r="B524" s="538"/>
      <c r="C524" s="538"/>
      <c r="D524" s="538"/>
      <c r="E524" s="538"/>
      <c r="F524" s="686"/>
      <c r="G524" s="538"/>
      <c r="H524" s="538"/>
      <c r="I524" s="538"/>
      <c r="J524" s="538"/>
      <c r="K524" s="538"/>
      <c r="L524" s="538"/>
      <c r="M524" s="538"/>
      <c r="N524" s="538"/>
      <c r="O524" s="538"/>
      <c r="P524" s="538"/>
      <c r="Q524" s="538"/>
      <c r="R524" s="538"/>
      <c r="S524" s="538"/>
      <c r="T524" s="538"/>
      <c r="U524" s="538"/>
      <c r="V524" s="538"/>
      <c r="W524" s="538"/>
      <c r="X524" s="538"/>
      <c r="Y524" s="538"/>
      <c r="Z524" s="538"/>
    </row>
    <row r="525" spans="1:26" ht="18" customHeight="1">
      <c r="A525" s="538"/>
      <c r="B525" s="538"/>
      <c r="C525" s="538"/>
      <c r="D525" s="538"/>
      <c r="E525" s="538"/>
      <c r="F525" s="686"/>
      <c r="G525" s="538"/>
      <c r="H525" s="538"/>
      <c r="I525" s="538"/>
      <c r="J525" s="538"/>
      <c r="K525" s="538"/>
      <c r="L525" s="538"/>
      <c r="M525" s="538"/>
      <c r="N525" s="538"/>
      <c r="O525" s="538"/>
      <c r="P525" s="538"/>
      <c r="Q525" s="538"/>
      <c r="R525" s="538"/>
      <c r="S525" s="538"/>
      <c r="T525" s="538"/>
      <c r="U525" s="538"/>
      <c r="V525" s="538"/>
      <c r="W525" s="538"/>
      <c r="X525" s="538"/>
      <c r="Y525" s="538"/>
      <c r="Z525" s="538"/>
    </row>
    <row r="526" spans="1:26" ht="18" customHeight="1">
      <c r="A526" s="538"/>
      <c r="B526" s="538"/>
      <c r="C526" s="538"/>
      <c r="D526" s="538"/>
      <c r="E526" s="538"/>
      <c r="F526" s="686"/>
      <c r="G526" s="538"/>
      <c r="H526" s="538"/>
      <c r="I526" s="538"/>
      <c r="J526" s="538"/>
      <c r="K526" s="538"/>
      <c r="L526" s="538"/>
      <c r="M526" s="538"/>
      <c r="N526" s="538"/>
      <c r="O526" s="538"/>
      <c r="P526" s="538"/>
      <c r="Q526" s="538"/>
      <c r="R526" s="538"/>
      <c r="S526" s="538"/>
      <c r="T526" s="538"/>
      <c r="U526" s="538"/>
      <c r="V526" s="538"/>
      <c r="W526" s="538"/>
      <c r="X526" s="538"/>
      <c r="Y526" s="538"/>
      <c r="Z526" s="538"/>
    </row>
    <row r="527" spans="1:26" ht="18" customHeight="1">
      <c r="A527" s="538"/>
      <c r="B527" s="538"/>
      <c r="C527" s="538"/>
      <c r="D527" s="538"/>
      <c r="E527" s="538"/>
      <c r="F527" s="686"/>
      <c r="G527" s="538"/>
      <c r="H527" s="538"/>
      <c r="I527" s="538"/>
      <c r="J527" s="538"/>
      <c r="K527" s="538"/>
      <c r="L527" s="538"/>
      <c r="M527" s="538"/>
      <c r="N527" s="538"/>
      <c r="O527" s="538"/>
      <c r="P527" s="538"/>
      <c r="Q527" s="538"/>
      <c r="R527" s="538"/>
      <c r="S527" s="538"/>
      <c r="T527" s="538"/>
      <c r="U527" s="538"/>
      <c r="V527" s="538"/>
      <c r="W527" s="538"/>
      <c r="X527" s="538"/>
      <c r="Y527" s="538"/>
      <c r="Z527" s="538"/>
    </row>
    <row r="528" spans="1:26" ht="18" customHeight="1">
      <c r="A528" s="538"/>
      <c r="B528" s="538"/>
      <c r="C528" s="538"/>
      <c r="D528" s="538"/>
      <c r="E528" s="538"/>
      <c r="F528" s="686"/>
      <c r="G528" s="538"/>
      <c r="H528" s="538"/>
      <c r="I528" s="538"/>
      <c r="J528" s="538"/>
      <c r="K528" s="538"/>
      <c r="L528" s="538"/>
      <c r="M528" s="538"/>
      <c r="N528" s="538"/>
      <c r="O528" s="538"/>
      <c r="P528" s="538"/>
      <c r="Q528" s="538"/>
      <c r="R528" s="538"/>
      <c r="S528" s="538"/>
      <c r="T528" s="538"/>
      <c r="U528" s="538"/>
      <c r="V528" s="538"/>
      <c r="W528" s="538"/>
      <c r="X528" s="538"/>
      <c r="Y528" s="538"/>
      <c r="Z528" s="538"/>
    </row>
    <row r="529" spans="1:26" ht="18" customHeight="1">
      <c r="A529" s="538"/>
      <c r="B529" s="538"/>
      <c r="C529" s="538"/>
      <c r="D529" s="538"/>
      <c r="E529" s="538"/>
      <c r="F529" s="686"/>
      <c r="G529" s="538"/>
      <c r="H529" s="538"/>
      <c r="I529" s="538"/>
      <c r="J529" s="538"/>
      <c r="K529" s="538"/>
      <c r="L529" s="538"/>
      <c r="M529" s="538"/>
      <c r="N529" s="538"/>
      <c r="O529" s="538"/>
      <c r="P529" s="538"/>
      <c r="Q529" s="538"/>
      <c r="R529" s="538"/>
      <c r="S529" s="538"/>
      <c r="T529" s="538"/>
      <c r="U529" s="538"/>
      <c r="V529" s="538"/>
      <c r="W529" s="538"/>
      <c r="X529" s="538"/>
      <c r="Y529" s="538"/>
      <c r="Z529" s="538"/>
    </row>
    <row r="530" spans="1:26" ht="18" customHeight="1">
      <c r="A530" s="538"/>
      <c r="B530" s="538"/>
      <c r="C530" s="538"/>
      <c r="D530" s="538"/>
      <c r="E530" s="538"/>
      <c r="F530" s="686"/>
      <c r="G530" s="538"/>
      <c r="H530" s="538"/>
      <c r="I530" s="538"/>
      <c r="J530" s="538"/>
      <c r="K530" s="538"/>
      <c r="L530" s="538"/>
      <c r="M530" s="538"/>
      <c r="N530" s="538"/>
      <c r="O530" s="538"/>
      <c r="P530" s="538"/>
      <c r="Q530" s="538"/>
      <c r="R530" s="538"/>
      <c r="S530" s="538"/>
      <c r="T530" s="538"/>
      <c r="U530" s="538"/>
      <c r="V530" s="538"/>
      <c r="W530" s="538"/>
      <c r="X530" s="538"/>
      <c r="Y530" s="538"/>
      <c r="Z530" s="538"/>
    </row>
    <row r="531" spans="1:26" ht="18" customHeight="1">
      <c r="A531" s="538"/>
      <c r="B531" s="538"/>
      <c r="C531" s="538"/>
      <c r="D531" s="538"/>
      <c r="E531" s="538"/>
      <c r="F531" s="686"/>
      <c r="G531" s="538"/>
      <c r="H531" s="538"/>
      <c r="I531" s="538"/>
      <c r="J531" s="538"/>
      <c r="K531" s="538"/>
      <c r="L531" s="538"/>
      <c r="M531" s="538"/>
      <c r="N531" s="538"/>
      <c r="O531" s="538"/>
      <c r="P531" s="538"/>
      <c r="Q531" s="538"/>
      <c r="R531" s="538"/>
      <c r="S531" s="538"/>
      <c r="T531" s="538"/>
      <c r="U531" s="538"/>
      <c r="V531" s="538"/>
      <c r="W531" s="538"/>
      <c r="X531" s="538"/>
      <c r="Y531" s="538"/>
      <c r="Z531" s="538"/>
    </row>
    <row r="532" spans="1:26" ht="18" customHeight="1">
      <c r="A532" s="538"/>
      <c r="B532" s="538"/>
      <c r="C532" s="538"/>
      <c r="D532" s="538"/>
      <c r="E532" s="538"/>
      <c r="F532" s="686"/>
      <c r="G532" s="538"/>
      <c r="H532" s="538"/>
      <c r="I532" s="538"/>
      <c r="J532" s="538"/>
      <c r="K532" s="538"/>
      <c r="L532" s="538"/>
      <c r="M532" s="538"/>
      <c r="N532" s="538"/>
      <c r="O532" s="538"/>
      <c r="P532" s="538"/>
      <c r="Q532" s="538"/>
      <c r="R532" s="538"/>
      <c r="S532" s="538"/>
      <c r="T532" s="538"/>
      <c r="U532" s="538"/>
      <c r="V532" s="538"/>
      <c r="W532" s="538"/>
      <c r="X532" s="538"/>
      <c r="Y532" s="538"/>
      <c r="Z532" s="538"/>
    </row>
    <row r="533" spans="1:26" ht="18" customHeight="1">
      <c r="A533" s="538"/>
      <c r="B533" s="538"/>
      <c r="C533" s="538"/>
      <c r="D533" s="538"/>
      <c r="E533" s="538"/>
      <c r="F533" s="686"/>
      <c r="G533" s="538"/>
      <c r="H533" s="538"/>
      <c r="I533" s="538"/>
      <c r="J533" s="538"/>
      <c r="K533" s="538"/>
      <c r="L533" s="538"/>
      <c r="M533" s="538"/>
      <c r="N533" s="538"/>
      <c r="O533" s="538"/>
      <c r="P533" s="538"/>
      <c r="Q533" s="538"/>
      <c r="R533" s="538"/>
      <c r="S533" s="538"/>
      <c r="T533" s="538"/>
      <c r="U533" s="538"/>
      <c r="V533" s="538"/>
      <c r="W533" s="538"/>
      <c r="X533" s="538"/>
      <c r="Y533" s="538"/>
      <c r="Z533" s="538"/>
    </row>
    <row r="534" spans="1:26" ht="18" customHeight="1">
      <c r="A534" s="538"/>
      <c r="B534" s="538"/>
      <c r="C534" s="538"/>
      <c r="D534" s="538"/>
      <c r="E534" s="538"/>
      <c r="F534" s="686"/>
      <c r="G534" s="538"/>
      <c r="H534" s="538"/>
      <c r="I534" s="538"/>
      <c r="J534" s="538"/>
      <c r="K534" s="538"/>
      <c r="L534" s="538"/>
      <c r="M534" s="538"/>
      <c r="N534" s="538"/>
      <c r="O534" s="538"/>
      <c r="P534" s="538"/>
      <c r="Q534" s="538"/>
      <c r="R534" s="538"/>
      <c r="S534" s="538"/>
      <c r="T534" s="538"/>
      <c r="U534" s="538"/>
      <c r="V534" s="538"/>
      <c r="W534" s="538"/>
      <c r="X534" s="538"/>
      <c r="Y534" s="538"/>
      <c r="Z534" s="538"/>
    </row>
    <row r="535" spans="1:26" ht="18" customHeight="1">
      <c r="A535" s="538"/>
      <c r="B535" s="538"/>
      <c r="C535" s="538"/>
      <c r="D535" s="538"/>
      <c r="E535" s="538"/>
      <c r="F535" s="686"/>
      <c r="G535" s="538"/>
      <c r="H535" s="538"/>
      <c r="I535" s="538"/>
      <c r="J535" s="538"/>
      <c r="K535" s="538"/>
      <c r="L535" s="538"/>
      <c r="M535" s="538"/>
      <c r="N535" s="538"/>
      <c r="O535" s="538"/>
      <c r="P535" s="538"/>
      <c r="Q535" s="538"/>
      <c r="R535" s="538"/>
      <c r="S535" s="538"/>
      <c r="T535" s="538"/>
      <c r="U535" s="538"/>
      <c r="V535" s="538"/>
      <c r="W535" s="538"/>
      <c r="X535" s="538"/>
      <c r="Y535" s="538"/>
      <c r="Z535" s="538"/>
    </row>
    <row r="536" spans="1:26" ht="18" customHeight="1">
      <c r="A536" s="538"/>
      <c r="B536" s="538"/>
      <c r="C536" s="538"/>
      <c r="D536" s="538"/>
      <c r="E536" s="538"/>
      <c r="F536" s="686"/>
      <c r="G536" s="538"/>
      <c r="H536" s="538"/>
      <c r="I536" s="538"/>
      <c r="J536" s="538"/>
      <c r="K536" s="538"/>
      <c r="L536" s="538"/>
      <c r="M536" s="538"/>
      <c r="N536" s="538"/>
      <c r="O536" s="538"/>
      <c r="P536" s="538"/>
      <c r="Q536" s="538"/>
      <c r="R536" s="538"/>
      <c r="S536" s="538"/>
      <c r="T536" s="538"/>
      <c r="U536" s="538"/>
      <c r="V536" s="538"/>
      <c r="W536" s="538"/>
      <c r="X536" s="538"/>
      <c r="Y536" s="538"/>
      <c r="Z536" s="538"/>
    </row>
    <row r="537" spans="1:26" ht="18" customHeight="1">
      <c r="A537" s="538"/>
      <c r="B537" s="538"/>
      <c r="C537" s="538"/>
      <c r="D537" s="538"/>
      <c r="E537" s="538"/>
      <c r="F537" s="686"/>
      <c r="G537" s="538"/>
      <c r="H537" s="538"/>
      <c r="I537" s="538"/>
      <c r="J537" s="538"/>
      <c r="K537" s="538"/>
      <c r="L537" s="538"/>
      <c r="M537" s="538"/>
      <c r="N537" s="538"/>
      <c r="O537" s="538"/>
      <c r="P537" s="538"/>
      <c r="Q537" s="538"/>
      <c r="R537" s="538"/>
      <c r="S537" s="538"/>
      <c r="T537" s="538"/>
      <c r="U537" s="538"/>
      <c r="V537" s="538"/>
      <c r="W537" s="538"/>
      <c r="X537" s="538"/>
      <c r="Y537" s="538"/>
      <c r="Z537" s="538"/>
    </row>
    <row r="538" spans="1:26" ht="18" customHeight="1">
      <c r="A538" s="538"/>
      <c r="B538" s="538"/>
      <c r="C538" s="538"/>
      <c r="D538" s="538"/>
      <c r="E538" s="538"/>
      <c r="F538" s="686"/>
      <c r="G538" s="538"/>
      <c r="H538" s="538"/>
      <c r="I538" s="538"/>
      <c r="J538" s="538"/>
      <c r="K538" s="538"/>
      <c r="L538" s="538"/>
      <c r="M538" s="538"/>
      <c r="N538" s="538"/>
      <c r="O538" s="538"/>
      <c r="P538" s="538"/>
      <c r="Q538" s="538"/>
      <c r="R538" s="538"/>
      <c r="S538" s="538"/>
      <c r="T538" s="538"/>
      <c r="U538" s="538"/>
      <c r="V538" s="538"/>
      <c r="W538" s="538"/>
      <c r="X538" s="538"/>
      <c r="Y538" s="538"/>
      <c r="Z538" s="538"/>
    </row>
    <row r="539" spans="1:26" ht="18" customHeight="1">
      <c r="A539" s="538"/>
      <c r="B539" s="538"/>
      <c r="C539" s="538"/>
      <c r="D539" s="538"/>
      <c r="E539" s="538"/>
      <c r="F539" s="686"/>
      <c r="G539" s="538"/>
      <c r="H539" s="538"/>
      <c r="I539" s="538"/>
      <c r="J539" s="538"/>
      <c r="K539" s="538"/>
      <c r="L539" s="538"/>
      <c r="M539" s="538"/>
      <c r="N539" s="538"/>
      <c r="O539" s="538"/>
      <c r="P539" s="538"/>
      <c r="Q539" s="538"/>
      <c r="R539" s="538"/>
      <c r="S539" s="538"/>
      <c r="T539" s="538"/>
      <c r="U539" s="538"/>
      <c r="V539" s="538"/>
      <c r="W539" s="538"/>
      <c r="X539" s="538"/>
      <c r="Y539" s="538"/>
      <c r="Z539" s="538"/>
    </row>
    <row r="540" spans="1:26" ht="18" customHeight="1">
      <c r="A540" s="538"/>
      <c r="B540" s="538"/>
      <c r="C540" s="538"/>
      <c r="D540" s="538"/>
      <c r="E540" s="538"/>
      <c r="F540" s="686"/>
      <c r="G540" s="538"/>
      <c r="H540" s="538"/>
      <c r="I540" s="538"/>
      <c r="J540" s="538"/>
      <c r="K540" s="538"/>
      <c r="L540" s="538"/>
      <c r="M540" s="538"/>
      <c r="N540" s="538"/>
      <c r="O540" s="538"/>
      <c r="P540" s="538"/>
      <c r="Q540" s="538"/>
      <c r="R540" s="538"/>
      <c r="S540" s="538"/>
      <c r="T540" s="538"/>
      <c r="U540" s="538"/>
      <c r="V540" s="538"/>
      <c r="W540" s="538"/>
      <c r="X540" s="538"/>
      <c r="Y540" s="538"/>
      <c r="Z540" s="538"/>
    </row>
    <row r="541" spans="1:26" ht="18" customHeight="1">
      <c r="A541" s="538"/>
      <c r="B541" s="538"/>
      <c r="C541" s="538"/>
      <c r="D541" s="538"/>
      <c r="E541" s="538"/>
      <c r="F541" s="686"/>
      <c r="G541" s="538"/>
      <c r="H541" s="538"/>
      <c r="I541" s="538"/>
      <c r="J541" s="538"/>
      <c r="K541" s="538"/>
      <c r="L541" s="538"/>
      <c r="M541" s="538"/>
      <c r="N541" s="538"/>
      <c r="O541" s="538"/>
      <c r="P541" s="538"/>
      <c r="Q541" s="538"/>
      <c r="R541" s="538"/>
      <c r="S541" s="538"/>
      <c r="T541" s="538"/>
      <c r="U541" s="538"/>
      <c r="V541" s="538"/>
      <c r="W541" s="538"/>
      <c r="X541" s="538"/>
      <c r="Y541" s="538"/>
      <c r="Z541" s="538"/>
    </row>
    <row r="542" spans="1:26" ht="18" customHeight="1">
      <c r="A542" s="538"/>
      <c r="B542" s="538"/>
      <c r="C542" s="538"/>
      <c r="D542" s="538"/>
      <c r="E542" s="538"/>
      <c r="F542" s="686"/>
      <c r="G542" s="538"/>
      <c r="H542" s="538"/>
      <c r="I542" s="538"/>
      <c r="J542" s="538"/>
      <c r="K542" s="538"/>
      <c r="L542" s="538"/>
      <c r="M542" s="538"/>
      <c r="N542" s="538"/>
      <c r="O542" s="538"/>
      <c r="P542" s="538"/>
      <c r="Q542" s="538"/>
      <c r="R542" s="538"/>
      <c r="S542" s="538"/>
      <c r="T542" s="538"/>
      <c r="U542" s="538"/>
      <c r="V542" s="538"/>
      <c r="W542" s="538"/>
      <c r="X542" s="538"/>
      <c r="Y542" s="538"/>
      <c r="Z542" s="538"/>
    </row>
    <row r="543" spans="1:26" ht="18" customHeight="1">
      <c r="A543" s="538"/>
      <c r="B543" s="538"/>
      <c r="C543" s="538"/>
      <c r="D543" s="538"/>
      <c r="E543" s="538"/>
      <c r="F543" s="686"/>
      <c r="G543" s="538"/>
      <c r="H543" s="538"/>
      <c r="I543" s="538"/>
      <c r="J543" s="538"/>
      <c r="K543" s="538"/>
      <c r="L543" s="538"/>
      <c r="M543" s="538"/>
      <c r="N543" s="538"/>
      <c r="O543" s="538"/>
      <c r="P543" s="538"/>
      <c r="Q543" s="538"/>
      <c r="R543" s="538"/>
      <c r="S543" s="538"/>
      <c r="T543" s="538"/>
      <c r="U543" s="538"/>
      <c r="V543" s="538"/>
      <c r="W543" s="538"/>
      <c r="X543" s="538"/>
      <c r="Y543" s="538"/>
      <c r="Z543" s="538"/>
    </row>
    <row r="544" spans="1:26" ht="18" customHeight="1">
      <c r="A544" s="538"/>
      <c r="B544" s="538"/>
      <c r="C544" s="538"/>
      <c r="D544" s="538"/>
      <c r="E544" s="538"/>
      <c r="F544" s="686"/>
      <c r="G544" s="538"/>
      <c r="H544" s="538"/>
      <c r="I544" s="538"/>
      <c r="J544" s="538"/>
      <c r="K544" s="538"/>
      <c r="L544" s="538"/>
      <c r="M544" s="538"/>
      <c r="N544" s="538"/>
      <c r="O544" s="538"/>
      <c r="P544" s="538"/>
      <c r="Q544" s="538"/>
      <c r="R544" s="538"/>
      <c r="S544" s="538"/>
      <c r="T544" s="538"/>
      <c r="U544" s="538"/>
      <c r="V544" s="538"/>
      <c r="W544" s="538"/>
      <c r="X544" s="538"/>
      <c r="Y544" s="538"/>
      <c r="Z544" s="538"/>
    </row>
    <row r="545" spans="1:26" ht="18" customHeight="1">
      <c r="A545" s="538"/>
      <c r="B545" s="538"/>
      <c r="C545" s="538"/>
      <c r="D545" s="538"/>
      <c r="E545" s="538"/>
      <c r="F545" s="686"/>
      <c r="G545" s="538"/>
      <c r="H545" s="538"/>
      <c r="I545" s="538"/>
      <c r="J545" s="538"/>
      <c r="K545" s="538"/>
      <c r="L545" s="538"/>
      <c r="M545" s="538"/>
      <c r="N545" s="538"/>
      <c r="O545" s="538"/>
      <c r="P545" s="538"/>
      <c r="Q545" s="538"/>
      <c r="R545" s="538"/>
      <c r="S545" s="538"/>
      <c r="T545" s="538"/>
      <c r="U545" s="538"/>
      <c r="V545" s="538"/>
      <c r="W545" s="538"/>
      <c r="X545" s="538"/>
      <c r="Y545" s="538"/>
      <c r="Z545" s="538"/>
    </row>
    <row r="546" spans="1:26" ht="18" customHeight="1">
      <c r="A546" s="538"/>
      <c r="B546" s="538"/>
      <c r="C546" s="538"/>
      <c r="D546" s="538"/>
      <c r="E546" s="538"/>
      <c r="F546" s="686"/>
      <c r="G546" s="538"/>
      <c r="H546" s="538"/>
      <c r="I546" s="538"/>
      <c r="J546" s="538"/>
      <c r="K546" s="538"/>
      <c r="L546" s="538"/>
      <c r="M546" s="538"/>
      <c r="N546" s="538"/>
      <c r="O546" s="538"/>
      <c r="P546" s="538"/>
      <c r="Q546" s="538"/>
      <c r="R546" s="538"/>
      <c r="S546" s="538"/>
      <c r="T546" s="538"/>
      <c r="U546" s="538"/>
      <c r="V546" s="538"/>
      <c r="W546" s="538"/>
      <c r="X546" s="538"/>
      <c r="Y546" s="538"/>
      <c r="Z546" s="538"/>
    </row>
    <row r="547" spans="1:26" ht="18" customHeight="1">
      <c r="A547" s="538"/>
      <c r="B547" s="538"/>
      <c r="C547" s="538"/>
      <c r="D547" s="538"/>
      <c r="E547" s="538"/>
      <c r="F547" s="686"/>
      <c r="G547" s="538"/>
      <c r="H547" s="538"/>
      <c r="I547" s="538"/>
      <c r="J547" s="538"/>
      <c r="K547" s="538"/>
      <c r="L547" s="538"/>
      <c r="M547" s="538"/>
      <c r="N547" s="538"/>
      <c r="O547" s="538"/>
      <c r="P547" s="538"/>
      <c r="Q547" s="538"/>
      <c r="R547" s="538"/>
      <c r="S547" s="538"/>
      <c r="T547" s="538"/>
      <c r="U547" s="538"/>
      <c r="V547" s="538"/>
      <c r="W547" s="538"/>
      <c r="X547" s="538"/>
      <c r="Y547" s="538"/>
      <c r="Z547" s="538"/>
    </row>
    <row r="548" spans="1:26" ht="18" customHeight="1">
      <c r="A548" s="538"/>
      <c r="B548" s="538"/>
      <c r="C548" s="538"/>
      <c r="D548" s="538"/>
      <c r="E548" s="538"/>
      <c r="F548" s="686"/>
      <c r="G548" s="538"/>
      <c r="H548" s="538"/>
      <c r="I548" s="538"/>
      <c r="J548" s="538"/>
      <c r="K548" s="538"/>
      <c r="L548" s="538"/>
      <c r="M548" s="538"/>
      <c r="N548" s="538"/>
      <c r="O548" s="538"/>
      <c r="P548" s="538"/>
      <c r="Q548" s="538"/>
      <c r="R548" s="538"/>
      <c r="S548" s="538"/>
      <c r="T548" s="538"/>
      <c r="U548" s="538"/>
      <c r="V548" s="538"/>
      <c r="W548" s="538"/>
      <c r="X548" s="538"/>
      <c r="Y548" s="538"/>
      <c r="Z548" s="538"/>
    </row>
    <row r="549" spans="1:26" ht="18" customHeight="1">
      <c r="A549" s="538"/>
      <c r="B549" s="538"/>
      <c r="C549" s="538"/>
      <c r="D549" s="538"/>
      <c r="E549" s="538"/>
      <c r="F549" s="686"/>
      <c r="G549" s="538"/>
      <c r="H549" s="538"/>
      <c r="I549" s="538"/>
      <c r="J549" s="538"/>
      <c r="K549" s="538"/>
      <c r="L549" s="538"/>
      <c r="M549" s="538"/>
      <c r="N549" s="538"/>
      <c r="O549" s="538"/>
      <c r="P549" s="538"/>
      <c r="Q549" s="538"/>
      <c r="R549" s="538"/>
      <c r="S549" s="538"/>
      <c r="T549" s="538"/>
      <c r="U549" s="538"/>
      <c r="V549" s="538"/>
      <c r="W549" s="538"/>
      <c r="X549" s="538"/>
      <c r="Y549" s="538"/>
      <c r="Z549" s="538"/>
    </row>
    <row r="550" spans="1:26" ht="18" customHeight="1">
      <c r="A550" s="538"/>
      <c r="B550" s="538"/>
      <c r="C550" s="538"/>
      <c r="D550" s="538"/>
      <c r="E550" s="538"/>
      <c r="F550" s="686"/>
      <c r="G550" s="538"/>
      <c r="H550" s="538"/>
      <c r="I550" s="538"/>
      <c r="J550" s="538"/>
      <c r="K550" s="538"/>
      <c r="L550" s="538"/>
      <c r="M550" s="538"/>
      <c r="N550" s="538"/>
      <c r="O550" s="538"/>
      <c r="P550" s="538"/>
      <c r="Q550" s="538"/>
      <c r="R550" s="538"/>
      <c r="S550" s="538"/>
      <c r="T550" s="538"/>
      <c r="U550" s="538"/>
      <c r="V550" s="538"/>
      <c r="W550" s="538"/>
      <c r="X550" s="538"/>
      <c r="Y550" s="538"/>
      <c r="Z550" s="538"/>
    </row>
    <row r="551" spans="1:26" ht="18" customHeight="1">
      <c r="A551" s="538"/>
      <c r="B551" s="538"/>
      <c r="C551" s="538"/>
      <c r="D551" s="538"/>
      <c r="E551" s="538"/>
      <c r="F551" s="686"/>
      <c r="G551" s="538"/>
      <c r="H551" s="538"/>
      <c r="I551" s="538"/>
      <c r="J551" s="538"/>
      <c r="K551" s="538"/>
      <c r="L551" s="538"/>
      <c r="M551" s="538"/>
      <c r="N551" s="538"/>
      <c r="O551" s="538"/>
      <c r="P551" s="538"/>
      <c r="Q551" s="538"/>
      <c r="R551" s="538"/>
      <c r="S551" s="538"/>
      <c r="T551" s="538"/>
      <c r="U551" s="538"/>
      <c r="V551" s="538"/>
      <c r="W551" s="538"/>
      <c r="X551" s="538"/>
      <c r="Y551" s="538"/>
      <c r="Z551" s="538"/>
    </row>
    <row r="552" spans="1:26" ht="18" customHeight="1">
      <c r="A552" s="538"/>
      <c r="B552" s="538"/>
      <c r="C552" s="538"/>
      <c r="D552" s="538"/>
      <c r="E552" s="538"/>
      <c r="F552" s="686"/>
      <c r="G552" s="538"/>
      <c r="H552" s="538"/>
      <c r="I552" s="538"/>
      <c r="J552" s="538"/>
      <c r="K552" s="538"/>
      <c r="L552" s="538"/>
      <c r="M552" s="538"/>
      <c r="N552" s="538"/>
      <c r="O552" s="538"/>
      <c r="P552" s="538"/>
      <c r="Q552" s="538"/>
      <c r="R552" s="538"/>
      <c r="S552" s="538"/>
      <c r="T552" s="538"/>
      <c r="U552" s="538"/>
      <c r="V552" s="538"/>
      <c r="W552" s="538"/>
      <c r="X552" s="538"/>
      <c r="Y552" s="538"/>
      <c r="Z552" s="538"/>
    </row>
    <row r="553" spans="1:26" ht="18" customHeight="1">
      <c r="A553" s="538"/>
      <c r="B553" s="538"/>
      <c r="C553" s="538"/>
      <c r="D553" s="538"/>
      <c r="E553" s="538"/>
      <c r="F553" s="686"/>
      <c r="G553" s="538"/>
      <c r="H553" s="538"/>
      <c r="I553" s="538"/>
      <c r="J553" s="538"/>
      <c r="K553" s="538"/>
      <c r="L553" s="538"/>
      <c r="M553" s="538"/>
      <c r="N553" s="538"/>
      <c r="O553" s="538"/>
      <c r="P553" s="538"/>
      <c r="Q553" s="538"/>
      <c r="R553" s="538"/>
      <c r="S553" s="538"/>
      <c r="T553" s="538"/>
      <c r="U553" s="538"/>
      <c r="V553" s="538"/>
      <c r="W553" s="538"/>
      <c r="X553" s="538"/>
      <c r="Y553" s="538"/>
      <c r="Z553" s="538"/>
    </row>
    <row r="554" spans="1:26" ht="18" customHeight="1">
      <c r="A554" s="538"/>
      <c r="B554" s="538"/>
      <c r="C554" s="538"/>
      <c r="D554" s="538"/>
      <c r="E554" s="538"/>
      <c r="F554" s="686"/>
      <c r="G554" s="538"/>
      <c r="H554" s="538"/>
      <c r="I554" s="538"/>
      <c r="J554" s="538"/>
      <c r="K554" s="538"/>
      <c r="L554" s="538"/>
      <c r="M554" s="538"/>
      <c r="N554" s="538"/>
      <c r="O554" s="538"/>
      <c r="P554" s="538"/>
      <c r="Q554" s="538"/>
      <c r="R554" s="538"/>
      <c r="S554" s="538"/>
      <c r="T554" s="538"/>
      <c r="U554" s="538"/>
      <c r="V554" s="538"/>
      <c r="W554" s="538"/>
      <c r="X554" s="538"/>
      <c r="Y554" s="538"/>
      <c r="Z554" s="538"/>
    </row>
    <row r="555" spans="1:26" ht="18" customHeight="1">
      <c r="A555" s="538"/>
      <c r="B555" s="538"/>
      <c r="C555" s="538"/>
      <c r="D555" s="538"/>
      <c r="E555" s="538"/>
      <c r="F555" s="686"/>
      <c r="G555" s="538"/>
      <c r="H555" s="538"/>
      <c r="I555" s="538"/>
      <c r="J555" s="538"/>
      <c r="K555" s="538"/>
      <c r="L555" s="538"/>
      <c r="M555" s="538"/>
      <c r="N555" s="538"/>
      <c r="O555" s="538"/>
      <c r="P555" s="538"/>
      <c r="Q555" s="538"/>
      <c r="R555" s="538"/>
      <c r="S555" s="538"/>
      <c r="T555" s="538"/>
      <c r="U555" s="538"/>
      <c r="V555" s="538"/>
      <c r="W555" s="538"/>
      <c r="X555" s="538"/>
      <c r="Y555" s="538"/>
      <c r="Z555" s="538"/>
    </row>
    <row r="556" spans="1:26" ht="18" customHeight="1">
      <c r="A556" s="538"/>
      <c r="B556" s="538"/>
      <c r="C556" s="538"/>
      <c r="D556" s="538"/>
      <c r="E556" s="538"/>
      <c r="F556" s="686"/>
      <c r="G556" s="538"/>
      <c r="H556" s="538"/>
      <c r="I556" s="538"/>
      <c r="J556" s="538"/>
      <c r="K556" s="538"/>
      <c r="L556" s="538"/>
      <c r="M556" s="538"/>
      <c r="N556" s="538"/>
      <c r="O556" s="538"/>
      <c r="P556" s="538"/>
      <c r="Q556" s="538"/>
      <c r="R556" s="538"/>
      <c r="S556" s="538"/>
      <c r="T556" s="538"/>
      <c r="U556" s="538"/>
      <c r="V556" s="538"/>
      <c r="W556" s="538"/>
      <c r="X556" s="538"/>
      <c r="Y556" s="538"/>
      <c r="Z556" s="538"/>
    </row>
    <row r="557" spans="1:26" ht="18" customHeight="1">
      <c r="A557" s="538"/>
      <c r="B557" s="538"/>
      <c r="C557" s="538"/>
      <c r="D557" s="538"/>
      <c r="E557" s="538"/>
      <c r="F557" s="686"/>
      <c r="G557" s="538"/>
      <c r="H557" s="538"/>
      <c r="I557" s="538"/>
      <c r="J557" s="538"/>
      <c r="K557" s="538"/>
      <c r="L557" s="538"/>
      <c r="M557" s="538"/>
      <c r="N557" s="538"/>
      <c r="O557" s="538"/>
      <c r="P557" s="538"/>
      <c r="Q557" s="538"/>
      <c r="R557" s="538"/>
      <c r="S557" s="538"/>
      <c r="T557" s="538"/>
      <c r="U557" s="538"/>
      <c r="V557" s="538"/>
      <c r="W557" s="538"/>
      <c r="X557" s="538"/>
      <c r="Y557" s="538"/>
      <c r="Z557" s="538"/>
    </row>
    <row r="558" spans="1:26" ht="18" customHeight="1">
      <c r="A558" s="538"/>
      <c r="B558" s="538"/>
      <c r="C558" s="538"/>
      <c r="D558" s="538"/>
      <c r="E558" s="538"/>
      <c r="F558" s="686"/>
      <c r="G558" s="538"/>
      <c r="H558" s="538"/>
      <c r="I558" s="538"/>
      <c r="J558" s="538"/>
      <c r="K558" s="538"/>
      <c r="L558" s="538"/>
      <c r="M558" s="538"/>
      <c r="N558" s="538"/>
      <c r="O558" s="538"/>
      <c r="P558" s="538"/>
      <c r="Q558" s="538"/>
      <c r="R558" s="538"/>
      <c r="S558" s="538"/>
      <c r="T558" s="538"/>
      <c r="U558" s="538"/>
      <c r="V558" s="538"/>
      <c r="W558" s="538"/>
      <c r="X558" s="538"/>
      <c r="Y558" s="538"/>
      <c r="Z558" s="538"/>
    </row>
    <row r="559" spans="1:26" ht="18" customHeight="1">
      <c r="A559" s="538"/>
      <c r="B559" s="538"/>
      <c r="C559" s="538"/>
      <c r="D559" s="538"/>
      <c r="E559" s="538"/>
      <c r="F559" s="686"/>
      <c r="G559" s="538"/>
      <c r="H559" s="538"/>
      <c r="I559" s="538"/>
      <c r="J559" s="538"/>
      <c r="K559" s="538"/>
      <c r="L559" s="538"/>
      <c r="M559" s="538"/>
      <c r="N559" s="538"/>
      <c r="O559" s="538"/>
      <c r="P559" s="538"/>
      <c r="Q559" s="538"/>
      <c r="R559" s="538"/>
      <c r="S559" s="538"/>
      <c r="T559" s="538"/>
      <c r="U559" s="538"/>
      <c r="V559" s="538"/>
      <c r="W559" s="538"/>
      <c r="X559" s="538"/>
      <c r="Y559" s="538"/>
      <c r="Z559" s="538"/>
    </row>
    <row r="560" spans="1:26" ht="18" customHeight="1">
      <c r="A560" s="538"/>
      <c r="B560" s="538"/>
      <c r="C560" s="538"/>
      <c r="D560" s="538"/>
      <c r="E560" s="538"/>
      <c r="F560" s="686"/>
      <c r="G560" s="538"/>
      <c r="H560" s="538"/>
      <c r="I560" s="538"/>
      <c r="J560" s="538"/>
      <c r="K560" s="538"/>
      <c r="L560" s="538"/>
      <c r="M560" s="538"/>
      <c r="N560" s="538"/>
      <c r="O560" s="538"/>
      <c r="P560" s="538"/>
      <c r="Q560" s="538"/>
      <c r="R560" s="538"/>
      <c r="S560" s="538"/>
      <c r="T560" s="538"/>
      <c r="U560" s="538"/>
      <c r="V560" s="538"/>
      <c r="W560" s="538"/>
      <c r="X560" s="538"/>
      <c r="Y560" s="538"/>
      <c r="Z560" s="538"/>
    </row>
    <row r="561" spans="1:26" ht="18" customHeight="1">
      <c r="A561" s="538"/>
      <c r="B561" s="538"/>
      <c r="C561" s="538"/>
      <c r="D561" s="538"/>
      <c r="E561" s="538"/>
      <c r="F561" s="686"/>
      <c r="G561" s="538"/>
      <c r="H561" s="538"/>
      <c r="I561" s="538"/>
      <c r="J561" s="538"/>
      <c r="K561" s="538"/>
      <c r="L561" s="538"/>
      <c r="M561" s="538"/>
      <c r="N561" s="538"/>
      <c r="O561" s="538"/>
      <c r="P561" s="538"/>
      <c r="Q561" s="538"/>
      <c r="R561" s="538"/>
      <c r="S561" s="538"/>
      <c r="T561" s="538"/>
      <c r="U561" s="538"/>
      <c r="V561" s="538"/>
      <c r="W561" s="538"/>
      <c r="X561" s="538"/>
      <c r="Y561" s="538"/>
      <c r="Z561" s="538"/>
    </row>
    <row r="562" spans="1:26" ht="18" customHeight="1">
      <c r="A562" s="538"/>
      <c r="B562" s="538"/>
      <c r="C562" s="538"/>
      <c r="D562" s="538"/>
      <c r="E562" s="538"/>
      <c r="F562" s="686"/>
      <c r="G562" s="538"/>
      <c r="H562" s="538"/>
      <c r="I562" s="538"/>
      <c r="J562" s="538"/>
      <c r="K562" s="538"/>
      <c r="L562" s="538"/>
      <c r="M562" s="538"/>
      <c r="N562" s="538"/>
      <c r="O562" s="538"/>
      <c r="P562" s="538"/>
      <c r="Q562" s="538"/>
      <c r="R562" s="538"/>
      <c r="S562" s="538"/>
      <c r="T562" s="538"/>
      <c r="U562" s="538"/>
      <c r="V562" s="538"/>
      <c r="W562" s="538"/>
      <c r="X562" s="538"/>
      <c r="Y562" s="538"/>
      <c r="Z562" s="538"/>
    </row>
    <row r="563" spans="1:26" ht="18" customHeight="1">
      <c r="A563" s="538"/>
      <c r="B563" s="538"/>
      <c r="C563" s="538"/>
      <c r="D563" s="538"/>
      <c r="E563" s="538"/>
      <c r="F563" s="686"/>
      <c r="G563" s="538"/>
      <c r="H563" s="538"/>
      <c r="I563" s="538"/>
      <c r="J563" s="538"/>
      <c r="K563" s="538"/>
      <c r="L563" s="538"/>
      <c r="M563" s="538"/>
      <c r="N563" s="538"/>
      <c r="O563" s="538"/>
      <c r="P563" s="538"/>
      <c r="Q563" s="538"/>
      <c r="R563" s="538"/>
      <c r="S563" s="538"/>
      <c r="T563" s="538"/>
      <c r="U563" s="538"/>
      <c r="V563" s="538"/>
      <c r="W563" s="538"/>
      <c r="X563" s="538"/>
      <c r="Y563" s="538"/>
      <c r="Z563" s="538"/>
    </row>
    <row r="564" spans="1:26" ht="18" customHeight="1">
      <c r="A564" s="538"/>
      <c r="B564" s="538"/>
      <c r="C564" s="538"/>
      <c r="D564" s="538"/>
      <c r="E564" s="538"/>
      <c r="F564" s="686"/>
      <c r="G564" s="538"/>
      <c r="H564" s="538"/>
      <c r="I564" s="538"/>
      <c r="J564" s="538"/>
      <c r="K564" s="538"/>
      <c r="L564" s="538"/>
      <c r="M564" s="538"/>
      <c r="N564" s="538"/>
      <c r="O564" s="538"/>
      <c r="P564" s="538"/>
      <c r="Q564" s="538"/>
      <c r="R564" s="538"/>
      <c r="S564" s="538"/>
      <c r="T564" s="538"/>
      <c r="U564" s="538"/>
      <c r="V564" s="538"/>
      <c r="W564" s="538"/>
      <c r="X564" s="538"/>
      <c r="Y564" s="538"/>
      <c r="Z564" s="538"/>
    </row>
    <row r="565" spans="1:26" ht="18" customHeight="1">
      <c r="A565" s="538"/>
      <c r="B565" s="538"/>
      <c r="C565" s="538"/>
      <c r="D565" s="538"/>
      <c r="E565" s="538"/>
      <c r="F565" s="686"/>
      <c r="G565" s="538"/>
      <c r="H565" s="538"/>
      <c r="I565" s="538"/>
      <c r="J565" s="538"/>
      <c r="K565" s="538"/>
      <c r="L565" s="538"/>
      <c r="M565" s="538"/>
      <c r="N565" s="538"/>
      <c r="O565" s="538"/>
      <c r="P565" s="538"/>
      <c r="Q565" s="538"/>
      <c r="R565" s="538"/>
      <c r="S565" s="538"/>
      <c r="T565" s="538"/>
      <c r="U565" s="538"/>
      <c r="V565" s="538"/>
      <c r="W565" s="538"/>
      <c r="X565" s="538"/>
      <c r="Y565" s="538"/>
      <c r="Z565" s="538"/>
    </row>
    <row r="566" spans="1:26" ht="18" customHeight="1">
      <c r="A566" s="538"/>
      <c r="B566" s="538"/>
      <c r="C566" s="538"/>
      <c r="D566" s="538"/>
      <c r="E566" s="538"/>
      <c r="F566" s="686"/>
      <c r="G566" s="538"/>
      <c r="H566" s="538"/>
      <c r="I566" s="538"/>
      <c r="J566" s="538"/>
      <c r="K566" s="538"/>
      <c r="L566" s="538"/>
      <c r="M566" s="538"/>
      <c r="N566" s="538"/>
      <c r="O566" s="538"/>
      <c r="P566" s="538"/>
      <c r="Q566" s="538"/>
      <c r="R566" s="538"/>
      <c r="S566" s="538"/>
      <c r="T566" s="538"/>
      <c r="U566" s="538"/>
      <c r="V566" s="538"/>
      <c r="W566" s="538"/>
      <c r="X566" s="538"/>
      <c r="Y566" s="538"/>
      <c r="Z566" s="538"/>
    </row>
    <row r="567" spans="1:26" ht="18" customHeight="1">
      <c r="A567" s="538"/>
      <c r="B567" s="538"/>
      <c r="C567" s="538"/>
      <c r="D567" s="538"/>
      <c r="E567" s="538"/>
      <c r="F567" s="686"/>
      <c r="G567" s="538"/>
      <c r="H567" s="538"/>
      <c r="I567" s="538"/>
      <c r="J567" s="538"/>
      <c r="K567" s="538"/>
      <c r="L567" s="538"/>
      <c r="M567" s="538"/>
      <c r="N567" s="538"/>
      <c r="O567" s="538"/>
      <c r="P567" s="538"/>
      <c r="Q567" s="538"/>
      <c r="R567" s="538"/>
      <c r="S567" s="538"/>
      <c r="T567" s="538"/>
      <c r="U567" s="538"/>
      <c r="V567" s="538"/>
      <c r="W567" s="538"/>
      <c r="X567" s="538"/>
      <c r="Y567" s="538"/>
      <c r="Z567" s="538"/>
    </row>
    <row r="568" spans="1:26" ht="18" customHeight="1">
      <c r="A568" s="538"/>
      <c r="B568" s="538"/>
      <c r="C568" s="538"/>
      <c r="D568" s="538"/>
      <c r="E568" s="538"/>
      <c r="F568" s="686"/>
      <c r="G568" s="538"/>
      <c r="H568" s="538"/>
      <c r="I568" s="538"/>
      <c r="J568" s="538"/>
      <c r="K568" s="538"/>
      <c r="L568" s="538"/>
      <c r="M568" s="538"/>
      <c r="N568" s="538"/>
      <c r="O568" s="538"/>
      <c r="P568" s="538"/>
      <c r="Q568" s="538"/>
      <c r="R568" s="538"/>
      <c r="S568" s="538"/>
      <c r="T568" s="538"/>
      <c r="U568" s="538"/>
      <c r="V568" s="538"/>
      <c r="W568" s="538"/>
      <c r="X568" s="538"/>
      <c r="Y568" s="538"/>
      <c r="Z568" s="538"/>
    </row>
    <row r="569" spans="1:26" ht="18" customHeight="1">
      <c r="A569" s="538"/>
      <c r="B569" s="538"/>
      <c r="C569" s="538"/>
      <c r="D569" s="538"/>
      <c r="E569" s="538"/>
      <c r="F569" s="686"/>
      <c r="G569" s="538"/>
      <c r="H569" s="538"/>
      <c r="I569" s="538"/>
      <c r="J569" s="538"/>
      <c r="K569" s="538"/>
      <c r="L569" s="538"/>
      <c r="M569" s="538"/>
      <c r="N569" s="538"/>
      <c r="O569" s="538"/>
      <c r="P569" s="538"/>
      <c r="Q569" s="538"/>
      <c r="R569" s="538"/>
      <c r="S569" s="538"/>
      <c r="T569" s="538"/>
      <c r="U569" s="538"/>
      <c r="V569" s="538"/>
      <c r="W569" s="538"/>
      <c r="X569" s="538"/>
      <c r="Y569" s="538"/>
      <c r="Z569" s="538"/>
    </row>
    <row r="570" spans="1:26" ht="18" customHeight="1">
      <c r="A570" s="538"/>
      <c r="B570" s="538"/>
      <c r="C570" s="538"/>
      <c r="D570" s="538"/>
      <c r="E570" s="538"/>
      <c r="F570" s="686"/>
      <c r="G570" s="538"/>
      <c r="H570" s="538"/>
      <c r="I570" s="538"/>
      <c r="J570" s="538"/>
      <c r="K570" s="538"/>
      <c r="L570" s="538"/>
      <c r="M570" s="538"/>
      <c r="N570" s="538"/>
      <c r="O570" s="538"/>
      <c r="P570" s="538"/>
      <c r="Q570" s="538"/>
      <c r="R570" s="538"/>
      <c r="S570" s="538"/>
      <c r="T570" s="538"/>
      <c r="U570" s="538"/>
      <c r="V570" s="538"/>
      <c r="W570" s="538"/>
      <c r="X570" s="538"/>
      <c r="Y570" s="538"/>
      <c r="Z570" s="538"/>
    </row>
    <row r="571" spans="1:26" ht="18" customHeight="1">
      <c r="A571" s="538"/>
      <c r="B571" s="538"/>
      <c r="C571" s="538"/>
      <c r="D571" s="538"/>
      <c r="E571" s="538"/>
      <c r="F571" s="686"/>
      <c r="G571" s="538"/>
      <c r="H571" s="538"/>
      <c r="I571" s="538"/>
      <c r="J571" s="538"/>
      <c r="K571" s="538"/>
      <c r="L571" s="538"/>
      <c r="M571" s="538"/>
      <c r="N571" s="538"/>
      <c r="O571" s="538"/>
      <c r="P571" s="538"/>
      <c r="Q571" s="538"/>
      <c r="R571" s="538"/>
      <c r="S571" s="538"/>
      <c r="T571" s="538"/>
      <c r="U571" s="538"/>
      <c r="V571" s="538"/>
      <c r="W571" s="538"/>
      <c r="X571" s="538"/>
      <c r="Y571" s="538"/>
      <c r="Z571" s="538"/>
    </row>
    <row r="572" spans="1:26" ht="18" customHeight="1">
      <c r="A572" s="538"/>
      <c r="B572" s="538"/>
      <c r="C572" s="538"/>
      <c r="D572" s="538"/>
      <c r="E572" s="538"/>
      <c r="F572" s="686"/>
      <c r="G572" s="538"/>
      <c r="H572" s="538"/>
      <c r="I572" s="538"/>
      <c r="J572" s="538"/>
      <c r="K572" s="538"/>
      <c r="L572" s="538"/>
      <c r="M572" s="538"/>
      <c r="N572" s="538"/>
      <c r="O572" s="538"/>
      <c r="P572" s="538"/>
      <c r="Q572" s="538"/>
      <c r="R572" s="538"/>
      <c r="S572" s="538"/>
      <c r="T572" s="538"/>
      <c r="U572" s="538"/>
      <c r="V572" s="538"/>
      <c r="W572" s="538"/>
      <c r="X572" s="538"/>
      <c r="Y572" s="538"/>
      <c r="Z572" s="538"/>
    </row>
    <row r="573" spans="1:26" ht="18" customHeight="1">
      <c r="A573" s="538"/>
      <c r="B573" s="538"/>
      <c r="C573" s="538"/>
      <c r="D573" s="538"/>
      <c r="E573" s="538"/>
      <c r="F573" s="686"/>
      <c r="G573" s="538"/>
      <c r="H573" s="538"/>
      <c r="I573" s="538"/>
      <c r="J573" s="538"/>
      <c r="K573" s="538"/>
      <c r="L573" s="538"/>
      <c r="M573" s="538"/>
      <c r="N573" s="538"/>
      <c r="O573" s="538"/>
      <c r="P573" s="538"/>
      <c r="Q573" s="538"/>
      <c r="R573" s="538"/>
      <c r="S573" s="538"/>
      <c r="T573" s="538"/>
      <c r="U573" s="538"/>
      <c r="V573" s="538"/>
      <c r="W573" s="538"/>
      <c r="X573" s="538"/>
      <c r="Y573" s="538"/>
      <c r="Z573" s="538"/>
    </row>
    <row r="574" spans="1:26" ht="18" customHeight="1">
      <c r="A574" s="538"/>
      <c r="B574" s="538"/>
      <c r="C574" s="538"/>
      <c r="D574" s="538"/>
      <c r="E574" s="538"/>
      <c r="F574" s="686"/>
      <c r="G574" s="538"/>
      <c r="H574" s="538"/>
      <c r="I574" s="538"/>
      <c r="J574" s="538"/>
      <c r="K574" s="538"/>
      <c r="L574" s="538"/>
      <c r="M574" s="538"/>
      <c r="N574" s="538"/>
      <c r="O574" s="538"/>
      <c r="P574" s="538"/>
      <c r="Q574" s="538"/>
      <c r="R574" s="538"/>
      <c r="S574" s="538"/>
      <c r="T574" s="538"/>
      <c r="U574" s="538"/>
      <c r="V574" s="538"/>
      <c r="W574" s="538"/>
      <c r="X574" s="538"/>
      <c r="Y574" s="538"/>
      <c r="Z574" s="538"/>
    </row>
    <row r="575" spans="1:26" ht="18" customHeight="1">
      <c r="A575" s="538"/>
      <c r="B575" s="538"/>
      <c r="C575" s="538"/>
      <c r="D575" s="538"/>
      <c r="E575" s="538"/>
      <c r="F575" s="686"/>
      <c r="G575" s="538"/>
      <c r="H575" s="538"/>
      <c r="I575" s="538"/>
      <c r="J575" s="538"/>
      <c r="K575" s="538"/>
      <c r="L575" s="538"/>
      <c r="M575" s="538"/>
      <c r="N575" s="538"/>
      <c r="O575" s="538"/>
      <c r="P575" s="538"/>
      <c r="Q575" s="538"/>
      <c r="R575" s="538"/>
      <c r="S575" s="538"/>
      <c r="T575" s="538"/>
      <c r="U575" s="538"/>
      <c r="V575" s="538"/>
      <c r="W575" s="538"/>
      <c r="X575" s="538"/>
      <c r="Y575" s="538"/>
      <c r="Z575" s="538"/>
    </row>
    <row r="576" spans="1:26" ht="18" customHeight="1">
      <c r="A576" s="538"/>
      <c r="B576" s="538"/>
      <c r="C576" s="538"/>
      <c r="D576" s="538"/>
      <c r="E576" s="538"/>
      <c r="F576" s="686"/>
      <c r="G576" s="538"/>
      <c r="H576" s="538"/>
      <c r="I576" s="538"/>
      <c r="J576" s="538"/>
      <c r="K576" s="538"/>
      <c r="L576" s="538"/>
      <c r="M576" s="538"/>
      <c r="N576" s="538"/>
      <c r="O576" s="538"/>
      <c r="P576" s="538"/>
      <c r="Q576" s="538"/>
      <c r="R576" s="538"/>
      <c r="S576" s="538"/>
      <c r="T576" s="538"/>
      <c r="U576" s="538"/>
      <c r="V576" s="538"/>
      <c r="W576" s="538"/>
      <c r="X576" s="538"/>
      <c r="Y576" s="538"/>
      <c r="Z576" s="538"/>
    </row>
    <row r="577" spans="1:26" ht="18" customHeight="1">
      <c r="A577" s="538"/>
      <c r="B577" s="538"/>
      <c r="C577" s="538"/>
      <c r="D577" s="538"/>
      <c r="E577" s="538"/>
      <c r="F577" s="686"/>
      <c r="G577" s="538"/>
      <c r="H577" s="538"/>
      <c r="I577" s="538"/>
      <c r="J577" s="538"/>
      <c r="K577" s="538"/>
      <c r="L577" s="538"/>
      <c r="M577" s="538"/>
      <c r="N577" s="538"/>
      <c r="O577" s="538"/>
      <c r="P577" s="538"/>
      <c r="Q577" s="538"/>
      <c r="R577" s="538"/>
      <c r="S577" s="538"/>
      <c r="T577" s="538"/>
      <c r="U577" s="538"/>
      <c r="V577" s="538"/>
      <c r="W577" s="538"/>
      <c r="X577" s="538"/>
      <c r="Y577" s="538"/>
      <c r="Z577" s="538"/>
    </row>
    <row r="578" spans="1:26" ht="18" customHeight="1">
      <c r="A578" s="538"/>
      <c r="B578" s="538"/>
      <c r="C578" s="538"/>
      <c r="D578" s="538"/>
      <c r="E578" s="538"/>
      <c r="F578" s="686"/>
      <c r="G578" s="538"/>
      <c r="H578" s="538"/>
      <c r="I578" s="538"/>
      <c r="J578" s="538"/>
      <c r="K578" s="538"/>
      <c r="L578" s="538"/>
      <c r="M578" s="538"/>
      <c r="N578" s="538"/>
      <c r="O578" s="538"/>
      <c r="P578" s="538"/>
      <c r="Q578" s="538"/>
      <c r="R578" s="538"/>
      <c r="S578" s="538"/>
      <c r="T578" s="538"/>
      <c r="U578" s="538"/>
      <c r="V578" s="538"/>
      <c r="W578" s="538"/>
      <c r="X578" s="538"/>
      <c r="Y578" s="538"/>
      <c r="Z578" s="538"/>
    </row>
    <row r="579" spans="1:26" ht="18" customHeight="1">
      <c r="A579" s="538"/>
      <c r="B579" s="538"/>
      <c r="C579" s="538"/>
      <c r="D579" s="538"/>
      <c r="E579" s="538"/>
      <c r="F579" s="686"/>
      <c r="G579" s="538"/>
      <c r="H579" s="538"/>
      <c r="I579" s="538"/>
      <c r="J579" s="538"/>
      <c r="K579" s="538"/>
      <c r="L579" s="538"/>
      <c r="M579" s="538"/>
      <c r="N579" s="538"/>
      <c r="O579" s="538"/>
      <c r="P579" s="538"/>
      <c r="Q579" s="538"/>
      <c r="R579" s="538"/>
      <c r="S579" s="538"/>
      <c r="T579" s="538"/>
      <c r="U579" s="538"/>
      <c r="V579" s="538"/>
      <c r="W579" s="538"/>
      <c r="X579" s="538"/>
      <c r="Y579" s="538"/>
      <c r="Z579" s="538"/>
    </row>
    <row r="580" spans="1:26" ht="18" customHeight="1">
      <c r="A580" s="538"/>
      <c r="B580" s="538"/>
      <c r="C580" s="538"/>
      <c r="D580" s="538"/>
      <c r="E580" s="538"/>
      <c r="F580" s="686"/>
      <c r="G580" s="538"/>
      <c r="H580" s="538"/>
      <c r="I580" s="538"/>
      <c r="J580" s="538"/>
      <c r="K580" s="538"/>
      <c r="L580" s="538"/>
      <c r="M580" s="538"/>
      <c r="N580" s="538"/>
      <c r="O580" s="538"/>
      <c r="P580" s="538"/>
      <c r="Q580" s="538"/>
      <c r="R580" s="538"/>
      <c r="S580" s="538"/>
      <c r="T580" s="538"/>
      <c r="U580" s="538"/>
      <c r="V580" s="538"/>
      <c r="W580" s="538"/>
      <c r="X580" s="538"/>
      <c r="Y580" s="538"/>
      <c r="Z580" s="538"/>
    </row>
    <row r="581" spans="1:26" ht="18" customHeight="1">
      <c r="A581" s="538"/>
      <c r="B581" s="538"/>
      <c r="C581" s="538"/>
      <c r="D581" s="538"/>
      <c r="E581" s="538"/>
      <c r="F581" s="686"/>
      <c r="G581" s="538"/>
      <c r="H581" s="538"/>
      <c r="I581" s="538"/>
      <c r="J581" s="538"/>
      <c r="K581" s="538"/>
      <c r="L581" s="538"/>
      <c r="M581" s="538"/>
      <c r="N581" s="538"/>
      <c r="O581" s="538"/>
      <c r="P581" s="538"/>
      <c r="Q581" s="538"/>
      <c r="R581" s="538"/>
      <c r="S581" s="538"/>
      <c r="T581" s="538"/>
      <c r="U581" s="538"/>
      <c r="V581" s="538"/>
      <c r="W581" s="538"/>
      <c r="X581" s="538"/>
      <c r="Y581" s="538"/>
      <c r="Z581" s="538"/>
    </row>
    <row r="582" spans="1:26" ht="18" customHeight="1">
      <c r="A582" s="538"/>
      <c r="B582" s="538"/>
      <c r="C582" s="538"/>
      <c r="D582" s="538"/>
      <c r="E582" s="538"/>
      <c r="F582" s="686"/>
      <c r="G582" s="538"/>
      <c r="H582" s="538"/>
      <c r="I582" s="538"/>
      <c r="J582" s="538"/>
      <c r="K582" s="538"/>
      <c r="L582" s="538"/>
      <c r="M582" s="538"/>
      <c r="N582" s="538"/>
      <c r="O582" s="538"/>
      <c r="P582" s="538"/>
      <c r="Q582" s="538"/>
      <c r="R582" s="538"/>
      <c r="S582" s="538"/>
      <c r="T582" s="538"/>
      <c r="U582" s="538"/>
      <c r="V582" s="538"/>
      <c r="W582" s="538"/>
      <c r="X582" s="538"/>
      <c r="Y582" s="538"/>
      <c r="Z582" s="538"/>
    </row>
    <row r="583" spans="1:26" ht="18" customHeight="1">
      <c r="A583" s="538"/>
      <c r="B583" s="538"/>
      <c r="C583" s="538"/>
      <c r="D583" s="538"/>
      <c r="E583" s="538"/>
      <c r="F583" s="686"/>
      <c r="G583" s="538"/>
      <c r="H583" s="538"/>
      <c r="I583" s="538"/>
      <c r="J583" s="538"/>
      <c r="K583" s="538"/>
      <c r="L583" s="538"/>
      <c r="M583" s="538"/>
      <c r="N583" s="538"/>
      <c r="O583" s="538"/>
      <c r="P583" s="538"/>
      <c r="Q583" s="538"/>
      <c r="R583" s="538"/>
      <c r="S583" s="538"/>
      <c r="T583" s="538"/>
      <c r="U583" s="538"/>
      <c r="V583" s="538"/>
      <c r="W583" s="538"/>
      <c r="X583" s="538"/>
      <c r="Y583" s="538"/>
      <c r="Z583" s="538"/>
    </row>
    <row r="584" spans="1:26" ht="18" customHeight="1">
      <c r="A584" s="538"/>
      <c r="B584" s="538"/>
      <c r="C584" s="538"/>
      <c r="D584" s="538"/>
      <c r="E584" s="538"/>
      <c r="F584" s="686"/>
      <c r="G584" s="538"/>
      <c r="H584" s="538"/>
      <c r="I584" s="538"/>
      <c r="J584" s="538"/>
      <c r="K584" s="538"/>
      <c r="L584" s="538"/>
      <c r="M584" s="538"/>
      <c r="N584" s="538"/>
      <c r="O584" s="538"/>
      <c r="P584" s="538"/>
      <c r="Q584" s="538"/>
      <c r="R584" s="538"/>
      <c r="S584" s="538"/>
      <c r="T584" s="538"/>
      <c r="U584" s="538"/>
      <c r="V584" s="538"/>
      <c r="W584" s="538"/>
      <c r="X584" s="538"/>
      <c r="Y584" s="538"/>
      <c r="Z584" s="538"/>
    </row>
    <row r="585" spans="1:26" ht="18" customHeight="1">
      <c r="A585" s="538"/>
      <c r="B585" s="538"/>
      <c r="C585" s="538"/>
      <c r="D585" s="538"/>
      <c r="E585" s="538"/>
      <c r="F585" s="686"/>
      <c r="G585" s="538"/>
      <c r="H585" s="538"/>
      <c r="I585" s="538"/>
      <c r="J585" s="538"/>
      <c r="K585" s="538"/>
      <c r="L585" s="538"/>
      <c r="M585" s="538"/>
      <c r="N585" s="538"/>
      <c r="O585" s="538"/>
      <c r="P585" s="538"/>
      <c r="Q585" s="538"/>
      <c r="R585" s="538"/>
      <c r="S585" s="538"/>
      <c r="T585" s="538"/>
      <c r="U585" s="538"/>
      <c r="V585" s="538"/>
      <c r="W585" s="538"/>
      <c r="X585" s="538"/>
      <c r="Y585" s="538"/>
      <c r="Z585" s="538"/>
    </row>
    <row r="586" spans="1:26" ht="18" customHeight="1">
      <c r="A586" s="538"/>
      <c r="B586" s="538"/>
      <c r="C586" s="538"/>
      <c r="D586" s="538"/>
      <c r="E586" s="538"/>
      <c r="F586" s="686"/>
      <c r="G586" s="538"/>
      <c r="H586" s="538"/>
      <c r="I586" s="538"/>
      <c r="J586" s="538"/>
      <c r="K586" s="538"/>
      <c r="L586" s="538"/>
      <c r="M586" s="538"/>
      <c r="N586" s="538"/>
      <c r="O586" s="538"/>
      <c r="P586" s="538"/>
      <c r="Q586" s="538"/>
      <c r="R586" s="538"/>
      <c r="S586" s="538"/>
      <c r="T586" s="538"/>
      <c r="U586" s="538"/>
      <c r="V586" s="538"/>
      <c r="W586" s="538"/>
      <c r="X586" s="538"/>
      <c r="Y586" s="538"/>
      <c r="Z586" s="538"/>
    </row>
    <row r="587" spans="1:26" ht="18" customHeight="1">
      <c r="A587" s="538"/>
      <c r="B587" s="538"/>
      <c r="C587" s="538"/>
      <c r="D587" s="538"/>
      <c r="E587" s="538"/>
      <c r="F587" s="686"/>
      <c r="G587" s="538"/>
      <c r="H587" s="538"/>
      <c r="I587" s="538"/>
      <c r="J587" s="538"/>
      <c r="K587" s="538"/>
      <c r="L587" s="538"/>
      <c r="M587" s="538"/>
      <c r="N587" s="538"/>
      <c r="O587" s="538"/>
      <c r="P587" s="538"/>
      <c r="Q587" s="538"/>
      <c r="R587" s="538"/>
      <c r="S587" s="538"/>
      <c r="T587" s="538"/>
      <c r="U587" s="538"/>
      <c r="V587" s="538"/>
      <c r="W587" s="538"/>
      <c r="X587" s="538"/>
      <c r="Y587" s="538"/>
      <c r="Z587" s="538"/>
    </row>
    <row r="588" spans="1:26" ht="18" customHeight="1">
      <c r="A588" s="538"/>
      <c r="B588" s="538"/>
      <c r="C588" s="538"/>
      <c r="D588" s="538"/>
      <c r="E588" s="538"/>
      <c r="F588" s="686"/>
      <c r="G588" s="538"/>
      <c r="H588" s="538"/>
      <c r="I588" s="538"/>
      <c r="J588" s="538"/>
      <c r="K588" s="538"/>
      <c r="L588" s="538"/>
      <c r="M588" s="538"/>
      <c r="N588" s="538"/>
      <c r="O588" s="538"/>
      <c r="P588" s="538"/>
      <c r="Q588" s="538"/>
      <c r="R588" s="538"/>
      <c r="S588" s="538"/>
      <c r="T588" s="538"/>
      <c r="U588" s="538"/>
      <c r="V588" s="538"/>
      <c r="W588" s="538"/>
      <c r="X588" s="538"/>
      <c r="Y588" s="538"/>
      <c r="Z588" s="538"/>
    </row>
    <row r="589" spans="1:26" ht="18" customHeight="1">
      <c r="A589" s="538"/>
      <c r="B589" s="538"/>
      <c r="C589" s="538"/>
      <c r="D589" s="538"/>
      <c r="E589" s="538"/>
      <c r="F589" s="686"/>
      <c r="G589" s="538"/>
      <c r="H589" s="538"/>
      <c r="I589" s="538"/>
      <c r="J589" s="538"/>
      <c r="K589" s="538"/>
      <c r="L589" s="538"/>
      <c r="M589" s="538"/>
      <c r="N589" s="538"/>
      <c r="O589" s="538"/>
      <c r="P589" s="538"/>
      <c r="Q589" s="538"/>
      <c r="R589" s="538"/>
      <c r="S589" s="538"/>
      <c r="T589" s="538"/>
      <c r="U589" s="538"/>
      <c r="V589" s="538"/>
      <c r="W589" s="538"/>
      <c r="X589" s="538"/>
      <c r="Y589" s="538"/>
      <c r="Z589" s="538"/>
    </row>
    <row r="590" spans="1:26" ht="18" customHeight="1">
      <c r="A590" s="538"/>
      <c r="B590" s="538"/>
      <c r="C590" s="538"/>
      <c r="D590" s="538"/>
      <c r="E590" s="538"/>
      <c r="F590" s="686"/>
      <c r="G590" s="538"/>
      <c r="H590" s="538"/>
      <c r="I590" s="538"/>
      <c r="J590" s="538"/>
      <c r="K590" s="538"/>
      <c r="L590" s="538"/>
      <c r="M590" s="538"/>
      <c r="N590" s="538"/>
      <c r="O590" s="538"/>
      <c r="P590" s="538"/>
      <c r="Q590" s="538"/>
      <c r="R590" s="538"/>
      <c r="S590" s="538"/>
      <c r="T590" s="538"/>
      <c r="U590" s="538"/>
      <c r="V590" s="538"/>
      <c r="W590" s="538"/>
      <c r="X590" s="538"/>
      <c r="Y590" s="538"/>
      <c r="Z590" s="538"/>
    </row>
    <row r="591" spans="1:26" ht="18" customHeight="1">
      <c r="A591" s="538"/>
      <c r="B591" s="538"/>
      <c r="C591" s="538"/>
      <c r="D591" s="538"/>
      <c r="E591" s="538"/>
      <c r="F591" s="686"/>
      <c r="G591" s="538"/>
      <c r="H591" s="538"/>
      <c r="I591" s="538"/>
      <c r="J591" s="538"/>
      <c r="K591" s="538"/>
      <c r="L591" s="538"/>
      <c r="M591" s="538"/>
      <c r="N591" s="538"/>
      <c r="O591" s="538"/>
      <c r="P591" s="538"/>
      <c r="Q591" s="538"/>
      <c r="R591" s="538"/>
      <c r="S591" s="538"/>
      <c r="T591" s="538"/>
      <c r="U591" s="538"/>
      <c r="V591" s="538"/>
      <c r="W591" s="538"/>
      <c r="X591" s="538"/>
      <c r="Y591" s="538"/>
      <c r="Z591" s="538"/>
    </row>
    <row r="592" spans="1:26" ht="18" customHeight="1">
      <c r="A592" s="538"/>
      <c r="B592" s="538"/>
      <c r="C592" s="538"/>
      <c r="D592" s="538"/>
      <c r="E592" s="538"/>
      <c r="F592" s="686"/>
      <c r="G592" s="538"/>
      <c r="H592" s="538"/>
      <c r="I592" s="538"/>
      <c r="J592" s="538"/>
      <c r="K592" s="538"/>
      <c r="L592" s="538"/>
      <c r="M592" s="538"/>
      <c r="N592" s="538"/>
      <c r="O592" s="538"/>
      <c r="P592" s="538"/>
      <c r="Q592" s="538"/>
      <c r="R592" s="538"/>
      <c r="S592" s="538"/>
      <c r="T592" s="538"/>
      <c r="U592" s="538"/>
      <c r="V592" s="538"/>
      <c r="W592" s="538"/>
      <c r="X592" s="538"/>
      <c r="Y592" s="538"/>
      <c r="Z592" s="538"/>
    </row>
    <row r="593" spans="1:26" ht="18" customHeight="1">
      <c r="A593" s="538"/>
      <c r="B593" s="538"/>
      <c r="C593" s="538"/>
      <c r="D593" s="538"/>
      <c r="E593" s="538"/>
      <c r="F593" s="686"/>
      <c r="G593" s="538"/>
      <c r="H593" s="538"/>
      <c r="I593" s="538"/>
      <c r="J593" s="538"/>
      <c r="K593" s="538"/>
      <c r="L593" s="538"/>
      <c r="M593" s="538"/>
      <c r="N593" s="538"/>
      <c r="O593" s="538"/>
      <c r="P593" s="538"/>
      <c r="Q593" s="538"/>
      <c r="R593" s="538"/>
      <c r="S593" s="538"/>
      <c r="T593" s="538"/>
      <c r="U593" s="538"/>
      <c r="V593" s="538"/>
      <c r="W593" s="538"/>
      <c r="X593" s="538"/>
      <c r="Y593" s="538"/>
      <c r="Z593" s="538"/>
    </row>
    <row r="594" spans="1:26" ht="18" customHeight="1">
      <c r="A594" s="538"/>
      <c r="B594" s="538"/>
      <c r="C594" s="538"/>
      <c r="D594" s="538"/>
      <c r="E594" s="538"/>
      <c r="F594" s="686"/>
      <c r="G594" s="538"/>
      <c r="H594" s="538"/>
      <c r="I594" s="538"/>
      <c r="J594" s="538"/>
      <c r="K594" s="538"/>
      <c r="L594" s="538"/>
      <c r="M594" s="538"/>
      <c r="N594" s="538"/>
      <c r="O594" s="538"/>
      <c r="P594" s="538"/>
      <c r="Q594" s="538"/>
      <c r="R594" s="538"/>
      <c r="S594" s="538"/>
      <c r="T594" s="538"/>
      <c r="U594" s="538"/>
      <c r="V594" s="538"/>
      <c r="W594" s="538"/>
      <c r="X594" s="538"/>
      <c r="Y594" s="538"/>
      <c r="Z594" s="538"/>
    </row>
    <row r="595" spans="1:26" ht="18" customHeight="1">
      <c r="A595" s="538"/>
      <c r="B595" s="538"/>
      <c r="C595" s="538"/>
      <c r="D595" s="538"/>
      <c r="E595" s="538"/>
      <c r="F595" s="686"/>
      <c r="G595" s="538"/>
      <c r="H595" s="538"/>
      <c r="I595" s="538"/>
      <c r="J595" s="538"/>
      <c r="K595" s="538"/>
      <c r="L595" s="538"/>
      <c r="M595" s="538"/>
      <c r="N595" s="538"/>
      <c r="O595" s="538"/>
      <c r="P595" s="538"/>
      <c r="Q595" s="538"/>
      <c r="R595" s="538"/>
      <c r="S595" s="538"/>
      <c r="T595" s="538"/>
      <c r="U595" s="538"/>
      <c r="V595" s="538"/>
      <c r="W595" s="538"/>
      <c r="X595" s="538"/>
      <c r="Y595" s="538"/>
      <c r="Z595" s="538"/>
    </row>
    <row r="596" spans="1:26" ht="18" customHeight="1">
      <c r="A596" s="538"/>
      <c r="B596" s="538"/>
      <c r="C596" s="538"/>
      <c r="D596" s="538"/>
      <c r="E596" s="538"/>
      <c r="F596" s="686"/>
      <c r="G596" s="538"/>
      <c r="H596" s="538"/>
      <c r="I596" s="538"/>
      <c r="J596" s="538"/>
      <c r="K596" s="538"/>
      <c r="L596" s="538"/>
      <c r="M596" s="538"/>
      <c r="N596" s="538"/>
      <c r="O596" s="538"/>
      <c r="P596" s="538"/>
      <c r="Q596" s="538"/>
      <c r="R596" s="538"/>
      <c r="S596" s="538"/>
      <c r="T596" s="538"/>
      <c r="U596" s="538"/>
      <c r="V596" s="538"/>
      <c r="W596" s="538"/>
      <c r="X596" s="538"/>
      <c r="Y596" s="538"/>
      <c r="Z596" s="538"/>
    </row>
    <row r="597" spans="1:26" ht="18" customHeight="1">
      <c r="A597" s="538"/>
      <c r="B597" s="538"/>
      <c r="C597" s="538"/>
      <c r="D597" s="538"/>
      <c r="E597" s="538"/>
      <c r="F597" s="686"/>
      <c r="G597" s="538"/>
      <c r="H597" s="538"/>
      <c r="I597" s="538"/>
      <c r="J597" s="538"/>
      <c r="K597" s="538"/>
      <c r="L597" s="538"/>
      <c r="M597" s="538"/>
      <c r="N597" s="538"/>
      <c r="O597" s="538"/>
      <c r="P597" s="538"/>
      <c r="Q597" s="538"/>
      <c r="R597" s="538"/>
      <c r="S597" s="538"/>
      <c r="T597" s="538"/>
      <c r="U597" s="538"/>
      <c r="V597" s="538"/>
      <c r="W597" s="538"/>
      <c r="X597" s="538"/>
      <c r="Y597" s="538"/>
      <c r="Z597" s="538"/>
    </row>
    <row r="598" spans="1:26" ht="18" customHeight="1">
      <c r="A598" s="538"/>
      <c r="B598" s="538"/>
      <c r="C598" s="538"/>
      <c r="D598" s="538"/>
      <c r="E598" s="538"/>
      <c r="F598" s="686"/>
      <c r="G598" s="538"/>
      <c r="H598" s="538"/>
      <c r="I598" s="538"/>
      <c r="J598" s="538"/>
      <c r="K598" s="538"/>
      <c r="L598" s="538"/>
      <c r="M598" s="538"/>
      <c r="N598" s="538"/>
      <c r="O598" s="538"/>
      <c r="P598" s="538"/>
      <c r="Q598" s="538"/>
      <c r="R598" s="538"/>
      <c r="S598" s="538"/>
      <c r="T598" s="538"/>
      <c r="U598" s="538"/>
      <c r="V598" s="538"/>
      <c r="W598" s="538"/>
      <c r="X598" s="538"/>
      <c r="Y598" s="538"/>
      <c r="Z598" s="538"/>
    </row>
    <row r="599" spans="1:26" ht="18" customHeight="1">
      <c r="A599" s="538"/>
      <c r="B599" s="538"/>
      <c r="C599" s="538"/>
      <c r="D599" s="538"/>
      <c r="E599" s="538"/>
      <c r="F599" s="686"/>
      <c r="G599" s="538"/>
      <c r="H599" s="538"/>
      <c r="I599" s="538"/>
      <c r="J599" s="538"/>
      <c r="K599" s="538"/>
      <c r="L599" s="538"/>
      <c r="M599" s="538"/>
      <c r="N599" s="538"/>
      <c r="O599" s="538"/>
      <c r="P599" s="538"/>
      <c r="Q599" s="538"/>
      <c r="R599" s="538"/>
      <c r="S599" s="538"/>
      <c r="T599" s="538"/>
      <c r="U599" s="538"/>
      <c r="V599" s="538"/>
      <c r="W599" s="538"/>
      <c r="X599" s="538"/>
      <c r="Y599" s="538"/>
      <c r="Z599" s="538"/>
    </row>
    <row r="600" spans="1:26" ht="18" customHeight="1">
      <c r="A600" s="538"/>
      <c r="B600" s="538"/>
      <c r="C600" s="538"/>
      <c r="D600" s="538"/>
      <c r="E600" s="538"/>
      <c r="F600" s="686"/>
      <c r="G600" s="538"/>
      <c r="H600" s="538"/>
      <c r="I600" s="538"/>
      <c r="J600" s="538"/>
      <c r="K600" s="538"/>
      <c r="L600" s="538"/>
      <c r="M600" s="538"/>
      <c r="N600" s="538"/>
      <c r="O600" s="538"/>
      <c r="P600" s="538"/>
      <c r="Q600" s="538"/>
      <c r="R600" s="538"/>
      <c r="S600" s="538"/>
      <c r="T600" s="538"/>
      <c r="U600" s="538"/>
      <c r="V600" s="538"/>
      <c r="W600" s="538"/>
      <c r="X600" s="538"/>
      <c r="Y600" s="538"/>
      <c r="Z600" s="538"/>
    </row>
    <row r="601" spans="1:26" ht="18" customHeight="1">
      <c r="A601" s="538"/>
      <c r="B601" s="538"/>
      <c r="C601" s="538"/>
      <c r="D601" s="538"/>
      <c r="E601" s="538"/>
      <c r="F601" s="686"/>
      <c r="G601" s="538"/>
      <c r="H601" s="538"/>
      <c r="I601" s="538"/>
      <c r="J601" s="538"/>
      <c r="K601" s="538"/>
      <c r="L601" s="538"/>
      <c r="M601" s="538"/>
      <c r="N601" s="538"/>
      <c r="O601" s="538"/>
      <c r="P601" s="538"/>
      <c r="Q601" s="538"/>
      <c r="R601" s="538"/>
      <c r="S601" s="538"/>
      <c r="T601" s="538"/>
      <c r="U601" s="538"/>
      <c r="V601" s="538"/>
      <c r="W601" s="538"/>
      <c r="X601" s="538"/>
      <c r="Y601" s="538"/>
      <c r="Z601" s="538"/>
    </row>
    <row r="602" spans="1:26" ht="18" customHeight="1">
      <c r="A602" s="538"/>
      <c r="B602" s="538"/>
      <c r="C602" s="538"/>
      <c r="D602" s="538"/>
      <c r="E602" s="538"/>
      <c r="F602" s="686"/>
      <c r="G602" s="538"/>
      <c r="H602" s="538"/>
      <c r="I602" s="538"/>
      <c r="J602" s="538"/>
      <c r="K602" s="538"/>
      <c r="L602" s="538"/>
      <c r="M602" s="538"/>
      <c r="N602" s="538"/>
      <c r="O602" s="538"/>
      <c r="P602" s="538"/>
      <c r="Q602" s="538"/>
      <c r="R602" s="538"/>
      <c r="S602" s="538"/>
      <c r="T602" s="538"/>
      <c r="U602" s="538"/>
      <c r="V602" s="538"/>
      <c r="W602" s="538"/>
      <c r="X602" s="538"/>
      <c r="Y602" s="538"/>
      <c r="Z602" s="538"/>
    </row>
    <row r="603" spans="1:26" ht="18" customHeight="1">
      <c r="A603" s="538"/>
      <c r="B603" s="538"/>
      <c r="C603" s="538"/>
      <c r="D603" s="538"/>
      <c r="E603" s="538"/>
      <c r="F603" s="686"/>
      <c r="G603" s="538"/>
      <c r="H603" s="538"/>
      <c r="I603" s="538"/>
      <c r="J603" s="538"/>
      <c r="K603" s="538"/>
      <c r="L603" s="538"/>
      <c r="M603" s="538"/>
      <c r="N603" s="538"/>
      <c r="O603" s="538"/>
      <c r="P603" s="538"/>
      <c r="Q603" s="538"/>
      <c r="R603" s="538"/>
      <c r="S603" s="538"/>
      <c r="T603" s="538"/>
      <c r="U603" s="538"/>
      <c r="V603" s="538"/>
      <c r="W603" s="538"/>
      <c r="X603" s="538"/>
      <c r="Y603" s="538"/>
      <c r="Z603" s="538"/>
    </row>
    <row r="604" spans="1:26" ht="18" customHeight="1">
      <c r="A604" s="538"/>
      <c r="B604" s="538"/>
      <c r="C604" s="538"/>
      <c r="D604" s="538"/>
      <c r="E604" s="538"/>
      <c r="F604" s="686"/>
      <c r="G604" s="538"/>
      <c r="H604" s="538"/>
      <c r="I604" s="538"/>
      <c r="J604" s="538"/>
      <c r="K604" s="538"/>
      <c r="L604" s="538"/>
      <c r="M604" s="538"/>
      <c r="N604" s="538"/>
      <c r="O604" s="538"/>
      <c r="P604" s="538"/>
      <c r="Q604" s="538"/>
      <c r="R604" s="538"/>
      <c r="S604" s="538"/>
      <c r="T604" s="538"/>
      <c r="U604" s="538"/>
      <c r="V604" s="538"/>
      <c r="W604" s="538"/>
      <c r="X604" s="538"/>
      <c r="Y604" s="538"/>
      <c r="Z604" s="538"/>
    </row>
    <row r="605" spans="1:26" ht="18" customHeight="1">
      <c r="A605" s="538"/>
      <c r="B605" s="538"/>
      <c r="C605" s="538"/>
      <c r="D605" s="538"/>
      <c r="E605" s="538"/>
      <c r="F605" s="686"/>
      <c r="G605" s="538"/>
      <c r="H605" s="538"/>
      <c r="I605" s="538"/>
      <c r="J605" s="538"/>
      <c r="K605" s="538"/>
      <c r="L605" s="538"/>
      <c r="M605" s="538"/>
      <c r="N605" s="538"/>
      <c r="O605" s="538"/>
      <c r="P605" s="538"/>
      <c r="Q605" s="538"/>
      <c r="R605" s="538"/>
      <c r="S605" s="538"/>
      <c r="T605" s="538"/>
      <c r="U605" s="538"/>
      <c r="V605" s="538"/>
      <c r="W605" s="538"/>
      <c r="X605" s="538"/>
      <c r="Y605" s="538"/>
      <c r="Z605" s="538"/>
    </row>
    <row r="606" spans="1:26" ht="18" customHeight="1">
      <c r="A606" s="538"/>
      <c r="B606" s="538"/>
      <c r="C606" s="538"/>
      <c r="D606" s="538"/>
      <c r="E606" s="538"/>
      <c r="F606" s="686"/>
      <c r="G606" s="538"/>
      <c r="H606" s="538"/>
      <c r="I606" s="538"/>
      <c r="J606" s="538"/>
      <c r="K606" s="538"/>
      <c r="L606" s="538"/>
      <c r="M606" s="538"/>
      <c r="N606" s="538"/>
      <c r="O606" s="538"/>
      <c r="P606" s="538"/>
      <c r="Q606" s="538"/>
      <c r="R606" s="538"/>
      <c r="S606" s="538"/>
      <c r="T606" s="538"/>
      <c r="U606" s="538"/>
      <c r="V606" s="538"/>
      <c r="W606" s="538"/>
      <c r="X606" s="538"/>
      <c r="Y606" s="538"/>
      <c r="Z606" s="538"/>
    </row>
    <row r="607" spans="1:26" ht="18" customHeight="1">
      <c r="A607" s="538"/>
      <c r="B607" s="538"/>
      <c r="C607" s="538"/>
      <c r="D607" s="538"/>
      <c r="E607" s="538"/>
      <c r="F607" s="686"/>
      <c r="G607" s="538"/>
      <c r="H607" s="538"/>
      <c r="I607" s="538"/>
      <c r="J607" s="538"/>
      <c r="K607" s="538"/>
      <c r="L607" s="538"/>
      <c r="M607" s="538"/>
      <c r="N607" s="538"/>
      <c r="O607" s="538"/>
      <c r="P607" s="538"/>
      <c r="Q607" s="538"/>
      <c r="R607" s="538"/>
      <c r="S607" s="538"/>
      <c r="T607" s="538"/>
      <c r="U607" s="538"/>
      <c r="V607" s="538"/>
      <c r="W607" s="538"/>
      <c r="X607" s="538"/>
      <c r="Y607" s="538"/>
      <c r="Z607" s="538"/>
    </row>
    <row r="608" spans="1:26" ht="18" customHeight="1">
      <c r="A608" s="538"/>
      <c r="B608" s="538"/>
      <c r="C608" s="538"/>
      <c r="D608" s="538"/>
      <c r="E608" s="538"/>
      <c r="F608" s="686"/>
      <c r="G608" s="538"/>
      <c r="H608" s="538"/>
      <c r="I608" s="538"/>
      <c r="J608" s="538"/>
      <c r="K608" s="538"/>
      <c r="L608" s="538"/>
      <c r="M608" s="538"/>
      <c r="N608" s="538"/>
      <c r="O608" s="538"/>
      <c r="P608" s="538"/>
      <c r="Q608" s="538"/>
      <c r="R608" s="538"/>
      <c r="S608" s="538"/>
      <c r="T608" s="538"/>
      <c r="U608" s="538"/>
      <c r="V608" s="538"/>
      <c r="W608" s="538"/>
      <c r="X608" s="538"/>
      <c r="Y608" s="538"/>
      <c r="Z608" s="538"/>
    </row>
    <row r="609" spans="1:26" ht="18" customHeight="1">
      <c r="A609" s="538"/>
      <c r="B609" s="538"/>
      <c r="C609" s="538"/>
      <c r="D609" s="538"/>
      <c r="E609" s="538"/>
      <c r="F609" s="686"/>
      <c r="G609" s="538"/>
      <c r="H609" s="538"/>
      <c r="I609" s="538"/>
      <c r="J609" s="538"/>
      <c r="K609" s="538"/>
      <c r="L609" s="538"/>
      <c r="M609" s="538"/>
      <c r="N609" s="538"/>
      <c r="O609" s="538"/>
      <c r="P609" s="538"/>
      <c r="Q609" s="538"/>
      <c r="R609" s="538"/>
      <c r="S609" s="538"/>
      <c r="T609" s="538"/>
      <c r="U609" s="538"/>
      <c r="V609" s="538"/>
      <c r="W609" s="538"/>
      <c r="X609" s="538"/>
      <c r="Y609" s="538"/>
      <c r="Z609" s="538"/>
    </row>
    <row r="610" spans="1:26" ht="18" customHeight="1">
      <c r="A610" s="538"/>
      <c r="B610" s="538"/>
      <c r="C610" s="538"/>
      <c r="D610" s="538"/>
      <c r="E610" s="538"/>
      <c r="F610" s="686"/>
      <c r="G610" s="538"/>
      <c r="H610" s="538"/>
      <c r="I610" s="538"/>
      <c r="J610" s="538"/>
      <c r="K610" s="538"/>
      <c r="L610" s="538"/>
      <c r="M610" s="538"/>
      <c r="N610" s="538"/>
      <c r="O610" s="538"/>
      <c r="P610" s="538"/>
      <c r="Q610" s="538"/>
      <c r="R610" s="538"/>
      <c r="S610" s="538"/>
      <c r="T610" s="538"/>
      <c r="U610" s="538"/>
      <c r="V610" s="538"/>
      <c r="W610" s="538"/>
      <c r="X610" s="538"/>
      <c r="Y610" s="538"/>
      <c r="Z610" s="538"/>
    </row>
    <row r="611" spans="1:26" ht="18" customHeight="1">
      <c r="A611" s="538"/>
      <c r="B611" s="538"/>
      <c r="C611" s="538"/>
      <c r="D611" s="538"/>
      <c r="E611" s="538"/>
      <c r="F611" s="686"/>
      <c r="G611" s="538"/>
      <c r="H611" s="538"/>
      <c r="I611" s="538"/>
      <c r="J611" s="538"/>
      <c r="K611" s="538"/>
      <c r="L611" s="538"/>
      <c r="M611" s="538"/>
      <c r="N611" s="538"/>
      <c r="O611" s="538"/>
      <c r="P611" s="538"/>
      <c r="Q611" s="538"/>
      <c r="R611" s="538"/>
      <c r="S611" s="538"/>
      <c r="T611" s="538"/>
      <c r="U611" s="538"/>
      <c r="V611" s="538"/>
      <c r="W611" s="538"/>
      <c r="X611" s="538"/>
      <c r="Y611" s="538"/>
      <c r="Z611" s="538"/>
    </row>
    <row r="612" spans="1:26" ht="18" customHeight="1">
      <c r="A612" s="538"/>
      <c r="B612" s="538"/>
      <c r="C612" s="538"/>
      <c r="D612" s="538"/>
      <c r="E612" s="538"/>
      <c r="F612" s="686"/>
      <c r="G612" s="538"/>
      <c r="H612" s="538"/>
      <c r="I612" s="538"/>
      <c r="J612" s="538"/>
      <c r="K612" s="538"/>
      <c r="L612" s="538"/>
      <c r="M612" s="538"/>
      <c r="N612" s="538"/>
      <c r="O612" s="538"/>
      <c r="P612" s="538"/>
      <c r="Q612" s="538"/>
      <c r="R612" s="538"/>
      <c r="S612" s="538"/>
      <c r="T612" s="538"/>
      <c r="U612" s="538"/>
      <c r="V612" s="538"/>
      <c r="W612" s="538"/>
      <c r="X612" s="538"/>
      <c r="Y612" s="538"/>
      <c r="Z612" s="538"/>
    </row>
    <row r="613" spans="1:26" ht="18" customHeight="1">
      <c r="A613" s="538"/>
      <c r="B613" s="538"/>
      <c r="C613" s="538"/>
      <c r="D613" s="538"/>
      <c r="E613" s="538"/>
      <c r="F613" s="686"/>
      <c r="G613" s="538"/>
      <c r="H613" s="538"/>
      <c r="I613" s="538"/>
      <c r="J613" s="538"/>
      <c r="K613" s="538"/>
      <c r="L613" s="538"/>
      <c r="M613" s="538"/>
      <c r="N613" s="538"/>
      <c r="O613" s="538"/>
      <c r="P613" s="538"/>
      <c r="Q613" s="538"/>
      <c r="R613" s="538"/>
      <c r="S613" s="538"/>
      <c r="T613" s="538"/>
      <c r="U613" s="538"/>
      <c r="V613" s="538"/>
      <c r="W613" s="538"/>
      <c r="X613" s="538"/>
      <c r="Y613" s="538"/>
      <c r="Z613" s="538"/>
    </row>
    <row r="614" spans="1:26" ht="18" customHeight="1">
      <c r="A614" s="538"/>
      <c r="B614" s="538"/>
      <c r="C614" s="538"/>
      <c r="D614" s="538"/>
      <c r="E614" s="538"/>
      <c r="F614" s="686"/>
      <c r="G614" s="538"/>
      <c r="H614" s="538"/>
      <c r="I614" s="538"/>
      <c r="J614" s="538"/>
      <c r="K614" s="538"/>
      <c r="L614" s="538"/>
      <c r="M614" s="538"/>
      <c r="N614" s="538"/>
      <c r="O614" s="538"/>
      <c r="P614" s="538"/>
      <c r="Q614" s="538"/>
      <c r="R614" s="538"/>
      <c r="S614" s="538"/>
      <c r="T614" s="538"/>
      <c r="U614" s="538"/>
      <c r="V614" s="538"/>
      <c r="W614" s="538"/>
      <c r="X614" s="538"/>
      <c r="Y614" s="538"/>
      <c r="Z614" s="538"/>
    </row>
    <row r="615" spans="1:26" ht="18" customHeight="1">
      <c r="A615" s="538"/>
      <c r="B615" s="538"/>
      <c r="C615" s="538"/>
      <c r="D615" s="538"/>
      <c r="E615" s="538"/>
      <c r="F615" s="686"/>
      <c r="G615" s="538"/>
      <c r="H615" s="538"/>
      <c r="I615" s="538"/>
      <c r="J615" s="538"/>
      <c r="K615" s="538"/>
      <c r="L615" s="538"/>
      <c r="M615" s="538"/>
      <c r="N615" s="538"/>
      <c r="O615" s="538"/>
      <c r="P615" s="538"/>
      <c r="Q615" s="538"/>
      <c r="R615" s="538"/>
      <c r="S615" s="538"/>
      <c r="T615" s="538"/>
      <c r="U615" s="538"/>
      <c r="V615" s="538"/>
      <c r="W615" s="538"/>
      <c r="X615" s="538"/>
      <c r="Y615" s="538"/>
      <c r="Z615" s="538"/>
    </row>
    <row r="616" spans="1:26" ht="18" customHeight="1">
      <c r="A616" s="538"/>
      <c r="B616" s="538"/>
      <c r="C616" s="538"/>
      <c r="D616" s="538"/>
      <c r="E616" s="538"/>
      <c r="F616" s="686"/>
      <c r="G616" s="538"/>
      <c r="H616" s="538"/>
      <c r="I616" s="538"/>
      <c r="J616" s="538"/>
      <c r="K616" s="538"/>
      <c r="L616" s="538"/>
      <c r="M616" s="538"/>
      <c r="N616" s="538"/>
      <c r="O616" s="538"/>
      <c r="P616" s="538"/>
      <c r="Q616" s="538"/>
      <c r="R616" s="538"/>
      <c r="S616" s="538"/>
      <c r="T616" s="538"/>
      <c r="U616" s="538"/>
      <c r="V616" s="538"/>
      <c r="W616" s="538"/>
      <c r="X616" s="538"/>
      <c r="Y616" s="538"/>
      <c r="Z616" s="538"/>
    </row>
    <row r="617" spans="1:26" ht="18" customHeight="1">
      <c r="A617" s="538"/>
      <c r="B617" s="538"/>
      <c r="C617" s="538"/>
      <c r="D617" s="538"/>
      <c r="E617" s="538"/>
      <c r="F617" s="686"/>
      <c r="G617" s="538"/>
      <c r="H617" s="538"/>
      <c r="I617" s="538"/>
      <c r="J617" s="538"/>
      <c r="K617" s="538"/>
      <c r="L617" s="538"/>
      <c r="M617" s="538"/>
      <c r="N617" s="538"/>
      <c r="O617" s="538"/>
      <c r="P617" s="538"/>
      <c r="Q617" s="538"/>
      <c r="R617" s="538"/>
      <c r="S617" s="538"/>
      <c r="T617" s="538"/>
      <c r="U617" s="538"/>
      <c r="V617" s="538"/>
      <c r="W617" s="538"/>
      <c r="X617" s="538"/>
      <c r="Y617" s="538"/>
      <c r="Z617" s="538"/>
    </row>
    <row r="618" spans="1:26" ht="18" customHeight="1">
      <c r="A618" s="538"/>
      <c r="B618" s="538"/>
      <c r="C618" s="538"/>
      <c r="D618" s="538"/>
      <c r="E618" s="538"/>
      <c r="F618" s="686"/>
      <c r="G618" s="538"/>
      <c r="H618" s="538"/>
      <c r="I618" s="538"/>
      <c r="J618" s="538"/>
      <c r="K618" s="538"/>
      <c r="L618" s="538"/>
      <c r="M618" s="538"/>
      <c r="N618" s="538"/>
      <c r="O618" s="538"/>
      <c r="P618" s="538"/>
      <c r="Q618" s="538"/>
      <c r="R618" s="538"/>
      <c r="S618" s="538"/>
      <c r="T618" s="538"/>
      <c r="U618" s="538"/>
      <c r="V618" s="538"/>
      <c r="W618" s="538"/>
      <c r="X618" s="538"/>
      <c r="Y618" s="538"/>
      <c r="Z618" s="538"/>
    </row>
    <row r="619" spans="1:26" ht="18" customHeight="1">
      <c r="A619" s="538"/>
      <c r="B619" s="538"/>
      <c r="C619" s="538"/>
      <c r="D619" s="538"/>
      <c r="E619" s="538"/>
      <c r="F619" s="686"/>
      <c r="G619" s="538"/>
      <c r="H619" s="538"/>
      <c r="I619" s="538"/>
      <c r="J619" s="538"/>
      <c r="K619" s="538"/>
      <c r="L619" s="538"/>
      <c r="M619" s="538"/>
      <c r="N619" s="538"/>
      <c r="O619" s="538"/>
      <c r="P619" s="538"/>
      <c r="Q619" s="538"/>
      <c r="R619" s="538"/>
      <c r="S619" s="538"/>
      <c r="T619" s="538"/>
      <c r="U619" s="538"/>
      <c r="V619" s="538"/>
      <c r="W619" s="538"/>
      <c r="X619" s="538"/>
      <c r="Y619" s="538"/>
      <c r="Z619" s="538"/>
    </row>
    <row r="620" spans="1:26" ht="18" customHeight="1">
      <c r="A620" s="538"/>
      <c r="B620" s="538"/>
      <c r="C620" s="538"/>
      <c r="D620" s="538"/>
      <c r="E620" s="538"/>
      <c r="F620" s="686"/>
      <c r="G620" s="538"/>
      <c r="H620" s="538"/>
      <c r="I620" s="538"/>
      <c r="J620" s="538"/>
      <c r="K620" s="538"/>
      <c r="L620" s="538"/>
      <c r="M620" s="538"/>
      <c r="N620" s="538"/>
      <c r="O620" s="538"/>
      <c r="P620" s="538"/>
      <c r="Q620" s="538"/>
      <c r="R620" s="538"/>
      <c r="S620" s="538"/>
      <c r="T620" s="538"/>
      <c r="U620" s="538"/>
      <c r="V620" s="538"/>
      <c r="W620" s="538"/>
      <c r="X620" s="538"/>
      <c r="Y620" s="538"/>
      <c r="Z620" s="538"/>
    </row>
    <row r="621" spans="1:26" ht="18" customHeight="1">
      <c r="A621" s="538"/>
      <c r="B621" s="538"/>
      <c r="C621" s="538"/>
      <c r="D621" s="538"/>
      <c r="E621" s="538"/>
      <c r="F621" s="686"/>
      <c r="G621" s="538"/>
      <c r="H621" s="538"/>
      <c r="I621" s="538"/>
      <c r="J621" s="538"/>
      <c r="K621" s="538"/>
      <c r="L621" s="538"/>
      <c r="M621" s="538"/>
      <c r="N621" s="538"/>
      <c r="O621" s="538"/>
      <c r="P621" s="538"/>
      <c r="Q621" s="538"/>
      <c r="R621" s="538"/>
      <c r="S621" s="538"/>
      <c r="T621" s="538"/>
      <c r="U621" s="538"/>
      <c r="V621" s="538"/>
      <c r="W621" s="538"/>
      <c r="X621" s="538"/>
      <c r="Y621" s="538"/>
      <c r="Z621" s="538"/>
    </row>
    <row r="622" spans="1:26" ht="18" customHeight="1">
      <c r="A622" s="538"/>
      <c r="B622" s="538"/>
      <c r="C622" s="538"/>
      <c r="D622" s="538"/>
      <c r="E622" s="538"/>
      <c r="F622" s="686"/>
      <c r="G622" s="538"/>
      <c r="H622" s="538"/>
      <c r="I622" s="538"/>
      <c r="J622" s="538"/>
      <c r="K622" s="538"/>
      <c r="L622" s="538"/>
      <c r="M622" s="538"/>
      <c r="N622" s="538"/>
      <c r="O622" s="538"/>
      <c r="P622" s="538"/>
      <c r="Q622" s="538"/>
      <c r="R622" s="538"/>
      <c r="S622" s="538"/>
      <c r="T622" s="538"/>
      <c r="U622" s="538"/>
      <c r="V622" s="538"/>
      <c r="W622" s="538"/>
      <c r="X622" s="538"/>
      <c r="Y622" s="538"/>
      <c r="Z622" s="538"/>
    </row>
    <row r="623" spans="1:26" ht="18" customHeight="1">
      <c r="A623" s="538"/>
      <c r="B623" s="538"/>
      <c r="C623" s="538"/>
      <c r="D623" s="538"/>
      <c r="E623" s="538"/>
      <c r="F623" s="686"/>
      <c r="G623" s="538"/>
      <c r="H623" s="538"/>
      <c r="I623" s="538"/>
      <c r="J623" s="538"/>
      <c r="K623" s="538"/>
      <c r="L623" s="538"/>
      <c r="M623" s="538"/>
      <c r="N623" s="538"/>
      <c r="O623" s="538"/>
      <c r="P623" s="538"/>
      <c r="Q623" s="538"/>
      <c r="R623" s="538"/>
      <c r="S623" s="538"/>
      <c r="T623" s="538"/>
      <c r="U623" s="538"/>
      <c r="V623" s="538"/>
      <c r="W623" s="538"/>
      <c r="X623" s="538"/>
      <c r="Y623" s="538"/>
      <c r="Z623" s="538"/>
    </row>
    <row r="624" spans="1:26" ht="18" customHeight="1">
      <c r="A624" s="538"/>
      <c r="B624" s="538"/>
      <c r="C624" s="538"/>
      <c r="D624" s="538"/>
      <c r="E624" s="538"/>
      <c r="F624" s="686"/>
      <c r="G624" s="538"/>
      <c r="H624" s="538"/>
      <c r="I624" s="538"/>
      <c r="J624" s="538"/>
      <c r="K624" s="538"/>
      <c r="L624" s="538"/>
      <c r="M624" s="538"/>
      <c r="N624" s="538"/>
      <c r="O624" s="538"/>
      <c r="P624" s="538"/>
      <c r="Q624" s="538"/>
      <c r="R624" s="538"/>
      <c r="S624" s="538"/>
      <c r="T624" s="538"/>
      <c r="U624" s="538"/>
      <c r="V624" s="538"/>
      <c r="W624" s="538"/>
      <c r="X624" s="538"/>
      <c r="Y624" s="538"/>
      <c r="Z624" s="538"/>
    </row>
    <row r="625" spans="1:26" ht="18" customHeight="1">
      <c r="A625" s="538"/>
      <c r="B625" s="538"/>
      <c r="C625" s="538"/>
      <c r="D625" s="538"/>
      <c r="E625" s="538"/>
      <c r="F625" s="686"/>
      <c r="G625" s="538"/>
      <c r="H625" s="538"/>
      <c r="I625" s="538"/>
      <c r="J625" s="538"/>
      <c r="K625" s="538"/>
      <c r="L625" s="538"/>
      <c r="M625" s="538"/>
      <c r="N625" s="538"/>
      <c r="O625" s="538"/>
      <c r="P625" s="538"/>
      <c r="Q625" s="538"/>
      <c r="R625" s="538"/>
      <c r="S625" s="538"/>
      <c r="T625" s="538"/>
      <c r="U625" s="538"/>
      <c r="V625" s="538"/>
      <c r="W625" s="538"/>
      <c r="X625" s="538"/>
      <c r="Y625" s="538"/>
      <c r="Z625" s="538"/>
    </row>
    <row r="626" spans="1:26" ht="18" customHeight="1">
      <c r="A626" s="538"/>
      <c r="B626" s="538"/>
      <c r="C626" s="538"/>
      <c r="D626" s="538"/>
      <c r="E626" s="538"/>
      <c r="F626" s="686"/>
      <c r="G626" s="538"/>
      <c r="H626" s="538"/>
      <c r="I626" s="538"/>
      <c r="J626" s="538"/>
      <c r="K626" s="538"/>
      <c r="L626" s="538"/>
      <c r="M626" s="538"/>
      <c r="N626" s="538"/>
      <c r="O626" s="538"/>
      <c r="P626" s="538"/>
      <c r="Q626" s="538"/>
      <c r="R626" s="538"/>
      <c r="S626" s="538"/>
      <c r="T626" s="538"/>
      <c r="U626" s="538"/>
      <c r="V626" s="538"/>
      <c r="W626" s="538"/>
      <c r="X626" s="538"/>
      <c r="Y626" s="538"/>
      <c r="Z626" s="538"/>
    </row>
    <row r="627" spans="1:26" ht="18" customHeight="1">
      <c r="A627" s="538"/>
      <c r="B627" s="538"/>
      <c r="C627" s="538"/>
      <c r="D627" s="538"/>
      <c r="E627" s="538"/>
      <c r="F627" s="686"/>
      <c r="G627" s="538"/>
      <c r="H627" s="538"/>
      <c r="I627" s="538"/>
      <c r="J627" s="538"/>
      <c r="K627" s="538"/>
      <c r="L627" s="538"/>
      <c r="M627" s="538"/>
      <c r="N627" s="538"/>
      <c r="O627" s="538"/>
      <c r="P627" s="538"/>
      <c r="Q627" s="538"/>
      <c r="R627" s="538"/>
      <c r="S627" s="538"/>
      <c r="T627" s="538"/>
      <c r="U627" s="538"/>
      <c r="V627" s="538"/>
      <c r="W627" s="538"/>
      <c r="X627" s="538"/>
      <c r="Y627" s="538"/>
      <c r="Z627" s="538"/>
    </row>
    <row r="628" spans="1:26" ht="18" customHeight="1">
      <c r="A628" s="538"/>
      <c r="B628" s="538"/>
      <c r="C628" s="538"/>
      <c r="D628" s="538"/>
      <c r="E628" s="538"/>
      <c r="F628" s="686"/>
      <c r="G628" s="538"/>
      <c r="H628" s="538"/>
      <c r="I628" s="538"/>
      <c r="J628" s="538"/>
      <c r="K628" s="538"/>
      <c r="L628" s="538"/>
      <c r="M628" s="538"/>
      <c r="N628" s="538"/>
      <c r="O628" s="538"/>
      <c r="P628" s="538"/>
      <c r="Q628" s="538"/>
      <c r="R628" s="538"/>
      <c r="S628" s="538"/>
      <c r="T628" s="538"/>
      <c r="U628" s="538"/>
      <c r="V628" s="538"/>
      <c r="W628" s="538"/>
      <c r="X628" s="538"/>
      <c r="Y628" s="538"/>
      <c r="Z628" s="538"/>
    </row>
    <row r="629" spans="1:26" ht="18" customHeight="1">
      <c r="A629" s="538"/>
      <c r="B629" s="538"/>
      <c r="C629" s="538"/>
      <c r="D629" s="538"/>
      <c r="E629" s="538"/>
      <c r="F629" s="686"/>
      <c r="G629" s="538"/>
      <c r="H629" s="538"/>
      <c r="I629" s="538"/>
      <c r="J629" s="538"/>
      <c r="K629" s="538"/>
      <c r="L629" s="538"/>
      <c r="M629" s="538"/>
      <c r="N629" s="538"/>
      <c r="O629" s="538"/>
      <c r="P629" s="538"/>
      <c r="Q629" s="538"/>
      <c r="R629" s="538"/>
      <c r="S629" s="538"/>
      <c r="T629" s="538"/>
      <c r="U629" s="538"/>
      <c r="V629" s="538"/>
      <c r="W629" s="538"/>
      <c r="X629" s="538"/>
      <c r="Y629" s="538"/>
      <c r="Z629" s="538"/>
    </row>
    <row r="630" spans="1:26" ht="18" customHeight="1">
      <c r="A630" s="538"/>
      <c r="B630" s="538"/>
      <c r="C630" s="538"/>
      <c r="D630" s="538"/>
      <c r="E630" s="538"/>
      <c r="F630" s="686"/>
      <c r="G630" s="538"/>
      <c r="H630" s="538"/>
      <c r="I630" s="538"/>
      <c r="J630" s="538"/>
      <c r="K630" s="538"/>
      <c r="L630" s="538"/>
      <c r="M630" s="538"/>
      <c r="N630" s="538"/>
      <c r="O630" s="538"/>
      <c r="P630" s="538"/>
      <c r="Q630" s="538"/>
      <c r="R630" s="538"/>
      <c r="S630" s="538"/>
      <c r="T630" s="538"/>
      <c r="U630" s="538"/>
      <c r="V630" s="538"/>
      <c r="W630" s="538"/>
      <c r="X630" s="538"/>
      <c r="Y630" s="538"/>
      <c r="Z630" s="538"/>
    </row>
    <row r="631" spans="1:26" ht="18" customHeight="1">
      <c r="A631" s="538"/>
      <c r="B631" s="538"/>
      <c r="C631" s="538"/>
      <c r="D631" s="538"/>
      <c r="E631" s="538"/>
      <c r="F631" s="686"/>
      <c r="G631" s="538"/>
      <c r="H631" s="538"/>
      <c r="I631" s="538"/>
      <c r="J631" s="538"/>
      <c r="K631" s="538"/>
      <c r="L631" s="538"/>
      <c r="M631" s="538"/>
      <c r="N631" s="538"/>
      <c r="O631" s="538"/>
      <c r="P631" s="538"/>
      <c r="Q631" s="538"/>
      <c r="R631" s="538"/>
      <c r="S631" s="538"/>
      <c r="T631" s="538"/>
      <c r="U631" s="538"/>
      <c r="V631" s="538"/>
      <c r="W631" s="538"/>
      <c r="X631" s="538"/>
      <c r="Y631" s="538"/>
      <c r="Z631" s="538"/>
    </row>
    <row r="632" spans="1:26" ht="18" customHeight="1">
      <c r="A632" s="538"/>
      <c r="B632" s="538"/>
      <c r="C632" s="538"/>
      <c r="D632" s="538"/>
      <c r="E632" s="538"/>
      <c r="F632" s="686"/>
      <c r="G632" s="538"/>
      <c r="H632" s="538"/>
      <c r="I632" s="538"/>
      <c r="J632" s="538"/>
      <c r="K632" s="538"/>
      <c r="L632" s="538"/>
      <c r="M632" s="538"/>
      <c r="N632" s="538"/>
      <c r="O632" s="538"/>
      <c r="P632" s="538"/>
      <c r="Q632" s="538"/>
      <c r="R632" s="538"/>
      <c r="S632" s="538"/>
      <c r="T632" s="538"/>
      <c r="U632" s="538"/>
      <c r="V632" s="538"/>
      <c r="W632" s="538"/>
      <c r="X632" s="538"/>
      <c r="Y632" s="538"/>
      <c r="Z632" s="538"/>
    </row>
    <row r="633" spans="1:26" ht="18" customHeight="1">
      <c r="A633" s="538"/>
      <c r="B633" s="538"/>
      <c r="C633" s="538"/>
      <c r="D633" s="538"/>
      <c r="E633" s="538"/>
      <c r="F633" s="686"/>
      <c r="G633" s="538"/>
      <c r="H633" s="538"/>
      <c r="I633" s="538"/>
      <c r="J633" s="538"/>
      <c r="K633" s="538"/>
      <c r="L633" s="538"/>
      <c r="M633" s="538"/>
      <c r="N633" s="538"/>
      <c r="O633" s="538"/>
      <c r="P633" s="538"/>
      <c r="Q633" s="538"/>
      <c r="R633" s="538"/>
      <c r="S633" s="538"/>
      <c r="T633" s="538"/>
      <c r="U633" s="538"/>
      <c r="V633" s="538"/>
      <c r="W633" s="538"/>
      <c r="X633" s="538"/>
      <c r="Y633" s="538"/>
      <c r="Z633" s="538"/>
    </row>
    <row r="634" spans="1:26" ht="18" customHeight="1">
      <c r="A634" s="538"/>
      <c r="B634" s="538"/>
      <c r="C634" s="538"/>
      <c r="D634" s="538"/>
      <c r="E634" s="538"/>
      <c r="F634" s="686"/>
      <c r="G634" s="538"/>
      <c r="H634" s="538"/>
      <c r="I634" s="538"/>
      <c r="J634" s="538"/>
      <c r="K634" s="538"/>
      <c r="L634" s="538"/>
      <c r="M634" s="538"/>
      <c r="N634" s="538"/>
      <c r="O634" s="538"/>
      <c r="P634" s="538"/>
      <c r="Q634" s="538"/>
      <c r="R634" s="538"/>
      <c r="S634" s="538"/>
      <c r="T634" s="538"/>
      <c r="U634" s="538"/>
      <c r="V634" s="538"/>
      <c r="W634" s="538"/>
      <c r="X634" s="538"/>
      <c r="Y634" s="538"/>
      <c r="Z634" s="538"/>
    </row>
    <row r="635" spans="1:26" ht="18" customHeight="1">
      <c r="A635" s="538"/>
      <c r="B635" s="538"/>
      <c r="C635" s="538"/>
      <c r="D635" s="538"/>
      <c r="E635" s="538"/>
      <c r="F635" s="686"/>
      <c r="G635" s="538"/>
      <c r="H635" s="538"/>
      <c r="I635" s="538"/>
      <c r="J635" s="538"/>
      <c r="K635" s="538"/>
      <c r="L635" s="538"/>
      <c r="M635" s="538"/>
      <c r="N635" s="538"/>
      <c r="O635" s="538"/>
      <c r="P635" s="538"/>
      <c r="Q635" s="538"/>
      <c r="R635" s="538"/>
      <c r="S635" s="538"/>
      <c r="T635" s="538"/>
      <c r="U635" s="538"/>
      <c r="V635" s="538"/>
      <c r="W635" s="538"/>
      <c r="X635" s="538"/>
      <c r="Y635" s="538"/>
      <c r="Z635" s="538"/>
    </row>
    <row r="636" spans="1:26" ht="18" customHeight="1">
      <c r="A636" s="538"/>
      <c r="B636" s="538"/>
      <c r="C636" s="538"/>
      <c r="D636" s="538"/>
      <c r="E636" s="538"/>
      <c r="F636" s="686"/>
      <c r="G636" s="538"/>
      <c r="H636" s="538"/>
      <c r="I636" s="538"/>
      <c r="J636" s="538"/>
      <c r="K636" s="538"/>
      <c r="L636" s="538"/>
      <c r="M636" s="538"/>
      <c r="N636" s="538"/>
      <c r="O636" s="538"/>
      <c r="P636" s="538"/>
      <c r="Q636" s="538"/>
      <c r="R636" s="538"/>
      <c r="S636" s="538"/>
      <c r="T636" s="538"/>
      <c r="U636" s="538"/>
      <c r="V636" s="538"/>
      <c r="W636" s="538"/>
      <c r="X636" s="538"/>
      <c r="Y636" s="538"/>
      <c r="Z636" s="538"/>
    </row>
    <row r="637" spans="1:26" ht="18" customHeight="1">
      <c r="A637" s="538"/>
      <c r="B637" s="538"/>
      <c r="C637" s="538"/>
      <c r="D637" s="538"/>
      <c r="E637" s="538"/>
      <c r="F637" s="686"/>
      <c r="G637" s="538"/>
      <c r="H637" s="538"/>
      <c r="I637" s="538"/>
      <c r="J637" s="538"/>
      <c r="K637" s="538"/>
      <c r="L637" s="538"/>
      <c r="M637" s="538"/>
      <c r="N637" s="538"/>
      <c r="O637" s="538"/>
      <c r="P637" s="538"/>
      <c r="Q637" s="538"/>
      <c r="R637" s="538"/>
      <c r="S637" s="538"/>
      <c r="T637" s="538"/>
      <c r="U637" s="538"/>
      <c r="V637" s="538"/>
      <c r="W637" s="538"/>
      <c r="X637" s="538"/>
      <c r="Y637" s="538"/>
      <c r="Z637" s="538"/>
    </row>
    <row r="638" spans="1:26" ht="18" customHeight="1">
      <c r="A638" s="538"/>
      <c r="B638" s="538"/>
      <c r="C638" s="538"/>
      <c r="D638" s="538"/>
      <c r="E638" s="538"/>
      <c r="F638" s="686"/>
      <c r="G638" s="538"/>
      <c r="H638" s="538"/>
      <c r="I638" s="538"/>
      <c r="J638" s="538"/>
      <c r="K638" s="538"/>
      <c r="L638" s="538"/>
      <c r="M638" s="538"/>
      <c r="N638" s="538"/>
      <c r="O638" s="538"/>
      <c r="P638" s="538"/>
      <c r="Q638" s="538"/>
      <c r="R638" s="538"/>
      <c r="S638" s="538"/>
      <c r="T638" s="538"/>
      <c r="U638" s="538"/>
      <c r="V638" s="538"/>
      <c r="W638" s="538"/>
      <c r="X638" s="538"/>
      <c r="Y638" s="538"/>
      <c r="Z638" s="538"/>
    </row>
    <row r="639" spans="1:26" ht="18" customHeight="1">
      <c r="A639" s="538"/>
      <c r="B639" s="538"/>
      <c r="C639" s="538"/>
      <c r="D639" s="538"/>
      <c r="E639" s="538"/>
      <c r="F639" s="686"/>
      <c r="G639" s="538"/>
      <c r="H639" s="538"/>
      <c r="I639" s="538"/>
      <c r="J639" s="538"/>
      <c r="K639" s="538"/>
      <c r="L639" s="538"/>
      <c r="M639" s="538"/>
      <c r="N639" s="538"/>
      <c r="O639" s="538"/>
      <c r="P639" s="538"/>
      <c r="Q639" s="538"/>
      <c r="R639" s="538"/>
      <c r="S639" s="538"/>
      <c r="T639" s="538"/>
      <c r="U639" s="538"/>
      <c r="V639" s="538"/>
      <c r="W639" s="538"/>
      <c r="X639" s="538"/>
      <c r="Y639" s="538"/>
      <c r="Z639" s="538"/>
    </row>
    <row r="640" spans="1:26" ht="18" customHeight="1">
      <c r="A640" s="538"/>
      <c r="B640" s="538"/>
      <c r="C640" s="538"/>
      <c r="D640" s="538"/>
      <c r="E640" s="538"/>
      <c r="F640" s="686"/>
      <c r="G640" s="538"/>
      <c r="H640" s="538"/>
      <c r="I640" s="538"/>
      <c r="J640" s="538"/>
      <c r="K640" s="538"/>
      <c r="L640" s="538"/>
      <c r="M640" s="538"/>
      <c r="N640" s="538"/>
      <c r="O640" s="538"/>
      <c r="P640" s="538"/>
      <c r="Q640" s="538"/>
      <c r="R640" s="538"/>
      <c r="S640" s="538"/>
      <c r="T640" s="538"/>
      <c r="U640" s="538"/>
      <c r="V640" s="538"/>
      <c r="W640" s="538"/>
      <c r="X640" s="538"/>
      <c r="Y640" s="538"/>
      <c r="Z640" s="538"/>
    </row>
    <row r="641" spans="1:26" ht="18" customHeight="1">
      <c r="A641" s="538"/>
      <c r="B641" s="538"/>
      <c r="C641" s="538"/>
      <c r="D641" s="538"/>
      <c r="E641" s="538"/>
      <c r="F641" s="686"/>
      <c r="G641" s="538"/>
      <c r="H641" s="538"/>
      <c r="I641" s="538"/>
      <c r="J641" s="538"/>
      <c r="K641" s="538"/>
      <c r="L641" s="538"/>
      <c r="M641" s="538"/>
      <c r="N641" s="538"/>
      <c r="O641" s="538"/>
      <c r="P641" s="538"/>
      <c r="Q641" s="538"/>
      <c r="R641" s="538"/>
      <c r="S641" s="538"/>
      <c r="T641" s="538"/>
      <c r="U641" s="538"/>
      <c r="V641" s="538"/>
      <c r="W641" s="538"/>
      <c r="X641" s="538"/>
      <c r="Y641" s="538"/>
      <c r="Z641" s="538"/>
    </row>
    <row r="642" spans="1:26" ht="18" customHeight="1">
      <c r="A642" s="538"/>
      <c r="B642" s="538"/>
      <c r="C642" s="538"/>
      <c r="D642" s="538"/>
      <c r="E642" s="538"/>
      <c r="F642" s="686"/>
      <c r="G642" s="538"/>
      <c r="H642" s="538"/>
      <c r="I642" s="538"/>
      <c r="J642" s="538"/>
      <c r="K642" s="538"/>
      <c r="L642" s="538"/>
      <c r="M642" s="538"/>
      <c r="N642" s="538"/>
      <c r="O642" s="538"/>
      <c r="P642" s="538"/>
      <c r="Q642" s="538"/>
      <c r="R642" s="538"/>
      <c r="S642" s="538"/>
      <c r="T642" s="538"/>
      <c r="U642" s="538"/>
      <c r="V642" s="538"/>
      <c r="W642" s="538"/>
      <c r="X642" s="538"/>
      <c r="Y642" s="538"/>
      <c r="Z642" s="538"/>
    </row>
    <row r="643" spans="1:26" ht="18" customHeight="1">
      <c r="A643" s="538"/>
      <c r="B643" s="538"/>
      <c r="C643" s="538"/>
      <c r="D643" s="538"/>
      <c r="E643" s="538"/>
      <c r="F643" s="686"/>
      <c r="G643" s="538"/>
      <c r="H643" s="538"/>
      <c r="I643" s="538"/>
      <c r="J643" s="538"/>
      <c r="K643" s="538"/>
      <c r="L643" s="538"/>
      <c r="M643" s="538"/>
      <c r="N643" s="538"/>
      <c r="O643" s="538"/>
      <c r="P643" s="538"/>
      <c r="Q643" s="538"/>
      <c r="R643" s="538"/>
      <c r="S643" s="538"/>
      <c r="T643" s="538"/>
      <c r="U643" s="538"/>
      <c r="V643" s="538"/>
      <c r="W643" s="538"/>
      <c r="X643" s="538"/>
      <c r="Y643" s="538"/>
      <c r="Z643" s="538"/>
    </row>
    <row r="644" spans="1:26" ht="18" customHeight="1">
      <c r="A644" s="538"/>
      <c r="B644" s="538"/>
      <c r="C644" s="538"/>
      <c r="D644" s="538"/>
      <c r="E644" s="538"/>
      <c r="F644" s="686"/>
      <c r="G644" s="538"/>
      <c r="H644" s="538"/>
      <c r="I644" s="538"/>
      <c r="J644" s="538"/>
      <c r="K644" s="538"/>
      <c r="L644" s="538"/>
      <c r="M644" s="538"/>
      <c r="N644" s="538"/>
      <c r="O644" s="538"/>
      <c r="P644" s="538"/>
      <c r="Q644" s="538"/>
      <c r="R644" s="538"/>
      <c r="S644" s="538"/>
      <c r="T644" s="538"/>
      <c r="U644" s="538"/>
      <c r="V644" s="538"/>
      <c r="W644" s="538"/>
      <c r="X644" s="538"/>
      <c r="Y644" s="538"/>
      <c r="Z644" s="538"/>
    </row>
    <row r="645" spans="1:26" ht="18" customHeight="1">
      <c r="A645" s="538"/>
      <c r="B645" s="538"/>
      <c r="C645" s="538"/>
      <c r="D645" s="538"/>
      <c r="E645" s="538"/>
      <c r="F645" s="686"/>
      <c r="G645" s="538"/>
      <c r="H645" s="538"/>
      <c r="I645" s="538"/>
      <c r="J645" s="538"/>
      <c r="K645" s="538"/>
      <c r="L645" s="538"/>
      <c r="M645" s="538"/>
      <c r="N645" s="538"/>
      <c r="O645" s="538"/>
      <c r="P645" s="538"/>
      <c r="Q645" s="538"/>
      <c r="R645" s="538"/>
      <c r="S645" s="538"/>
      <c r="T645" s="538"/>
      <c r="U645" s="538"/>
      <c r="V645" s="538"/>
      <c r="W645" s="538"/>
      <c r="X645" s="538"/>
      <c r="Y645" s="538"/>
      <c r="Z645" s="538"/>
    </row>
    <row r="646" spans="1:26" ht="18" customHeight="1">
      <c r="A646" s="538"/>
      <c r="B646" s="538"/>
      <c r="C646" s="538"/>
      <c r="D646" s="538"/>
      <c r="E646" s="538"/>
      <c r="F646" s="686"/>
      <c r="G646" s="538"/>
      <c r="H646" s="538"/>
      <c r="I646" s="538"/>
      <c r="J646" s="538"/>
      <c r="K646" s="538"/>
      <c r="L646" s="538"/>
      <c r="M646" s="538"/>
      <c r="N646" s="538"/>
      <c r="O646" s="538"/>
      <c r="P646" s="538"/>
      <c r="Q646" s="538"/>
      <c r="R646" s="538"/>
      <c r="S646" s="538"/>
      <c r="T646" s="538"/>
      <c r="U646" s="538"/>
      <c r="V646" s="538"/>
      <c r="W646" s="538"/>
      <c r="X646" s="538"/>
      <c r="Y646" s="538"/>
      <c r="Z646" s="538"/>
    </row>
    <row r="647" spans="1:26" ht="18" customHeight="1">
      <c r="A647" s="538"/>
      <c r="B647" s="538"/>
      <c r="C647" s="538"/>
      <c r="D647" s="538"/>
      <c r="E647" s="538"/>
      <c r="F647" s="686"/>
      <c r="G647" s="538"/>
      <c r="H647" s="538"/>
      <c r="I647" s="538"/>
      <c r="J647" s="538"/>
      <c r="K647" s="538"/>
      <c r="L647" s="538"/>
      <c r="M647" s="538"/>
      <c r="N647" s="538"/>
      <c r="O647" s="538"/>
      <c r="P647" s="538"/>
      <c r="Q647" s="538"/>
      <c r="R647" s="538"/>
      <c r="S647" s="538"/>
      <c r="T647" s="538"/>
      <c r="U647" s="538"/>
      <c r="V647" s="538"/>
      <c r="W647" s="538"/>
      <c r="X647" s="538"/>
      <c r="Y647" s="538"/>
      <c r="Z647" s="538"/>
    </row>
    <row r="648" spans="1:26" ht="18" customHeight="1">
      <c r="A648" s="538"/>
      <c r="B648" s="538"/>
      <c r="C648" s="538"/>
      <c r="D648" s="538"/>
      <c r="E648" s="538"/>
      <c r="F648" s="686"/>
      <c r="G648" s="538"/>
      <c r="H648" s="538"/>
      <c r="I648" s="538"/>
      <c r="J648" s="538"/>
      <c r="K648" s="538"/>
      <c r="L648" s="538"/>
      <c r="M648" s="538"/>
      <c r="N648" s="538"/>
      <c r="O648" s="538"/>
      <c r="P648" s="538"/>
      <c r="Q648" s="538"/>
      <c r="R648" s="538"/>
      <c r="S648" s="538"/>
      <c r="T648" s="538"/>
      <c r="U648" s="538"/>
      <c r="V648" s="538"/>
      <c r="W648" s="538"/>
      <c r="X648" s="538"/>
      <c r="Y648" s="538"/>
      <c r="Z648" s="538"/>
    </row>
    <row r="649" spans="1:26" ht="18" customHeight="1">
      <c r="A649" s="538"/>
      <c r="B649" s="538"/>
      <c r="C649" s="538"/>
      <c r="D649" s="538"/>
      <c r="E649" s="538"/>
      <c r="F649" s="686"/>
      <c r="G649" s="538"/>
      <c r="H649" s="538"/>
      <c r="I649" s="538"/>
      <c r="J649" s="538"/>
      <c r="K649" s="538"/>
      <c r="L649" s="538"/>
      <c r="M649" s="538"/>
      <c r="N649" s="538"/>
      <c r="O649" s="538"/>
      <c r="P649" s="538"/>
      <c r="Q649" s="538"/>
      <c r="R649" s="538"/>
      <c r="S649" s="538"/>
      <c r="T649" s="538"/>
      <c r="U649" s="538"/>
      <c r="V649" s="538"/>
      <c r="W649" s="538"/>
      <c r="X649" s="538"/>
      <c r="Y649" s="538"/>
      <c r="Z649" s="538"/>
    </row>
    <row r="650" spans="1:26" ht="18" customHeight="1">
      <c r="A650" s="538"/>
      <c r="B650" s="538"/>
      <c r="C650" s="538"/>
      <c r="D650" s="538"/>
      <c r="E650" s="538"/>
      <c r="F650" s="686"/>
      <c r="G650" s="538"/>
      <c r="H650" s="538"/>
      <c r="I650" s="538"/>
      <c r="J650" s="538"/>
      <c r="K650" s="538"/>
      <c r="L650" s="538"/>
      <c r="M650" s="538"/>
      <c r="N650" s="538"/>
      <c r="O650" s="538"/>
      <c r="P650" s="538"/>
      <c r="Q650" s="538"/>
      <c r="R650" s="538"/>
      <c r="S650" s="538"/>
      <c r="T650" s="538"/>
      <c r="U650" s="538"/>
      <c r="V650" s="538"/>
      <c r="W650" s="538"/>
      <c r="X650" s="538"/>
      <c r="Y650" s="538"/>
      <c r="Z650" s="538"/>
    </row>
    <row r="651" spans="1:26" ht="18" customHeight="1">
      <c r="A651" s="538"/>
      <c r="B651" s="538"/>
      <c r="C651" s="538"/>
      <c r="D651" s="538"/>
      <c r="E651" s="538"/>
      <c r="F651" s="686"/>
      <c r="G651" s="538"/>
      <c r="H651" s="538"/>
      <c r="I651" s="538"/>
      <c r="J651" s="538"/>
      <c r="K651" s="538"/>
      <c r="L651" s="538"/>
      <c r="M651" s="538"/>
      <c r="N651" s="538"/>
      <c r="O651" s="538"/>
      <c r="P651" s="538"/>
      <c r="Q651" s="538"/>
      <c r="R651" s="538"/>
      <c r="S651" s="538"/>
      <c r="T651" s="538"/>
      <c r="U651" s="538"/>
      <c r="V651" s="538"/>
      <c r="W651" s="538"/>
      <c r="X651" s="538"/>
      <c r="Y651" s="538"/>
      <c r="Z651" s="538"/>
    </row>
    <row r="652" spans="1:26" ht="18" customHeight="1">
      <c r="A652" s="538"/>
      <c r="B652" s="538"/>
      <c r="C652" s="538"/>
      <c r="D652" s="538"/>
      <c r="E652" s="538"/>
      <c r="F652" s="686"/>
      <c r="G652" s="538"/>
      <c r="H652" s="538"/>
      <c r="I652" s="538"/>
      <c r="J652" s="538"/>
      <c r="K652" s="538"/>
      <c r="L652" s="538"/>
      <c r="M652" s="538"/>
      <c r="N652" s="538"/>
      <c r="O652" s="538"/>
      <c r="P652" s="538"/>
      <c r="Q652" s="538"/>
      <c r="R652" s="538"/>
      <c r="S652" s="538"/>
      <c r="T652" s="538"/>
      <c r="U652" s="538"/>
      <c r="V652" s="538"/>
      <c r="W652" s="538"/>
      <c r="X652" s="538"/>
      <c r="Y652" s="538"/>
      <c r="Z652" s="538"/>
    </row>
    <row r="653" spans="1:26" ht="18" customHeight="1">
      <c r="A653" s="538"/>
      <c r="B653" s="538"/>
      <c r="C653" s="538"/>
      <c r="D653" s="538"/>
      <c r="E653" s="538"/>
      <c r="F653" s="686"/>
      <c r="G653" s="538"/>
      <c r="H653" s="538"/>
      <c r="I653" s="538"/>
      <c r="J653" s="538"/>
      <c r="K653" s="538"/>
      <c r="L653" s="538"/>
      <c r="M653" s="538"/>
      <c r="N653" s="538"/>
      <c r="O653" s="538"/>
      <c r="P653" s="538"/>
      <c r="Q653" s="538"/>
      <c r="R653" s="538"/>
      <c r="S653" s="538"/>
      <c r="T653" s="538"/>
      <c r="U653" s="538"/>
      <c r="V653" s="538"/>
      <c r="W653" s="538"/>
      <c r="X653" s="538"/>
      <c r="Y653" s="538"/>
      <c r="Z653" s="538"/>
    </row>
    <row r="654" spans="1:26" ht="18" customHeight="1">
      <c r="A654" s="538"/>
      <c r="B654" s="538"/>
      <c r="C654" s="538"/>
      <c r="D654" s="538"/>
      <c r="E654" s="538"/>
      <c r="F654" s="686"/>
      <c r="G654" s="538"/>
      <c r="H654" s="538"/>
      <c r="I654" s="538"/>
      <c r="J654" s="538"/>
      <c r="K654" s="538"/>
      <c r="L654" s="538"/>
      <c r="M654" s="538"/>
      <c r="N654" s="538"/>
      <c r="O654" s="538"/>
      <c r="P654" s="538"/>
      <c r="Q654" s="538"/>
      <c r="R654" s="538"/>
      <c r="S654" s="538"/>
      <c r="T654" s="538"/>
      <c r="U654" s="538"/>
      <c r="V654" s="538"/>
      <c r="W654" s="538"/>
      <c r="X654" s="538"/>
      <c r="Y654" s="538"/>
      <c r="Z654" s="538"/>
    </row>
    <row r="655" spans="1:26" ht="18" customHeight="1">
      <c r="A655" s="538"/>
      <c r="B655" s="538"/>
      <c r="C655" s="538"/>
      <c r="D655" s="538"/>
      <c r="E655" s="538"/>
      <c r="F655" s="686"/>
      <c r="G655" s="538"/>
      <c r="H655" s="538"/>
      <c r="I655" s="538"/>
      <c r="J655" s="538"/>
      <c r="K655" s="538"/>
      <c r="L655" s="538"/>
      <c r="M655" s="538"/>
      <c r="N655" s="538"/>
      <c r="O655" s="538"/>
      <c r="P655" s="538"/>
      <c r="Q655" s="538"/>
      <c r="R655" s="538"/>
      <c r="S655" s="538"/>
      <c r="T655" s="538"/>
      <c r="U655" s="538"/>
      <c r="V655" s="538"/>
      <c r="W655" s="538"/>
      <c r="X655" s="538"/>
      <c r="Y655" s="538"/>
      <c r="Z655" s="538"/>
    </row>
    <row r="656" spans="1:26" ht="18" customHeight="1">
      <c r="A656" s="538"/>
      <c r="B656" s="538"/>
      <c r="C656" s="538"/>
      <c r="D656" s="538"/>
      <c r="E656" s="538"/>
      <c r="F656" s="686"/>
      <c r="G656" s="538"/>
      <c r="H656" s="538"/>
      <c r="I656" s="538"/>
      <c r="J656" s="538"/>
      <c r="K656" s="538"/>
      <c r="L656" s="538"/>
      <c r="M656" s="538"/>
      <c r="N656" s="538"/>
      <c r="O656" s="538"/>
      <c r="P656" s="538"/>
      <c r="Q656" s="538"/>
      <c r="R656" s="538"/>
      <c r="S656" s="538"/>
      <c r="T656" s="538"/>
      <c r="U656" s="538"/>
      <c r="V656" s="538"/>
      <c r="W656" s="538"/>
      <c r="X656" s="538"/>
      <c r="Y656" s="538"/>
      <c r="Z656" s="538"/>
    </row>
    <row r="657" spans="1:26" ht="18" customHeight="1">
      <c r="A657" s="538"/>
      <c r="B657" s="538"/>
      <c r="C657" s="538"/>
      <c r="D657" s="538"/>
      <c r="E657" s="538"/>
      <c r="F657" s="686"/>
      <c r="G657" s="538"/>
      <c r="H657" s="538"/>
      <c r="I657" s="538"/>
      <c r="J657" s="538"/>
      <c r="K657" s="538"/>
      <c r="L657" s="538"/>
      <c r="M657" s="538"/>
      <c r="N657" s="538"/>
      <c r="O657" s="538"/>
      <c r="P657" s="538"/>
      <c r="Q657" s="538"/>
      <c r="R657" s="538"/>
      <c r="S657" s="538"/>
      <c r="T657" s="538"/>
      <c r="U657" s="538"/>
      <c r="V657" s="538"/>
      <c r="W657" s="538"/>
      <c r="X657" s="538"/>
      <c r="Y657" s="538"/>
      <c r="Z657" s="538"/>
    </row>
    <row r="658" spans="1:26" ht="18" customHeight="1">
      <c r="A658" s="538"/>
      <c r="B658" s="538"/>
      <c r="C658" s="538"/>
      <c r="D658" s="538"/>
      <c r="E658" s="538"/>
      <c r="F658" s="686"/>
      <c r="G658" s="538"/>
      <c r="H658" s="538"/>
      <c r="I658" s="538"/>
      <c r="J658" s="538"/>
      <c r="K658" s="538"/>
      <c r="L658" s="538"/>
      <c r="M658" s="538"/>
      <c r="N658" s="538"/>
      <c r="O658" s="538"/>
      <c r="P658" s="538"/>
      <c r="Q658" s="538"/>
      <c r="R658" s="538"/>
      <c r="S658" s="538"/>
      <c r="T658" s="538"/>
      <c r="U658" s="538"/>
      <c r="V658" s="538"/>
      <c r="W658" s="538"/>
      <c r="X658" s="538"/>
      <c r="Y658" s="538"/>
      <c r="Z658" s="538"/>
    </row>
    <row r="659" spans="1:26" ht="18" customHeight="1">
      <c r="A659" s="538"/>
      <c r="B659" s="538"/>
      <c r="C659" s="538"/>
      <c r="D659" s="538"/>
      <c r="E659" s="538"/>
      <c r="F659" s="686"/>
      <c r="G659" s="538"/>
      <c r="H659" s="538"/>
      <c r="I659" s="538"/>
      <c r="J659" s="538"/>
      <c r="K659" s="538"/>
      <c r="L659" s="538"/>
      <c r="M659" s="538"/>
      <c r="N659" s="538"/>
      <c r="O659" s="538"/>
      <c r="P659" s="538"/>
      <c r="Q659" s="538"/>
      <c r="R659" s="538"/>
      <c r="S659" s="538"/>
      <c r="T659" s="538"/>
      <c r="U659" s="538"/>
      <c r="V659" s="538"/>
      <c r="W659" s="538"/>
      <c r="X659" s="538"/>
      <c r="Y659" s="538"/>
      <c r="Z659" s="538"/>
    </row>
    <row r="660" spans="1:26" ht="18" customHeight="1">
      <c r="A660" s="538"/>
      <c r="B660" s="538"/>
      <c r="C660" s="538"/>
      <c r="D660" s="538"/>
      <c r="E660" s="538"/>
      <c r="F660" s="686"/>
      <c r="G660" s="538"/>
      <c r="H660" s="538"/>
      <c r="I660" s="538"/>
      <c r="J660" s="538"/>
      <c r="K660" s="538"/>
      <c r="L660" s="538"/>
      <c r="M660" s="538"/>
      <c r="N660" s="538"/>
      <c r="O660" s="538"/>
      <c r="P660" s="538"/>
      <c r="Q660" s="538"/>
      <c r="R660" s="538"/>
      <c r="S660" s="538"/>
      <c r="T660" s="538"/>
      <c r="U660" s="538"/>
      <c r="V660" s="538"/>
      <c r="W660" s="538"/>
      <c r="X660" s="538"/>
      <c r="Y660" s="538"/>
      <c r="Z660" s="538"/>
    </row>
    <row r="661" spans="1:26" ht="18" customHeight="1">
      <c r="A661" s="538"/>
      <c r="B661" s="538"/>
      <c r="C661" s="538"/>
      <c r="D661" s="538"/>
      <c r="E661" s="538"/>
      <c r="F661" s="686"/>
      <c r="G661" s="538"/>
      <c r="H661" s="538"/>
      <c r="I661" s="538"/>
      <c r="J661" s="538"/>
      <c r="K661" s="538"/>
      <c r="L661" s="538"/>
      <c r="M661" s="538"/>
      <c r="N661" s="538"/>
      <c r="O661" s="538"/>
      <c r="P661" s="538"/>
      <c r="Q661" s="538"/>
      <c r="R661" s="538"/>
      <c r="S661" s="538"/>
      <c r="T661" s="538"/>
      <c r="U661" s="538"/>
      <c r="V661" s="538"/>
      <c r="W661" s="538"/>
      <c r="X661" s="538"/>
      <c r="Y661" s="538"/>
      <c r="Z661" s="538"/>
    </row>
    <row r="662" spans="1:26" ht="18" customHeight="1">
      <c r="A662" s="538"/>
      <c r="B662" s="538"/>
      <c r="C662" s="538"/>
      <c r="D662" s="538"/>
      <c r="E662" s="538"/>
      <c r="F662" s="686"/>
      <c r="G662" s="538"/>
      <c r="H662" s="538"/>
      <c r="I662" s="538"/>
      <c r="J662" s="538"/>
      <c r="K662" s="538"/>
      <c r="L662" s="538"/>
      <c r="M662" s="538"/>
      <c r="N662" s="538"/>
      <c r="O662" s="538"/>
      <c r="P662" s="538"/>
      <c r="Q662" s="538"/>
      <c r="R662" s="538"/>
      <c r="S662" s="538"/>
      <c r="T662" s="538"/>
      <c r="U662" s="538"/>
      <c r="V662" s="538"/>
      <c r="W662" s="538"/>
      <c r="X662" s="538"/>
      <c r="Y662" s="538"/>
      <c r="Z662" s="538"/>
    </row>
    <row r="663" spans="1:26" ht="18" customHeight="1">
      <c r="A663" s="538"/>
      <c r="B663" s="538"/>
      <c r="C663" s="538"/>
      <c r="D663" s="538"/>
      <c r="E663" s="538"/>
      <c r="F663" s="686"/>
      <c r="G663" s="538"/>
      <c r="H663" s="538"/>
      <c r="I663" s="538"/>
      <c r="J663" s="538"/>
      <c r="K663" s="538"/>
      <c r="L663" s="538"/>
      <c r="M663" s="538"/>
      <c r="N663" s="538"/>
      <c r="O663" s="538"/>
      <c r="P663" s="538"/>
      <c r="Q663" s="538"/>
      <c r="R663" s="538"/>
      <c r="S663" s="538"/>
      <c r="T663" s="538"/>
      <c r="U663" s="538"/>
      <c r="V663" s="538"/>
      <c r="W663" s="538"/>
      <c r="X663" s="538"/>
      <c r="Y663" s="538"/>
      <c r="Z663" s="538"/>
    </row>
    <row r="664" spans="1:26" ht="18" customHeight="1">
      <c r="A664" s="538"/>
      <c r="B664" s="538"/>
      <c r="C664" s="538"/>
      <c r="D664" s="538"/>
      <c r="E664" s="538"/>
      <c r="F664" s="686"/>
      <c r="G664" s="538"/>
      <c r="H664" s="538"/>
      <c r="I664" s="538"/>
      <c r="J664" s="538"/>
      <c r="K664" s="538"/>
      <c r="L664" s="538"/>
      <c r="M664" s="538"/>
      <c r="N664" s="538"/>
      <c r="O664" s="538"/>
      <c r="P664" s="538"/>
      <c r="Q664" s="538"/>
      <c r="R664" s="538"/>
      <c r="S664" s="538"/>
      <c r="T664" s="538"/>
      <c r="U664" s="538"/>
      <c r="V664" s="538"/>
      <c r="W664" s="538"/>
      <c r="X664" s="538"/>
      <c r="Y664" s="538"/>
      <c r="Z664" s="538"/>
    </row>
    <row r="665" spans="1:26" ht="18" customHeight="1">
      <c r="A665" s="538"/>
      <c r="B665" s="538"/>
      <c r="C665" s="538"/>
      <c r="D665" s="538"/>
      <c r="E665" s="538"/>
      <c r="F665" s="686"/>
      <c r="G665" s="538"/>
      <c r="H665" s="538"/>
      <c r="I665" s="538"/>
      <c r="J665" s="538"/>
      <c r="K665" s="538"/>
      <c r="L665" s="538"/>
      <c r="M665" s="538"/>
      <c r="N665" s="538"/>
      <c r="O665" s="538"/>
      <c r="P665" s="538"/>
      <c r="Q665" s="538"/>
      <c r="R665" s="538"/>
      <c r="S665" s="538"/>
      <c r="T665" s="538"/>
      <c r="U665" s="538"/>
      <c r="V665" s="538"/>
      <c r="W665" s="538"/>
      <c r="X665" s="538"/>
      <c r="Y665" s="538"/>
      <c r="Z665" s="538"/>
    </row>
    <row r="666" spans="1:26" ht="18" customHeight="1">
      <c r="A666" s="538"/>
      <c r="B666" s="538"/>
      <c r="C666" s="538"/>
      <c r="D666" s="538"/>
      <c r="E666" s="538"/>
      <c r="F666" s="686"/>
      <c r="G666" s="538"/>
      <c r="H666" s="538"/>
      <c r="I666" s="538"/>
      <c r="J666" s="538"/>
      <c r="K666" s="538"/>
      <c r="L666" s="538"/>
      <c r="M666" s="538"/>
      <c r="N666" s="538"/>
      <c r="O666" s="538"/>
      <c r="P666" s="538"/>
      <c r="Q666" s="538"/>
      <c r="R666" s="538"/>
      <c r="S666" s="538"/>
      <c r="T666" s="538"/>
      <c r="U666" s="538"/>
      <c r="V666" s="538"/>
      <c r="W666" s="538"/>
      <c r="X666" s="538"/>
      <c r="Y666" s="538"/>
      <c r="Z666" s="538"/>
    </row>
    <row r="667" spans="1:26" ht="18" customHeight="1">
      <c r="A667" s="538"/>
      <c r="B667" s="538"/>
      <c r="C667" s="538"/>
      <c r="D667" s="538"/>
      <c r="E667" s="538"/>
      <c r="F667" s="686"/>
      <c r="G667" s="538"/>
      <c r="H667" s="538"/>
      <c r="I667" s="538"/>
      <c r="J667" s="538"/>
      <c r="K667" s="538"/>
      <c r="L667" s="538"/>
      <c r="M667" s="538"/>
      <c r="N667" s="538"/>
      <c r="O667" s="538"/>
      <c r="P667" s="538"/>
      <c r="Q667" s="538"/>
      <c r="R667" s="538"/>
      <c r="S667" s="538"/>
      <c r="T667" s="538"/>
      <c r="U667" s="538"/>
      <c r="V667" s="538"/>
      <c r="W667" s="538"/>
      <c r="X667" s="538"/>
      <c r="Y667" s="538"/>
      <c r="Z667" s="538"/>
    </row>
    <row r="668" spans="1:26" ht="18" customHeight="1">
      <c r="A668" s="538"/>
      <c r="B668" s="538"/>
      <c r="C668" s="538"/>
      <c r="D668" s="538"/>
      <c r="E668" s="538"/>
      <c r="F668" s="686"/>
      <c r="G668" s="538"/>
      <c r="H668" s="538"/>
      <c r="I668" s="538"/>
      <c r="J668" s="538"/>
      <c r="K668" s="538"/>
      <c r="L668" s="538"/>
      <c r="M668" s="538"/>
      <c r="N668" s="538"/>
      <c r="O668" s="538"/>
      <c r="P668" s="538"/>
      <c r="Q668" s="538"/>
      <c r="R668" s="538"/>
      <c r="S668" s="538"/>
      <c r="T668" s="538"/>
      <c r="U668" s="538"/>
      <c r="V668" s="538"/>
      <c r="W668" s="538"/>
      <c r="X668" s="538"/>
      <c r="Y668" s="538"/>
      <c r="Z668" s="538"/>
    </row>
    <row r="669" spans="1:26" ht="18" customHeight="1">
      <c r="A669" s="538"/>
      <c r="B669" s="538"/>
      <c r="C669" s="538"/>
      <c r="D669" s="538"/>
      <c r="E669" s="538"/>
      <c r="F669" s="686"/>
      <c r="G669" s="538"/>
      <c r="H669" s="538"/>
      <c r="I669" s="538"/>
      <c r="J669" s="538"/>
      <c r="K669" s="538"/>
      <c r="L669" s="538"/>
      <c r="M669" s="538"/>
      <c r="N669" s="538"/>
      <c r="O669" s="538"/>
      <c r="P669" s="538"/>
      <c r="Q669" s="538"/>
      <c r="R669" s="538"/>
      <c r="S669" s="538"/>
      <c r="T669" s="538"/>
      <c r="U669" s="538"/>
      <c r="V669" s="538"/>
      <c r="W669" s="538"/>
      <c r="X669" s="538"/>
      <c r="Y669" s="538"/>
      <c r="Z669" s="538"/>
    </row>
    <row r="670" spans="1:26" ht="18" customHeight="1">
      <c r="A670" s="538"/>
      <c r="B670" s="538"/>
      <c r="C670" s="538"/>
      <c r="D670" s="538"/>
      <c r="E670" s="538"/>
      <c r="F670" s="686"/>
      <c r="G670" s="538"/>
      <c r="H670" s="538"/>
      <c r="I670" s="538"/>
      <c r="J670" s="538"/>
      <c r="K670" s="538"/>
      <c r="L670" s="538"/>
      <c r="M670" s="538"/>
      <c r="N670" s="538"/>
      <c r="O670" s="538"/>
      <c r="P670" s="538"/>
      <c r="Q670" s="538"/>
      <c r="R670" s="538"/>
      <c r="S670" s="538"/>
      <c r="T670" s="538"/>
      <c r="U670" s="538"/>
      <c r="V670" s="538"/>
      <c r="W670" s="538"/>
      <c r="X670" s="538"/>
      <c r="Y670" s="538"/>
      <c r="Z670" s="538"/>
    </row>
    <row r="671" spans="1:26" ht="18" customHeight="1">
      <c r="A671" s="538"/>
      <c r="B671" s="538"/>
      <c r="C671" s="538"/>
      <c r="D671" s="538"/>
      <c r="E671" s="538"/>
      <c r="F671" s="686"/>
      <c r="G671" s="538"/>
      <c r="H671" s="538"/>
      <c r="I671" s="538"/>
      <c r="J671" s="538"/>
      <c r="K671" s="538"/>
      <c r="L671" s="538"/>
      <c r="M671" s="538"/>
      <c r="N671" s="538"/>
      <c r="O671" s="538"/>
      <c r="P671" s="538"/>
      <c r="Q671" s="538"/>
      <c r="R671" s="538"/>
      <c r="S671" s="538"/>
      <c r="T671" s="538"/>
      <c r="U671" s="538"/>
      <c r="V671" s="538"/>
      <c r="W671" s="538"/>
      <c r="X671" s="538"/>
      <c r="Y671" s="538"/>
      <c r="Z671" s="538"/>
    </row>
    <row r="672" spans="1:26" ht="18" customHeight="1">
      <c r="A672" s="538"/>
      <c r="B672" s="538"/>
      <c r="C672" s="538"/>
      <c r="D672" s="538"/>
      <c r="E672" s="538"/>
      <c r="F672" s="686"/>
      <c r="G672" s="538"/>
      <c r="H672" s="538"/>
      <c r="I672" s="538"/>
      <c r="J672" s="538"/>
      <c r="K672" s="538"/>
      <c r="L672" s="538"/>
      <c r="M672" s="538"/>
      <c r="N672" s="538"/>
      <c r="O672" s="538"/>
      <c r="P672" s="538"/>
      <c r="Q672" s="538"/>
      <c r="R672" s="538"/>
      <c r="S672" s="538"/>
      <c r="T672" s="538"/>
      <c r="U672" s="538"/>
      <c r="V672" s="538"/>
      <c r="W672" s="538"/>
      <c r="X672" s="538"/>
      <c r="Y672" s="538"/>
      <c r="Z672" s="538"/>
    </row>
    <row r="673" spans="1:26" ht="18" customHeight="1">
      <c r="A673" s="538"/>
      <c r="B673" s="538"/>
      <c r="C673" s="538"/>
      <c r="D673" s="538"/>
      <c r="E673" s="538"/>
      <c r="F673" s="686"/>
      <c r="G673" s="538"/>
      <c r="H673" s="538"/>
      <c r="I673" s="538"/>
      <c r="J673" s="538"/>
      <c r="K673" s="538"/>
      <c r="L673" s="538"/>
      <c r="M673" s="538"/>
      <c r="N673" s="538"/>
      <c r="O673" s="538"/>
      <c r="P673" s="538"/>
      <c r="Q673" s="538"/>
      <c r="R673" s="538"/>
      <c r="S673" s="538"/>
      <c r="T673" s="538"/>
      <c r="U673" s="538"/>
      <c r="V673" s="538"/>
      <c r="W673" s="538"/>
      <c r="X673" s="538"/>
      <c r="Y673" s="538"/>
      <c r="Z673" s="538"/>
    </row>
    <row r="674" spans="1:26" ht="18" customHeight="1">
      <c r="A674" s="538"/>
      <c r="B674" s="538"/>
      <c r="C674" s="538"/>
      <c r="D674" s="538"/>
      <c r="E674" s="538"/>
      <c r="F674" s="686"/>
      <c r="G674" s="538"/>
      <c r="H674" s="538"/>
      <c r="I674" s="538"/>
      <c r="J674" s="538"/>
      <c r="K674" s="538"/>
      <c r="L674" s="538"/>
      <c r="M674" s="538"/>
      <c r="N674" s="538"/>
      <c r="O674" s="538"/>
      <c r="P674" s="538"/>
      <c r="Q674" s="538"/>
      <c r="R674" s="538"/>
      <c r="S674" s="538"/>
      <c r="T674" s="538"/>
      <c r="U674" s="538"/>
      <c r="V674" s="538"/>
      <c r="W674" s="538"/>
      <c r="X674" s="538"/>
      <c r="Y674" s="538"/>
      <c r="Z674" s="538"/>
    </row>
    <row r="675" spans="1:26" ht="18" customHeight="1">
      <c r="A675" s="538"/>
      <c r="B675" s="538"/>
      <c r="C675" s="538"/>
      <c r="D675" s="538"/>
      <c r="E675" s="538"/>
      <c r="F675" s="686"/>
      <c r="G675" s="538"/>
      <c r="H675" s="538"/>
      <c r="I675" s="538"/>
      <c r="J675" s="538"/>
      <c r="K675" s="538"/>
      <c r="L675" s="538"/>
      <c r="M675" s="538"/>
      <c r="N675" s="538"/>
      <c r="O675" s="538"/>
      <c r="P675" s="538"/>
      <c r="Q675" s="538"/>
      <c r="R675" s="538"/>
      <c r="S675" s="538"/>
      <c r="T675" s="538"/>
      <c r="U675" s="538"/>
      <c r="V675" s="538"/>
      <c r="W675" s="538"/>
      <c r="X675" s="538"/>
      <c r="Y675" s="538"/>
      <c r="Z675" s="538"/>
    </row>
    <row r="676" spans="1:26" ht="18" customHeight="1">
      <c r="A676" s="538"/>
      <c r="B676" s="538"/>
      <c r="C676" s="538"/>
      <c r="D676" s="538"/>
      <c r="E676" s="538"/>
      <c r="F676" s="686"/>
      <c r="G676" s="538"/>
      <c r="H676" s="538"/>
      <c r="I676" s="538"/>
      <c r="J676" s="538"/>
      <c r="K676" s="538"/>
      <c r="L676" s="538"/>
      <c r="M676" s="538"/>
      <c r="N676" s="538"/>
      <c r="O676" s="538"/>
      <c r="P676" s="538"/>
      <c r="Q676" s="538"/>
      <c r="R676" s="538"/>
      <c r="S676" s="538"/>
      <c r="T676" s="538"/>
      <c r="U676" s="538"/>
      <c r="V676" s="538"/>
      <c r="W676" s="538"/>
      <c r="X676" s="538"/>
      <c r="Y676" s="538"/>
      <c r="Z676" s="538"/>
    </row>
    <row r="677" spans="1:26" ht="18" customHeight="1">
      <c r="A677" s="538"/>
      <c r="B677" s="538"/>
      <c r="C677" s="538"/>
      <c r="D677" s="538"/>
      <c r="E677" s="538"/>
      <c r="F677" s="686"/>
      <c r="G677" s="538"/>
      <c r="H677" s="538"/>
      <c r="I677" s="538"/>
      <c r="J677" s="538"/>
      <c r="K677" s="538"/>
      <c r="L677" s="538"/>
      <c r="M677" s="538"/>
      <c r="N677" s="538"/>
      <c r="O677" s="538"/>
      <c r="P677" s="538"/>
      <c r="Q677" s="538"/>
      <c r="R677" s="538"/>
      <c r="S677" s="538"/>
      <c r="T677" s="538"/>
      <c r="U677" s="538"/>
      <c r="V677" s="538"/>
      <c r="W677" s="538"/>
      <c r="X677" s="538"/>
      <c r="Y677" s="538"/>
      <c r="Z677" s="538"/>
    </row>
    <row r="678" spans="1:26" ht="18" customHeight="1">
      <c r="A678" s="538"/>
      <c r="B678" s="538"/>
      <c r="C678" s="538"/>
      <c r="D678" s="538"/>
      <c r="E678" s="538"/>
      <c r="F678" s="686"/>
      <c r="G678" s="538"/>
      <c r="H678" s="538"/>
      <c r="I678" s="538"/>
      <c r="J678" s="538"/>
      <c r="K678" s="538"/>
      <c r="L678" s="538"/>
      <c r="M678" s="538"/>
      <c r="N678" s="538"/>
      <c r="O678" s="538"/>
      <c r="P678" s="538"/>
      <c r="Q678" s="538"/>
      <c r="R678" s="538"/>
      <c r="S678" s="538"/>
      <c r="T678" s="538"/>
      <c r="U678" s="538"/>
      <c r="V678" s="538"/>
      <c r="W678" s="538"/>
      <c r="X678" s="538"/>
      <c r="Y678" s="538"/>
      <c r="Z678" s="538"/>
    </row>
    <row r="679" spans="1:26" ht="18" customHeight="1">
      <c r="A679" s="538"/>
      <c r="B679" s="538"/>
      <c r="C679" s="538"/>
      <c r="D679" s="538"/>
      <c r="E679" s="538"/>
      <c r="F679" s="686"/>
      <c r="G679" s="538"/>
      <c r="H679" s="538"/>
      <c r="I679" s="538"/>
      <c r="J679" s="538"/>
      <c r="K679" s="538"/>
      <c r="L679" s="538"/>
      <c r="M679" s="538"/>
      <c r="N679" s="538"/>
      <c r="O679" s="538"/>
      <c r="P679" s="538"/>
      <c r="Q679" s="538"/>
      <c r="R679" s="538"/>
      <c r="S679" s="538"/>
      <c r="T679" s="538"/>
      <c r="U679" s="538"/>
      <c r="V679" s="538"/>
      <c r="W679" s="538"/>
      <c r="X679" s="538"/>
      <c r="Y679" s="538"/>
      <c r="Z679" s="538"/>
    </row>
    <row r="680" spans="1:26" ht="18" customHeight="1">
      <c r="A680" s="538"/>
      <c r="B680" s="538"/>
      <c r="C680" s="538"/>
      <c r="D680" s="538"/>
      <c r="E680" s="538"/>
      <c r="F680" s="686"/>
      <c r="G680" s="538"/>
      <c r="H680" s="538"/>
      <c r="I680" s="538"/>
      <c r="J680" s="538"/>
      <c r="K680" s="538"/>
      <c r="L680" s="538"/>
      <c r="M680" s="538"/>
      <c r="N680" s="538"/>
      <c r="O680" s="538"/>
      <c r="P680" s="538"/>
      <c r="Q680" s="538"/>
      <c r="R680" s="538"/>
      <c r="S680" s="538"/>
      <c r="T680" s="538"/>
      <c r="U680" s="538"/>
      <c r="V680" s="538"/>
      <c r="W680" s="538"/>
      <c r="X680" s="538"/>
      <c r="Y680" s="538"/>
      <c r="Z680" s="538"/>
    </row>
    <row r="681" spans="1:26" ht="18" customHeight="1">
      <c r="A681" s="538"/>
      <c r="B681" s="538"/>
      <c r="C681" s="538"/>
      <c r="D681" s="538"/>
      <c r="E681" s="538"/>
      <c r="F681" s="686"/>
      <c r="G681" s="538"/>
      <c r="H681" s="538"/>
      <c r="I681" s="538"/>
      <c r="J681" s="538"/>
      <c r="K681" s="538"/>
      <c r="L681" s="538"/>
      <c r="M681" s="538"/>
      <c r="N681" s="538"/>
      <c r="O681" s="538"/>
      <c r="P681" s="538"/>
      <c r="Q681" s="538"/>
      <c r="R681" s="538"/>
      <c r="S681" s="538"/>
      <c r="T681" s="538"/>
      <c r="U681" s="538"/>
      <c r="V681" s="538"/>
      <c r="W681" s="538"/>
      <c r="X681" s="538"/>
      <c r="Y681" s="538"/>
      <c r="Z681" s="538"/>
    </row>
    <row r="682" spans="1:26" ht="18" customHeight="1">
      <c r="A682" s="538"/>
      <c r="B682" s="538"/>
      <c r="C682" s="538"/>
      <c r="D682" s="538"/>
      <c r="E682" s="538"/>
      <c r="F682" s="686"/>
      <c r="G682" s="538"/>
      <c r="H682" s="538"/>
      <c r="I682" s="538"/>
      <c r="J682" s="538"/>
      <c r="K682" s="538"/>
      <c r="L682" s="538"/>
      <c r="M682" s="538"/>
      <c r="N682" s="538"/>
      <c r="O682" s="538"/>
      <c r="P682" s="538"/>
      <c r="Q682" s="538"/>
      <c r="R682" s="538"/>
      <c r="S682" s="538"/>
      <c r="T682" s="538"/>
      <c r="U682" s="538"/>
      <c r="V682" s="538"/>
      <c r="W682" s="538"/>
      <c r="X682" s="538"/>
      <c r="Y682" s="538"/>
      <c r="Z682" s="538"/>
    </row>
    <row r="683" spans="1:26" ht="18" customHeight="1">
      <c r="A683" s="538"/>
      <c r="B683" s="538"/>
      <c r="C683" s="538"/>
      <c r="D683" s="538"/>
      <c r="E683" s="538"/>
      <c r="F683" s="686"/>
      <c r="G683" s="538"/>
      <c r="H683" s="538"/>
      <c r="I683" s="538"/>
      <c r="J683" s="538"/>
      <c r="K683" s="538"/>
      <c r="L683" s="538"/>
      <c r="M683" s="538"/>
      <c r="N683" s="538"/>
      <c r="O683" s="538"/>
      <c r="P683" s="538"/>
      <c r="Q683" s="538"/>
      <c r="R683" s="538"/>
      <c r="S683" s="538"/>
      <c r="T683" s="538"/>
      <c r="U683" s="538"/>
      <c r="V683" s="538"/>
      <c r="W683" s="538"/>
      <c r="X683" s="538"/>
      <c r="Y683" s="538"/>
      <c r="Z683" s="538"/>
    </row>
    <row r="684" spans="1:26" ht="18" customHeight="1">
      <c r="A684" s="538"/>
      <c r="B684" s="538"/>
      <c r="C684" s="538"/>
      <c r="D684" s="538"/>
      <c r="E684" s="538"/>
      <c r="F684" s="686"/>
      <c r="G684" s="538"/>
      <c r="H684" s="538"/>
      <c r="I684" s="538"/>
      <c r="J684" s="538"/>
      <c r="K684" s="538"/>
      <c r="L684" s="538"/>
      <c r="M684" s="538"/>
      <c r="N684" s="538"/>
      <c r="O684" s="538"/>
      <c r="P684" s="538"/>
      <c r="Q684" s="538"/>
      <c r="R684" s="538"/>
      <c r="S684" s="538"/>
      <c r="T684" s="538"/>
      <c r="U684" s="538"/>
      <c r="V684" s="538"/>
      <c r="W684" s="538"/>
      <c r="X684" s="538"/>
      <c r="Y684" s="538"/>
      <c r="Z684" s="538"/>
    </row>
    <row r="685" spans="1:26" ht="18" customHeight="1">
      <c r="A685" s="538"/>
      <c r="B685" s="538"/>
      <c r="C685" s="538"/>
      <c r="D685" s="538"/>
      <c r="E685" s="538"/>
      <c r="F685" s="686"/>
      <c r="G685" s="538"/>
      <c r="H685" s="538"/>
      <c r="I685" s="538"/>
      <c r="J685" s="538"/>
      <c r="K685" s="538"/>
      <c r="L685" s="538"/>
      <c r="M685" s="538"/>
      <c r="N685" s="538"/>
      <c r="O685" s="538"/>
      <c r="P685" s="538"/>
      <c r="Q685" s="538"/>
      <c r="R685" s="538"/>
      <c r="S685" s="538"/>
      <c r="T685" s="538"/>
      <c r="U685" s="538"/>
      <c r="V685" s="538"/>
      <c r="W685" s="538"/>
      <c r="X685" s="538"/>
      <c r="Y685" s="538"/>
      <c r="Z685" s="538"/>
    </row>
    <row r="686" spans="1:26" ht="18" customHeight="1">
      <c r="A686" s="538"/>
      <c r="B686" s="538"/>
      <c r="C686" s="538"/>
      <c r="D686" s="538"/>
      <c r="E686" s="538"/>
      <c r="F686" s="686"/>
      <c r="G686" s="538"/>
      <c r="H686" s="538"/>
      <c r="I686" s="538"/>
      <c r="J686" s="538"/>
      <c r="K686" s="538"/>
      <c r="L686" s="538"/>
      <c r="M686" s="538"/>
      <c r="N686" s="538"/>
      <c r="O686" s="538"/>
      <c r="P686" s="538"/>
      <c r="Q686" s="538"/>
      <c r="R686" s="538"/>
      <c r="S686" s="538"/>
      <c r="T686" s="538"/>
      <c r="U686" s="538"/>
      <c r="V686" s="538"/>
      <c r="W686" s="538"/>
      <c r="X686" s="538"/>
      <c r="Y686" s="538"/>
      <c r="Z686" s="538"/>
    </row>
    <row r="687" spans="1:26" ht="18" customHeight="1">
      <c r="A687" s="538"/>
      <c r="B687" s="538"/>
      <c r="C687" s="538"/>
      <c r="D687" s="538"/>
      <c r="E687" s="538"/>
      <c r="F687" s="686"/>
      <c r="G687" s="538"/>
      <c r="H687" s="538"/>
      <c r="I687" s="538"/>
      <c r="J687" s="538"/>
      <c r="K687" s="538"/>
      <c r="L687" s="538"/>
      <c r="M687" s="538"/>
      <c r="N687" s="538"/>
      <c r="O687" s="538"/>
      <c r="P687" s="538"/>
      <c r="Q687" s="538"/>
      <c r="R687" s="538"/>
      <c r="S687" s="538"/>
      <c r="T687" s="538"/>
      <c r="U687" s="538"/>
      <c r="V687" s="538"/>
      <c r="W687" s="538"/>
      <c r="X687" s="538"/>
      <c r="Y687" s="538"/>
      <c r="Z687" s="538"/>
    </row>
    <row r="688" spans="1:26" ht="18" customHeight="1">
      <c r="A688" s="538"/>
      <c r="B688" s="538"/>
      <c r="C688" s="538"/>
      <c r="D688" s="538"/>
      <c r="E688" s="538"/>
      <c r="F688" s="686"/>
      <c r="G688" s="538"/>
      <c r="H688" s="538"/>
      <c r="I688" s="538"/>
      <c r="J688" s="538"/>
      <c r="K688" s="538"/>
      <c r="L688" s="538"/>
      <c r="M688" s="538"/>
      <c r="N688" s="538"/>
      <c r="O688" s="538"/>
      <c r="P688" s="538"/>
      <c r="Q688" s="538"/>
      <c r="R688" s="538"/>
      <c r="S688" s="538"/>
      <c r="T688" s="538"/>
      <c r="U688" s="538"/>
      <c r="V688" s="538"/>
      <c r="W688" s="538"/>
      <c r="X688" s="538"/>
      <c r="Y688" s="538"/>
      <c r="Z688" s="538"/>
    </row>
    <row r="689" spans="1:26" ht="18" customHeight="1">
      <c r="A689" s="538"/>
      <c r="B689" s="538"/>
      <c r="C689" s="538"/>
      <c r="D689" s="538"/>
      <c r="E689" s="538"/>
      <c r="F689" s="686"/>
      <c r="G689" s="538"/>
      <c r="H689" s="538"/>
      <c r="I689" s="538"/>
      <c r="J689" s="538"/>
      <c r="K689" s="538"/>
      <c r="L689" s="538"/>
      <c r="M689" s="538"/>
      <c r="N689" s="538"/>
      <c r="O689" s="538"/>
      <c r="P689" s="538"/>
      <c r="Q689" s="538"/>
      <c r="R689" s="538"/>
      <c r="S689" s="538"/>
      <c r="T689" s="538"/>
      <c r="U689" s="538"/>
      <c r="V689" s="538"/>
      <c r="W689" s="538"/>
      <c r="X689" s="538"/>
      <c r="Y689" s="538"/>
      <c r="Z689" s="538"/>
    </row>
    <row r="690" spans="1:26" ht="18" customHeight="1">
      <c r="A690" s="538"/>
      <c r="B690" s="538"/>
      <c r="C690" s="538"/>
      <c r="D690" s="538"/>
      <c r="E690" s="538"/>
      <c r="F690" s="686"/>
      <c r="G690" s="538"/>
      <c r="H690" s="538"/>
      <c r="I690" s="538"/>
      <c r="J690" s="538"/>
      <c r="K690" s="538"/>
      <c r="L690" s="538"/>
      <c r="M690" s="538"/>
      <c r="N690" s="538"/>
      <c r="O690" s="538"/>
      <c r="P690" s="538"/>
      <c r="Q690" s="538"/>
      <c r="R690" s="538"/>
      <c r="S690" s="538"/>
      <c r="T690" s="538"/>
      <c r="U690" s="538"/>
      <c r="V690" s="538"/>
      <c r="W690" s="538"/>
      <c r="X690" s="538"/>
      <c r="Y690" s="538"/>
      <c r="Z690" s="538"/>
    </row>
    <row r="691" spans="1:26" ht="18" customHeight="1">
      <c r="A691" s="538"/>
      <c r="B691" s="538"/>
      <c r="C691" s="538"/>
      <c r="D691" s="538"/>
      <c r="E691" s="538"/>
      <c r="F691" s="686"/>
      <c r="G691" s="538"/>
      <c r="H691" s="538"/>
      <c r="I691" s="538"/>
      <c r="J691" s="538"/>
      <c r="K691" s="538"/>
      <c r="L691" s="538"/>
      <c r="M691" s="538"/>
      <c r="N691" s="538"/>
      <c r="O691" s="538"/>
      <c r="P691" s="538"/>
      <c r="Q691" s="538"/>
      <c r="R691" s="538"/>
      <c r="S691" s="538"/>
      <c r="T691" s="538"/>
      <c r="U691" s="538"/>
      <c r="V691" s="538"/>
      <c r="W691" s="538"/>
      <c r="X691" s="538"/>
      <c r="Y691" s="538"/>
      <c r="Z691" s="538"/>
    </row>
    <row r="692" spans="1:26" ht="18" customHeight="1">
      <c r="A692" s="538"/>
      <c r="B692" s="538"/>
      <c r="C692" s="538"/>
      <c r="D692" s="538"/>
      <c r="E692" s="538"/>
      <c r="F692" s="686"/>
      <c r="G692" s="538"/>
      <c r="H692" s="538"/>
      <c r="I692" s="538"/>
      <c r="J692" s="538"/>
      <c r="K692" s="538"/>
      <c r="L692" s="538"/>
      <c r="M692" s="538"/>
      <c r="N692" s="538"/>
      <c r="O692" s="538"/>
      <c r="P692" s="538"/>
      <c r="Q692" s="538"/>
      <c r="R692" s="538"/>
      <c r="S692" s="538"/>
      <c r="T692" s="538"/>
      <c r="U692" s="538"/>
      <c r="V692" s="538"/>
      <c r="W692" s="538"/>
      <c r="X692" s="538"/>
      <c r="Y692" s="538"/>
      <c r="Z692" s="538"/>
    </row>
    <row r="693" spans="1:26" ht="18" customHeight="1">
      <c r="A693" s="538"/>
      <c r="B693" s="538"/>
      <c r="C693" s="538"/>
      <c r="D693" s="538"/>
      <c r="E693" s="538"/>
      <c r="F693" s="686"/>
      <c r="G693" s="538"/>
      <c r="H693" s="538"/>
      <c r="I693" s="538"/>
      <c r="J693" s="538"/>
      <c r="K693" s="538"/>
      <c r="L693" s="538"/>
      <c r="M693" s="538"/>
      <c r="N693" s="538"/>
      <c r="O693" s="538"/>
      <c r="P693" s="538"/>
      <c r="Q693" s="538"/>
      <c r="R693" s="538"/>
      <c r="S693" s="538"/>
      <c r="T693" s="538"/>
      <c r="U693" s="538"/>
      <c r="V693" s="538"/>
      <c r="W693" s="538"/>
      <c r="X693" s="538"/>
      <c r="Y693" s="538"/>
      <c r="Z693" s="538"/>
    </row>
    <row r="694" spans="1:26" ht="18" customHeight="1">
      <c r="A694" s="538"/>
      <c r="B694" s="538"/>
      <c r="C694" s="538"/>
      <c r="D694" s="538"/>
      <c r="E694" s="538"/>
      <c r="F694" s="686"/>
      <c r="G694" s="538"/>
      <c r="H694" s="538"/>
      <c r="I694" s="538"/>
      <c r="J694" s="538"/>
      <c r="K694" s="538"/>
      <c r="L694" s="538"/>
      <c r="M694" s="538"/>
      <c r="N694" s="538"/>
      <c r="O694" s="538"/>
      <c r="P694" s="538"/>
      <c r="Q694" s="538"/>
      <c r="R694" s="538"/>
      <c r="S694" s="538"/>
      <c r="T694" s="538"/>
      <c r="U694" s="538"/>
      <c r="V694" s="538"/>
      <c r="W694" s="538"/>
      <c r="X694" s="538"/>
      <c r="Y694" s="538"/>
      <c r="Z694" s="538"/>
    </row>
    <row r="695" spans="1:26" ht="18" customHeight="1">
      <c r="A695" s="538"/>
      <c r="B695" s="538"/>
      <c r="C695" s="538"/>
      <c r="D695" s="538"/>
      <c r="E695" s="538"/>
      <c r="F695" s="686"/>
      <c r="G695" s="538"/>
      <c r="H695" s="538"/>
      <c r="I695" s="538"/>
      <c r="J695" s="538"/>
      <c r="K695" s="538"/>
      <c r="L695" s="538"/>
      <c r="M695" s="538"/>
      <c r="N695" s="538"/>
      <c r="O695" s="538"/>
      <c r="P695" s="538"/>
      <c r="Q695" s="538"/>
      <c r="R695" s="538"/>
      <c r="S695" s="538"/>
      <c r="T695" s="538"/>
      <c r="U695" s="538"/>
      <c r="V695" s="538"/>
      <c r="W695" s="538"/>
      <c r="X695" s="538"/>
      <c r="Y695" s="538"/>
      <c r="Z695" s="538"/>
    </row>
    <row r="696" spans="1:26" ht="18" customHeight="1">
      <c r="A696" s="538"/>
      <c r="B696" s="538"/>
      <c r="C696" s="538"/>
      <c r="D696" s="538"/>
      <c r="E696" s="538"/>
      <c r="F696" s="686"/>
      <c r="G696" s="538"/>
      <c r="H696" s="538"/>
      <c r="I696" s="538"/>
      <c r="J696" s="538"/>
      <c r="K696" s="538"/>
      <c r="L696" s="538"/>
      <c r="M696" s="538"/>
      <c r="N696" s="538"/>
      <c r="O696" s="538"/>
      <c r="P696" s="538"/>
      <c r="Q696" s="538"/>
      <c r="R696" s="538"/>
      <c r="S696" s="538"/>
      <c r="T696" s="538"/>
      <c r="U696" s="538"/>
      <c r="V696" s="538"/>
      <c r="W696" s="538"/>
      <c r="X696" s="538"/>
      <c r="Y696" s="538"/>
      <c r="Z696" s="538"/>
    </row>
    <row r="697" spans="1:26" ht="18" customHeight="1">
      <c r="A697" s="538"/>
      <c r="B697" s="538"/>
      <c r="C697" s="538"/>
      <c r="D697" s="538"/>
      <c r="E697" s="538"/>
      <c r="F697" s="686"/>
      <c r="G697" s="538"/>
      <c r="H697" s="538"/>
      <c r="I697" s="538"/>
      <c r="J697" s="538"/>
      <c r="K697" s="538"/>
      <c r="L697" s="538"/>
      <c r="M697" s="538"/>
      <c r="N697" s="538"/>
      <c r="O697" s="538"/>
      <c r="P697" s="538"/>
      <c r="Q697" s="538"/>
      <c r="R697" s="538"/>
      <c r="S697" s="538"/>
      <c r="T697" s="538"/>
      <c r="U697" s="538"/>
      <c r="V697" s="538"/>
      <c r="W697" s="538"/>
      <c r="X697" s="538"/>
      <c r="Y697" s="538"/>
      <c r="Z697" s="538"/>
    </row>
    <row r="698" spans="1:26" ht="18" customHeight="1">
      <c r="A698" s="538"/>
      <c r="B698" s="538"/>
      <c r="C698" s="538"/>
      <c r="D698" s="538"/>
      <c r="E698" s="538"/>
      <c r="F698" s="686"/>
      <c r="G698" s="538"/>
      <c r="H698" s="538"/>
      <c r="I698" s="538"/>
      <c r="J698" s="538"/>
      <c r="K698" s="538"/>
      <c r="L698" s="538"/>
      <c r="M698" s="538"/>
      <c r="N698" s="538"/>
      <c r="O698" s="538"/>
      <c r="P698" s="538"/>
      <c r="Q698" s="538"/>
      <c r="R698" s="538"/>
      <c r="S698" s="538"/>
      <c r="T698" s="538"/>
      <c r="U698" s="538"/>
      <c r="V698" s="538"/>
      <c r="W698" s="538"/>
      <c r="X698" s="538"/>
      <c r="Y698" s="538"/>
      <c r="Z698" s="538"/>
    </row>
    <row r="699" spans="1:26" ht="18" customHeight="1">
      <c r="A699" s="538"/>
      <c r="B699" s="538"/>
      <c r="C699" s="538"/>
      <c r="D699" s="538"/>
      <c r="E699" s="538"/>
      <c r="F699" s="686"/>
      <c r="G699" s="538"/>
      <c r="H699" s="538"/>
      <c r="I699" s="538"/>
      <c r="J699" s="538"/>
      <c r="K699" s="538"/>
      <c r="L699" s="538"/>
      <c r="M699" s="538"/>
      <c r="N699" s="538"/>
      <c r="O699" s="538"/>
      <c r="P699" s="538"/>
      <c r="Q699" s="538"/>
      <c r="R699" s="538"/>
      <c r="S699" s="538"/>
      <c r="T699" s="538"/>
      <c r="U699" s="538"/>
      <c r="V699" s="538"/>
      <c r="W699" s="538"/>
      <c r="X699" s="538"/>
      <c r="Y699" s="538"/>
      <c r="Z699" s="538"/>
    </row>
    <row r="700" spans="1:26" ht="18" customHeight="1">
      <c r="A700" s="538"/>
      <c r="B700" s="538"/>
      <c r="C700" s="538"/>
      <c r="D700" s="538"/>
      <c r="E700" s="538"/>
      <c r="F700" s="686"/>
      <c r="G700" s="538"/>
      <c r="H700" s="538"/>
      <c r="I700" s="538"/>
      <c r="J700" s="538"/>
      <c r="K700" s="538"/>
      <c r="L700" s="538"/>
      <c r="M700" s="538"/>
      <c r="N700" s="538"/>
      <c r="O700" s="538"/>
      <c r="P700" s="538"/>
      <c r="Q700" s="538"/>
      <c r="R700" s="538"/>
      <c r="S700" s="538"/>
      <c r="T700" s="538"/>
      <c r="U700" s="538"/>
      <c r="V700" s="538"/>
      <c r="W700" s="538"/>
      <c r="X700" s="538"/>
      <c r="Y700" s="538"/>
      <c r="Z700" s="538"/>
    </row>
    <row r="701" spans="1:26" ht="18" customHeight="1">
      <c r="A701" s="538"/>
      <c r="B701" s="538"/>
      <c r="C701" s="538"/>
      <c r="D701" s="538"/>
      <c r="E701" s="538"/>
      <c r="F701" s="686"/>
      <c r="G701" s="538"/>
      <c r="H701" s="538"/>
      <c r="I701" s="538"/>
      <c r="J701" s="538"/>
      <c r="K701" s="538"/>
      <c r="L701" s="538"/>
      <c r="M701" s="538"/>
      <c r="N701" s="538"/>
      <c r="O701" s="538"/>
      <c r="P701" s="538"/>
      <c r="Q701" s="538"/>
      <c r="R701" s="538"/>
      <c r="S701" s="538"/>
      <c r="T701" s="538"/>
      <c r="U701" s="538"/>
      <c r="V701" s="538"/>
      <c r="W701" s="538"/>
      <c r="X701" s="538"/>
      <c r="Y701" s="538"/>
      <c r="Z701" s="538"/>
    </row>
    <row r="702" spans="1:26" ht="18" customHeight="1">
      <c r="A702" s="538"/>
      <c r="B702" s="538"/>
      <c r="C702" s="538"/>
      <c r="D702" s="538"/>
      <c r="E702" s="538"/>
      <c r="F702" s="686"/>
      <c r="G702" s="538"/>
      <c r="H702" s="538"/>
      <c r="I702" s="538"/>
      <c r="J702" s="538"/>
      <c r="K702" s="538"/>
      <c r="L702" s="538"/>
      <c r="M702" s="538"/>
      <c r="N702" s="538"/>
      <c r="O702" s="538"/>
      <c r="P702" s="538"/>
      <c r="Q702" s="538"/>
      <c r="R702" s="538"/>
      <c r="S702" s="538"/>
      <c r="T702" s="538"/>
      <c r="U702" s="538"/>
      <c r="V702" s="538"/>
      <c r="W702" s="538"/>
      <c r="X702" s="538"/>
      <c r="Y702" s="538"/>
      <c r="Z702" s="538"/>
    </row>
    <row r="703" spans="1:26" ht="18" customHeight="1">
      <c r="A703" s="538"/>
      <c r="B703" s="538"/>
      <c r="C703" s="538"/>
      <c r="D703" s="538"/>
      <c r="E703" s="538"/>
      <c r="F703" s="686"/>
      <c r="G703" s="538"/>
      <c r="H703" s="538"/>
      <c r="I703" s="538"/>
      <c r="J703" s="538"/>
      <c r="K703" s="538"/>
      <c r="L703" s="538"/>
      <c r="M703" s="538"/>
      <c r="N703" s="538"/>
      <c r="O703" s="538"/>
      <c r="P703" s="538"/>
      <c r="Q703" s="538"/>
      <c r="R703" s="538"/>
      <c r="S703" s="538"/>
      <c r="T703" s="538"/>
      <c r="U703" s="538"/>
      <c r="V703" s="538"/>
      <c r="W703" s="538"/>
      <c r="X703" s="538"/>
      <c r="Y703" s="538"/>
      <c r="Z703" s="538"/>
    </row>
    <row r="704" spans="1:26" ht="18" customHeight="1">
      <c r="A704" s="538"/>
      <c r="B704" s="538"/>
      <c r="C704" s="538"/>
      <c r="D704" s="538"/>
      <c r="E704" s="538"/>
      <c r="F704" s="686"/>
      <c r="G704" s="538"/>
      <c r="H704" s="538"/>
      <c r="I704" s="538"/>
      <c r="J704" s="538"/>
      <c r="K704" s="538"/>
      <c r="L704" s="538"/>
      <c r="M704" s="538"/>
      <c r="N704" s="538"/>
      <c r="O704" s="538"/>
      <c r="P704" s="538"/>
      <c r="Q704" s="538"/>
      <c r="R704" s="538"/>
      <c r="S704" s="538"/>
      <c r="T704" s="538"/>
      <c r="U704" s="538"/>
      <c r="V704" s="538"/>
      <c r="W704" s="538"/>
      <c r="X704" s="538"/>
      <c r="Y704" s="538"/>
      <c r="Z704" s="538"/>
    </row>
    <row r="705" spans="1:26" ht="18" customHeight="1">
      <c r="A705" s="538"/>
      <c r="B705" s="538"/>
      <c r="C705" s="538"/>
      <c r="D705" s="538"/>
      <c r="E705" s="538"/>
      <c r="F705" s="686"/>
      <c r="G705" s="538"/>
      <c r="H705" s="538"/>
      <c r="I705" s="538"/>
      <c r="J705" s="538"/>
      <c r="K705" s="538"/>
      <c r="L705" s="538"/>
      <c r="M705" s="538"/>
      <c r="N705" s="538"/>
      <c r="O705" s="538"/>
      <c r="P705" s="538"/>
      <c r="Q705" s="538"/>
      <c r="R705" s="538"/>
      <c r="S705" s="538"/>
      <c r="T705" s="538"/>
      <c r="U705" s="538"/>
      <c r="V705" s="538"/>
      <c r="W705" s="538"/>
      <c r="X705" s="538"/>
      <c r="Y705" s="538"/>
      <c r="Z705" s="538"/>
    </row>
    <row r="706" spans="1:26" ht="18" customHeight="1">
      <c r="A706" s="538"/>
      <c r="B706" s="538"/>
      <c r="C706" s="538"/>
      <c r="D706" s="538"/>
      <c r="E706" s="538"/>
      <c r="F706" s="686"/>
      <c r="G706" s="538"/>
      <c r="H706" s="538"/>
      <c r="I706" s="538"/>
      <c r="J706" s="538"/>
      <c r="K706" s="538"/>
      <c r="L706" s="538"/>
      <c r="M706" s="538"/>
      <c r="N706" s="538"/>
      <c r="O706" s="538"/>
      <c r="P706" s="538"/>
      <c r="Q706" s="538"/>
      <c r="R706" s="538"/>
      <c r="S706" s="538"/>
      <c r="T706" s="538"/>
      <c r="U706" s="538"/>
      <c r="V706" s="538"/>
      <c r="W706" s="538"/>
      <c r="X706" s="538"/>
      <c r="Y706" s="538"/>
      <c r="Z706" s="538"/>
    </row>
    <row r="707" spans="1:26" ht="18" customHeight="1">
      <c r="A707" s="538"/>
      <c r="B707" s="538"/>
      <c r="C707" s="538"/>
      <c r="D707" s="538"/>
      <c r="E707" s="538"/>
      <c r="F707" s="686"/>
      <c r="G707" s="538"/>
      <c r="H707" s="538"/>
      <c r="I707" s="538"/>
      <c r="J707" s="538"/>
      <c r="K707" s="538"/>
      <c r="L707" s="538"/>
      <c r="M707" s="538"/>
      <c r="N707" s="538"/>
      <c r="O707" s="538"/>
      <c r="P707" s="538"/>
      <c r="Q707" s="538"/>
      <c r="R707" s="538"/>
      <c r="S707" s="538"/>
      <c r="T707" s="538"/>
      <c r="U707" s="538"/>
      <c r="V707" s="538"/>
      <c r="W707" s="538"/>
      <c r="X707" s="538"/>
      <c r="Y707" s="538"/>
      <c r="Z707" s="538"/>
    </row>
    <row r="708" spans="1:26" ht="18" customHeight="1">
      <c r="A708" s="538"/>
      <c r="B708" s="538"/>
      <c r="C708" s="538"/>
      <c r="D708" s="538"/>
      <c r="E708" s="538"/>
      <c r="F708" s="686"/>
      <c r="G708" s="538"/>
      <c r="H708" s="538"/>
      <c r="I708" s="538"/>
      <c r="J708" s="538"/>
      <c r="K708" s="538"/>
      <c r="L708" s="538"/>
      <c r="M708" s="538"/>
      <c r="N708" s="538"/>
      <c r="O708" s="538"/>
      <c r="P708" s="538"/>
      <c r="Q708" s="538"/>
      <c r="R708" s="538"/>
      <c r="S708" s="538"/>
      <c r="T708" s="538"/>
      <c r="U708" s="538"/>
      <c r="V708" s="538"/>
      <c r="W708" s="538"/>
      <c r="X708" s="538"/>
      <c r="Y708" s="538"/>
      <c r="Z708" s="538"/>
    </row>
    <row r="709" spans="1:26" ht="18" customHeight="1">
      <c r="A709" s="538"/>
      <c r="B709" s="538"/>
      <c r="C709" s="538"/>
      <c r="D709" s="538"/>
      <c r="E709" s="538"/>
      <c r="F709" s="686"/>
      <c r="G709" s="538"/>
      <c r="H709" s="538"/>
      <c r="I709" s="538"/>
      <c r="J709" s="538"/>
      <c r="K709" s="538"/>
      <c r="L709" s="538"/>
      <c r="M709" s="538"/>
      <c r="N709" s="538"/>
      <c r="O709" s="538"/>
      <c r="P709" s="538"/>
      <c r="Q709" s="538"/>
      <c r="R709" s="538"/>
      <c r="S709" s="538"/>
      <c r="T709" s="538"/>
      <c r="U709" s="538"/>
      <c r="V709" s="538"/>
      <c r="W709" s="538"/>
      <c r="X709" s="538"/>
      <c r="Y709" s="538"/>
      <c r="Z709" s="538"/>
    </row>
    <row r="710" spans="1:26" ht="18" customHeight="1">
      <c r="A710" s="538"/>
      <c r="B710" s="538"/>
      <c r="C710" s="538"/>
      <c r="D710" s="538"/>
      <c r="E710" s="538"/>
      <c r="F710" s="686"/>
      <c r="G710" s="538"/>
      <c r="H710" s="538"/>
      <c r="I710" s="538"/>
      <c r="J710" s="538"/>
      <c r="K710" s="538"/>
      <c r="L710" s="538"/>
      <c r="M710" s="538"/>
      <c r="N710" s="538"/>
      <c r="O710" s="538"/>
      <c r="P710" s="538"/>
      <c r="Q710" s="538"/>
      <c r="R710" s="538"/>
      <c r="S710" s="538"/>
      <c r="T710" s="538"/>
      <c r="U710" s="538"/>
      <c r="V710" s="538"/>
      <c r="W710" s="538"/>
      <c r="X710" s="538"/>
      <c r="Y710" s="538"/>
      <c r="Z710" s="538"/>
    </row>
    <row r="711" spans="1:26" ht="18" customHeight="1">
      <c r="A711" s="538"/>
      <c r="B711" s="538"/>
      <c r="C711" s="538"/>
      <c r="D711" s="538"/>
      <c r="E711" s="538"/>
      <c r="F711" s="686"/>
      <c r="G711" s="538"/>
      <c r="H711" s="538"/>
      <c r="I711" s="538"/>
      <c r="J711" s="538"/>
      <c r="K711" s="538"/>
      <c r="L711" s="538"/>
      <c r="M711" s="538"/>
      <c r="N711" s="538"/>
      <c r="O711" s="538"/>
      <c r="P711" s="538"/>
      <c r="Q711" s="538"/>
      <c r="R711" s="538"/>
      <c r="S711" s="538"/>
      <c r="T711" s="538"/>
      <c r="U711" s="538"/>
      <c r="V711" s="538"/>
      <c r="W711" s="538"/>
      <c r="X711" s="538"/>
      <c r="Y711" s="538"/>
      <c r="Z711" s="538"/>
    </row>
    <row r="712" spans="1:26" ht="18" customHeight="1">
      <c r="A712" s="538"/>
      <c r="B712" s="538"/>
      <c r="C712" s="538"/>
      <c r="D712" s="538"/>
      <c r="E712" s="538"/>
      <c r="F712" s="686"/>
      <c r="G712" s="538"/>
      <c r="H712" s="538"/>
      <c r="I712" s="538"/>
      <c r="J712" s="538"/>
      <c r="K712" s="538"/>
      <c r="L712" s="538"/>
      <c r="M712" s="538"/>
      <c r="N712" s="538"/>
      <c r="O712" s="538"/>
      <c r="P712" s="538"/>
      <c r="Q712" s="538"/>
      <c r="R712" s="538"/>
      <c r="S712" s="538"/>
      <c r="T712" s="538"/>
      <c r="U712" s="538"/>
      <c r="V712" s="538"/>
      <c r="W712" s="538"/>
      <c r="X712" s="538"/>
      <c r="Y712" s="538"/>
      <c r="Z712" s="538"/>
    </row>
    <row r="713" spans="1:26" ht="18" customHeight="1">
      <c r="A713" s="538"/>
      <c r="B713" s="538"/>
      <c r="C713" s="538"/>
      <c r="D713" s="538"/>
      <c r="E713" s="538"/>
      <c r="F713" s="686"/>
      <c r="G713" s="538"/>
      <c r="H713" s="538"/>
      <c r="I713" s="538"/>
      <c r="J713" s="538"/>
      <c r="K713" s="538"/>
      <c r="L713" s="538"/>
      <c r="M713" s="538"/>
      <c r="N713" s="538"/>
      <c r="O713" s="538"/>
      <c r="P713" s="538"/>
      <c r="Q713" s="538"/>
      <c r="R713" s="538"/>
      <c r="S713" s="538"/>
      <c r="T713" s="538"/>
      <c r="U713" s="538"/>
      <c r="V713" s="538"/>
      <c r="W713" s="538"/>
      <c r="X713" s="538"/>
      <c r="Y713" s="538"/>
      <c r="Z713" s="538"/>
    </row>
    <row r="714" spans="1:26" ht="18" customHeight="1">
      <c r="A714" s="538"/>
      <c r="B714" s="538"/>
      <c r="C714" s="538"/>
      <c r="D714" s="538"/>
      <c r="E714" s="538"/>
      <c r="F714" s="686"/>
      <c r="G714" s="538"/>
      <c r="H714" s="538"/>
      <c r="I714" s="538"/>
      <c r="J714" s="538"/>
      <c r="K714" s="538"/>
      <c r="L714" s="538"/>
      <c r="M714" s="538"/>
      <c r="N714" s="538"/>
      <c r="O714" s="538"/>
      <c r="P714" s="538"/>
      <c r="Q714" s="538"/>
      <c r="R714" s="538"/>
      <c r="S714" s="538"/>
      <c r="T714" s="538"/>
      <c r="U714" s="538"/>
      <c r="V714" s="538"/>
      <c r="W714" s="538"/>
      <c r="X714" s="538"/>
      <c r="Y714" s="538"/>
      <c r="Z714" s="538"/>
    </row>
    <row r="715" spans="1:26" ht="18" customHeight="1">
      <c r="A715" s="538"/>
      <c r="B715" s="538"/>
      <c r="C715" s="538"/>
      <c r="D715" s="538"/>
      <c r="E715" s="538"/>
      <c r="F715" s="686"/>
      <c r="G715" s="538"/>
      <c r="H715" s="538"/>
      <c r="I715" s="538"/>
      <c r="J715" s="538"/>
      <c r="K715" s="538"/>
      <c r="L715" s="538"/>
      <c r="M715" s="538"/>
      <c r="N715" s="538"/>
      <c r="O715" s="538"/>
      <c r="P715" s="538"/>
      <c r="Q715" s="538"/>
      <c r="R715" s="538"/>
      <c r="S715" s="538"/>
      <c r="T715" s="538"/>
      <c r="U715" s="538"/>
      <c r="V715" s="538"/>
      <c r="W715" s="538"/>
      <c r="X715" s="538"/>
      <c r="Y715" s="538"/>
      <c r="Z715" s="538"/>
    </row>
    <row r="716" spans="1:26" ht="18" customHeight="1">
      <c r="A716" s="538"/>
      <c r="B716" s="538"/>
      <c r="C716" s="538"/>
      <c r="D716" s="538"/>
      <c r="E716" s="538"/>
      <c r="F716" s="686"/>
      <c r="G716" s="538"/>
      <c r="H716" s="538"/>
      <c r="I716" s="538"/>
      <c r="J716" s="538"/>
      <c r="K716" s="538"/>
      <c r="L716" s="538"/>
      <c r="M716" s="538"/>
      <c r="N716" s="538"/>
      <c r="O716" s="538"/>
      <c r="P716" s="538"/>
      <c r="Q716" s="538"/>
      <c r="R716" s="538"/>
      <c r="S716" s="538"/>
      <c r="T716" s="538"/>
      <c r="U716" s="538"/>
      <c r="V716" s="538"/>
      <c r="W716" s="538"/>
      <c r="X716" s="538"/>
      <c r="Y716" s="538"/>
      <c r="Z716" s="538"/>
    </row>
    <row r="717" spans="1:26" ht="18" customHeight="1">
      <c r="A717" s="538"/>
      <c r="B717" s="538"/>
      <c r="C717" s="538"/>
      <c r="D717" s="538"/>
      <c r="E717" s="538"/>
      <c r="F717" s="686"/>
      <c r="G717" s="538"/>
      <c r="H717" s="538"/>
      <c r="I717" s="538"/>
      <c r="J717" s="538"/>
      <c r="K717" s="538"/>
      <c r="L717" s="538"/>
      <c r="M717" s="538"/>
      <c r="N717" s="538"/>
      <c r="O717" s="538"/>
      <c r="P717" s="538"/>
      <c r="Q717" s="538"/>
      <c r="R717" s="538"/>
      <c r="S717" s="538"/>
      <c r="T717" s="538"/>
      <c r="U717" s="538"/>
      <c r="V717" s="538"/>
      <c r="W717" s="538"/>
      <c r="X717" s="538"/>
      <c r="Y717" s="538"/>
      <c r="Z717" s="538"/>
    </row>
    <row r="718" spans="1:26" ht="18" customHeight="1">
      <c r="A718" s="538"/>
      <c r="B718" s="538"/>
      <c r="C718" s="538"/>
      <c r="D718" s="538"/>
      <c r="E718" s="538"/>
      <c r="F718" s="686"/>
      <c r="G718" s="538"/>
      <c r="H718" s="538"/>
      <c r="I718" s="538"/>
      <c r="J718" s="538"/>
      <c r="K718" s="538"/>
      <c r="L718" s="538"/>
      <c r="M718" s="538"/>
      <c r="N718" s="538"/>
      <c r="O718" s="538"/>
      <c r="P718" s="538"/>
      <c r="Q718" s="538"/>
      <c r="R718" s="538"/>
      <c r="S718" s="538"/>
      <c r="T718" s="538"/>
      <c r="U718" s="538"/>
      <c r="V718" s="538"/>
      <c r="W718" s="538"/>
      <c r="X718" s="538"/>
      <c r="Y718" s="538"/>
      <c r="Z718" s="538"/>
    </row>
    <row r="719" spans="1:26" ht="18" customHeight="1">
      <c r="A719" s="538"/>
      <c r="B719" s="538"/>
      <c r="C719" s="538"/>
      <c r="D719" s="538"/>
      <c r="E719" s="538"/>
      <c r="F719" s="686"/>
      <c r="G719" s="538"/>
      <c r="H719" s="538"/>
      <c r="I719" s="538"/>
      <c r="J719" s="538"/>
      <c r="K719" s="538"/>
      <c r="L719" s="538"/>
      <c r="M719" s="538"/>
      <c r="N719" s="538"/>
      <c r="O719" s="538"/>
      <c r="P719" s="538"/>
      <c r="Q719" s="538"/>
      <c r="R719" s="538"/>
      <c r="S719" s="538"/>
      <c r="T719" s="538"/>
      <c r="U719" s="538"/>
      <c r="V719" s="538"/>
      <c r="W719" s="538"/>
      <c r="X719" s="538"/>
      <c r="Y719" s="538"/>
      <c r="Z719" s="538"/>
    </row>
    <row r="720" spans="1:26" ht="18" customHeight="1">
      <c r="A720" s="538"/>
      <c r="B720" s="538"/>
      <c r="C720" s="538"/>
      <c r="D720" s="538"/>
      <c r="E720" s="538"/>
      <c r="F720" s="686"/>
      <c r="G720" s="538"/>
      <c r="H720" s="538"/>
      <c r="I720" s="538"/>
      <c r="J720" s="538"/>
      <c r="K720" s="538"/>
      <c r="L720" s="538"/>
      <c r="M720" s="538"/>
      <c r="N720" s="538"/>
      <c r="O720" s="538"/>
      <c r="P720" s="538"/>
      <c r="Q720" s="538"/>
      <c r="R720" s="538"/>
      <c r="S720" s="538"/>
      <c r="T720" s="538"/>
      <c r="U720" s="538"/>
      <c r="V720" s="538"/>
      <c r="W720" s="538"/>
      <c r="X720" s="538"/>
      <c r="Y720" s="538"/>
      <c r="Z720" s="538"/>
    </row>
    <row r="721" spans="1:26" ht="18" customHeight="1">
      <c r="A721" s="538"/>
      <c r="B721" s="538"/>
      <c r="C721" s="538"/>
      <c r="D721" s="538"/>
      <c r="E721" s="538"/>
      <c r="F721" s="686"/>
      <c r="G721" s="538"/>
      <c r="H721" s="538"/>
      <c r="I721" s="538"/>
      <c r="J721" s="538"/>
      <c r="K721" s="538"/>
      <c r="L721" s="538"/>
      <c r="M721" s="538"/>
      <c r="N721" s="538"/>
      <c r="O721" s="538"/>
      <c r="P721" s="538"/>
      <c r="Q721" s="538"/>
      <c r="R721" s="538"/>
      <c r="S721" s="538"/>
      <c r="T721" s="538"/>
      <c r="U721" s="538"/>
      <c r="V721" s="538"/>
      <c r="W721" s="538"/>
      <c r="X721" s="538"/>
      <c r="Y721" s="538"/>
      <c r="Z721" s="538"/>
    </row>
    <row r="722" spans="1:26" ht="18" customHeight="1">
      <c r="A722" s="538"/>
      <c r="B722" s="538"/>
      <c r="C722" s="538"/>
      <c r="D722" s="538"/>
      <c r="E722" s="538"/>
      <c r="F722" s="686"/>
      <c r="G722" s="538"/>
      <c r="H722" s="538"/>
      <c r="I722" s="538"/>
      <c r="J722" s="538"/>
      <c r="K722" s="538"/>
      <c r="L722" s="538"/>
      <c r="M722" s="538"/>
      <c r="N722" s="538"/>
      <c r="O722" s="538"/>
      <c r="P722" s="538"/>
      <c r="Q722" s="538"/>
      <c r="R722" s="538"/>
      <c r="S722" s="538"/>
      <c r="T722" s="538"/>
      <c r="U722" s="538"/>
      <c r="V722" s="538"/>
      <c r="W722" s="538"/>
      <c r="X722" s="538"/>
      <c r="Y722" s="538"/>
      <c r="Z722" s="538"/>
    </row>
    <row r="723" spans="1:26" ht="18" customHeight="1">
      <c r="A723" s="538"/>
      <c r="B723" s="538"/>
      <c r="C723" s="538"/>
      <c r="D723" s="538"/>
      <c r="E723" s="538"/>
      <c r="F723" s="686"/>
      <c r="G723" s="538"/>
      <c r="H723" s="538"/>
      <c r="I723" s="538"/>
      <c r="J723" s="538"/>
      <c r="K723" s="538"/>
      <c r="L723" s="538"/>
      <c r="M723" s="538"/>
      <c r="N723" s="538"/>
      <c r="O723" s="538"/>
      <c r="P723" s="538"/>
      <c r="Q723" s="538"/>
      <c r="R723" s="538"/>
      <c r="S723" s="538"/>
      <c r="T723" s="538"/>
      <c r="U723" s="538"/>
      <c r="V723" s="538"/>
      <c r="W723" s="538"/>
      <c r="X723" s="538"/>
      <c r="Y723" s="538"/>
      <c r="Z723" s="538"/>
    </row>
    <row r="724" spans="1:26" ht="18" customHeight="1">
      <c r="A724" s="538"/>
      <c r="B724" s="538"/>
      <c r="C724" s="538"/>
      <c r="D724" s="538"/>
      <c r="E724" s="538"/>
      <c r="F724" s="686"/>
      <c r="G724" s="538"/>
      <c r="H724" s="538"/>
      <c r="I724" s="538"/>
      <c r="J724" s="538"/>
      <c r="K724" s="538"/>
      <c r="L724" s="538"/>
      <c r="M724" s="538"/>
      <c r="N724" s="538"/>
      <c r="O724" s="538"/>
      <c r="P724" s="538"/>
      <c r="Q724" s="538"/>
      <c r="R724" s="538"/>
      <c r="S724" s="538"/>
      <c r="T724" s="538"/>
      <c r="U724" s="538"/>
      <c r="V724" s="538"/>
      <c r="W724" s="538"/>
      <c r="X724" s="538"/>
      <c r="Y724" s="538"/>
      <c r="Z724" s="538"/>
    </row>
    <row r="725" spans="1:26" ht="18" customHeight="1">
      <c r="A725" s="538"/>
      <c r="B725" s="538"/>
      <c r="C725" s="538"/>
      <c r="D725" s="538"/>
      <c r="E725" s="538"/>
      <c r="F725" s="686"/>
      <c r="G725" s="538"/>
      <c r="H725" s="538"/>
      <c r="I725" s="538"/>
      <c r="J725" s="538"/>
      <c r="K725" s="538"/>
      <c r="L725" s="538"/>
      <c r="M725" s="538"/>
      <c r="N725" s="538"/>
      <c r="O725" s="538"/>
      <c r="P725" s="538"/>
      <c r="Q725" s="538"/>
      <c r="R725" s="538"/>
      <c r="S725" s="538"/>
      <c r="T725" s="538"/>
      <c r="U725" s="538"/>
      <c r="V725" s="538"/>
      <c r="W725" s="538"/>
      <c r="X725" s="538"/>
      <c r="Y725" s="538"/>
      <c r="Z725" s="538"/>
    </row>
    <row r="726" spans="1:26" ht="18" customHeight="1">
      <c r="A726" s="538"/>
      <c r="B726" s="538"/>
      <c r="C726" s="538"/>
      <c r="D726" s="538"/>
      <c r="E726" s="538"/>
      <c r="F726" s="686"/>
      <c r="G726" s="538"/>
      <c r="H726" s="538"/>
      <c r="I726" s="538"/>
      <c r="J726" s="538"/>
      <c r="K726" s="538"/>
      <c r="L726" s="538"/>
      <c r="M726" s="538"/>
      <c r="N726" s="538"/>
      <c r="O726" s="538"/>
      <c r="P726" s="538"/>
      <c r="Q726" s="538"/>
      <c r="R726" s="538"/>
      <c r="S726" s="538"/>
      <c r="T726" s="538"/>
      <c r="U726" s="538"/>
      <c r="V726" s="538"/>
      <c r="W726" s="538"/>
      <c r="X726" s="538"/>
      <c r="Y726" s="538"/>
      <c r="Z726" s="538"/>
    </row>
    <row r="727" spans="1:26" ht="18" customHeight="1">
      <c r="A727" s="538"/>
      <c r="B727" s="538"/>
      <c r="C727" s="538"/>
      <c r="D727" s="538"/>
      <c r="E727" s="538"/>
      <c r="F727" s="686"/>
      <c r="G727" s="538"/>
      <c r="H727" s="538"/>
      <c r="I727" s="538"/>
      <c r="J727" s="538"/>
      <c r="K727" s="538"/>
      <c r="L727" s="538"/>
      <c r="M727" s="538"/>
      <c r="N727" s="538"/>
      <c r="O727" s="538"/>
      <c r="P727" s="538"/>
      <c r="Q727" s="538"/>
      <c r="R727" s="538"/>
      <c r="S727" s="538"/>
      <c r="T727" s="538"/>
      <c r="U727" s="538"/>
      <c r="V727" s="538"/>
      <c r="W727" s="538"/>
      <c r="X727" s="538"/>
      <c r="Y727" s="538"/>
      <c r="Z727" s="538"/>
    </row>
    <row r="728" spans="1:26" ht="18" customHeight="1">
      <c r="A728" s="538"/>
      <c r="B728" s="538"/>
      <c r="C728" s="538"/>
      <c r="D728" s="538"/>
      <c r="E728" s="538"/>
      <c r="F728" s="686"/>
      <c r="G728" s="538"/>
      <c r="H728" s="538"/>
      <c r="I728" s="538"/>
      <c r="J728" s="538"/>
      <c r="K728" s="538"/>
      <c r="L728" s="538"/>
      <c r="M728" s="538"/>
      <c r="N728" s="538"/>
      <c r="O728" s="538"/>
      <c r="P728" s="538"/>
      <c r="Q728" s="538"/>
      <c r="R728" s="538"/>
      <c r="S728" s="538"/>
      <c r="T728" s="538"/>
      <c r="U728" s="538"/>
      <c r="V728" s="538"/>
      <c r="W728" s="538"/>
      <c r="X728" s="538"/>
      <c r="Y728" s="538"/>
      <c r="Z728" s="538"/>
    </row>
    <row r="729" spans="1:26" ht="18" customHeight="1">
      <c r="A729" s="538"/>
      <c r="B729" s="538"/>
      <c r="C729" s="538"/>
      <c r="D729" s="538"/>
      <c r="E729" s="538"/>
      <c r="F729" s="686"/>
      <c r="G729" s="538"/>
      <c r="H729" s="538"/>
      <c r="I729" s="538"/>
      <c r="J729" s="538"/>
      <c r="K729" s="538"/>
      <c r="L729" s="538"/>
      <c r="M729" s="538"/>
      <c r="N729" s="538"/>
      <c r="O729" s="538"/>
      <c r="P729" s="538"/>
      <c r="Q729" s="538"/>
      <c r="R729" s="538"/>
      <c r="S729" s="538"/>
      <c r="T729" s="538"/>
      <c r="U729" s="538"/>
      <c r="V729" s="538"/>
      <c r="W729" s="538"/>
      <c r="X729" s="538"/>
      <c r="Y729" s="538"/>
      <c r="Z729" s="538"/>
    </row>
    <row r="730" spans="1:26" ht="18" customHeight="1">
      <c r="A730" s="538"/>
      <c r="B730" s="538"/>
      <c r="C730" s="538"/>
      <c r="D730" s="538"/>
      <c r="E730" s="538"/>
      <c r="F730" s="686"/>
      <c r="G730" s="538"/>
      <c r="H730" s="538"/>
      <c r="I730" s="538"/>
      <c r="J730" s="538"/>
      <c r="K730" s="538"/>
      <c r="L730" s="538"/>
      <c r="M730" s="538"/>
      <c r="N730" s="538"/>
      <c r="O730" s="538"/>
      <c r="P730" s="538"/>
      <c r="Q730" s="538"/>
      <c r="R730" s="538"/>
      <c r="S730" s="538"/>
      <c r="T730" s="538"/>
      <c r="U730" s="538"/>
      <c r="V730" s="538"/>
      <c r="W730" s="538"/>
      <c r="X730" s="538"/>
      <c r="Y730" s="538"/>
      <c r="Z730" s="538"/>
    </row>
    <row r="731" spans="1:26" ht="18" customHeight="1">
      <c r="A731" s="538"/>
      <c r="B731" s="538"/>
      <c r="C731" s="538"/>
      <c r="D731" s="538"/>
      <c r="E731" s="538"/>
      <c r="F731" s="686"/>
      <c r="G731" s="538"/>
      <c r="H731" s="538"/>
      <c r="I731" s="538"/>
      <c r="J731" s="538"/>
      <c r="K731" s="538"/>
      <c r="L731" s="538"/>
      <c r="M731" s="538"/>
      <c r="N731" s="538"/>
      <c r="O731" s="538"/>
      <c r="P731" s="538"/>
      <c r="Q731" s="538"/>
      <c r="R731" s="538"/>
      <c r="S731" s="538"/>
      <c r="T731" s="538"/>
      <c r="U731" s="538"/>
      <c r="V731" s="538"/>
      <c r="W731" s="538"/>
      <c r="X731" s="538"/>
      <c r="Y731" s="538"/>
      <c r="Z731" s="538"/>
    </row>
    <row r="732" spans="1:26" ht="18" customHeight="1">
      <c r="A732" s="538"/>
      <c r="B732" s="538"/>
      <c r="C732" s="538"/>
      <c r="D732" s="538"/>
      <c r="E732" s="538"/>
      <c r="F732" s="686"/>
      <c r="G732" s="538"/>
      <c r="H732" s="538"/>
      <c r="I732" s="538"/>
      <c r="J732" s="538"/>
      <c r="K732" s="538"/>
      <c r="L732" s="538"/>
      <c r="M732" s="538"/>
      <c r="N732" s="538"/>
      <c r="O732" s="538"/>
      <c r="P732" s="538"/>
      <c r="Q732" s="538"/>
      <c r="R732" s="538"/>
      <c r="S732" s="538"/>
      <c r="T732" s="538"/>
      <c r="U732" s="538"/>
      <c r="V732" s="538"/>
      <c r="W732" s="538"/>
      <c r="X732" s="538"/>
      <c r="Y732" s="538"/>
      <c r="Z732" s="538"/>
    </row>
    <row r="733" spans="1:26" ht="18" customHeight="1">
      <c r="A733" s="538"/>
      <c r="B733" s="538"/>
      <c r="C733" s="538"/>
      <c r="D733" s="538"/>
      <c r="E733" s="538"/>
      <c r="F733" s="686"/>
      <c r="G733" s="538"/>
      <c r="H733" s="538"/>
      <c r="I733" s="538"/>
      <c r="J733" s="538"/>
      <c r="K733" s="538"/>
      <c r="L733" s="538"/>
      <c r="M733" s="538"/>
      <c r="N733" s="538"/>
      <c r="O733" s="538"/>
      <c r="P733" s="538"/>
      <c r="Q733" s="538"/>
      <c r="R733" s="538"/>
      <c r="S733" s="538"/>
      <c r="T733" s="538"/>
      <c r="U733" s="538"/>
      <c r="V733" s="538"/>
      <c r="W733" s="538"/>
      <c r="X733" s="538"/>
      <c r="Y733" s="538"/>
      <c r="Z733" s="538"/>
    </row>
    <row r="734" spans="1:26" ht="18" customHeight="1">
      <c r="A734" s="538"/>
      <c r="B734" s="538"/>
      <c r="C734" s="538"/>
      <c r="D734" s="538"/>
      <c r="E734" s="538"/>
      <c r="F734" s="686"/>
      <c r="G734" s="538"/>
      <c r="H734" s="538"/>
      <c r="I734" s="538"/>
      <c r="J734" s="538"/>
      <c r="K734" s="538"/>
      <c r="L734" s="538"/>
      <c r="M734" s="538"/>
      <c r="N734" s="538"/>
      <c r="O734" s="538"/>
      <c r="P734" s="538"/>
      <c r="Q734" s="538"/>
      <c r="R734" s="538"/>
      <c r="S734" s="538"/>
      <c r="T734" s="538"/>
      <c r="U734" s="538"/>
      <c r="V734" s="538"/>
      <c r="W734" s="538"/>
      <c r="X734" s="538"/>
      <c r="Y734" s="538"/>
      <c r="Z734" s="538"/>
    </row>
    <row r="735" spans="1:26" ht="18" customHeight="1">
      <c r="A735" s="538"/>
      <c r="B735" s="538"/>
      <c r="C735" s="538"/>
      <c r="D735" s="538"/>
      <c r="E735" s="538"/>
      <c r="F735" s="686"/>
      <c r="G735" s="538"/>
      <c r="H735" s="538"/>
      <c r="I735" s="538"/>
      <c r="J735" s="538"/>
      <c r="K735" s="538"/>
      <c r="L735" s="538"/>
      <c r="M735" s="538"/>
      <c r="N735" s="538"/>
      <c r="O735" s="538"/>
      <c r="P735" s="538"/>
      <c r="Q735" s="538"/>
      <c r="R735" s="538"/>
      <c r="S735" s="538"/>
      <c r="T735" s="538"/>
      <c r="U735" s="538"/>
      <c r="V735" s="538"/>
      <c r="W735" s="538"/>
      <c r="X735" s="538"/>
      <c r="Y735" s="538"/>
      <c r="Z735" s="538"/>
    </row>
    <row r="736" spans="1:26" ht="18" customHeight="1">
      <c r="A736" s="538"/>
      <c r="B736" s="538"/>
      <c r="C736" s="538"/>
      <c r="D736" s="538"/>
      <c r="E736" s="538"/>
      <c r="F736" s="686"/>
      <c r="G736" s="538"/>
      <c r="H736" s="538"/>
      <c r="I736" s="538"/>
      <c r="J736" s="538"/>
      <c r="K736" s="538"/>
      <c r="L736" s="538"/>
      <c r="M736" s="538"/>
      <c r="N736" s="538"/>
      <c r="O736" s="538"/>
      <c r="P736" s="538"/>
      <c r="Q736" s="538"/>
      <c r="R736" s="538"/>
      <c r="S736" s="538"/>
      <c r="T736" s="538"/>
      <c r="U736" s="538"/>
      <c r="V736" s="538"/>
      <c r="W736" s="538"/>
      <c r="X736" s="538"/>
      <c r="Y736" s="538"/>
      <c r="Z736" s="538"/>
    </row>
    <row r="737" spans="1:26" ht="18" customHeight="1">
      <c r="A737" s="538"/>
      <c r="B737" s="538"/>
      <c r="C737" s="538"/>
      <c r="D737" s="538"/>
      <c r="E737" s="538"/>
      <c r="F737" s="686"/>
      <c r="G737" s="538"/>
      <c r="H737" s="538"/>
      <c r="I737" s="538"/>
      <c r="J737" s="538"/>
      <c r="K737" s="538"/>
      <c r="L737" s="538"/>
      <c r="M737" s="538"/>
      <c r="N737" s="538"/>
      <c r="O737" s="538"/>
      <c r="P737" s="538"/>
      <c r="Q737" s="538"/>
      <c r="R737" s="538"/>
      <c r="S737" s="538"/>
      <c r="T737" s="538"/>
      <c r="U737" s="538"/>
      <c r="V737" s="538"/>
      <c r="W737" s="538"/>
      <c r="X737" s="538"/>
      <c r="Y737" s="538"/>
      <c r="Z737" s="538"/>
    </row>
    <row r="738" spans="1:26" ht="18" customHeight="1">
      <c r="A738" s="538"/>
      <c r="B738" s="538"/>
      <c r="C738" s="538"/>
      <c r="D738" s="538"/>
      <c r="E738" s="538"/>
      <c r="F738" s="686"/>
      <c r="G738" s="538"/>
      <c r="H738" s="538"/>
      <c r="I738" s="538"/>
      <c r="J738" s="538"/>
      <c r="K738" s="538"/>
      <c r="L738" s="538"/>
      <c r="M738" s="538"/>
      <c r="N738" s="538"/>
      <c r="O738" s="538"/>
      <c r="P738" s="538"/>
      <c r="Q738" s="538"/>
      <c r="R738" s="538"/>
      <c r="S738" s="538"/>
      <c r="T738" s="538"/>
      <c r="U738" s="538"/>
      <c r="V738" s="538"/>
      <c r="W738" s="538"/>
      <c r="X738" s="538"/>
      <c r="Y738" s="538"/>
      <c r="Z738" s="538"/>
    </row>
    <row r="739" spans="1:26" ht="18" customHeight="1">
      <c r="A739" s="538"/>
      <c r="B739" s="538"/>
      <c r="C739" s="538"/>
      <c r="D739" s="538"/>
      <c r="E739" s="538"/>
      <c r="F739" s="686"/>
      <c r="G739" s="538"/>
      <c r="H739" s="538"/>
      <c r="I739" s="538"/>
      <c r="J739" s="538"/>
      <c r="K739" s="538"/>
      <c r="L739" s="538"/>
      <c r="M739" s="538"/>
      <c r="N739" s="538"/>
      <c r="O739" s="538"/>
      <c r="P739" s="538"/>
      <c r="Q739" s="538"/>
      <c r="R739" s="538"/>
      <c r="S739" s="538"/>
      <c r="T739" s="538"/>
      <c r="U739" s="538"/>
      <c r="V739" s="538"/>
      <c r="W739" s="538"/>
      <c r="X739" s="538"/>
      <c r="Y739" s="538"/>
      <c r="Z739" s="538"/>
    </row>
    <row r="740" spans="1:26" ht="18" customHeight="1">
      <c r="A740" s="538"/>
      <c r="B740" s="538"/>
      <c r="C740" s="538"/>
      <c r="D740" s="538"/>
      <c r="E740" s="538"/>
      <c r="F740" s="686"/>
      <c r="G740" s="538"/>
      <c r="H740" s="538"/>
      <c r="I740" s="538"/>
      <c r="J740" s="538"/>
      <c r="K740" s="538"/>
      <c r="L740" s="538"/>
      <c r="M740" s="538"/>
      <c r="N740" s="538"/>
      <c r="O740" s="538"/>
      <c r="P740" s="538"/>
      <c r="Q740" s="538"/>
      <c r="R740" s="538"/>
      <c r="S740" s="538"/>
      <c r="T740" s="538"/>
      <c r="U740" s="538"/>
      <c r="V740" s="538"/>
      <c r="W740" s="538"/>
      <c r="X740" s="538"/>
      <c r="Y740" s="538"/>
      <c r="Z740" s="538"/>
    </row>
    <row r="741" spans="1:26" ht="18" customHeight="1">
      <c r="A741" s="538"/>
      <c r="B741" s="538"/>
      <c r="C741" s="538"/>
      <c r="D741" s="538"/>
      <c r="E741" s="538"/>
      <c r="F741" s="686"/>
      <c r="G741" s="538"/>
      <c r="H741" s="538"/>
      <c r="I741" s="538"/>
      <c r="J741" s="538"/>
      <c r="K741" s="538"/>
      <c r="L741" s="538"/>
      <c r="M741" s="538"/>
      <c r="N741" s="538"/>
      <c r="O741" s="538"/>
      <c r="P741" s="538"/>
      <c r="Q741" s="538"/>
      <c r="R741" s="538"/>
      <c r="S741" s="538"/>
      <c r="T741" s="538"/>
      <c r="U741" s="538"/>
      <c r="V741" s="538"/>
      <c r="W741" s="538"/>
      <c r="X741" s="538"/>
      <c r="Y741" s="538"/>
      <c r="Z741" s="538"/>
    </row>
    <row r="742" spans="1:26" ht="18" customHeight="1">
      <c r="A742" s="538"/>
      <c r="B742" s="538"/>
      <c r="C742" s="538"/>
      <c r="D742" s="538"/>
      <c r="E742" s="538"/>
      <c r="F742" s="686"/>
      <c r="G742" s="538"/>
      <c r="H742" s="538"/>
      <c r="I742" s="538"/>
      <c r="J742" s="538"/>
      <c r="K742" s="538"/>
      <c r="L742" s="538"/>
      <c r="M742" s="538"/>
      <c r="N742" s="538"/>
      <c r="O742" s="538"/>
      <c r="P742" s="538"/>
      <c r="Q742" s="538"/>
      <c r="R742" s="538"/>
      <c r="S742" s="538"/>
      <c r="T742" s="538"/>
      <c r="U742" s="538"/>
      <c r="V742" s="538"/>
      <c r="W742" s="538"/>
      <c r="X742" s="538"/>
      <c r="Y742" s="538"/>
      <c r="Z742" s="538"/>
    </row>
    <row r="743" spans="1:26" ht="18" customHeight="1">
      <c r="A743" s="538"/>
      <c r="B743" s="538"/>
      <c r="C743" s="538"/>
      <c r="D743" s="538"/>
      <c r="E743" s="538"/>
      <c r="F743" s="686"/>
      <c r="G743" s="538"/>
      <c r="H743" s="538"/>
      <c r="I743" s="538"/>
      <c r="J743" s="538"/>
      <c r="K743" s="538"/>
      <c r="L743" s="538"/>
      <c r="M743" s="538"/>
      <c r="N743" s="538"/>
      <c r="O743" s="538"/>
      <c r="P743" s="538"/>
      <c r="Q743" s="538"/>
      <c r="R743" s="538"/>
      <c r="S743" s="538"/>
      <c r="T743" s="538"/>
      <c r="U743" s="538"/>
      <c r="V743" s="538"/>
      <c r="W743" s="538"/>
      <c r="X743" s="538"/>
      <c r="Y743" s="538"/>
      <c r="Z743" s="538"/>
    </row>
    <row r="744" spans="1:26" ht="18" customHeight="1">
      <c r="A744" s="538"/>
      <c r="B744" s="538"/>
      <c r="C744" s="538"/>
      <c r="D744" s="538"/>
      <c r="E744" s="538"/>
      <c r="F744" s="686"/>
      <c r="G744" s="538"/>
      <c r="H744" s="538"/>
      <c r="I744" s="538"/>
      <c r="J744" s="538"/>
      <c r="K744" s="538"/>
      <c r="L744" s="538"/>
      <c r="M744" s="538"/>
      <c r="N744" s="538"/>
      <c r="O744" s="538"/>
      <c r="P744" s="538"/>
      <c r="Q744" s="538"/>
      <c r="R744" s="538"/>
      <c r="S744" s="538"/>
      <c r="T744" s="538"/>
      <c r="U744" s="538"/>
      <c r="V744" s="538"/>
      <c r="W744" s="538"/>
      <c r="X744" s="538"/>
      <c r="Y744" s="538"/>
      <c r="Z744" s="538"/>
    </row>
    <row r="745" spans="1:26" ht="18" customHeight="1">
      <c r="A745" s="538"/>
      <c r="B745" s="538"/>
      <c r="C745" s="538"/>
      <c r="D745" s="538"/>
      <c r="E745" s="538"/>
      <c r="F745" s="686"/>
      <c r="G745" s="538"/>
      <c r="H745" s="538"/>
      <c r="I745" s="538"/>
      <c r="J745" s="538"/>
      <c r="K745" s="538"/>
      <c r="L745" s="538"/>
      <c r="M745" s="538"/>
      <c r="N745" s="538"/>
      <c r="O745" s="538"/>
      <c r="P745" s="538"/>
      <c r="Q745" s="538"/>
      <c r="R745" s="538"/>
      <c r="S745" s="538"/>
      <c r="T745" s="538"/>
      <c r="U745" s="538"/>
      <c r="V745" s="538"/>
      <c r="W745" s="538"/>
      <c r="X745" s="538"/>
      <c r="Y745" s="538"/>
      <c r="Z745" s="538"/>
    </row>
    <row r="746" spans="1:26" ht="18" customHeight="1">
      <c r="A746" s="538"/>
      <c r="B746" s="538"/>
      <c r="C746" s="538"/>
      <c r="D746" s="538"/>
      <c r="E746" s="538"/>
      <c r="F746" s="686"/>
      <c r="G746" s="538"/>
      <c r="H746" s="538"/>
      <c r="I746" s="538"/>
      <c r="J746" s="538"/>
      <c r="K746" s="538"/>
      <c r="L746" s="538"/>
      <c r="M746" s="538"/>
      <c r="N746" s="538"/>
      <c r="O746" s="538"/>
      <c r="P746" s="538"/>
      <c r="Q746" s="538"/>
      <c r="R746" s="538"/>
      <c r="S746" s="538"/>
      <c r="T746" s="538"/>
      <c r="U746" s="538"/>
      <c r="V746" s="538"/>
      <c r="W746" s="538"/>
      <c r="X746" s="538"/>
      <c r="Y746" s="538"/>
      <c r="Z746" s="538"/>
    </row>
    <row r="747" spans="1:26" ht="18" customHeight="1">
      <c r="A747" s="538"/>
      <c r="B747" s="538"/>
      <c r="C747" s="538"/>
      <c r="D747" s="538"/>
      <c r="E747" s="538"/>
      <c r="F747" s="686"/>
      <c r="G747" s="538"/>
      <c r="H747" s="538"/>
      <c r="I747" s="538"/>
      <c r="J747" s="538"/>
      <c r="K747" s="538"/>
      <c r="L747" s="538"/>
      <c r="M747" s="538"/>
      <c r="N747" s="538"/>
      <c r="O747" s="538"/>
      <c r="P747" s="538"/>
      <c r="Q747" s="538"/>
      <c r="R747" s="538"/>
      <c r="S747" s="538"/>
      <c r="T747" s="538"/>
      <c r="U747" s="538"/>
      <c r="V747" s="538"/>
      <c r="W747" s="538"/>
      <c r="X747" s="538"/>
      <c r="Y747" s="538"/>
      <c r="Z747" s="538"/>
    </row>
    <row r="748" spans="1:26" ht="18" customHeight="1">
      <c r="A748" s="538"/>
      <c r="B748" s="538"/>
      <c r="C748" s="538"/>
      <c r="D748" s="538"/>
      <c r="E748" s="538"/>
      <c r="F748" s="686"/>
      <c r="G748" s="538"/>
      <c r="H748" s="538"/>
      <c r="I748" s="538"/>
      <c r="J748" s="538"/>
      <c r="K748" s="538"/>
      <c r="L748" s="538"/>
      <c r="M748" s="538"/>
      <c r="N748" s="538"/>
      <c r="O748" s="538"/>
      <c r="P748" s="538"/>
      <c r="Q748" s="538"/>
      <c r="R748" s="538"/>
      <c r="S748" s="538"/>
      <c r="T748" s="538"/>
      <c r="U748" s="538"/>
      <c r="V748" s="538"/>
      <c r="W748" s="538"/>
      <c r="X748" s="538"/>
      <c r="Y748" s="538"/>
      <c r="Z748" s="538"/>
    </row>
    <row r="749" spans="1:26" ht="18" customHeight="1">
      <c r="A749" s="538"/>
      <c r="B749" s="538"/>
      <c r="C749" s="538"/>
      <c r="D749" s="538"/>
      <c r="E749" s="538"/>
      <c r="F749" s="686"/>
      <c r="G749" s="538"/>
      <c r="H749" s="538"/>
      <c r="I749" s="538"/>
      <c r="J749" s="538"/>
      <c r="K749" s="538"/>
      <c r="L749" s="538"/>
      <c r="M749" s="538"/>
      <c r="N749" s="538"/>
      <c r="O749" s="538"/>
      <c r="P749" s="538"/>
      <c r="Q749" s="538"/>
      <c r="R749" s="538"/>
      <c r="S749" s="538"/>
      <c r="T749" s="538"/>
      <c r="U749" s="538"/>
      <c r="V749" s="538"/>
      <c r="W749" s="538"/>
      <c r="X749" s="538"/>
      <c r="Y749" s="538"/>
      <c r="Z749" s="538"/>
    </row>
    <row r="750" spans="1:26" ht="18" customHeight="1">
      <c r="A750" s="538"/>
      <c r="B750" s="538"/>
      <c r="C750" s="538"/>
      <c r="D750" s="538"/>
      <c r="E750" s="538"/>
      <c r="F750" s="686"/>
      <c r="G750" s="538"/>
      <c r="H750" s="538"/>
      <c r="I750" s="538"/>
      <c r="J750" s="538"/>
      <c r="K750" s="538"/>
      <c r="L750" s="538"/>
      <c r="M750" s="538"/>
      <c r="N750" s="538"/>
      <c r="O750" s="538"/>
      <c r="P750" s="538"/>
      <c r="Q750" s="538"/>
      <c r="R750" s="538"/>
      <c r="S750" s="538"/>
      <c r="T750" s="538"/>
      <c r="U750" s="538"/>
      <c r="V750" s="538"/>
      <c r="W750" s="538"/>
      <c r="X750" s="538"/>
      <c r="Y750" s="538"/>
      <c r="Z750" s="538"/>
    </row>
    <row r="751" spans="1:26" ht="18" customHeight="1">
      <c r="A751" s="538"/>
      <c r="B751" s="538"/>
      <c r="C751" s="538"/>
      <c r="D751" s="538"/>
      <c r="E751" s="538"/>
      <c r="F751" s="686"/>
      <c r="G751" s="538"/>
      <c r="H751" s="538"/>
      <c r="I751" s="538"/>
      <c r="J751" s="538"/>
      <c r="K751" s="538"/>
      <c r="L751" s="538"/>
      <c r="M751" s="538"/>
      <c r="N751" s="538"/>
      <c r="O751" s="538"/>
      <c r="P751" s="538"/>
      <c r="Q751" s="538"/>
      <c r="R751" s="538"/>
      <c r="S751" s="538"/>
      <c r="T751" s="538"/>
      <c r="U751" s="538"/>
      <c r="V751" s="538"/>
      <c r="W751" s="538"/>
      <c r="X751" s="538"/>
      <c r="Y751" s="538"/>
      <c r="Z751" s="538"/>
    </row>
    <row r="752" spans="1:26" ht="18" customHeight="1">
      <c r="A752" s="538"/>
      <c r="B752" s="538"/>
      <c r="C752" s="538"/>
      <c r="D752" s="538"/>
      <c r="E752" s="538"/>
      <c r="F752" s="686"/>
      <c r="G752" s="538"/>
      <c r="H752" s="538"/>
      <c r="I752" s="538"/>
      <c r="J752" s="538"/>
      <c r="K752" s="538"/>
      <c r="L752" s="538"/>
      <c r="M752" s="538"/>
      <c r="N752" s="538"/>
      <c r="O752" s="538"/>
      <c r="P752" s="538"/>
      <c r="Q752" s="538"/>
      <c r="R752" s="538"/>
      <c r="S752" s="538"/>
      <c r="T752" s="538"/>
      <c r="U752" s="538"/>
      <c r="V752" s="538"/>
      <c r="W752" s="538"/>
      <c r="X752" s="538"/>
      <c r="Y752" s="538"/>
      <c r="Z752" s="538"/>
    </row>
    <row r="753" spans="1:26" ht="18" customHeight="1">
      <c r="A753" s="538"/>
      <c r="B753" s="538"/>
      <c r="C753" s="538"/>
      <c r="D753" s="538"/>
      <c r="E753" s="538"/>
      <c r="F753" s="686"/>
      <c r="G753" s="538"/>
      <c r="H753" s="538"/>
      <c r="I753" s="538"/>
      <c r="J753" s="538"/>
      <c r="K753" s="538"/>
      <c r="L753" s="538"/>
      <c r="M753" s="538"/>
      <c r="N753" s="538"/>
      <c r="O753" s="538"/>
      <c r="P753" s="538"/>
      <c r="Q753" s="538"/>
      <c r="R753" s="538"/>
      <c r="S753" s="538"/>
      <c r="T753" s="538"/>
      <c r="U753" s="538"/>
      <c r="V753" s="538"/>
      <c r="W753" s="538"/>
      <c r="X753" s="538"/>
      <c r="Y753" s="538"/>
      <c r="Z753" s="538"/>
    </row>
    <row r="754" spans="1:26" ht="18" customHeight="1">
      <c r="A754" s="538"/>
      <c r="B754" s="538"/>
      <c r="C754" s="538"/>
      <c r="D754" s="538"/>
      <c r="E754" s="538"/>
      <c r="F754" s="686"/>
      <c r="G754" s="538"/>
      <c r="H754" s="538"/>
      <c r="I754" s="538"/>
      <c r="J754" s="538"/>
      <c r="K754" s="538"/>
      <c r="L754" s="538"/>
      <c r="M754" s="538"/>
      <c r="N754" s="538"/>
      <c r="O754" s="538"/>
      <c r="P754" s="538"/>
      <c r="Q754" s="538"/>
      <c r="R754" s="538"/>
      <c r="S754" s="538"/>
      <c r="T754" s="538"/>
      <c r="U754" s="538"/>
      <c r="V754" s="538"/>
      <c r="W754" s="538"/>
      <c r="X754" s="538"/>
      <c r="Y754" s="538"/>
      <c r="Z754" s="538"/>
    </row>
    <row r="755" spans="1:26" ht="18" customHeight="1">
      <c r="A755" s="538"/>
      <c r="B755" s="538"/>
      <c r="C755" s="538"/>
      <c r="D755" s="538"/>
      <c r="E755" s="538"/>
      <c r="F755" s="686"/>
      <c r="G755" s="538"/>
      <c r="H755" s="538"/>
      <c r="I755" s="538"/>
      <c r="J755" s="538"/>
      <c r="K755" s="538"/>
      <c r="L755" s="538"/>
      <c r="M755" s="538"/>
      <c r="N755" s="538"/>
      <c r="O755" s="538"/>
      <c r="P755" s="538"/>
      <c r="Q755" s="538"/>
      <c r="R755" s="538"/>
      <c r="S755" s="538"/>
      <c r="T755" s="538"/>
      <c r="U755" s="538"/>
      <c r="V755" s="538"/>
      <c r="W755" s="538"/>
      <c r="X755" s="538"/>
      <c r="Y755" s="538"/>
      <c r="Z755" s="538"/>
    </row>
    <row r="756" spans="1:26" ht="18" customHeight="1">
      <c r="A756" s="538"/>
      <c r="B756" s="538"/>
      <c r="C756" s="538"/>
      <c r="D756" s="538"/>
      <c r="E756" s="538"/>
      <c r="F756" s="686"/>
      <c r="G756" s="538"/>
      <c r="H756" s="538"/>
      <c r="I756" s="538"/>
      <c r="J756" s="538"/>
      <c r="K756" s="538"/>
      <c r="L756" s="538"/>
      <c r="M756" s="538"/>
      <c r="N756" s="538"/>
      <c r="O756" s="538"/>
      <c r="P756" s="538"/>
      <c r="Q756" s="538"/>
      <c r="R756" s="538"/>
      <c r="S756" s="538"/>
      <c r="T756" s="538"/>
      <c r="U756" s="538"/>
      <c r="V756" s="538"/>
      <c r="W756" s="538"/>
      <c r="X756" s="538"/>
      <c r="Y756" s="538"/>
      <c r="Z756" s="538"/>
    </row>
    <row r="757" spans="1:26" ht="18" customHeight="1">
      <c r="A757" s="538"/>
      <c r="B757" s="538"/>
      <c r="C757" s="538"/>
      <c r="D757" s="538"/>
      <c r="E757" s="538"/>
      <c r="F757" s="686"/>
      <c r="G757" s="538"/>
      <c r="H757" s="538"/>
      <c r="I757" s="538"/>
      <c r="J757" s="538"/>
      <c r="K757" s="538"/>
      <c r="L757" s="538"/>
      <c r="M757" s="538"/>
      <c r="N757" s="538"/>
      <c r="O757" s="538"/>
      <c r="P757" s="538"/>
      <c r="Q757" s="538"/>
      <c r="R757" s="538"/>
      <c r="S757" s="538"/>
      <c r="T757" s="538"/>
      <c r="U757" s="538"/>
      <c r="V757" s="538"/>
      <c r="W757" s="538"/>
      <c r="X757" s="538"/>
      <c r="Y757" s="538"/>
      <c r="Z757" s="538"/>
    </row>
    <row r="758" spans="1:26" ht="18" customHeight="1">
      <c r="A758" s="538"/>
      <c r="B758" s="538"/>
      <c r="C758" s="538"/>
      <c r="D758" s="538"/>
      <c r="E758" s="538"/>
      <c r="F758" s="686"/>
      <c r="G758" s="538"/>
      <c r="H758" s="538"/>
      <c r="I758" s="538"/>
      <c r="J758" s="538"/>
      <c r="K758" s="538"/>
      <c r="L758" s="538"/>
      <c r="M758" s="538"/>
      <c r="N758" s="538"/>
      <c r="O758" s="538"/>
      <c r="P758" s="538"/>
      <c r="Q758" s="538"/>
      <c r="R758" s="538"/>
      <c r="S758" s="538"/>
      <c r="T758" s="538"/>
      <c r="U758" s="538"/>
      <c r="V758" s="538"/>
      <c r="W758" s="538"/>
      <c r="X758" s="538"/>
      <c r="Y758" s="538"/>
      <c r="Z758" s="538"/>
    </row>
    <row r="759" spans="1:26" ht="18" customHeight="1">
      <c r="A759" s="538"/>
      <c r="B759" s="538"/>
      <c r="C759" s="538"/>
      <c r="D759" s="538"/>
      <c r="E759" s="538"/>
      <c r="F759" s="686"/>
      <c r="G759" s="538"/>
      <c r="H759" s="538"/>
      <c r="I759" s="538"/>
      <c r="J759" s="538"/>
      <c r="K759" s="538"/>
      <c r="L759" s="538"/>
      <c r="M759" s="538"/>
      <c r="N759" s="538"/>
      <c r="O759" s="538"/>
      <c r="P759" s="538"/>
      <c r="Q759" s="538"/>
      <c r="R759" s="538"/>
      <c r="S759" s="538"/>
      <c r="T759" s="538"/>
      <c r="U759" s="538"/>
      <c r="V759" s="538"/>
      <c r="W759" s="538"/>
      <c r="X759" s="538"/>
      <c r="Y759" s="538"/>
      <c r="Z759" s="538"/>
    </row>
    <row r="760" spans="1:26" ht="18" customHeight="1">
      <c r="A760" s="538"/>
      <c r="B760" s="538"/>
      <c r="C760" s="538"/>
      <c r="D760" s="538"/>
      <c r="E760" s="538"/>
      <c r="F760" s="686"/>
      <c r="G760" s="538"/>
      <c r="H760" s="538"/>
      <c r="I760" s="538"/>
      <c r="J760" s="538"/>
      <c r="K760" s="538"/>
      <c r="L760" s="538"/>
      <c r="M760" s="538"/>
      <c r="N760" s="538"/>
      <c r="O760" s="538"/>
      <c r="P760" s="538"/>
      <c r="Q760" s="538"/>
      <c r="R760" s="538"/>
      <c r="S760" s="538"/>
      <c r="T760" s="538"/>
      <c r="U760" s="538"/>
      <c r="V760" s="538"/>
      <c r="W760" s="538"/>
      <c r="X760" s="538"/>
      <c r="Y760" s="538"/>
      <c r="Z760" s="538"/>
    </row>
    <row r="761" spans="1:26" ht="18" customHeight="1">
      <c r="A761" s="538"/>
      <c r="B761" s="538"/>
      <c r="C761" s="538"/>
      <c r="D761" s="538"/>
      <c r="E761" s="538"/>
      <c r="F761" s="686"/>
      <c r="G761" s="538"/>
      <c r="H761" s="538"/>
      <c r="I761" s="538"/>
      <c r="J761" s="538"/>
      <c r="K761" s="538"/>
      <c r="L761" s="538"/>
      <c r="M761" s="538"/>
      <c r="N761" s="538"/>
      <c r="O761" s="538"/>
      <c r="P761" s="538"/>
      <c r="Q761" s="538"/>
      <c r="R761" s="538"/>
      <c r="S761" s="538"/>
      <c r="T761" s="538"/>
      <c r="U761" s="538"/>
      <c r="V761" s="538"/>
      <c r="W761" s="538"/>
      <c r="X761" s="538"/>
      <c r="Y761" s="538"/>
      <c r="Z761" s="538"/>
    </row>
    <row r="762" spans="1:26" ht="18" customHeight="1">
      <c r="A762" s="538"/>
      <c r="B762" s="538"/>
      <c r="C762" s="538"/>
      <c r="D762" s="538"/>
      <c r="E762" s="538"/>
      <c r="F762" s="686"/>
      <c r="G762" s="538"/>
      <c r="H762" s="538"/>
      <c r="I762" s="538"/>
      <c r="J762" s="538"/>
      <c r="K762" s="538"/>
      <c r="L762" s="538"/>
      <c r="M762" s="538"/>
      <c r="N762" s="538"/>
      <c r="O762" s="538"/>
      <c r="P762" s="538"/>
      <c r="Q762" s="538"/>
      <c r="R762" s="538"/>
      <c r="S762" s="538"/>
      <c r="T762" s="538"/>
      <c r="U762" s="538"/>
      <c r="V762" s="538"/>
      <c r="W762" s="538"/>
      <c r="X762" s="538"/>
      <c r="Y762" s="538"/>
      <c r="Z762" s="538"/>
    </row>
    <row r="763" spans="1:26" ht="18" customHeight="1">
      <c r="A763" s="538"/>
      <c r="B763" s="538"/>
      <c r="C763" s="538"/>
      <c r="D763" s="538"/>
      <c r="E763" s="538"/>
      <c r="F763" s="686"/>
      <c r="G763" s="538"/>
      <c r="H763" s="538"/>
      <c r="I763" s="538"/>
      <c r="J763" s="538"/>
      <c r="K763" s="538"/>
      <c r="L763" s="538"/>
      <c r="M763" s="538"/>
      <c r="N763" s="538"/>
      <c r="O763" s="538"/>
      <c r="P763" s="538"/>
      <c r="Q763" s="538"/>
      <c r="R763" s="538"/>
      <c r="S763" s="538"/>
      <c r="T763" s="538"/>
      <c r="U763" s="538"/>
      <c r="V763" s="538"/>
      <c r="W763" s="538"/>
      <c r="X763" s="538"/>
      <c r="Y763" s="538"/>
      <c r="Z763" s="538"/>
    </row>
    <row r="764" spans="1:26" ht="18" customHeight="1">
      <c r="A764" s="538"/>
      <c r="B764" s="538"/>
      <c r="C764" s="538"/>
      <c r="D764" s="538"/>
      <c r="E764" s="538"/>
      <c r="F764" s="686"/>
      <c r="G764" s="538"/>
      <c r="H764" s="538"/>
      <c r="I764" s="538"/>
      <c r="J764" s="538"/>
      <c r="K764" s="538"/>
      <c r="L764" s="538"/>
      <c r="M764" s="538"/>
      <c r="N764" s="538"/>
      <c r="O764" s="538"/>
      <c r="P764" s="538"/>
      <c r="Q764" s="538"/>
      <c r="R764" s="538"/>
      <c r="S764" s="538"/>
      <c r="T764" s="538"/>
      <c r="U764" s="538"/>
      <c r="V764" s="538"/>
      <c r="W764" s="538"/>
      <c r="X764" s="538"/>
      <c r="Y764" s="538"/>
      <c r="Z764" s="538"/>
    </row>
    <row r="765" spans="1:26" ht="18" customHeight="1">
      <c r="A765" s="538"/>
      <c r="B765" s="538"/>
      <c r="C765" s="538"/>
      <c r="D765" s="538"/>
      <c r="E765" s="538"/>
      <c r="F765" s="686"/>
      <c r="G765" s="538"/>
      <c r="H765" s="538"/>
      <c r="I765" s="538"/>
      <c r="J765" s="538"/>
      <c r="K765" s="538"/>
      <c r="L765" s="538"/>
      <c r="M765" s="538"/>
      <c r="N765" s="538"/>
      <c r="O765" s="538"/>
      <c r="P765" s="538"/>
      <c r="Q765" s="538"/>
      <c r="R765" s="538"/>
      <c r="S765" s="538"/>
      <c r="T765" s="538"/>
      <c r="U765" s="538"/>
      <c r="V765" s="538"/>
      <c r="W765" s="538"/>
      <c r="X765" s="538"/>
      <c r="Y765" s="538"/>
      <c r="Z765" s="538"/>
    </row>
    <row r="766" spans="1:26" ht="18" customHeight="1">
      <c r="A766" s="538"/>
      <c r="B766" s="538"/>
      <c r="C766" s="538"/>
      <c r="D766" s="538"/>
      <c r="E766" s="538"/>
      <c r="F766" s="686"/>
      <c r="G766" s="538"/>
      <c r="H766" s="538"/>
      <c r="I766" s="538"/>
      <c r="J766" s="538"/>
      <c r="K766" s="538"/>
      <c r="L766" s="538"/>
      <c r="M766" s="538"/>
      <c r="N766" s="538"/>
      <c r="O766" s="538"/>
      <c r="P766" s="538"/>
      <c r="Q766" s="538"/>
      <c r="R766" s="538"/>
      <c r="S766" s="538"/>
      <c r="T766" s="538"/>
      <c r="U766" s="538"/>
      <c r="V766" s="538"/>
      <c r="W766" s="538"/>
      <c r="X766" s="538"/>
      <c r="Y766" s="538"/>
      <c r="Z766" s="538"/>
    </row>
    <row r="767" spans="1:26" ht="18" customHeight="1">
      <c r="A767" s="538"/>
      <c r="B767" s="538"/>
      <c r="C767" s="538"/>
      <c r="D767" s="538"/>
      <c r="E767" s="538"/>
      <c r="F767" s="686"/>
      <c r="G767" s="538"/>
      <c r="H767" s="538"/>
      <c r="I767" s="538"/>
      <c r="J767" s="538"/>
      <c r="K767" s="538"/>
      <c r="L767" s="538"/>
      <c r="M767" s="538"/>
      <c r="N767" s="538"/>
      <c r="O767" s="538"/>
      <c r="P767" s="538"/>
      <c r="Q767" s="538"/>
      <c r="R767" s="538"/>
      <c r="S767" s="538"/>
      <c r="T767" s="538"/>
      <c r="U767" s="538"/>
      <c r="V767" s="538"/>
      <c r="W767" s="538"/>
      <c r="X767" s="538"/>
      <c r="Y767" s="538"/>
      <c r="Z767" s="538"/>
    </row>
    <row r="768" spans="1:26" ht="18" customHeight="1">
      <c r="A768" s="538"/>
      <c r="B768" s="538"/>
      <c r="C768" s="538"/>
      <c r="D768" s="538"/>
      <c r="E768" s="538"/>
      <c r="F768" s="686"/>
      <c r="G768" s="538"/>
      <c r="H768" s="538"/>
      <c r="I768" s="538"/>
      <c r="J768" s="538"/>
      <c r="K768" s="538"/>
      <c r="L768" s="538"/>
      <c r="M768" s="538"/>
      <c r="N768" s="538"/>
      <c r="O768" s="538"/>
      <c r="P768" s="538"/>
      <c r="Q768" s="538"/>
      <c r="R768" s="538"/>
      <c r="S768" s="538"/>
      <c r="T768" s="538"/>
      <c r="U768" s="538"/>
      <c r="V768" s="538"/>
      <c r="W768" s="538"/>
      <c r="X768" s="538"/>
      <c r="Y768" s="538"/>
      <c r="Z768" s="538"/>
    </row>
    <row r="769" spans="1:26" ht="18" customHeight="1">
      <c r="A769" s="538"/>
      <c r="B769" s="538"/>
      <c r="C769" s="538"/>
      <c r="D769" s="538"/>
      <c r="E769" s="538"/>
      <c r="F769" s="686"/>
      <c r="G769" s="538"/>
      <c r="H769" s="538"/>
      <c r="I769" s="538"/>
      <c r="J769" s="538"/>
      <c r="K769" s="538"/>
      <c r="L769" s="538"/>
      <c r="M769" s="538"/>
      <c r="N769" s="538"/>
      <c r="O769" s="538"/>
      <c r="P769" s="538"/>
      <c r="Q769" s="538"/>
      <c r="R769" s="538"/>
      <c r="S769" s="538"/>
      <c r="T769" s="538"/>
      <c r="U769" s="538"/>
      <c r="V769" s="538"/>
      <c r="W769" s="538"/>
      <c r="X769" s="538"/>
      <c r="Y769" s="538"/>
      <c r="Z769" s="538"/>
    </row>
    <row r="770" spans="1:26" ht="18" customHeight="1">
      <c r="A770" s="538"/>
      <c r="B770" s="538"/>
      <c r="C770" s="538"/>
      <c r="D770" s="538"/>
      <c r="E770" s="538"/>
      <c r="F770" s="686"/>
      <c r="G770" s="538"/>
      <c r="H770" s="538"/>
      <c r="I770" s="538"/>
      <c r="J770" s="538"/>
      <c r="K770" s="538"/>
      <c r="L770" s="538"/>
      <c r="M770" s="538"/>
      <c r="N770" s="538"/>
      <c r="O770" s="538"/>
      <c r="P770" s="538"/>
      <c r="Q770" s="538"/>
      <c r="R770" s="538"/>
      <c r="S770" s="538"/>
      <c r="T770" s="538"/>
      <c r="U770" s="538"/>
      <c r="V770" s="538"/>
      <c r="W770" s="538"/>
      <c r="X770" s="538"/>
      <c r="Y770" s="538"/>
      <c r="Z770" s="538"/>
    </row>
    <row r="771" spans="1:26" ht="18" customHeight="1">
      <c r="A771" s="538"/>
      <c r="B771" s="538"/>
      <c r="C771" s="538"/>
      <c r="D771" s="538"/>
      <c r="E771" s="538"/>
      <c r="F771" s="686"/>
      <c r="G771" s="538"/>
      <c r="H771" s="538"/>
      <c r="I771" s="538"/>
      <c r="J771" s="538"/>
      <c r="K771" s="538"/>
      <c r="L771" s="538"/>
      <c r="M771" s="538"/>
      <c r="N771" s="538"/>
      <c r="O771" s="538"/>
      <c r="P771" s="538"/>
      <c r="Q771" s="538"/>
      <c r="R771" s="538"/>
      <c r="S771" s="538"/>
      <c r="T771" s="538"/>
      <c r="U771" s="538"/>
      <c r="V771" s="538"/>
      <c r="W771" s="538"/>
      <c r="X771" s="538"/>
      <c r="Y771" s="538"/>
      <c r="Z771" s="538"/>
    </row>
    <row r="772" spans="1:26" ht="18" customHeight="1">
      <c r="A772" s="538"/>
      <c r="B772" s="538"/>
      <c r="C772" s="538"/>
      <c r="D772" s="538"/>
      <c r="E772" s="538"/>
      <c r="F772" s="686"/>
      <c r="G772" s="538"/>
      <c r="H772" s="538"/>
      <c r="I772" s="538"/>
      <c r="J772" s="538"/>
      <c r="K772" s="538"/>
      <c r="L772" s="538"/>
      <c r="M772" s="538"/>
      <c r="N772" s="538"/>
      <c r="O772" s="538"/>
      <c r="P772" s="538"/>
      <c r="Q772" s="538"/>
      <c r="R772" s="538"/>
      <c r="S772" s="538"/>
      <c r="T772" s="538"/>
      <c r="U772" s="538"/>
      <c r="V772" s="538"/>
      <c r="W772" s="538"/>
      <c r="X772" s="538"/>
      <c r="Y772" s="538"/>
      <c r="Z772" s="538"/>
    </row>
    <row r="773" spans="1:26" ht="18" customHeight="1">
      <c r="A773" s="538"/>
      <c r="B773" s="538"/>
      <c r="C773" s="538"/>
      <c r="D773" s="538"/>
      <c r="E773" s="538"/>
      <c r="F773" s="686"/>
      <c r="G773" s="538"/>
      <c r="H773" s="538"/>
      <c r="I773" s="538"/>
      <c r="J773" s="538"/>
      <c r="K773" s="538"/>
      <c r="L773" s="538"/>
      <c r="M773" s="538"/>
      <c r="N773" s="538"/>
      <c r="O773" s="538"/>
      <c r="P773" s="538"/>
      <c r="Q773" s="538"/>
      <c r="R773" s="538"/>
      <c r="S773" s="538"/>
      <c r="T773" s="538"/>
      <c r="U773" s="538"/>
      <c r="V773" s="538"/>
      <c r="W773" s="538"/>
      <c r="X773" s="538"/>
      <c r="Y773" s="538"/>
      <c r="Z773" s="538"/>
    </row>
    <row r="774" spans="1:26" ht="18" customHeight="1">
      <c r="A774" s="538"/>
      <c r="B774" s="538"/>
      <c r="C774" s="538"/>
      <c r="D774" s="538"/>
      <c r="E774" s="538"/>
      <c r="F774" s="686"/>
      <c r="G774" s="538"/>
      <c r="H774" s="538"/>
      <c r="I774" s="538"/>
      <c r="J774" s="538"/>
      <c r="K774" s="538"/>
      <c r="L774" s="538"/>
      <c r="M774" s="538"/>
      <c r="N774" s="538"/>
      <c r="O774" s="538"/>
      <c r="P774" s="538"/>
      <c r="Q774" s="538"/>
      <c r="R774" s="538"/>
      <c r="S774" s="538"/>
      <c r="T774" s="538"/>
      <c r="U774" s="538"/>
      <c r="V774" s="538"/>
      <c r="W774" s="538"/>
      <c r="X774" s="538"/>
      <c r="Y774" s="538"/>
      <c r="Z774" s="538"/>
    </row>
    <row r="775" spans="1:26" ht="18" customHeight="1">
      <c r="A775" s="538"/>
      <c r="B775" s="538"/>
      <c r="C775" s="538"/>
      <c r="D775" s="538"/>
      <c r="E775" s="538"/>
      <c r="F775" s="686"/>
      <c r="G775" s="538"/>
      <c r="H775" s="538"/>
      <c r="I775" s="538"/>
      <c r="J775" s="538"/>
      <c r="K775" s="538"/>
      <c r="L775" s="538"/>
      <c r="M775" s="538"/>
      <c r="N775" s="538"/>
      <c r="O775" s="538"/>
      <c r="P775" s="538"/>
      <c r="Q775" s="538"/>
      <c r="R775" s="538"/>
      <c r="S775" s="538"/>
      <c r="T775" s="538"/>
      <c r="U775" s="538"/>
      <c r="V775" s="538"/>
      <c r="W775" s="538"/>
      <c r="X775" s="538"/>
      <c r="Y775" s="538"/>
      <c r="Z775" s="538"/>
    </row>
    <row r="776" spans="1:26" ht="18" customHeight="1">
      <c r="A776" s="538"/>
      <c r="B776" s="538"/>
      <c r="C776" s="538"/>
      <c r="D776" s="538"/>
      <c r="E776" s="538"/>
      <c r="F776" s="686"/>
      <c r="G776" s="538"/>
      <c r="H776" s="538"/>
      <c r="I776" s="538"/>
      <c r="J776" s="538"/>
      <c r="K776" s="538"/>
      <c r="L776" s="538"/>
      <c r="M776" s="538"/>
      <c r="N776" s="538"/>
      <c r="O776" s="538"/>
      <c r="P776" s="538"/>
      <c r="Q776" s="538"/>
      <c r="R776" s="538"/>
      <c r="S776" s="538"/>
      <c r="T776" s="538"/>
      <c r="U776" s="538"/>
      <c r="V776" s="538"/>
      <c r="W776" s="538"/>
      <c r="X776" s="538"/>
      <c r="Y776" s="538"/>
      <c r="Z776" s="538"/>
    </row>
    <row r="777" spans="1:26" ht="18" customHeight="1">
      <c r="A777" s="538"/>
      <c r="B777" s="538"/>
      <c r="C777" s="538"/>
      <c r="D777" s="538"/>
      <c r="E777" s="538"/>
      <c r="F777" s="686"/>
      <c r="G777" s="538"/>
      <c r="H777" s="538"/>
      <c r="I777" s="538"/>
      <c r="J777" s="538"/>
      <c r="K777" s="538"/>
      <c r="L777" s="538"/>
      <c r="M777" s="538"/>
      <c r="N777" s="538"/>
      <c r="O777" s="538"/>
      <c r="P777" s="538"/>
      <c r="Q777" s="538"/>
      <c r="R777" s="538"/>
      <c r="S777" s="538"/>
      <c r="T777" s="538"/>
      <c r="U777" s="538"/>
      <c r="V777" s="538"/>
      <c r="W777" s="538"/>
      <c r="X777" s="538"/>
      <c r="Y777" s="538"/>
      <c r="Z777" s="538"/>
    </row>
    <row r="778" spans="1:26" ht="18" customHeight="1">
      <c r="A778" s="538"/>
      <c r="B778" s="538"/>
      <c r="C778" s="538"/>
      <c r="D778" s="538"/>
      <c r="E778" s="538"/>
      <c r="F778" s="686"/>
      <c r="G778" s="538"/>
      <c r="H778" s="538"/>
      <c r="I778" s="538"/>
      <c r="J778" s="538"/>
      <c r="K778" s="538"/>
      <c r="L778" s="538"/>
      <c r="M778" s="538"/>
      <c r="N778" s="538"/>
      <c r="O778" s="538"/>
      <c r="P778" s="538"/>
      <c r="Q778" s="538"/>
      <c r="R778" s="538"/>
      <c r="S778" s="538"/>
      <c r="T778" s="538"/>
      <c r="U778" s="538"/>
      <c r="V778" s="538"/>
      <c r="W778" s="538"/>
      <c r="X778" s="538"/>
      <c r="Y778" s="538"/>
      <c r="Z778" s="538"/>
    </row>
    <row r="779" spans="1:26" ht="18" customHeight="1">
      <c r="A779" s="538"/>
      <c r="B779" s="538"/>
      <c r="C779" s="538"/>
      <c r="D779" s="538"/>
      <c r="E779" s="538"/>
      <c r="F779" s="686"/>
      <c r="G779" s="538"/>
      <c r="H779" s="538"/>
      <c r="I779" s="538"/>
      <c r="J779" s="538"/>
      <c r="K779" s="538"/>
      <c r="L779" s="538"/>
      <c r="M779" s="538"/>
      <c r="N779" s="538"/>
      <c r="O779" s="538"/>
      <c r="P779" s="538"/>
      <c r="Q779" s="538"/>
      <c r="R779" s="538"/>
      <c r="S779" s="538"/>
      <c r="T779" s="538"/>
      <c r="U779" s="538"/>
      <c r="V779" s="538"/>
      <c r="W779" s="538"/>
      <c r="X779" s="538"/>
      <c r="Y779" s="538"/>
      <c r="Z779" s="538"/>
    </row>
    <row r="780" spans="1:26" ht="18" customHeight="1">
      <c r="A780" s="538"/>
      <c r="B780" s="538"/>
      <c r="C780" s="538"/>
      <c r="D780" s="538"/>
      <c r="E780" s="538"/>
      <c r="F780" s="686"/>
      <c r="G780" s="538"/>
      <c r="H780" s="538"/>
      <c r="I780" s="538"/>
      <c r="J780" s="538"/>
      <c r="K780" s="538"/>
      <c r="L780" s="538"/>
      <c r="M780" s="538"/>
      <c r="N780" s="538"/>
      <c r="O780" s="538"/>
      <c r="P780" s="538"/>
      <c r="Q780" s="538"/>
      <c r="R780" s="538"/>
      <c r="S780" s="538"/>
      <c r="T780" s="538"/>
      <c r="U780" s="538"/>
      <c r="V780" s="538"/>
      <c r="W780" s="538"/>
      <c r="X780" s="538"/>
      <c r="Y780" s="538"/>
      <c r="Z780" s="538"/>
    </row>
    <row r="781" spans="1:26" ht="18" customHeight="1">
      <c r="A781" s="538"/>
      <c r="B781" s="538"/>
      <c r="C781" s="538"/>
      <c r="D781" s="538"/>
      <c r="E781" s="538"/>
      <c r="F781" s="686"/>
      <c r="G781" s="538"/>
      <c r="H781" s="538"/>
      <c r="I781" s="538"/>
      <c r="J781" s="538"/>
      <c r="K781" s="538"/>
      <c r="L781" s="538"/>
      <c r="M781" s="538"/>
      <c r="N781" s="538"/>
      <c r="O781" s="538"/>
      <c r="P781" s="538"/>
      <c r="Q781" s="538"/>
      <c r="R781" s="538"/>
      <c r="S781" s="538"/>
      <c r="T781" s="538"/>
      <c r="U781" s="538"/>
      <c r="V781" s="538"/>
      <c r="W781" s="538"/>
      <c r="X781" s="538"/>
      <c r="Y781" s="538"/>
      <c r="Z781" s="538"/>
    </row>
    <row r="782" spans="1:26" ht="18" customHeight="1">
      <c r="A782" s="538"/>
      <c r="B782" s="538"/>
      <c r="C782" s="538"/>
      <c r="D782" s="538"/>
      <c r="E782" s="538"/>
      <c r="F782" s="686"/>
      <c r="G782" s="538"/>
      <c r="H782" s="538"/>
      <c r="I782" s="538"/>
      <c r="J782" s="538"/>
      <c r="K782" s="538"/>
      <c r="L782" s="538"/>
      <c r="M782" s="538"/>
      <c r="N782" s="538"/>
      <c r="O782" s="538"/>
      <c r="P782" s="538"/>
      <c r="Q782" s="538"/>
      <c r="R782" s="538"/>
      <c r="S782" s="538"/>
      <c r="T782" s="538"/>
      <c r="U782" s="538"/>
      <c r="V782" s="538"/>
      <c r="W782" s="538"/>
      <c r="X782" s="538"/>
      <c r="Y782" s="538"/>
      <c r="Z782" s="538"/>
    </row>
    <row r="783" spans="1:26" ht="18" customHeight="1">
      <c r="A783" s="538"/>
      <c r="B783" s="538"/>
      <c r="C783" s="538"/>
      <c r="D783" s="538"/>
      <c r="E783" s="538"/>
      <c r="F783" s="686"/>
      <c r="G783" s="538"/>
      <c r="H783" s="538"/>
      <c r="I783" s="538"/>
      <c r="J783" s="538"/>
      <c r="K783" s="538"/>
      <c r="L783" s="538"/>
      <c r="M783" s="538"/>
      <c r="N783" s="538"/>
      <c r="O783" s="538"/>
      <c r="P783" s="538"/>
      <c r="Q783" s="538"/>
      <c r="R783" s="538"/>
      <c r="S783" s="538"/>
      <c r="T783" s="538"/>
      <c r="U783" s="538"/>
      <c r="V783" s="538"/>
      <c r="W783" s="538"/>
      <c r="X783" s="538"/>
      <c r="Y783" s="538"/>
      <c r="Z783" s="538"/>
    </row>
    <row r="784" spans="1:26" ht="18" customHeight="1">
      <c r="A784" s="538"/>
      <c r="B784" s="538"/>
      <c r="C784" s="538"/>
      <c r="D784" s="538"/>
      <c r="E784" s="538"/>
      <c r="F784" s="686"/>
      <c r="G784" s="538"/>
      <c r="H784" s="538"/>
      <c r="I784" s="538"/>
      <c r="J784" s="538"/>
      <c r="K784" s="538"/>
      <c r="L784" s="538"/>
      <c r="M784" s="538"/>
      <c r="N784" s="538"/>
      <c r="O784" s="538"/>
      <c r="P784" s="538"/>
      <c r="Q784" s="538"/>
      <c r="R784" s="538"/>
      <c r="S784" s="538"/>
      <c r="T784" s="538"/>
      <c r="U784" s="538"/>
      <c r="V784" s="538"/>
      <c r="W784" s="538"/>
      <c r="X784" s="538"/>
      <c r="Y784" s="538"/>
      <c r="Z784" s="538"/>
    </row>
    <row r="785" spans="1:26" ht="18" customHeight="1">
      <c r="A785" s="538"/>
      <c r="B785" s="538"/>
      <c r="C785" s="538"/>
      <c r="D785" s="538"/>
      <c r="E785" s="538"/>
      <c r="F785" s="686"/>
      <c r="G785" s="538"/>
      <c r="H785" s="538"/>
      <c r="I785" s="538"/>
      <c r="J785" s="538"/>
      <c r="K785" s="538"/>
      <c r="L785" s="538"/>
      <c r="M785" s="538"/>
      <c r="N785" s="538"/>
      <c r="O785" s="538"/>
      <c r="P785" s="538"/>
      <c r="Q785" s="538"/>
      <c r="R785" s="538"/>
      <c r="S785" s="538"/>
      <c r="T785" s="538"/>
      <c r="U785" s="538"/>
      <c r="V785" s="538"/>
      <c r="W785" s="538"/>
      <c r="X785" s="538"/>
      <c r="Y785" s="538"/>
      <c r="Z785" s="538"/>
    </row>
    <row r="786" spans="1:26" ht="18" customHeight="1">
      <c r="A786" s="538"/>
      <c r="B786" s="538"/>
      <c r="C786" s="538"/>
      <c r="D786" s="538"/>
      <c r="E786" s="538"/>
      <c r="F786" s="686"/>
      <c r="G786" s="538"/>
      <c r="H786" s="538"/>
      <c r="I786" s="538"/>
      <c r="J786" s="538"/>
      <c r="K786" s="538"/>
      <c r="L786" s="538"/>
      <c r="M786" s="538"/>
      <c r="N786" s="538"/>
      <c r="O786" s="538"/>
      <c r="P786" s="538"/>
      <c r="Q786" s="538"/>
      <c r="R786" s="538"/>
      <c r="S786" s="538"/>
      <c r="T786" s="538"/>
      <c r="U786" s="538"/>
      <c r="V786" s="538"/>
      <c r="W786" s="538"/>
      <c r="X786" s="538"/>
      <c r="Y786" s="538"/>
      <c r="Z786" s="538"/>
    </row>
    <row r="787" spans="1:26" ht="18" customHeight="1">
      <c r="A787" s="538"/>
      <c r="B787" s="538"/>
      <c r="C787" s="538"/>
      <c r="D787" s="538"/>
      <c r="E787" s="538"/>
      <c r="F787" s="686"/>
      <c r="G787" s="538"/>
      <c r="H787" s="538"/>
      <c r="I787" s="538"/>
      <c r="J787" s="538"/>
      <c r="K787" s="538"/>
      <c r="L787" s="538"/>
      <c r="M787" s="538"/>
      <c r="N787" s="538"/>
      <c r="O787" s="538"/>
      <c r="P787" s="538"/>
      <c r="Q787" s="538"/>
      <c r="R787" s="538"/>
      <c r="S787" s="538"/>
      <c r="T787" s="538"/>
      <c r="U787" s="538"/>
      <c r="V787" s="538"/>
      <c r="W787" s="538"/>
      <c r="X787" s="538"/>
      <c r="Y787" s="538"/>
      <c r="Z787" s="538"/>
    </row>
    <row r="788" spans="1:26" ht="18" customHeight="1">
      <c r="A788" s="538"/>
      <c r="B788" s="538"/>
      <c r="C788" s="538"/>
      <c r="D788" s="538"/>
      <c r="E788" s="538"/>
      <c r="F788" s="686"/>
      <c r="G788" s="538"/>
      <c r="H788" s="538"/>
      <c r="I788" s="538"/>
      <c r="J788" s="538"/>
      <c r="K788" s="538"/>
      <c r="L788" s="538"/>
      <c r="M788" s="538"/>
      <c r="N788" s="538"/>
      <c r="O788" s="538"/>
      <c r="P788" s="538"/>
      <c r="Q788" s="538"/>
      <c r="R788" s="538"/>
      <c r="S788" s="538"/>
      <c r="T788" s="538"/>
      <c r="U788" s="538"/>
      <c r="V788" s="538"/>
      <c r="W788" s="538"/>
      <c r="X788" s="538"/>
      <c r="Y788" s="538"/>
      <c r="Z788" s="538"/>
    </row>
    <row r="789" spans="1:26" ht="18" customHeight="1">
      <c r="A789" s="538"/>
      <c r="B789" s="538"/>
      <c r="C789" s="538"/>
      <c r="D789" s="538"/>
      <c r="E789" s="538"/>
      <c r="F789" s="686"/>
      <c r="G789" s="538"/>
      <c r="H789" s="538"/>
      <c r="I789" s="538"/>
      <c r="J789" s="538"/>
      <c r="K789" s="538"/>
      <c r="L789" s="538"/>
      <c r="M789" s="538"/>
      <c r="N789" s="538"/>
      <c r="O789" s="538"/>
      <c r="P789" s="538"/>
      <c r="Q789" s="538"/>
      <c r="R789" s="538"/>
      <c r="S789" s="538"/>
      <c r="T789" s="538"/>
      <c r="U789" s="538"/>
      <c r="V789" s="538"/>
      <c r="W789" s="538"/>
      <c r="X789" s="538"/>
      <c r="Y789" s="538"/>
      <c r="Z789" s="538"/>
    </row>
    <row r="790" spans="1:26" ht="18" customHeight="1">
      <c r="A790" s="538"/>
      <c r="B790" s="538"/>
      <c r="C790" s="538"/>
      <c r="D790" s="538"/>
      <c r="E790" s="538"/>
      <c r="F790" s="686"/>
      <c r="G790" s="538"/>
      <c r="H790" s="538"/>
      <c r="I790" s="538"/>
      <c r="J790" s="538"/>
      <c r="K790" s="538"/>
      <c r="L790" s="538"/>
      <c r="M790" s="538"/>
      <c r="N790" s="538"/>
      <c r="O790" s="538"/>
      <c r="P790" s="538"/>
      <c r="Q790" s="538"/>
      <c r="R790" s="538"/>
      <c r="S790" s="538"/>
      <c r="T790" s="538"/>
      <c r="U790" s="538"/>
      <c r="V790" s="538"/>
      <c r="W790" s="538"/>
      <c r="X790" s="538"/>
      <c r="Y790" s="538"/>
      <c r="Z790" s="538"/>
    </row>
    <row r="791" spans="1:26" ht="18" customHeight="1">
      <c r="A791" s="538"/>
      <c r="B791" s="538"/>
      <c r="C791" s="538"/>
      <c r="D791" s="538"/>
      <c r="E791" s="538"/>
      <c r="F791" s="686"/>
      <c r="G791" s="538"/>
      <c r="H791" s="538"/>
      <c r="I791" s="538"/>
      <c r="J791" s="538"/>
      <c r="K791" s="538"/>
      <c r="L791" s="538"/>
      <c r="M791" s="538"/>
      <c r="N791" s="538"/>
      <c r="O791" s="538"/>
      <c r="P791" s="538"/>
      <c r="Q791" s="538"/>
      <c r="R791" s="538"/>
      <c r="S791" s="538"/>
      <c r="T791" s="538"/>
      <c r="U791" s="538"/>
      <c r="V791" s="538"/>
      <c r="W791" s="538"/>
      <c r="X791" s="538"/>
      <c r="Y791" s="538"/>
      <c r="Z791" s="538"/>
    </row>
    <row r="792" spans="1:26" ht="18" customHeight="1">
      <c r="A792" s="538"/>
      <c r="B792" s="538"/>
      <c r="C792" s="538"/>
      <c r="D792" s="538"/>
      <c r="E792" s="538"/>
      <c r="F792" s="686"/>
      <c r="G792" s="538"/>
      <c r="H792" s="538"/>
      <c r="I792" s="538"/>
      <c r="J792" s="538"/>
      <c r="K792" s="538"/>
      <c r="L792" s="538"/>
      <c r="M792" s="538"/>
      <c r="N792" s="538"/>
      <c r="O792" s="538"/>
      <c r="P792" s="538"/>
      <c r="Q792" s="538"/>
      <c r="R792" s="538"/>
      <c r="S792" s="538"/>
      <c r="T792" s="538"/>
      <c r="U792" s="538"/>
      <c r="V792" s="538"/>
      <c r="W792" s="538"/>
      <c r="X792" s="538"/>
      <c r="Y792" s="538"/>
      <c r="Z792" s="538"/>
    </row>
    <row r="793" spans="1:26" ht="18" customHeight="1">
      <c r="A793" s="538"/>
      <c r="B793" s="538"/>
      <c r="C793" s="538"/>
      <c r="D793" s="538"/>
      <c r="E793" s="538"/>
      <c r="F793" s="686"/>
      <c r="G793" s="538"/>
      <c r="H793" s="538"/>
      <c r="I793" s="538"/>
      <c r="J793" s="538"/>
      <c r="K793" s="538"/>
      <c r="L793" s="538"/>
      <c r="M793" s="538"/>
      <c r="N793" s="538"/>
      <c r="O793" s="538"/>
      <c r="P793" s="538"/>
      <c r="Q793" s="538"/>
      <c r="R793" s="538"/>
      <c r="S793" s="538"/>
      <c r="T793" s="538"/>
      <c r="U793" s="538"/>
      <c r="V793" s="538"/>
      <c r="W793" s="538"/>
      <c r="X793" s="538"/>
      <c r="Y793" s="538"/>
      <c r="Z793" s="538"/>
    </row>
    <row r="794" spans="1:26" ht="18" customHeight="1">
      <c r="A794" s="538"/>
      <c r="B794" s="538"/>
      <c r="C794" s="538"/>
      <c r="D794" s="538"/>
      <c r="E794" s="538"/>
      <c r="F794" s="686"/>
      <c r="G794" s="538"/>
      <c r="H794" s="538"/>
      <c r="I794" s="538"/>
      <c r="J794" s="538"/>
      <c r="K794" s="538"/>
      <c r="L794" s="538"/>
      <c r="M794" s="538"/>
      <c r="N794" s="538"/>
      <c r="O794" s="538"/>
      <c r="P794" s="538"/>
      <c r="Q794" s="538"/>
      <c r="R794" s="538"/>
      <c r="S794" s="538"/>
      <c r="T794" s="538"/>
      <c r="U794" s="538"/>
      <c r="V794" s="538"/>
      <c r="W794" s="538"/>
      <c r="X794" s="538"/>
      <c r="Y794" s="538"/>
      <c r="Z794" s="538"/>
    </row>
    <row r="795" spans="1:26" ht="18" customHeight="1">
      <c r="A795" s="538"/>
      <c r="B795" s="538"/>
      <c r="C795" s="538"/>
      <c r="D795" s="538"/>
      <c r="E795" s="538"/>
      <c r="F795" s="686"/>
      <c r="G795" s="538"/>
      <c r="H795" s="538"/>
      <c r="I795" s="538"/>
      <c r="J795" s="538"/>
      <c r="K795" s="538"/>
      <c r="L795" s="538"/>
      <c r="M795" s="538"/>
      <c r="N795" s="538"/>
      <c r="O795" s="538"/>
      <c r="P795" s="538"/>
      <c r="Q795" s="538"/>
      <c r="R795" s="538"/>
      <c r="S795" s="538"/>
      <c r="T795" s="538"/>
      <c r="U795" s="538"/>
      <c r="V795" s="538"/>
      <c r="W795" s="538"/>
      <c r="X795" s="538"/>
      <c r="Y795" s="538"/>
      <c r="Z795" s="538"/>
    </row>
    <row r="796" spans="1:26" ht="18" customHeight="1">
      <c r="A796" s="538"/>
      <c r="B796" s="538"/>
      <c r="C796" s="538"/>
      <c r="D796" s="538"/>
      <c r="E796" s="538"/>
      <c r="F796" s="686"/>
      <c r="G796" s="538"/>
      <c r="H796" s="538"/>
      <c r="I796" s="538"/>
      <c r="J796" s="538"/>
      <c r="K796" s="538"/>
      <c r="L796" s="538"/>
      <c r="M796" s="538"/>
      <c r="N796" s="538"/>
      <c r="O796" s="538"/>
      <c r="P796" s="538"/>
      <c r="Q796" s="538"/>
      <c r="R796" s="538"/>
      <c r="S796" s="538"/>
      <c r="T796" s="538"/>
      <c r="U796" s="538"/>
      <c r="V796" s="538"/>
      <c r="W796" s="538"/>
      <c r="X796" s="538"/>
      <c r="Y796" s="538"/>
      <c r="Z796" s="538"/>
    </row>
    <row r="797" spans="1:26" ht="18" customHeight="1">
      <c r="A797" s="538"/>
      <c r="B797" s="538"/>
      <c r="C797" s="538"/>
      <c r="D797" s="538"/>
      <c r="E797" s="538"/>
      <c r="F797" s="686"/>
      <c r="G797" s="538"/>
      <c r="H797" s="538"/>
      <c r="I797" s="538"/>
      <c r="J797" s="538"/>
      <c r="K797" s="538"/>
      <c r="L797" s="538"/>
      <c r="M797" s="538"/>
      <c r="N797" s="538"/>
      <c r="O797" s="538"/>
      <c r="P797" s="538"/>
      <c r="Q797" s="538"/>
      <c r="R797" s="538"/>
      <c r="S797" s="538"/>
      <c r="T797" s="538"/>
      <c r="U797" s="538"/>
      <c r="V797" s="538"/>
      <c r="W797" s="538"/>
      <c r="X797" s="538"/>
      <c r="Y797" s="538"/>
      <c r="Z797" s="538"/>
    </row>
    <row r="798" spans="1:26" ht="18" customHeight="1">
      <c r="A798" s="538"/>
      <c r="B798" s="538"/>
      <c r="C798" s="538"/>
      <c r="D798" s="538"/>
      <c r="E798" s="538"/>
      <c r="F798" s="686"/>
      <c r="G798" s="538"/>
      <c r="H798" s="538"/>
      <c r="I798" s="538"/>
      <c r="J798" s="538"/>
      <c r="K798" s="538"/>
      <c r="L798" s="538"/>
      <c r="M798" s="538"/>
      <c r="N798" s="538"/>
      <c r="O798" s="538"/>
      <c r="P798" s="538"/>
      <c r="Q798" s="538"/>
      <c r="R798" s="538"/>
      <c r="S798" s="538"/>
      <c r="T798" s="538"/>
      <c r="U798" s="538"/>
      <c r="V798" s="538"/>
      <c r="W798" s="538"/>
      <c r="X798" s="538"/>
      <c r="Y798" s="538"/>
      <c r="Z798" s="538"/>
    </row>
    <row r="799" spans="1:26" ht="18" customHeight="1">
      <c r="A799" s="538"/>
      <c r="B799" s="538"/>
      <c r="C799" s="538"/>
      <c r="D799" s="538"/>
      <c r="E799" s="538"/>
      <c r="F799" s="686"/>
      <c r="G799" s="538"/>
      <c r="H799" s="538"/>
      <c r="I799" s="538"/>
      <c r="J799" s="538"/>
      <c r="K799" s="538"/>
      <c r="L799" s="538"/>
      <c r="M799" s="538"/>
      <c r="N799" s="538"/>
      <c r="O799" s="538"/>
      <c r="P799" s="538"/>
      <c r="Q799" s="538"/>
      <c r="R799" s="538"/>
      <c r="S799" s="538"/>
      <c r="T799" s="538"/>
      <c r="U799" s="538"/>
      <c r="V799" s="538"/>
      <c r="W799" s="538"/>
      <c r="X799" s="538"/>
      <c r="Y799" s="538"/>
      <c r="Z799" s="538"/>
    </row>
    <row r="800" spans="1:26" ht="18" customHeight="1">
      <c r="A800" s="538"/>
      <c r="B800" s="538"/>
      <c r="C800" s="538"/>
      <c r="D800" s="538"/>
      <c r="E800" s="538"/>
      <c r="F800" s="686"/>
      <c r="G800" s="538"/>
      <c r="H800" s="538"/>
      <c r="I800" s="538"/>
      <c r="J800" s="538"/>
      <c r="K800" s="538"/>
      <c r="L800" s="538"/>
      <c r="M800" s="538"/>
      <c r="N800" s="538"/>
      <c r="O800" s="538"/>
      <c r="P800" s="538"/>
      <c r="Q800" s="538"/>
      <c r="R800" s="538"/>
      <c r="S800" s="538"/>
      <c r="T800" s="538"/>
      <c r="U800" s="538"/>
      <c r="V800" s="538"/>
      <c r="W800" s="538"/>
      <c r="X800" s="538"/>
      <c r="Y800" s="538"/>
      <c r="Z800" s="538"/>
    </row>
    <row r="801" spans="1:26" ht="18" customHeight="1">
      <c r="A801" s="538"/>
      <c r="B801" s="538"/>
      <c r="C801" s="538"/>
      <c r="D801" s="538"/>
      <c r="E801" s="538"/>
      <c r="F801" s="686"/>
      <c r="G801" s="538"/>
      <c r="H801" s="538"/>
      <c r="I801" s="538"/>
      <c r="J801" s="538"/>
      <c r="K801" s="538"/>
      <c r="L801" s="538"/>
      <c r="M801" s="538"/>
      <c r="N801" s="538"/>
      <c r="O801" s="538"/>
      <c r="P801" s="538"/>
      <c r="Q801" s="538"/>
      <c r="R801" s="538"/>
      <c r="S801" s="538"/>
      <c r="T801" s="538"/>
      <c r="U801" s="538"/>
      <c r="V801" s="538"/>
      <c r="W801" s="538"/>
      <c r="X801" s="538"/>
      <c r="Y801" s="538"/>
      <c r="Z801" s="538"/>
    </row>
    <row r="802" spans="1:26" ht="18" customHeight="1">
      <c r="A802" s="538"/>
      <c r="B802" s="538"/>
      <c r="C802" s="538"/>
      <c r="D802" s="538"/>
      <c r="E802" s="538"/>
      <c r="F802" s="686"/>
      <c r="G802" s="538"/>
      <c r="H802" s="538"/>
      <c r="I802" s="538"/>
      <c r="J802" s="538"/>
      <c r="K802" s="538"/>
      <c r="L802" s="538"/>
      <c r="M802" s="538"/>
      <c r="N802" s="538"/>
      <c r="O802" s="538"/>
      <c r="P802" s="538"/>
      <c r="Q802" s="538"/>
      <c r="R802" s="538"/>
      <c r="S802" s="538"/>
      <c r="T802" s="538"/>
      <c r="U802" s="538"/>
      <c r="V802" s="538"/>
      <c r="W802" s="538"/>
      <c r="X802" s="538"/>
      <c r="Y802" s="538"/>
      <c r="Z802" s="538"/>
    </row>
    <row r="803" spans="1:26" ht="18" customHeight="1">
      <c r="A803" s="538"/>
      <c r="B803" s="538"/>
      <c r="C803" s="538"/>
      <c r="D803" s="538"/>
      <c r="E803" s="538"/>
      <c r="F803" s="686"/>
      <c r="G803" s="538"/>
      <c r="H803" s="538"/>
      <c r="I803" s="538"/>
      <c r="J803" s="538"/>
      <c r="K803" s="538"/>
      <c r="L803" s="538"/>
      <c r="M803" s="538"/>
      <c r="N803" s="538"/>
      <c r="O803" s="538"/>
      <c r="P803" s="538"/>
      <c r="Q803" s="538"/>
      <c r="R803" s="538"/>
      <c r="S803" s="538"/>
      <c r="T803" s="538"/>
      <c r="U803" s="538"/>
      <c r="V803" s="538"/>
      <c r="W803" s="538"/>
      <c r="X803" s="538"/>
      <c r="Y803" s="538"/>
      <c r="Z803" s="538"/>
    </row>
    <row r="804" spans="1:26" ht="18" customHeight="1">
      <c r="A804" s="538"/>
      <c r="B804" s="538"/>
      <c r="C804" s="538"/>
      <c r="D804" s="538"/>
      <c r="E804" s="538"/>
      <c r="F804" s="686"/>
      <c r="G804" s="538"/>
      <c r="H804" s="538"/>
      <c r="I804" s="538"/>
      <c r="J804" s="538"/>
      <c r="K804" s="538"/>
      <c r="L804" s="538"/>
      <c r="M804" s="538"/>
      <c r="N804" s="538"/>
      <c r="O804" s="538"/>
      <c r="P804" s="538"/>
      <c r="Q804" s="538"/>
      <c r="R804" s="538"/>
      <c r="S804" s="538"/>
      <c r="T804" s="538"/>
      <c r="U804" s="538"/>
      <c r="V804" s="538"/>
      <c r="W804" s="538"/>
      <c r="X804" s="538"/>
      <c r="Y804" s="538"/>
      <c r="Z804" s="538"/>
    </row>
    <row r="805" spans="1:26" ht="18" customHeight="1">
      <c r="A805" s="538"/>
      <c r="B805" s="538"/>
      <c r="C805" s="538"/>
      <c r="D805" s="538"/>
      <c r="E805" s="538"/>
      <c r="F805" s="686"/>
      <c r="G805" s="538"/>
      <c r="H805" s="538"/>
      <c r="I805" s="538"/>
      <c r="J805" s="538"/>
      <c r="K805" s="538"/>
      <c r="L805" s="538"/>
      <c r="M805" s="538"/>
      <c r="N805" s="538"/>
      <c r="O805" s="538"/>
      <c r="P805" s="538"/>
      <c r="Q805" s="538"/>
      <c r="R805" s="538"/>
      <c r="S805" s="538"/>
      <c r="T805" s="538"/>
      <c r="U805" s="538"/>
      <c r="V805" s="538"/>
      <c r="W805" s="538"/>
      <c r="X805" s="538"/>
      <c r="Y805" s="538"/>
      <c r="Z805" s="538"/>
    </row>
    <row r="806" spans="1:26" ht="18" customHeight="1">
      <c r="A806" s="538"/>
      <c r="B806" s="538"/>
      <c r="C806" s="538"/>
      <c r="D806" s="538"/>
      <c r="E806" s="538"/>
      <c r="F806" s="686"/>
      <c r="G806" s="538"/>
      <c r="H806" s="538"/>
      <c r="I806" s="538"/>
      <c r="J806" s="538"/>
      <c r="K806" s="538"/>
      <c r="L806" s="538"/>
      <c r="M806" s="538"/>
      <c r="N806" s="538"/>
      <c r="O806" s="538"/>
      <c r="P806" s="538"/>
      <c r="Q806" s="538"/>
      <c r="R806" s="538"/>
      <c r="S806" s="538"/>
      <c r="T806" s="538"/>
      <c r="U806" s="538"/>
      <c r="V806" s="538"/>
      <c r="W806" s="538"/>
      <c r="X806" s="538"/>
      <c r="Y806" s="538"/>
      <c r="Z806" s="538"/>
    </row>
    <row r="807" spans="1:26" ht="18" customHeight="1">
      <c r="A807" s="538"/>
      <c r="B807" s="538"/>
      <c r="C807" s="538"/>
      <c r="D807" s="538"/>
      <c r="E807" s="538"/>
      <c r="F807" s="686"/>
      <c r="G807" s="538"/>
      <c r="H807" s="538"/>
      <c r="I807" s="538"/>
      <c r="J807" s="538"/>
      <c r="K807" s="538"/>
      <c r="L807" s="538"/>
      <c r="M807" s="538"/>
      <c r="N807" s="538"/>
      <c r="O807" s="538"/>
      <c r="P807" s="538"/>
      <c r="Q807" s="538"/>
      <c r="R807" s="538"/>
      <c r="S807" s="538"/>
      <c r="T807" s="538"/>
      <c r="U807" s="538"/>
      <c r="V807" s="538"/>
      <c r="W807" s="538"/>
      <c r="X807" s="538"/>
      <c r="Y807" s="538"/>
      <c r="Z807" s="538"/>
    </row>
    <row r="808" spans="1:26" ht="18" customHeight="1">
      <c r="A808" s="538"/>
      <c r="B808" s="538"/>
      <c r="C808" s="538"/>
      <c r="D808" s="538"/>
      <c r="E808" s="538"/>
      <c r="F808" s="686"/>
      <c r="G808" s="538"/>
      <c r="H808" s="538"/>
      <c r="I808" s="538"/>
      <c r="J808" s="538"/>
      <c r="K808" s="538"/>
      <c r="L808" s="538"/>
      <c r="M808" s="538"/>
      <c r="N808" s="538"/>
      <c r="O808" s="538"/>
      <c r="P808" s="538"/>
      <c r="Q808" s="538"/>
      <c r="R808" s="538"/>
      <c r="S808" s="538"/>
      <c r="T808" s="538"/>
      <c r="U808" s="538"/>
      <c r="V808" s="538"/>
      <c r="W808" s="538"/>
      <c r="X808" s="538"/>
      <c r="Y808" s="538"/>
      <c r="Z808" s="538"/>
    </row>
    <row r="809" spans="1:26" ht="18" customHeight="1">
      <c r="A809" s="538"/>
      <c r="B809" s="538"/>
      <c r="C809" s="538"/>
      <c r="D809" s="538"/>
      <c r="E809" s="538"/>
      <c r="F809" s="686"/>
      <c r="G809" s="538"/>
      <c r="H809" s="538"/>
      <c r="I809" s="538"/>
      <c r="J809" s="538"/>
      <c r="K809" s="538"/>
      <c r="L809" s="538"/>
      <c r="M809" s="538"/>
      <c r="N809" s="538"/>
      <c r="O809" s="538"/>
      <c r="P809" s="538"/>
      <c r="Q809" s="538"/>
      <c r="R809" s="538"/>
      <c r="S809" s="538"/>
      <c r="T809" s="538"/>
      <c r="U809" s="538"/>
      <c r="V809" s="538"/>
      <c r="W809" s="538"/>
      <c r="X809" s="538"/>
      <c r="Y809" s="538"/>
      <c r="Z809" s="538"/>
    </row>
    <row r="810" spans="1:26" ht="18" customHeight="1">
      <c r="A810" s="538"/>
      <c r="B810" s="538"/>
      <c r="C810" s="538"/>
      <c r="D810" s="538"/>
      <c r="E810" s="538"/>
      <c r="F810" s="686"/>
      <c r="G810" s="538"/>
      <c r="H810" s="538"/>
      <c r="I810" s="538"/>
      <c r="J810" s="538"/>
      <c r="K810" s="538"/>
      <c r="L810" s="538"/>
      <c r="M810" s="538"/>
      <c r="N810" s="538"/>
      <c r="O810" s="538"/>
      <c r="P810" s="538"/>
      <c r="Q810" s="538"/>
      <c r="R810" s="538"/>
      <c r="S810" s="538"/>
      <c r="T810" s="538"/>
      <c r="U810" s="538"/>
      <c r="V810" s="538"/>
      <c r="W810" s="538"/>
      <c r="X810" s="538"/>
      <c r="Y810" s="538"/>
      <c r="Z810" s="538"/>
    </row>
    <row r="811" spans="1:26" ht="18" customHeight="1">
      <c r="A811" s="538"/>
      <c r="B811" s="538"/>
      <c r="C811" s="538"/>
      <c r="D811" s="538"/>
      <c r="E811" s="538"/>
      <c r="F811" s="686"/>
      <c r="G811" s="538"/>
      <c r="H811" s="538"/>
      <c r="I811" s="538"/>
      <c r="J811" s="538"/>
      <c r="K811" s="538"/>
      <c r="L811" s="538"/>
      <c r="M811" s="538"/>
      <c r="N811" s="538"/>
      <c r="O811" s="538"/>
      <c r="P811" s="538"/>
      <c r="Q811" s="538"/>
      <c r="R811" s="538"/>
      <c r="S811" s="538"/>
      <c r="T811" s="538"/>
      <c r="U811" s="538"/>
      <c r="V811" s="538"/>
      <c r="W811" s="538"/>
      <c r="X811" s="538"/>
      <c r="Y811" s="538"/>
      <c r="Z811" s="538"/>
    </row>
    <row r="812" spans="1:26" ht="18" customHeight="1">
      <c r="A812" s="538"/>
      <c r="B812" s="538"/>
      <c r="C812" s="538"/>
      <c r="D812" s="538"/>
      <c r="E812" s="538"/>
      <c r="F812" s="686"/>
      <c r="G812" s="538"/>
      <c r="H812" s="538"/>
      <c r="I812" s="538"/>
      <c r="J812" s="538"/>
      <c r="K812" s="538"/>
      <c r="L812" s="538"/>
      <c r="M812" s="538"/>
      <c r="N812" s="538"/>
      <c r="O812" s="538"/>
      <c r="P812" s="538"/>
      <c r="Q812" s="538"/>
      <c r="R812" s="538"/>
      <c r="S812" s="538"/>
      <c r="T812" s="538"/>
      <c r="U812" s="538"/>
      <c r="V812" s="538"/>
      <c r="W812" s="538"/>
      <c r="X812" s="538"/>
      <c r="Y812" s="538"/>
      <c r="Z812" s="538"/>
    </row>
    <row r="813" spans="1:26" ht="18" customHeight="1">
      <c r="A813" s="538"/>
      <c r="B813" s="538"/>
      <c r="C813" s="538"/>
      <c r="D813" s="538"/>
      <c r="E813" s="538"/>
      <c r="F813" s="686"/>
      <c r="G813" s="538"/>
      <c r="H813" s="538"/>
      <c r="I813" s="538"/>
      <c r="J813" s="538"/>
      <c r="K813" s="538"/>
      <c r="L813" s="538"/>
      <c r="M813" s="538"/>
      <c r="N813" s="538"/>
      <c r="O813" s="538"/>
      <c r="P813" s="538"/>
      <c r="Q813" s="538"/>
      <c r="R813" s="538"/>
      <c r="S813" s="538"/>
      <c r="T813" s="538"/>
      <c r="U813" s="538"/>
      <c r="V813" s="538"/>
      <c r="W813" s="538"/>
      <c r="X813" s="538"/>
      <c r="Y813" s="538"/>
      <c r="Z813" s="538"/>
    </row>
    <row r="814" spans="1:26" ht="18" customHeight="1">
      <c r="A814" s="538"/>
      <c r="B814" s="538"/>
      <c r="C814" s="538"/>
      <c r="D814" s="538"/>
      <c r="E814" s="538"/>
      <c r="F814" s="686"/>
      <c r="G814" s="538"/>
      <c r="H814" s="538"/>
      <c r="I814" s="538"/>
      <c r="J814" s="538"/>
      <c r="K814" s="538"/>
      <c r="L814" s="538"/>
      <c r="M814" s="538"/>
      <c r="N814" s="538"/>
      <c r="O814" s="538"/>
      <c r="P814" s="538"/>
      <c r="Q814" s="538"/>
      <c r="R814" s="538"/>
      <c r="S814" s="538"/>
      <c r="T814" s="538"/>
      <c r="U814" s="538"/>
      <c r="V814" s="538"/>
      <c r="W814" s="538"/>
      <c r="X814" s="538"/>
      <c r="Y814" s="538"/>
      <c r="Z814" s="538"/>
    </row>
    <row r="815" spans="1:26" ht="18" customHeight="1">
      <c r="A815" s="538"/>
      <c r="B815" s="538"/>
      <c r="C815" s="538"/>
      <c r="D815" s="538"/>
      <c r="E815" s="538"/>
      <c r="F815" s="686"/>
      <c r="G815" s="538"/>
      <c r="H815" s="538"/>
      <c r="I815" s="538"/>
      <c r="J815" s="538"/>
      <c r="K815" s="538"/>
      <c r="L815" s="538"/>
      <c r="M815" s="538"/>
      <c r="N815" s="538"/>
      <c r="O815" s="538"/>
      <c r="P815" s="538"/>
      <c r="Q815" s="538"/>
      <c r="R815" s="538"/>
      <c r="S815" s="538"/>
      <c r="T815" s="538"/>
      <c r="U815" s="538"/>
      <c r="V815" s="538"/>
      <c r="W815" s="538"/>
      <c r="X815" s="538"/>
      <c r="Y815" s="538"/>
      <c r="Z815" s="538"/>
    </row>
    <row r="816" spans="1:26" ht="18" customHeight="1">
      <c r="A816" s="538"/>
      <c r="B816" s="538"/>
      <c r="C816" s="538"/>
      <c r="D816" s="538"/>
      <c r="E816" s="538"/>
      <c r="F816" s="686"/>
      <c r="G816" s="538"/>
      <c r="H816" s="538"/>
      <c r="I816" s="538"/>
      <c r="J816" s="538"/>
      <c r="K816" s="538"/>
      <c r="L816" s="538"/>
      <c r="M816" s="538"/>
      <c r="N816" s="538"/>
      <c r="O816" s="538"/>
      <c r="P816" s="538"/>
      <c r="Q816" s="538"/>
      <c r="R816" s="538"/>
      <c r="S816" s="538"/>
      <c r="T816" s="538"/>
      <c r="U816" s="538"/>
      <c r="V816" s="538"/>
      <c r="W816" s="538"/>
      <c r="X816" s="538"/>
      <c r="Y816" s="538"/>
      <c r="Z816" s="538"/>
    </row>
    <row r="817" spans="1:26" ht="18" customHeight="1">
      <c r="A817" s="538"/>
      <c r="B817" s="538"/>
      <c r="C817" s="538"/>
      <c r="D817" s="538"/>
      <c r="E817" s="538"/>
      <c r="F817" s="686"/>
      <c r="G817" s="538"/>
      <c r="H817" s="538"/>
      <c r="I817" s="538"/>
      <c r="J817" s="538"/>
      <c r="K817" s="538"/>
      <c r="L817" s="538"/>
      <c r="M817" s="538"/>
      <c r="N817" s="538"/>
      <c r="O817" s="538"/>
      <c r="P817" s="538"/>
      <c r="Q817" s="538"/>
      <c r="R817" s="538"/>
      <c r="S817" s="538"/>
      <c r="T817" s="538"/>
      <c r="U817" s="538"/>
      <c r="V817" s="538"/>
      <c r="W817" s="538"/>
      <c r="X817" s="538"/>
      <c r="Y817" s="538"/>
      <c r="Z817" s="538"/>
    </row>
    <row r="818" spans="1:26" ht="18" customHeight="1">
      <c r="A818" s="538"/>
      <c r="B818" s="538"/>
      <c r="C818" s="538"/>
      <c r="D818" s="538"/>
      <c r="E818" s="538"/>
      <c r="F818" s="686"/>
      <c r="G818" s="538"/>
      <c r="H818" s="538"/>
      <c r="I818" s="538"/>
      <c r="J818" s="538"/>
      <c r="K818" s="538"/>
      <c r="L818" s="538"/>
      <c r="M818" s="538"/>
      <c r="N818" s="538"/>
      <c r="O818" s="538"/>
      <c r="P818" s="538"/>
      <c r="Q818" s="538"/>
      <c r="R818" s="538"/>
      <c r="S818" s="538"/>
      <c r="T818" s="538"/>
      <c r="U818" s="538"/>
      <c r="V818" s="538"/>
      <c r="W818" s="538"/>
      <c r="X818" s="538"/>
      <c r="Y818" s="538"/>
      <c r="Z818" s="538"/>
    </row>
    <row r="819" spans="1:26" ht="18" customHeight="1">
      <c r="A819" s="538"/>
      <c r="B819" s="538"/>
      <c r="C819" s="538"/>
      <c r="D819" s="538"/>
      <c r="E819" s="538"/>
      <c r="F819" s="686"/>
      <c r="G819" s="538"/>
      <c r="H819" s="538"/>
      <c r="I819" s="538"/>
      <c r="J819" s="538"/>
      <c r="K819" s="538"/>
      <c r="L819" s="538"/>
      <c r="M819" s="538"/>
      <c r="N819" s="538"/>
      <c r="O819" s="538"/>
      <c r="P819" s="538"/>
      <c r="Q819" s="538"/>
      <c r="R819" s="538"/>
      <c r="S819" s="538"/>
      <c r="T819" s="538"/>
      <c r="U819" s="538"/>
      <c r="V819" s="538"/>
      <c r="W819" s="538"/>
      <c r="X819" s="538"/>
      <c r="Y819" s="538"/>
      <c r="Z819" s="538"/>
    </row>
    <row r="820" spans="1:26" ht="18" customHeight="1">
      <c r="A820" s="538"/>
      <c r="B820" s="538"/>
      <c r="C820" s="538"/>
      <c r="D820" s="538"/>
      <c r="E820" s="538"/>
      <c r="F820" s="686"/>
      <c r="G820" s="538"/>
      <c r="H820" s="538"/>
      <c r="I820" s="538"/>
      <c r="J820" s="538"/>
      <c r="K820" s="538"/>
      <c r="L820" s="538"/>
      <c r="M820" s="538"/>
      <c r="N820" s="538"/>
      <c r="O820" s="538"/>
      <c r="P820" s="538"/>
      <c r="Q820" s="538"/>
      <c r="R820" s="538"/>
      <c r="S820" s="538"/>
      <c r="T820" s="538"/>
      <c r="U820" s="538"/>
      <c r="V820" s="538"/>
      <c r="W820" s="538"/>
      <c r="X820" s="538"/>
      <c r="Y820" s="538"/>
      <c r="Z820" s="538"/>
    </row>
    <row r="821" spans="1:26" ht="18" customHeight="1">
      <c r="A821" s="538"/>
      <c r="B821" s="538"/>
      <c r="C821" s="538"/>
      <c r="D821" s="538"/>
      <c r="E821" s="538"/>
      <c r="F821" s="686"/>
      <c r="G821" s="538"/>
      <c r="H821" s="538"/>
      <c r="I821" s="538"/>
      <c r="J821" s="538"/>
      <c r="K821" s="538"/>
      <c r="L821" s="538"/>
      <c r="M821" s="538"/>
      <c r="N821" s="538"/>
      <c r="O821" s="538"/>
      <c r="P821" s="538"/>
      <c r="Q821" s="538"/>
      <c r="R821" s="538"/>
      <c r="S821" s="538"/>
      <c r="T821" s="538"/>
      <c r="U821" s="538"/>
      <c r="V821" s="538"/>
      <c r="W821" s="538"/>
      <c r="X821" s="538"/>
      <c r="Y821" s="538"/>
      <c r="Z821" s="538"/>
    </row>
    <row r="822" spans="1:26" ht="18" customHeight="1">
      <c r="A822" s="538"/>
      <c r="B822" s="538"/>
      <c r="C822" s="538"/>
      <c r="D822" s="538"/>
      <c r="E822" s="538"/>
      <c r="F822" s="686"/>
      <c r="G822" s="538"/>
      <c r="H822" s="538"/>
      <c r="I822" s="538"/>
      <c r="J822" s="538"/>
      <c r="K822" s="538"/>
      <c r="L822" s="538"/>
      <c r="M822" s="538"/>
      <c r="N822" s="538"/>
      <c r="O822" s="538"/>
      <c r="P822" s="538"/>
      <c r="Q822" s="538"/>
      <c r="R822" s="538"/>
      <c r="S822" s="538"/>
      <c r="T822" s="538"/>
      <c r="U822" s="538"/>
      <c r="V822" s="538"/>
      <c r="W822" s="538"/>
      <c r="X822" s="538"/>
      <c r="Y822" s="538"/>
      <c r="Z822" s="538"/>
    </row>
    <row r="823" spans="1:26" ht="18" customHeight="1">
      <c r="A823" s="538"/>
      <c r="B823" s="538"/>
      <c r="C823" s="538"/>
      <c r="D823" s="538"/>
      <c r="E823" s="538"/>
      <c r="F823" s="686"/>
      <c r="G823" s="538"/>
      <c r="H823" s="538"/>
      <c r="I823" s="538"/>
      <c r="J823" s="538"/>
      <c r="K823" s="538"/>
      <c r="L823" s="538"/>
      <c r="M823" s="538"/>
      <c r="N823" s="538"/>
      <c r="O823" s="538"/>
      <c r="P823" s="538"/>
      <c r="Q823" s="538"/>
      <c r="R823" s="538"/>
      <c r="S823" s="538"/>
      <c r="T823" s="538"/>
      <c r="U823" s="538"/>
      <c r="V823" s="538"/>
      <c r="W823" s="538"/>
      <c r="X823" s="538"/>
      <c r="Y823" s="538"/>
      <c r="Z823" s="538"/>
    </row>
    <row r="824" spans="1:26" ht="18" customHeight="1">
      <c r="A824" s="538"/>
      <c r="B824" s="538"/>
      <c r="C824" s="538"/>
      <c r="D824" s="538"/>
      <c r="E824" s="538"/>
      <c r="F824" s="686"/>
      <c r="G824" s="538"/>
      <c r="H824" s="538"/>
      <c r="I824" s="538"/>
      <c r="J824" s="538"/>
      <c r="K824" s="538"/>
      <c r="L824" s="538"/>
      <c r="M824" s="538"/>
      <c r="N824" s="538"/>
      <c r="O824" s="538"/>
      <c r="P824" s="538"/>
      <c r="Q824" s="538"/>
      <c r="R824" s="538"/>
      <c r="S824" s="538"/>
      <c r="T824" s="538"/>
      <c r="U824" s="538"/>
      <c r="V824" s="538"/>
      <c r="W824" s="538"/>
      <c r="X824" s="538"/>
      <c r="Y824" s="538"/>
      <c r="Z824" s="538"/>
    </row>
    <row r="825" spans="1:26" ht="18" customHeight="1">
      <c r="A825" s="538"/>
      <c r="B825" s="538"/>
      <c r="C825" s="538"/>
      <c r="D825" s="538"/>
      <c r="E825" s="538"/>
      <c r="F825" s="686"/>
      <c r="G825" s="538"/>
      <c r="H825" s="538"/>
      <c r="I825" s="538"/>
      <c r="J825" s="538"/>
      <c r="K825" s="538"/>
      <c r="L825" s="538"/>
      <c r="M825" s="538"/>
      <c r="N825" s="538"/>
      <c r="O825" s="538"/>
      <c r="P825" s="538"/>
      <c r="Q825" s="538"/>
      <c r="R825" s="538"/>
      <c r="S825" s="538"/>
      <c r="T825" s="538"/>
      <c r="U825" s="538"/>
      <c r="V825" s="538"/>
      <c r="W825" s="538"/>
      <c r="X825" s="538"/>
      <c r="Y825" s="538"/>
      <c r="Z825" s="538"/>
    </row>
    <row r="826" spans="1:26" ht="18" customHeight="1">
      <c r="A826" s="538"/>
      <c r="B826" s="538"/>
      <c r="C826" s="538"/>
      <c r="D826" s="538"/>
      <c r="E826" s="538"/>
      <c r="F826" s="686"/>
      <c r="G826" s="538"/>
      <c r="H826" s="538"/>
      <c r="I826" s="538"/>
      <c r="J826" s="538"/>
      <c r="K826" s="538"/>
      <c r="L826" s="538"/>
      <c r="M826" s="538"/>
      <c r="N826" s="538"/>
      <c r="O826" s="538"/>
      <c r="P826" s="538"/>
      <c r="Q826" s="538"/>
      <c r="R826" s="538"/>
      <c r="S826" s="538"/>
      <c r="T826" s="538"/>
      <c r="U826" s="538"/>
      <c r="V826" s="538"/>
      <c r="W826" s="538"/>
      <c r="X826" s="538"/>
      <c r="Y826" s="538"/>
      <c r="Z826" s="538"/>
    </row>
    <row r="827" spans="1:26" ht="18" customHeight="1">
      <c r="A827" s="538"/>
      <c r="B827" s="538"/>
      <c r="C827" s="538"/>
      <c r="D827" s="538"/>
      <c r="E827" s="538"/>
      <c r="F827" s="686"/>
      <c r="G827" s="538"/>
      <c r="H827" s="538"/>
      <c r="I827" s="538"/>
      <c r="J827" s="538"/>
      <c r="K827" s="538"/>
      <c r="L827" s="538"/>
      <c r="M827" s="538"/>
      <c r="N827" s="538"/>
      <c r="O827" s="538"/>
      <c r="P827" s="538"/>
      <c r="Q827" s="538"/>
      <c r="R827" s="538"/>
      <c r="S827" s="538"/>
      <c r="T827" s="538"/>
      <c r="U827" s="538"/>
      <c r="V827" s="538"/>
      <c r="W827" s="538"/>
      <c r="X827" s="538"/>
      <c r="Y827" s="538"/>
      <c r="Z827" s="538"/>
    </row>
    <row r="828" spans="1:26" ht="18" customHeight="1">
      <c r="A828" s="538"/>
      <c r="B828" s="538"/>
      <c r="C828" s="538"/>
      <c r="D828" s="538"/>
      <c r="E828" s="538"/>
      <c r="F828" s="686"/>
      <c r="G828" s="538"/>
      <c r="H828" s="538"/>
      <c r="I828" s="538"/>
      <c r="J828" s="538"/>
      <c r="K828" s="538"/>
      <c r="L828" s="538"/>
      <c r="M828" s="538"/>
      <c r="N828" s="538"/>
      <c r="O828" s="538"/>
      <c r="P828" s="538"/>
      <c r="Q828" s="538"/>
      <c r="R828" s="538"/>
      <c r="S828" s="538"/>
      <c r="T828" s="538"/>
      <c r="U828" s="538"/>
      <c r="V828" s="538"/>
      <c r="W828" s="538"/>
      <c r="X828" s="538"/>
      <c r="Y828" s="538"/>
      <c r="Z828" s="538"/>
    </row>
    <row r="829" spans="1:26" ht="18" customHeight="1">
      <c r="A829" s="538"/>
      <c r="B829" s="538"/>
      <c r="C829" s="538"/>
      <c r="D829" s="538"/>
      <c r="E829" s="538"/>
      <c r="F829" s="686"/>
      <c r="G829" s="538"/>
      <c r="H829" s="538"/>
      <c r="I829" s="538"/>
      <c r="J829" s="538"/>
      <c r="K829" s="538"/>
      <c r="L829" s="538"/>
      <c r="M829" s="538"/>
      <c r="N829" s="538"/>
      <c r="O829" s="538"/>
      <c r="P829" s="538"/>
      <c r="Q829" s="538"/>
      <c r="R829" s="538"/>
      <c r="S829" s="538"/>
      <c r="T829" s="538"/>
      <c r="U829" s="538"/>
      <c r="V829" s="538"/>
      <c r="W829" s="538"/>
      <c r="X829" s="538"/>
      <c r="Y829" s="538"/>
      <c r="Z829" s="538"/>
    </row>
    <row r="830" spans="1:26" ht="18" customHeight="1">
      <c r="A830" s="538"/>
      <c r="B830" s="538"/>
      <c r="C830" s="538"/>
      <c r="D830" s="538"/>
      <c r="E830" s="538"/>
      <c r="F830" s="686"/>
      <c r="G830" s="538"/>
      <c r="H830" s="538"/>
      <c r="I830" s="538"/>
      <c r="J830" s="538"/>
      <c r="K830" s="538"/>
      <c r="L830" s="538"/>
      <c r="M830" s="538"/>
      <c r="N830" s="538"/>
      <c r="O830" s="538"/>
      <c r="P830" s="538"/>
      <c r="Q830" s="538"/>
      <c r="R830" s="538"/>
      <c r="S830" s="538"/>
      <c r="T830" s="538"/>
      <c r="U830" s="538"/>
      <c r="V830" s="538"/>
      <c r="W830" s="538"/>
      <c r="X830" s="538"/>
      <c r="Y830" s="538"/>
      <c r="Z830" s="538"/>
    </row>
    <row r="831" spans="1:26" ht="18" customHeight="1">
      <c r="A831" s="538"/>
      <c r="B831" s="538"/>
      <c r="C831" s="538"/>
      <c r="D831" s="538"/>
      <c r="E831" s="538"/>
      <c r="F831" s="686"/>
      <c r="G831" s="538"/>
      <c r="H831" s="538"/>
      <c r="I831" s="538"/>
      <c r="J831" s="538"/>
      <c r="K831" s="538"/>
      <c r="L831" s="538"/>
      <c r="M831" s="538"/>
      <c r="N831" s="538"/>
      <c r="O831" s="538"/>
      <c r="P831" s="538"/>
      <c r="Q831" s="538"/>
      <c r="R831" s="538"/>
      <c r="S831" s="538"/>
      <c r="T831" s="538"/>
      <c r="U831" s="538"/>
      <c r="V831" s="538"/>
      <c r="W831" s="538"/>
      <c r="X831" s="538"/>
      <c r="Y831" s="538"/>
      <c r="Z831" s="538"/>
    </row>
    <row r="832" spans="1:26" ht="18" customHeight="1">
      <c r="A832" s="538"/>
      <c r="B832" s="538"/>
      <c r="C832" s="538"/>
      <c r="D832" s="538"/>
      <c r="E832" s="538"/>
      <c r="F832" s="686"/>
      <c r="G832" s="538"/>
      <c r="H832" s="538"/>
      <c r="I832" s="538"/>
      <c r="J832" s="538"/>
      <c r="K832" s="538"/>
      <c r="L832" s="538"/>
      <c r="M832" s="538"/>
      <c r="N832" s="538"/>
      <c r="O832" s="538"/>
      <c r="P832" s="538"/>
      <c r="Q832" s="538"/>
      <c r="R832" s="538"/>
      <c r="S832" s="538"/>
      <c r="T832" s="538"/>
      <c r="U832" s="538"/>
      <c r="V832" s="538"/>
      <c r="W832" s="538"/>
      <c r="X832" s="538"/>
      <c r="Y832" s="538"/>
      <c r="Z832" s="538"/>
    </row>
    <row r="833" spans="1:26" ht="18" customHeight="1">
      <c r="A833" s="538"/>
      <c r="B833" s="538"/>
      <c r="C833" s="538"/>
      <c r="D833" s="538"/>
      <c r="E833" s="538"/>
      <c r="F833" s="686"/>
      <c r="G833" s="538"/>
      <c r="H833" s="538"/>
      <c r="I833" s="538"/>
      <c r="J833" s="538"/>
      <c r="K833" s="538"/>
      <c r="L833" s="538"/>
      <c r="M833" s="538"/>
      <c r="N833" s="538"/>
      <c r="O833" s="538"/>
      <c r="P833" s="538"/>
      <c r="Q833" s="538"/>
      <c r="R833" s="538"/>
      <c r="S833" s="538"/>
      <c r="T833" s="538"/>
      <c r="U833" s="538"/>
      <c r="V833" s="538"/>
      <c r="W833" s="538"/>
      <c r="X833" s="538"/>
      <c r="Y833" s="538"/>
      <c r="Z833" s="538"/>
    </row>
    <row r="834" spans="1:26" ht="18" customHeight="1">
      <c r="A834" s="538"/>
      <c r="B834" s="538"/>
      <c r="C834" s="538"/>
      <c r="D834" s="538"/>
      <c r="E834" s="538"/>
      <c r="F834" s="686"/>
      <c r="G834" s="538"/>
      <c r="H834" s="538"/>
      <c r="I834" s="538"/>
      <c r="J834" s="538"/>
      <c r="K834" s="538"/>
      <c r="L834" s="538"/>
      <c r="M834" s="538"/>
      <c r="N834" s="538"/>
      <c r="O834" s="538"/>
      <c r="P834" s="538"/>
      <c r="Q834" s="538"/>
      <c r="R834" s="538"/>
      <c r="S834" s="538"/>
      <c r="T834" s="538"/>
      <c r="U834" s="538"/>
      <c r="V834" s="538"/>
      <c r="W834" s="538"/>
      <c r="X834" s="538"/>
      <c r="Y834" s="538"/>
      <c r="Z834" s="538"/>
    </row>
    <row r="835" spans="1:26" ht="18" customHeight="1">
      <c r="A835" s="538"/>
      <c r="B835" s="538"/>
      <c r="C835" s="538"/>
      <c r="D835" s="538"/>
      <c r="E835" s="538"/>
      <c r="F835" s="686"/>
      <c r="G835" s="538"/>
      <c r="H835" s="538"/>
      <c r="I835" s="538"/>
      <c r="J835" s="538"/>
      <c r="K835" s="538"/>
      <c r="L835" s="538"/>
      <c r="M835" s="538"/>
      <c r="N835" s="538"/>
      <c r="O835" s="538"/>
      <c r="P835" s="538"/>
      <c r="Q835" s="538"/>
      <c r="R835" s="538"/>
      <c r="S835" s="538"/>
      <c r="T835" s="538"/>
      <c r="U835" s="538"/>
      <c r="V835" s="538"/>
      <c r="W835" s="538"/>
      <c r="X835" s="538"/>
      <c r="Y835" s="538"/>
      <c r="Z835" s="538"/>
    </row>
    <row r="836" spans="1:26" ht="18" customHeight="1">
      <c r="A836" s="538"/>
      <c r="B836" s="538"/>
      <c r="C836" s="538"/>
      <c r="D836" s="538"/>
      <c r="E836" s="538"/>
      <c r="F836" s="686"/>
      <c r="G836" s="538"/>
      <c r="H836" s="538"/>
      <c r="I836" s="538"/>
      <c r="J836" s="538"/>
      <c r="K836" s="538"/>
      <c r="L836" s="538"/>
      <c r="M836" s="538"/>
      <c r="N836" s="538"/>
      <c r="O836" s="538"/>
      <c r="P836" s="538"/>
      <c r="Q836" s="538"/>
      <c r="R836" s="538"/>
      <c r="S836" s="538"/>
      <c r="T836" s="538"/>
      <c r="U836" s="538"/>
      <c r="V836" s="538"/>
      <c r="W836" s="538"/>
      <c r="X836" s="538"/>
      <c r="Y836" s="538"/>
      <c r="Z836" s="538"/>
    </row>
    <row r="837" spans="1:26" ht="18" customHeight="1">
      <c r="A837" s="538"/>
      <c r="B837" s="538"/>
      <c r="C837" s="538"/>
      <c r="D837" s="538"/>
      <c r="E837" s="538"/>
      <c r="F837" s="686"/>
      <c r="G837" s="538"/>
      <c r="H837" s="538"/>
      <c r="I837" s="538"/>
      <c r="J837" s="538"/>
      <c r="K837" s="538"/>
      <c r="L837" s="538"/>
      <c r="M837" s="538"/>
      <c r="N837" s="538"/>
      <c r="O837" s="538"/>
      <c r="P837" s="538"/>
      <c r="Q837" s="538"/>
      <c r="R837" s="538"/>
      <c r="S837" s="538"/>
      <c r="T837" s="538"/>
      <c r="U837" s="538"/>
      <c r="V837" s="538"/>
      <c r="W837" s="538"/>
      <c r="X837" s="538"/>
      <c r="Y837" s="538"/>
      <c r="Z837" s="538"/>
    </row>
    <row r="838" spans="1:26" ht="18" customHeight="1">
      <c r="A838" s="538"/>
      <c r="B838" s="538"/>
      <c r="C838" s="538"/>
      <c r="D838" s="538"/>
      <c r="E838" s="538"/>
      <c r="F838" s="686"/>
      <c r="G838" s="538"/>
      <c r="H838" s="538"/>
      <c r="I838" s="538"/>
      <c r="J838" s="538"/>
      <c r="K838" s="538"/>
      <c r="L838" s="538"/>
      <c r="M838" s="538"/>
      <c r="N838" s="538"/>
      <c r="O838" s="538"/>
      <c r="P838" s="538"/>
      <c r="Q838" s="538"/>
      <c r="R838" s="538"/>
      <c r="S838" s="538"/>
      <c r="T838" s="538"/>
      <c r="U838" s="538"/>
      <c r="V838" s="538"/>
      <c r="W838" s="538"/>
      <c r="X838" s="538"/>
      <c r="Y838" s="538"/>
      <c r="Z838" s="538"/>
    </row>
    <row r="839" spans="1:26" ht="18" customHeight="1">
      <c r="A839" s="538"/>
      <c r="B839" s="538"/>
      <c r="C839" s="538"/>
      <c r="D839" s="538"/>
      <c r="E839" s="538"/>
      <c r="F839" s="686"/>
      <c r="G839" s="538"/>
      <c r="H839" s="538"/>
      <c r="I839" s="538"/>
      <c r="J839" s="538"/>
      <c r="K839" s="538"/>
      <c r="L839" s="538"/>
      <c r="M839" s="538"/>
      <c r="N839" s="538"/>
      <c r="O839" s="538"/>
      <c r="P839" s="538"/>
      <c r="Q839" s="538"/>
      <c r="R839" s="538"/>
      <c r="S839" s="538"/>
      <c r="T839" s="538"/>
      <c r="U839" s="538"/>
      <c r="V839" s="538"/>
      <c r="W839" s="538"/>
      <c r="X839" s="538"/>
      <c r="Y839" s="538"/>
      <c r="Z839" s="538"/>
    </row>
    <row r="840" spans="1:26" ht="18" customHeight="1">
      <c r="A840" s="538"/>
      <c r="B840" s="538"/>
      <c r="C840" s="538"/>
      <c r="D840" s="538"/>
      <c r="E840" s="538"/>
      <c r="F840" s="686"/>
      <c r="G840" s="538"/>
      <c r="H840" s="538"/>
      <c r="I840" s="538"/>
      <c r="J840" s="538"/>
      <c r="K840" s="538"/>
      <c r="L840" s="538"/>
      <c r="M840" s="538"/>
      <c r="N840" s="538"/>
      <c r="O840" s="538"/>
      <c r="P840" s="538"/>
      <c r="Q840" s="538"/>
      <c r="R840" s="538"/>
      <c r="S840" s="538"/>
      <c r="T840" s="538"/>
      <c r="U840" s="538"/>
      <c r="V840" s="538"/>
      <c r="W840" s="538"/>
      <c r="X840" s="538"/>
      <c r="Y840" s="538"/>
      <c r="Z840" s="538"/>
    </row>
    <row r="841" spans="1:26" ht="18" customHeight="1">
      <c r="A841" s="538"/>
      <c r="B841" s="538"/>
      <c r="C841" s="538"/>
      <c r="D841" s="538"/>
      <c r="E841" s="538"/>
      <c r="F841" s="686"/>
      <c r="G841" s="538"/>
      <c r="H841" s="538"/>
      <c r="I841" s="538"/>
      <c r="J841" s="538"/>
      <c r="K841" s="538"/>
      <c r="L841" s="538"/>
      <c r="M841" s="538"/>
      <c r="N841" s="538"/>
      <c r="O841" s="538"/>
      <c r="P841" s="538"/>
      <c r="Q841" s="538"/>
      <c r="R841" s="538"/>
      <c r="S841" s="538"/>
      <c r="T841" s="538"/>
      <c r="U841" s="538"/>
      <c r="V841" s="538"/>
      <c r="W841" s="538"/>
      <c r="X841" s="538"/>
      <c r="Y841" s="538"/>
      <c r="Z841" s="538"/>
    </row>
    <row r="842" spans="1:26" ht="18" customHeight="1">
      <c r="A842" s="538"/>
      <c r="B842" s="538"/>
      <c r="C842" s="538"/>
      <c r="D842" s="538"/>
      <c r="E842" s="538"/>
      <c r="F842" s="686"/>
      <c r="G842" s="538"/>
      <c r="H842" s="538"/>
      <c r="I842" s="538"/>
      <c r="J842" s="538"/>
      <c r="K842" s="538"/>
      <c r="L842" s="538"/>
      <c r="M842" s="538"/>
      <c r="N842" s="538"/>
      <c r="O842" s="538"/>
      <c r="P842" s="538"/>
      <c r="Q842" s="538"/>
      <c r="R842" s="538"/>
      <c r="S842" s="538"/>
      <c r="T842" s="538"/>
      <c r="U842" s="538"/>
      <c r="V842" s="538"/>
      <c r="W842" s="538"/>
      <c r="X842" s="538"/>
      <c r="Y842" s="538"/>
      <c r="Z842" s="538"/>
    </row>
    <row r="843" spans="1:26" ht="18" customHeight="1">
      <c r="A843" s="538"/>
      <c r="B843" s="538"/>
      <c r="C843" s="538"/>
      <c r="D843" s="538"/>
      <c r="E843" s="538"/>
      <c r="F843" s="686"/>
      <c r="G843" s="538"/>
      <c r="H843" s="538"/>
      <c r="I843" s="538"/>
      <c r="J843" s="538"/>
      <c r="K843" s="538"/>
      <c r="L843" s="538"/>
      <c r="M843" s="538"/>
      <c r="N843" s="538"/>
      <c r="O843" s="538"/>
      <c r="P843" s="538"/>
      <c r="Q843" s="538"/>
      <c r="R843" s="538"/>
      <c r="S843" s="538"/>
      <c r="T843" s="538"/>
      <c r="U843" s="538"/>
      <c r="V843" s="538"/>
      <c r="W843" s="538"/>
      <c r="X843" s="538"/>
      <c r="Y843" s="538"/>
      <c r="Z843" s="538"/>
    </row>
    <row r="844" spans="1:26" ht="18" customHeight="1">
      <c r="A844" s="538"/>
      <c r="B844" s="538"/>
      <c r="C844" s="538"/>
      <c r="D844" s="538"/>
      <c r="E844" s="538"/>
      <c r="F844" s="686"/>
      <c r="G844" s="538"/>
      <c r="H844" s="538"/>
      <c r="I844" s="538"/>
      <c r="J844" s="538"/>
      <c r="K844" s="538"/>
      <c r="L844" s="538"/>
      <c r="M844" s="538"/>
      <c r="N844" s="538"/>
      <c r="O844" s="538"/>
      <c r="P844" s="538"/>
      <c r="Q844" s="538"/>
      <c r="R844" s="538"/>
      <c r="S844" s="538"/>
      <c r="T844" s="538"/>
      <c r="U844" s="538"/>
      <c r="V844" s="538"/>
      <c r="W844" s="538"/>
      <c r="X844" s="538"/>
      <c r="Y844" s="538"/>
      <c r="Z844" s="538"/>
    </row>
    <row r="845" spans="1:26" ht="18" customHeight="1">
      <c r="A845" s="538"/>
      <c r="B845" s="538"/>
      <c r="C845" s="538"/>
      <c r="D845" s="538"/>
      <c r="E845" s="538"/>
      <c r="F845" s="686"/>
      <c r="G845" s="538"/>
      <c r="H845" s="538"/>
      <c r="I845" s="538"/>
      <c r="J845" s="538"/>
      <c r="K845" s="538"/>
      <c r="L845" s="538"/>
      <c r="M845" s="538"/>
      <c r="N845" s="538"/>
      <c r="O845" s="538"/>
      <c r="P845" s="538"/>
      <c r="Q845" s="538"/>
      <c r="R845" s="538"/>
      <c r="S845" s="538"/>
      <c r="T845" s="538"/>
      <c r="U845" s="538"/>
      <c r="V845" s="538"/>
      <c r="W845" s="538"/>
      <c r="X845" s="538"/>
      <c r="Y845" s="538"/>
      <c r="Z845" s="538"/>
    </row>
    <row r="846" spans="1:26" ht="18" customHeight="1">
      <c r="A846" s="538"/>
      <c r="B846" s="538"/>
      <c r="C846" s="538"/>
      <c r="D846" s="538"/>
      <c r="E846" s="538"/>
      <c r="F846" s="686"/>
      <c r="G846" s="538"/>
      <c r="H846" s="538"/>
      <c r="I846" s="538"/>
      <c r="J846" s="538"/>
      <c r="K846" s="538"/>
      <c r="L846" s="538"/>
      <c r="M846" s="538"/>
      <c r="N846" s="538"/>
      <c r="O846" s="538"/>
      <c r="P846" s="538"/>
      <c r="Q846" s="538"/>
      <c r="R846" s="538"/>
      <c r="S846" s="538"/>
      <c r="T846" s="538"/>
      <c r="U846" s="538"/>
      <c r="V846" s="538"/>
      <c r="W846" s="538"/>
      <c r="X846" s="538"/>
      <c r="Y846" s="538"/>
      <c r="Z846" s="538"/>
    </row>
    <row r="847" spans="1:26" ht="18" customHeight="1">
      <c r="A847" s="538"/>
      <c r="B847" s="538"/>
      <c r="C847" s="538"/>
      <c r="D847" s="538"/>
      <c r="E847" s="538"/>
      <c r="F847" s="686"/>
      <c r="G847" s="538"/>
      <c r="H847" s="538"/>
      <c r="I847" s="538"/>
      <c r="J847" s="538"/>
      <c r="K847" s="538"/>
      <c r="L847" s="538"/>
      <c r="M847" s="538"/>
      <c r="N847" s="538"/>
      <c r="O847" s="538"/>
      <c r="P847" s="538"/>
      <c r="Q847" s="538"/>
      <c r="R847" s="538"/>
      <c r="S847" s="538"/>
      <c r="T847" s="538"/>
      <c r="U847" s="538"/>
      <c r="V847" s="538"/>
      <c r="W847" s="538"/>
      <c r="X847" s="538"/>
      <c r="Y847" s="538"/>
      <c r="Z847" s="538"/>
    </row>
    <row r="848" spans="1:26" ht="18" customHeight="1">
      <c r="A848" s="538"/>
      <c r="B848" s="538"/>
      <c r="C848" s="538"/>
      <c r="D848" s="538"/>
      <c r="E848" s="538"/>
      <c r="F848" s="686"/>
      <c r="G848" s="538"/>
      <c r="H848" s="538"/>
      <c r="I848" s="538"/>
      <c r="J848" s="538"/>
      <c r="K848" s="538"/>
      <c r="L848" s="538"/>
      <c r="M848" s="538"/>
      <c r="N848" s="538"/>
      <c r="O848" s="538"/>
      <c r="P848" s="538"/>
      <c r="Q848" s="538"/>
      <c r="R848" s="538"/>
      <c r="S848" s="538"/>
      <c r="T848" s="538"/>
      <c r="U848" s="538"/>
      <c r="V848" s="538"/>
      <c r="W848" s="538"/>
      <c r="X848" s="538"/>
      <c r="Y848" s="538"/>
      <c r="Z848" s="538"/>
    </row>
    <row r="849" spans="1:26" ht="18" customHeight="1">
      <c r="A849" s="538"/>
      <c r="B849" s="538"/>
      <c r="C849" s="538"/>
      <c r="D849" s="538"/>
      <c r="E849" s="538"/>
      <c r="F849" s="686"/>
      <c r="G849" s="538"/>
      <c r="H849" s="538"/>
      <c r="I849" s="538"/>
      <c r="J849" s="538"/>
      <c r="K849" s="538"/>
      <c r="L849" s="538"/>
      <c r="M849" s="538"/>
      <c r="N849" s="538"/>
      <c r="O849" s="538"/>
      <c r="P849" s="538"/>
      <c r="Q849" s="538"/>
      <c r="R849" s="538"/>
      <c r="S849" s="538"/>
      <c r="T849" s="538"/>
      <c r="U849" s="538"/>
      <c r="V849" s="538"/>
      <c r="W849" s="538"/>
      <c r="X849" s="538"/>
      <c r="Y849" s="538"/>
      <c r="Z849" s="538"/>
    </row>
    <row r="850" spans="1:26" ht="18" customHeight="1">
      <c r="A850" s="538"/>
      <c r="B850" s="538"/>
      <c r="C850" s="538"/>
      <c r="D850" s="538"/>
      <c r="E850" s="538"/>
      <c r="F850" s="686"/>
      <c r="G850" s="538"/>
      <c r="H850" s="538"/>
      <c r="I850" s="538"/>
      <c r="J850" s="538"/>
      <c r="K850" s="538"/>
      <c r="L850" s="538"/>
      <c r="M850" s="538"/>
      <c r="N850" s="538"/>
      <c r="O850" s="538"/>
      <c r="P850" s="538"/>
      <c r="Q850" s="538"/>
      <c r="R850" s="538"/>
      <c r="S850" s="538"/>
      <c r="T850" s="538"/>
      <c r="U850" s="538"/>
      <c r="V850" s="538"/>
      <c r="W850" s="538"/>
      <c r="X850" s="538"/>
      <c r="Y850" s="538"/>
      <c r="Z850" s="538"/>
    </row>
    <row r="851" spans="1:26" ht="18" customHeight="1">
      <c r="A851" s="538"/>
      <c r="B851" s="538"/>
      <c r="C851" s="538"/>
      <c r="D851" s="538"/>
      <c r="E851" s="538"/>
      <c r="F851" s="686"/>
      <c r="G851" s="538"/>
      <c r="H851" s="538"/>
      <c r="I851" s="538"/>
      <c r="J851" s="538"/>
      <c r="K851" s="538"/>
      <c r="L851" s="538"/>
      <c r="M851" s="538"/>
      <c r="N851" s="538"/>
      <c r="O851" s="538"/>
      <c r="P851" s="538"/>
      <c r="Q851" s="538"/>
      <c r="R851" s="538"/>
      <c r="S851" s="538"/>
      <c r="T851" s="538"/>
      <c r="U851" s="538"/>
      <c r="V851" s="538"/>
      <c r="W851" s="538"/>
      <c r="X851" s="538"/>
      <c r="Y851" s="538"/>
      <c r="Z851" s="538"/>
    </row>
    <row r="852" spans="1:26" ht="18" customHeight="1">
      <c r="A852" s="538"/>
      <c r="B852" s="538"/>
      <c r="C852" s="538"/>
      <c r="D852" s="538"/>
      <c r="E852" s="538"/>
      <c r="F852" s="686"/>
      <c r="G852" s="538"/>
      <c r="H852" s="538"/>
      <c r="I852" s="538"/>
      <c r="J852" s="538"/>
      <c r="K852" s="538"/>
      <c r="L852" s="538"/>
      <c r="M852" s="538"/>
      <c r="N852" s="538"/>
      <c r="O852" s="538"/>
      <c r="P852" s="538"/>
      <c r="Q852" s="538"/>
      <c r="R852" s="538"/>
      <c r="S852" s="538"/>
      <c r="T852" s="538"/>
      <c r="U852" s="538"/>
      <c r="V852" s="538"/>
      <c r="W852" s="538"/>
      <c r="X852" s="538"/>
      <c r="Y852" s="538"/>
      <c r="Z852" s="538"/>
    </row>
    <row r="853" spans="1:26" ht="18" customHeight="1">
      <c r="A853" s="538"/>
      <c r="B853" s="538"/>
      <c r="C853" s="538"/>
      <c r="D853" s="538"/>
      <c r="E853" s="538"/>
      <c r="F853" s="686"/>
      <c r="G853" s="538"/>
      <c r="H853" s="538"/>
      <c r="I853" s="538"/>
      <c r="J853" s="538"/>
      <c r="K853" s="538"/>
      <c r="L853" s="538"/>
      <c r="M853" s="538"/>
      <c r="N853" s="538"/>
      <c r="O853" s="538"/>
      <c r="P853" s="538"/>
      <c r="Q853" s="538"/>
      <c r="R853" s="538"/>
      <c r="S853" s="538"/>
      <c r="T853" s="538"/>
      <c r="U853" s="538"/>
      <c r="V853" s="538"/>
      <c r="W853" s="538"/>
      <c r="X853" s="538"/>
      <c r="Y853" s="538"/>
      <c r="Z853" s="538"/>
    </row>
    <row r="854" spans="1:26" ht="18" customHeight="1">
      <c r="A854" s="538"/>
      <c r="B854" s="538"/>
      <c r="C854" s="538"/>
      <c r="D854" s="538"/>
      <c r="E854" s="538"/>
      <c r="F854" s="686"/>
      <c r="G854" s="538"/>
      <c r="H854" s="538"/>
      <c r="I854" s="538"/>
      <c r="J854" s="538"/>
      <c r="K854" s="538"/>
      <c r="L854" s="538"/>
      <c r="M854" s="538"/>
      <c r="N854" s="538"/>
      <c r="O854" s="538"/>
      <c r="P854" s="538"/>
      <c r="Q854" s="538"/>
      <c r="R854" s="538"/>
      <c r="S854" s="538"/>
      <c r="T854" s="538"/>
      <c r="U854" s="538"/>
      <c r="V854" s="538"/>
      <c r="W854" s="538"/>
      <c r="X854" s="538"/>
      <c r="Y854" s="538"/>
      <c r="Z854" s="538"/>
    </row>
    <row r="855" spans="1:26" ht="18" customHeight="1">
      <c r="A855" s="538"/>
      <c r="B855" s="538"/>
      <c r="C855" s="538"/>
      <c r="D855" s="538"/>
      <c r="E855" s="538"/>
      <c r="F855" s="686"/>
      <c r="G855" s="538"/>
      <c r="H855" s="538"/>
      <c r="I855" s="538"/>
      <c r="J855" s="538"/>
      <c r="K855" s="538"/>
      <c r="L855" s="538"/>
      <c r="M855" s="538"/>
      <c r="N855" s="538"/>
      <c r="O855" s="538"/>
      <c r="P855" s="538"/>
      <c r="Q855" s="538"/>
      <c r="R855" s="538"/>
      <c r="S855" s="538"/>
      <c r="T855" s="538"/>
      <c r="U855" s="538"/>
      <c r="V855" s="538"/>
      <c r="W855" s="538"/>
      <c r="X855" s="538"/>
      <c r="Y855" s="538"/>
      <c r="Z855" s="538"/>
    </row>
    <row r="856" spans="1:26" ht="18" customHeight="1">
      <c r="A856" s="538"/>
      <c r="B856" s="538"/>
      <c r="C856" s="538"/>
      <c r="D856" s="538"/>
      <c r="E856" s="538"/>
      <c r="F856" s="686"/>
      <c r="G856" s="538"/>
      <c r="H856" s="538"/>
      <c r="I856" s="538"/>
      <c r="J856" s="538"/>
      <c r="K856" s="538"/>
      <c r="L856" s="538"/>
      <c r="M856" s="538"/>
      <c r="N856" s="538"/>
      <c r="O856" s="538"/>
      <c r="P856" s="538"/>
      <c r="Q856" s="538"/>
      <c r="R856" s="538"/>
      <c r="S856" s="538"/>
      <c r="T856" s="538"/>
      <c r="U856" s="538"/>
      <c r="V856" s="538"/>
      <c r="W856" s="538"/>
      <c r="X856" s="538"/>
      <c r="Y856" s="538"/>
      <c r="Z856" s="538"/>
    </row>
    <row r="857" spans="1:26" ht="18" customHeight="1">
      <c r="A857" s="538"/>
      <c r="B857" s="538"/>
      <c r="C857" s="538"/>
      <c r="D857" s="538"/>
      <c r="E857" s="538"/>
      <c r="F857" s="686"/>
      <c r="G857" s="538"/>
      <c r="H857" s="538"/>
      <c r="I857" s="538"/>
      <c r="J857" s="538"/>
      <c r="K857" s="538"/>
      <c r="L857" s="538"/>
      <c r="M857" s="538"/>
      <c r="N857" s="538"/>
      <c r="O857" s="538"/>
      <c r="P857" s="538"/>
      <c r="Q857" s="538"/>
      <c r="R857" s="538"/>
      <c r="S857" s="538"/>
      <c r="T857" s="538"/>
      <c r="U857" s="538"/>
      <c r="V857" s="538"/>
      <c r="W857" s="538"/>
      <c r="X857" s="538"/>
      <c r="Y857" s="538"/>
      <c r="Z857" s="538"/>
    </row>
    <row r="858" spans="1:26" ht="18" customHeight="1">
      <c r="A858" s="538"/>
      <c r="B858" s="538"/>
      <c r="C858" s="538"/>
      <c r="D858" s="538"/>
      <c r="E858" s="538"/>
      <c r="F858" s="686"/>
      <c r="G858" s="538"/>
      <c r="H858" s="538"/>
      <c r="I858" s="538"/>
      <c r="J858" s="538"/>
      <c r="K858" s="538"/>
      <c r="L858" s="538"/>
      <c r="M858" s="538"/>
      <c r="N858" s="538"/>
      <c r="O858" s="538"/>
      <c r="P858" s="538"/>
      <c r="Q858" s="538"/>
      <c r="R858" s="538"/>
      <c r="S858" s="538"/>
      <c r="T858" s="538"/>
      <c r="U858" s="538"/>
      <c r="V858" s="538"/>
      <c r="W858" s="538"/>
      <c r="X858" s="538"/>
      <c r="Y858" s="538"/>
      <c r="Z858" s="538"/>
    </row>
    <row r="859" spans="1:26" ht="18" customHeight="1">
      <c r="A859" s="538"/>
      <c r="B859" s="538"/>
      <c r="C859" s="538"/>
      <c r="D859" s="538"/>
      <c r="E859" s="538"/>
      <c r="F859" s="686"/>
      <c r="G859" s="538"/>
      <c r="H859" s="538"/>
      <c r="I859" s="538"/>
      <c r="J859" s="538"/>
      <c r="K859" s="538"/>
      <c r="L859" s="538"/>
      <c r="M859" s="538"/>
      <c r="N859" s="538"/>
      <c r="O859" s="538"/>
      <c r="P859" s="538"/>
      <c r="Q859" s="538"/>
      <c r="R859" s="538"/>
      <c r="S859" s="538"/>
      <c r="T859" s="538"/>
      <c r="U859" s="538"/>
      <c r="V859" s="538"/>
      <c r="W859" s="538"/>
      <c r="X859" s="538"/>
      <c r="Y859" s="538"/>
      <c r="Z859" s="538"/>
    </row>
    <row r="860" spans="1:26" ht="18" customHeight="1">
      <c r="A860" s="538"/>
      <c r="B860" s="538"/>
      <c r="C860" s="538"/>
      <c r="D860" s="538"/>
      <c r="E860" s="538"/>
      <c r="F860" s="686"/>
      <c r="G860" s="538"/>
      <c r="H860" s="538"/>
      <c r="I860" s="538"/>
      <c r="J860" s="538"/>
      <c r="K860" s="538"/>
      <c r="L860" s="538"/>
      <c r="M860" s="538"/>
      <c r="N860" s="538"/>
      <c r="O860" s="538"/>
      <c r="P860" s="538"/>
      <c r="Q860" s="538"/>
      <c r="R860" s="538"/>
      <c r="S860" s="538"/>
      <c r="T860" s="538"/>
      <c r="U860" s="538"/>
      <c r="V860" s="538"/>
      <c r="W860" s="538"/>
      <c r="X860" s="538"/>
      <c r="Y860" s="538"/>
      <c r="Z860" s="538"/>
    </row>
    <row r="861" spans="1:26" ht="18" customHeight="1">
      <c r="A861" s="538"/>
      <c r="B861" s="538"/>
      <c r="C861" s="538"/>
      <c r="D861" s="538"/>
      <c r="E861" s="538"/>
      <c r="F861" s="686"/>
      <c r="G861" s="538"/>
      <c r="H861" s="538"/>
      <c r="I861" s="538"/>
      <c r="J861" s="538"/>
      <c r="K861" s="538"/>
      <c r="L861" s="538"/>
      <c r="M861" s="538"/>
      <c r="N861" s="538"/>
      <c r="O861" s="538"/>
      <c r="P861" s="538"/>
      <c r="Q861" s="538"/>
      <c r="R861" s="538"/>
      <c r="S861" s="538"/>
      <c r="T861" s="538"/>
      <c r="U861" s="538"/>
      <c r="V861" s="538"/>
      <c r="W861" s="538"/>
      <c r="X861" s="538"/>
      <c r="Y861" s="538"/>
      <c r="Z861" s="538"/>
    </row>
    <row r="862" spans="1:26" ht="18" customHeight="1">
      <c r="A862" s="538"/>
      <c r="B862" s="538"/>
      <c r="C862" s="538"/>
      <c r="D862" s="538"/>
      <c r="E862" s="538"/>
      <c r="F862" s="686"/>
      <c r="G862" s="538"/>
      <c r="H862" s="538"/>
      <c r="I862" s="538"/>
      <c r="J862" s="538"/>
      <c r="K862" s="538"/>
      <c r="L862" s="538"/>
      <c r="M862" s="538"/>
      <c r="N862" s="538"/>
      <c r="O862" s="538"/>
      <c r="P862" s="538"/>
      <c r="Q862" s="538"/>
      <c r="R862" s="538"/>
      <c r="S862" s="538"/>
      <c r="T862" s="538"/>
      <c r="U862" s="538"/>
      <c r="V862" s="538"/>
      <c r="W862" s="538"/>
      <c r="X862" s="538"/>
      <c r="Y862" s="538"/>
      <c r="Z862" s="538"/>
    </row>
    <row r="863" spans="1:26" ht="18" customHeight="1">
      <c r="A863" s="538"/>
      <c r="B863" s="538"/>
      <c r="C863" s="538"/>
      <c r="D863" s="538"/>
      <c r="E863" s="538"/>
      <c r="F863" s="686"/>
      <c r="G863" s="538"/>
      <c r="H863" s="538"/>
      <c r="I863" s="538"/>
      <c r="J863" s="538"/>
      <c r="K863" s="538"/>
      <c r="L863" s="538"/>
      <c r="M863" s="538"/>
      <c r="N863" s="538"/>
      <c r="O863" s="538"/>
      <c r="P863" s="538"/>
      <c r="Q863" s="538"/>
      <c r="R863" s="538"/>
      <c r="S863" s="538"/>
      <c r="T863" s="538"/>
      <c r="U863" s="538"/>
      <c r="V863" s="538"/>
      <c r="W863" s="538"/>
      <c r="X863" s="538"/>
      <c r="Y863" s="538"/>
      <c r="Z863" s="538"/>
    </row>
    <row r="864" spans="1:26" ht="18" customHeight="1">
      <c r="A864" s="538"/>
      <c r="B864" s="538"/>
      <c r="C864" s="538"/>
      <c r="D864" s="538"/>
      <c r="E864" s="538"/>
      <c r="F864" s="686"/>
      <c r="G864" s="538"/>
      <c r="H864" s="538"/>
      <c r="I864" s="538"/>
      <c r="J864" s="538"/>
      <c r="K864" s="538"/>
      <c r="L864" s="538"/>
      <c r="M864" s="538"/>
      <c r="N864" s="538"/>
      <c r="O864" s="538"/>
      <c r="P864" s="538"/>
      <c r="Q864" s="538"/>
      <c r="R864" s="538"/>
      <c r="S864" s="538"/>
      <c r="T864" s="538"/>
      <c r="U864" s="538"/>
      <c r="V864" s="538"/>
      <c r="W864" s="538"/>
      <c r="X864" s="538"/>
      <c r="Y864" s="538"/>
      <c r="Z864" s="538"/>
    </row>
    <row r="865" spans="1:26" ht="18" customHeight="1">
      <c r="A865" s="538"/>
      <c r="B865" s="538"/>
      <c r="C865" s="538"/>
      <c r="D865" s="538"/>
      <c r="E865" s="538"/>
      <c r="F865" s="686"/>
      <c r="G865" s="538"/>
      <c r="H865" s="538"/>
      <c r="I865" s="538"/>
      <c r="J865" s="538"/>
      <c r="K865" s="538"/>
      <c r="L865" s="538"/>
      <c r="M865" s="538"/>
      <c r="N865" s="538"/>
      <c r="O865" s="538"/>
      <c r="P865" s="538"/>
      <c r="Q865" s="538"/>
      <c r="R865" s="538"/>
      <c r="S865" s="538"/>
      <c r="T865" s="538"/>
      <c r="U865" s="538"/>
      <c r="V865" s="538"/>
      <c r="W865" s="538"/>
      <c r="X865" s="538"/>
      <c r="Y865" s="538"/>
      <c r="Z865" s="538"/>
    </row>
    <row r="866" spans="1:26" ht="18" customHeight="1">
      <c r="A866" s="538"/>
      <c r="B866" s="538"/>
      <c r="C866" s="538"/>
      <c r="D866" s="538"/>
      <c r="E866" s="538"/>
      <c r="F866" s="686"/>
      <c r="G866" s="538"/>
      <c r="H866" s="538"/>
      <c r="I866" s="538"/>
      <c r="J866" s="538"/>
      <c r="K866" s="538"/>
      <c r="L866" s="538"/>
      <c r="M866" s="538"/>
      <c r="N866" s="538"/>
      <c r="O866" s="538"/>
      <c r="P866" s="538"/>
      <c r="Q866" s="538"/>
      <c r="R866" s="538"/>
      <c r="S866" s="538"/>
      <c r="T866" s="538"/>
      <c r="U866" s="538"/>
      <c r="V866" s="538"/>
      <c r="W866" s="538"/>
      <c r="X866" s="538"/>
      <c r="Y866" s="538"/>
      <c r="Z866" s="538"/>
    </row>
    <row r="867" spans="1:26" ht="18" customHeight="1">
      <c r="A867" s="538"/>
      <c r="B867" s="538"/>
      <c r="C867" s="538"/>
      <c r="D867" s="538"/>
      <c r="E867" s="538"/>
      <c r="F867" s="686"/>
      <c r="G867" s="538"/>
      <c r="H867" s="538"/>
      <c r="I867" s="538"/>
      <c r="J867" s="538"/>
      <c r="K867" s="538"/>
      <c r="L867" s="538"/>
      <c r="M867" s="538"/>
      <c r="N867" s="538"/>
      <c r="O867" s="538"/>
      <c r="P867" s="538"/>
      <c r="Q867" s="538"/>
      <c r="R867" s="538"/>
      <c r="S867" s="538"/>
      <c r="T867" s="538"/>
      <c r="U867" s="538"/>
      <c r="V867" s="538"/>
      <c r="W867" s="538"/>
      <c r="X867" s="538"/>
      <c r="Y867" s="538"/>
      <c r="Z867" s="538"/>
    </row>
    <row r="868" spans="1:26" ht="18" customHeight="1">
      <c r="A868" s="538"/>
      <c r="B868" s="538"/>
      <c r="C868" s="538"/>
      <c r="D868" s="538"/>
      <c r="E868" s="538"/>
      <c r="F868" s="686"/>
      <c r="G868" s="538"/>
      <c r="H868" s="538"/>
      <c r="I868" s="538"/>
      <c r="J868" s="538"/>
      <c r="K868" s="538"/>
      <c r="L868" s="538"/>
      <c r="M868" s="538"/>
      <c r="N868" s="538"/>
      <c r="O868" s="538"/>
      <c r="P868" s="538"/>
      <c r="Q868" s="538"/>
      <c r="R868" s="538"/>
      <c r="S868" s="538"/>
      <c r="T868" s="538"/>
      <c r="U868" s="538"/>
      <c r="V868" s="538"/>
      <c r="W868" s="538"/>
      <c r="X868" s="538"/>
      <c r="Y868" s="538"/>
      <c r="Z868" s="538"/>
    </row>
    <row r="869" spans="1:26" ht="18" customHeight="1">
      <c r="A869" s="538"/>
      <c r="B869" s="538"/>
      <c r="C869" s="538"/>
      <c r="D869" s="538"/>
      <c r="E869" s="538"/>
      <c r="F869" s="686"/>
      <c r="G869" s="538"/>
      <c r="H869" s="538"/>
      <c r="I869" s="538"/>
      <c r="J869" s="538"/>
      <c r="K869" s="538"/>
      <c r="L869" s="538"/>
      <c r="M869" s="538"/>
      <c r="N869" s="538"/>
      <c r="O869" s="538"/>
      <c r="P869" s="538"/>
      <c r="Q869" s="538"/>
      <c r="R869" s="538"/>
      <c r="S869" s="538"/>
      <c r="T869" s="538"/>
      <c r="U869" s="538"/>
      <c r="V869" s="538"/>
      <c r="W869" s="538"/>
      <c r="X869" s="538"/>
      <c r="Y869" s="538"/>
      <c r="Z869" s="538"/>
    </row>
    <row r="870" spans="1:26" ht="18" customHeight="1">
      <c r="A870" s="538"/>
      <c r="B870" s="538"/>
      <c r="C870" s="538"/>
      <c r="D870" s="538"/>
      <c r="E870" s="538"/>
      <c r="F870" s="686"/>
      <c r="G870" s="538"/>
      <c r="H870" s="538"/>
      <c r="I870" s="538"/>
      <c r="J870" s="538"/>
      <c r="K870" s="538"/>
      <c r="L870" s="538"/>
      <c r="M870" s="538"/>
      <c r="N870" s="538"/>
      <c r="O870" s="538"/>
      <c r="P870" s="538"/>
      <c r="Q870" s="538"/>
      <c r="R870" s="538"/>
      <c r="S870" s="538"/>
      <c r="T870" s="538"/>
      <c r="U870" s="538"/>
      <c r="V870" s="538"/>
      <c r="W870" s="538"/>
      <c r="X870" s="538"/>
      <c r="Y870" s="538"/>
      <c r="Z870" s="538"/>
    </row>
    <row r="871" spans="1:26" ht="18" customHeight="1">
      <c r="A871" s="538"/>
      <c r="B871" s="538"/>
      <c r="C871" s="538"/>
      <c r="D871" s="538"/>
      <c r="E871" s="538"/>
      <c r="F871" s="686"/>
      <c r="G871" s="538"/>
      <c r="H871" s="538"/>
      <c r="I871" s="538"/>
      <c r="J871" s="538"/>
      <c r="K871" s="538"/>
      <c r="L871" s="538"/>
      <c r="M871" s="538"/>
      <c r="N871" s="538"/>
      <c r="O871" s="538"/>
      <c r="P871" s="538"/>
      <c r="Q871" s="538"/>
      <c r="R871" s="538"/>
      <c r="S871" s="538"/>
      <c r="T871" s="538"/>
      <c r="U871" s="538"/>
      <c r="V871" s="538"/>
      <c r="W871" s="538"/>
      <c r="X871" s="538"/>
      <c r="Y871" s="538"/>
      <c r="Z871" s="538"/>
    </row>
    <row r="872" spans="1:26" ht="18" customHeight="1">
      <c r="A872" s="538"/>
      <c r="B872" s="538"/>
      <c r="C872" s="538"/>
      <c r="D872" s="538"/>
      <c r="E872" s="538"/>
      <c r="F872" s="686"/>
      <c r="G872" s="538"/>
      <c r="H872" s="538"/>
      <c r="I872" s="538"/>
      <c r="J872" s="538"/>
      <c r="K872" s="538"/>
      <c r="L872" s="538"/>
      <c r="M872" s="538"/>
      <c r="N872" s="538"/>
      <c r="O872" s="538"/>
      <c r="P872" s="538"/>
      <c r="Q872" s="538"/>
      <c r="R872" s="538"/>
      <c r="S872" s="538"/>
      <c r="T872" s="538"/>
      <c r="U872" s="538"/>
      <c r="V872" s="538"/>
      <c r="W872" s="538"/>
      <c r="X872" s="538"/>
      <c r="Y872" s="538"/>
      <c r="Z872" s="538"/>
    </row>
    <row r="873" spans="1:26" ht="18" customHeight="1">
      <c r="A873" s="538"/>
      <c r="B873" s="538"/>
      <c r="C873" s="538"/>
      <c r="D873" s="538"/>
      <c r="E873" s="538"/>
      <c r="F873" s="686"/>
      <c r="G873" s="538"/>
      <c r="H873" s="538"/>
      <c r="I873" s="538"/>
      <c r="J873" s="538"/>
      <c r="K873" s="538"/>
      <c r="L873" s="538"/>
      <c r="M873" s="538"/>
      <c r="N873" s="538"/>
      <c r="O873" s="538"/>
      <c r="P873" s="538"/>
      <c r="Q873" s="538"/>
      <c r="R873" s="538"/>
      <c r="S873" s="538"/>
      <c r="T873" s="538"/>
      <c r="U873" s="538"/>
      <c r="V873" s="538"/>
      <c r="W873" s="538"/>
      <c r="X873" s="538"/>
      <c r="Y873" s="538"/>
      <c r="Z873" s="538"/>
    </row>
    <row r="874" spans="1:26" ht="18" customHeight="1">
      <c r="A874" s="538"/>
      <c r="B874" s="538"/>
      <c r="C874" s="538"/>
      <c r="D874" s="538"/>
      <c r="E874" s="538"/>
      <c r="F874" s="686"/>
      <c r="G874" s="538"/>
      <c r="H874" s="538"/>
      <c r="I874" s="538"/>
      <c r="J874" s="538"/>
      <c r="K874" s="538"/>
      <c r="L874" s="538"/>
      <c r="M874" s="538"/>
      <c r="N874" s="538"/>
      <c r="O874" s="538"/>
      <c r="P874" s="538"/>
      <c r="Q874" s="538"/>
      <c r="R874" s="538"/>
      <c r="S874" s="538"/>
      <c r="T874" s="538"/>
      <c r="U874" s="538"/>
      <c r="V874" s="538"/>
      <c r="W874" s="538"/>
      <c r="X874" s="538"/>
      <c r="Y874" s="538"/>
      <c r="Z874" s="538"/>
    </row>
    <row r="875" spans="1:26" ht="18" customHeight="1">
      <c r="A875" s="538"/>
      <c r="B875" s="538"/>
      <c r="C875" s="538"/>
      <c r="D875" s="538"/>
      <c r="E875" s="538"/>
      <c r="F875" s="686"/>
      <c r="G875" s="538"/>
      <c r="H875" s="538"/>
      <c r="I875" s="538"/>
      <c r="J875" s="538"/>
      <c r="K875" s="538"/>
      <c r="L875" s="538"/>
      <c r="M875" s="538"/>
      <c r="N875" s="538"/>
      <c r="O875" s="538"/>
      <c r="P875" s="538"/>
      <c r="Q875" s="538"/>
      <c r="R875" s="538"/>
      <c r="S875" s="538"/>
      <c r="T875" s="538"/>
      <c r="U875" s="538"/>
      <c r="V875" s="538"/>
      <c r="W875" s="538"/>
      <c r="X875" s="538"/>
      <c r="Y875" s="538"/>
      <c r="Z875" s="538"/>
    </row>
    <row r="876" spans="1:26" ht="18" customHeight="1">
      <c r="A876" s="538"/>
      <c r="B876" s="538"/>
      <c r="C876" s="538"/>
      <c r="D876" s="538"/>
      <c r="E876" s="538"/>
      <c r="F876" s="686"/>
      <c r="G876" s="538"/>
      <c r="H876" s="538"/>
      <c r="I876" s="538"/>
      <c r="J876" s="538"/>
      <c r="K876" s="538"/>
      <c r="L876" s="538"/>
      <c r="M876" s="538"/>
      <c r="N876" s="538"/>
      <c r="O876" s="538"/>
      <c r="P876" s="538"/>
      <c r="Q876" s="538"/>
      <c r="R876" s="538"/>
      <c r="S876" s="538"/>
      <c r="T876" s="538"/>
      <c r="U876" s="538"/>
      <c r="V876" s="538"/>
      <c r="W876" s="538"/>
      <c r="X876" s="538"/>
      <c r="Y876" s="538"/>
      <c r="Z876" s="538"/>
    </row>
    <row r="877" spans="1:26" ht="18" customHeight="1">
      <c r="A877" s="538"/>
      <c r="B877" s="538"/>
      <c r="C877" s="538"/>
      <c r="D877" s="538"/>
      <c r="E877" s="538"/>
      <c r="F877" s="686"/>
      <c r="G877" s="538"/>
      <c r="H877" s="538"/>
      <c r="I877" s="538"/>
      <c r="J877" s="538"/>
      <c r="K877" s="538"/>
      <c r="L877" s="538"/>
      <c r="M877" s="538"/>
      <c r="N877" s="538"/>
      <c r="O877" s="538"/>
      <c r="P877" s="538"/>
      <c r="Q877" s="538"/>
      <c r="R877" s="538"/>
      <c r="S877" s="538"/>
      <c r="T877" s="538"/>
      <c r="U877" s="538"/>
      <c r="V877" s="538"/>
      <c r="W877" s="538"/>
      <c r="X877" s="538"/>
      <c r="Y877" s="538"/>
      <c r="Z877" s="538"/>
    </row>
    <row r="878" spans="1:26" ht="18" customHeight="1">
      <c r="A878" s="538"/>
      <c r="B878" s="538"/>
      <c r="C878" s="538"/>
      <c r="D878" s="538"/>
      <c r="E878" s="538"/>
      <c r="F878" s="686"/>
      <c r="G878" s="538"/>
      <c r="H878" s="538"/>
      <c r="I878" s="538"/>
      <c r="J878" s="538"/>
      <c r="K878" s="538"/>
      <c r="L878" s="538"/>
      <c r="M878" s="538"/>
      <c r="N878" s="538"/>
      <c r="O878" s="538"/>
      <c r="P878" s="538"/>
      <c r="Q878" s="538"/>
      <c r="R878" s="538"/>
      <c r="S878" s="538"/>
      <c r="T878" s="538"/>
      <c r="U878" s="538"/>
      <c r="V878" s="538"/>
      <c r="W878" s="538"/>
      <c r="X878" s="538"/>
      <c r="Y878" s="538"/>
      <c r="Z878" s="538"/>
    </row>
    <row r="879" spans="1:26" ht="18" customHeight="1">
      <c r="A879" s="538"/>
      <c r="B879" s="538"/>
      <c r="C879" s="538"/>
      <c r="D879" s="538"/>
      <c r="E879" s="538"/>
      <c r="F879" s="686"/>
      <c r="G879" s="538"/>
      <c r="H879" s="538"/>
      <c r="I879" s="538"/>
      <c r="J879" s="538"/>
      <c r="K879" s="538"/>
      <c r="L879" s="538"/>
      <c r="M879" s="538"/>
      <c r="N879" s="538"/>
      <c r="O879" s="538"/>
      <c r="P879" s="538"/>
      <c r="Q879" s="538"/>
      <c r="R879" s="538"/>
      <c r="S879" s="538"/>
      <c r="T879" s="538"/>
      <c r="U879" s="538"/>
      <c r="V879" s="538"/>
      <c r="W879" s="538"/>
      <c r="X879" s="538"/>
      <c r="Y879" s="538"/>
      <c r="Z879" s="538"/>
    </row>
    <row r="880" spans="1:26" ht="18" customHeight="1">
      <c r="A880" s="538"/>
      <c r="B880" s="538"/>
      <c r="C880" s="538"/>
      <c r="D880" s="538"/>
      <c r="E880" s="538"/>
      <c r="F880" s="686"/>
      <c r="G880" s="538"/>
      <c r="H880" s="538"/>
      <c r="I880" s="538"/>
      <c r="J880" s="538"/>
      <c r="K880" s="538"/>
      <c r="L880" s="538"/>
      <c r="M880" s="538"/>
      <c r="N880" s="538"/>
      <c r="O880" s="538"/>
      <c r="P880" s="538"/>
      <c r="Q880" s="538"/>
      <c r="R880" s="538"/>
      <c r="S880" s="538"/>
      <c r="T880" s="538"/>
      <c r="U880" s="538"/>
      <c r="V880" s="538"/>
      <c r="W880" s="538"/>
      <c r="X880" s="538"/>
      <c r="Y880" s="538"/>
      <c r="Z880" s="538"/>
    </row>
    <row r="881" spans="1:26" ht="18" customHeight="1">
      <c r="A881" s="538"/>
      <c r="B881" s="538"/>
      <c r="C881" s="538"/>
      <c r="D881" s="538"/>
      <c r="E881" s="538"/>
      <c r="F881" s="686"/>
      <c r="G881" s="538"/>
      <c r="H881" s="538"/>
      <c r="I881" s="538"/>
      <c r="J881" s="538"/>
      <c r="K881" s="538"/>
      <c r="L881" s="538"/>
      <c r="M881" s="538"/>
      <c r="N881" s="538"/>
      <c r="O881" s="538"/>
      <c r="P881" s="538"/>
      <c r="Q881" s="538"/>
      <c r="R881" s="538"/>
      <c r="S881" s="538"/>
      <c r="T881" s="538"/>
      <c r="U881" s="538"/>
      <c r="V881" s="538"/>
      <c r="W881" s="538"/>
      <c r="X881" s="538"/>
      <c r="Y881" s="538"/>
      <c r="Z881" s="538"/>
    </row>
    <row r="882" spans="1:26" ht="18" customHeight="1">
      <c r="A882" s="538"/>
      <c r="B882" s="538"/>
      <c r="C882" s="538"/>
      <c r="D882" s="538"/>
      <c r="E882" s="538"/>
      <c r="F882" s="686"/>
      <c r="G882" s="538"/>
      <c r="H882" s="538"/>
      <c r="I882" s="538"/>
      <c r="J882" s="538"/>
      <c r="K882" s="538"/>
      <c r="L882" s="538"/>
      <c r="M882" s="538"/>
      <c r="N882" s="538"/>
      <c r="O882" s="538"/>
      <c r="P882" s="538"/>
      <c r="Q882" s="538"/>
      <c r="R882" s="538"/>
      <c r="S882" s="538"/>
      <c r="T882" s="538"/>
      <c r="U882" s="538"/>
      <c r="V882" s="538"/>
      <c r="W882" s="538"/>
      <c r="X882" s="538"/>
      <c r="Y882" s="538"/>
      <c r="Z882" s="538"/>
    </row>
    <row r="883" spans="1:26" ht="18" customHeight="1">
      <c r="A883" s="538"/>
      <c r="B883" s="538"/>
      <c r="C883" s="538"/>
      <c r="D883" s="538"/>
      <c r="E883" s="538"/>
      <c r="F883" s="686"/>
      <c r="G883" s="538"/>
      <c r="H883" s="538"/>
      <c r="I883" s="538"/>
      <c r="J883" s="538"/>
      <c r="K883" s="538"/>
      <c r="L883" s="538"/>
      <c r="M883" s="538"/>
      <c r="N883" s="538"/>
      <c r="O883" s="538"/>
      <c r="P883" s="538"/>
      <c r="Q883" s="538"/>
      <c r="R883" s="538"/>
      <c r="S883" s="538"/>
      <c r="T883" s="538"/>
      <c r="U883" s="538"/>
      <c r="V883" s="538"/>
      <c r="W883" s="538"/>
      <c r="X883" s="538"/>
      <c r="Y883" s="538"/>
      <c r="Z883" s="538"/>
    </row>
    <row r="884" spans="1:26" ht="18" customHeight="1">
      <c r="A884" s="538"/>
      <c r="B884" s="538"/>
      <c r="C884" s="538"/>
      <c r="D884" s="538"/>
      <c r="E884" s="538"/>
      <c r="F884" s="686"/>
      <c r="G884" s="538"/>
      <c r="H884" s="538"/>
      <c r="I884" s="538"/>
      <c r="J884" s="538"/>
      <c r="K884" s="538"/>
      <c r="L884" s="538"/>
      <c r="M884" s="538"/>
      <c r="N884" s="538"/>
      <c r="O884" s="538"/>
      <c r="P884" s="538"/>
      <c r="Q884" s="538"/>
      <c r="R884" s="538"/>
      <c r="S884" s="538"/>
      <c r="T884" s="538"/>
      <c r="U884" s="538"/>
      <c r="V884" s="538"/>
      <c r="W884" s="538"/>
      <c r="X884" s="538"/>
      <c r="Y884" s="538"/>
      <c r="Z884" s="538"/>
    </row>
    <row r="885" spans="1:26" ht="18" customHeight="1">
      <c r="A885" s="538"/>
      <c r="B885" s="538"/>
      <c r="C885" s="538"/>
      <c r="D885" s="538"/>
      <c r="E885" s="538"/>
      <c r="F885" s="686"/>
      <c r="G885" s="538"/>
      <c r="H885" s="538"/>
      <c r="I885" s="538"/>
      <c r="J885" s="538"/>
      <c r="K885" s="538"/>
      <c r="L885" s="538"/>
      <c r="M885" s="538"/>
      <c r="N885" s="538"/>
      <c r="O885" s="538"/>
      <c r="P885" s="538"/>
      <c r="Q885" s="538"/>
      <c r="R885" s="538"/>
      <c r="S885" s="538"/>
      <c r="T885" s="538"/>
      <c r="U885" s="538"/>
      <c r="V885" s="538"/>
      <c r="W885" s="538"/>
      <c r="X885" s="538"/>
      <c r="Y885" s="538"/>
      <c r="Z885" s="538"/>
    </row>
    <row r="886" spans="1:26" ht="18" customHeight="1">
      <c r="A886" s="538"/>
      <c r="B886" s="538"/>
      <c r="C886" s="538"/>
      <c r="D886" s="538"/>
      <c r="E886" s="538"/>
      <c r="F886" s="686"/>
      <c r="G886" s="538"/>
      <c r="H886" s="538"/>
      <c r="I886" s="538"/>
      <c r="J886" s="538"/>
      <c r="K886" s="538"/>
      <c r="L886" s="538"/>
      <c r="M886" s="538"/>
      <c r="N886" s="538"/>
      <c r="O886" s="538"/>
      <c r="P886" s="538"/>
      <c r="Q886" s="538"/>
      <c r="R886" s="538"/>
      <c r="S886" s="538"/>
      <c r="T886" s="538"/>
      <c r="U886" s="538"/>
      <c r="V886" s="538"/>
      <c r="W886" s="538"/>
      <c r="X886" s="538"/>
      <c r="Y886" s="538"/>
      <c r="Z886" s="538"/>
    </row>
    <row r="887" spans="1:26" ht="18" customHeight="1">
      <c r="A887" s="538"/>
      <c r="B887" s="538"/>
      <c r="C887" s="538"/>
      <c r="D887" s="538"/>
      <c r="E887" s="538"/>
      <c r="F887" s="686"/>
      <c r="G887" s="538"/>
      <c r="H887" s="538"/>
      <c r="I887" s="538"/>
      <c r="J887" s="538"/>
      <c r="K887" s="538"/>
      <c r="L887" s="538"/>
      <c r="M887" s="538"/>
      <c r="N887" s="538"/>
      <c r="O887" s="538"/>
      <c r="P887" s="538"/>
      <c r="Q887" s="538"/>
      <c r="R887" s="538"/>
      <c r="S887" s="538"/>
      <c r="T887" s="538"/>
      <c r="U887" s="538"/>
      <c r="V887" s="538"/>
      <c r="W887" s="538"/>
      <c r="X887" s="538"/>
      <c r="Y887" s="538"/>
      <c r="Z887" s="538"/>
    </row>
    <row r="888" spans="1:26" ht="18" customHeight="1">
      <c r="A888" s="538"/>
      <c r="B888" s="538"/>
      <c r="C888" s="538"/>
      <c r="D888" s="538"/>
      <c r="E888" s="538"/>
      <c r="F888" s="686"/>
      <c r="G888" s="538"/>
      <c r="H888" s="538"/>
      <c r="I888" s="538"/>
      <c r="J888" s="538"/>
      <c r="K888" s="538"/>
      <c r="L888" s="538"/>
      <c r="M888" s="538"/>
      <c r="N888" s="538"/>
      <c r="O888" s="538"/>
      <c r="P888" s="538"/>
      <c r="Q888" s="538"/>
      <c r="R888" s="538"/>
      <c r="S888" s="538"/>
      <c r="T888" s="538"/>
      <c r="U888" s="538"/>
      <c r="V888" s="538"/>
      <c r="W888" s="538"/>
      <c r="X888" s="538"/>
      <c r="Y888" s="538"/>
      <c r="Z888" s="538"/>
    </row>
    <row r="889" spans="1:26" ht="18" customHeight="1">
      <c r="A889" s="538"/>
      <c r="B889" s="538"/>
      <c r="C889" s="538"/>
      <c r="D889" s="538"/>
      <c r="E889" s="538"/>
      <c r="F889" s="686"/>
      <c r="G889" s="538"/>
      <c r="H889" s="538"/>
      <c r="I889" s="538"/>
      <c r="J889" s="538"/>
      <c r="K889" s="538"/>
      <c r="L889" s="538"/>
      <c r="M889" s="538"/>
      <c r="N889" s="538"/>
      <c r="O889" s="538"/>
      <c r="P889" s="538"/>
      <c r="Q889" s="538"/>
      <c r="R889" s="538"/>
      <c r="S889" s="538"/>
      <c r="T889" s="538"/>
      <c r="U889" s="538"/>
      <c r="V889" s="538"/>
      <c r="W889" s="538"/>
      <c r="X889" s="538"/>
      <c r="Y889" s="538"/>
      <c r="Z889" s="538"/>
    </row>
    <row r="890" spans="1:26" ht="18" customHeight="1">
      <c r="A890" s="538"/>
      <c r="B890" s="538"/>
      <c r="C890" s="538"/>
      <c r="D890" s="538"/>
      <c r="E890" s="538"/>
      <c r="F890" s="686"/>
      <c r="G890" s="538"/>
      <c r="H890" s="538"/>
      <c r="I890" s="538"/>
      <c r="J890" s="538"/>
      <c r="K890" s="538"/>
      <c r="L890" s="538"/>
      <c r="M890" s="538"/>
      <c r="N890" s="538"/>
      <c r="O890" s="538"/>
      <c r="P890" s="538"/>
      <c r="Q890" s="538"/>
      <c r="R890" s="538"/>
      <c r="S890" s="538"/>
      <c r="T890" s="538"/>
      <c r="U890" s="538"/>
      <c r="V890" s="538"/>
      <c r="W890" s="538"/>
      <c r="X890" s="538"/>
      <c r="Y890" s="538"/>
      <c r="Z890" s="538"/>
    </row>
    <row r="891" spans="1:26" ht="18" customHeight="1">
      <c r="A891" s="538"/>
      <c r="B891" s="538"/>
      <c r="C891" s="538"/>
      <c r="D891" s="538"/>
      <c r="E891" s="538"/>
      <c r="F891" s="686"/>
      <c r="G891" s="538"/>
      <c r="H891" s="538"/>
      <c r="I891" s="538"/>
      <c r="J891" s="538"/>
      <c r="K891" s="538"/>
      <c r="L891" s="538"/>
      <c r="M891" s="538"/>
      <c r="N891" s="538"/>
      <c r="O891" s="538"/>
      <c r="P891" s="538"/>
      <c r="Q891" s="538"/>
      <c r="R891" s="538"/>
      <c r="S891" s="538"/>
      <c r="T891" s="538"/>
      <c r="U891" s="538"/>
      <c r="V891" s="538"/>
      <c r="W891" s="538"/>
      <c r="X891" s="538"/>
      <c r="Y891" s="538"/>
      <c r="Z891" s="538"/>
    </row>
    <row r="892" spans="1:26" ht="18" customHeight="1">
      <c r="A892" s="538"/>
      <c r="B892" s="538"/>
      <c r="C892" s="538"/>
      <c r="D892" s="538"/>
      <c r="E892" s="538"/>
      <c r="F892" s="686"/>
      <c r="G892" s="538"/>
      <c r="H892" s="538"/>
      <c r="I892" s="538"/>
      <c r="J892" s="538"/>
      <c r="K892" s="538"/>
      <c r="L892" s="538"/>
      <c r="M892" s="538"/>
      <c r="N892" s="538"/>
      <c r="O892" s="538"/>
      <c r="P892" s="538"/>
      <c r="Q892" s="538"/>
      <c r="R892" s="538"/>
      <c r="S892" s="538"/>
      <c r="T892" s="538"/>
      <c r="U892" s="538"/>
      <c r="V892" s="538"/>
      <c r="W892" s="538"/>
      <c r="X892" s="538"/>
      <c r="Y892" s="538"/>
      <c r="Z892" s="538"/>
    </row>
    <row r="893" spans="1:26" ht="18" customHeight="1">
      <c r="A893" s="538"/>
      <c r="B893" s="538"/>
      <c r="C893" s="538"/>
      <c r="D893" s="538"/>
      <c r="E893" s="538"/>
      <c r="F893" s="686"/>
      <c r="G893" s="538"/>
      <c r="H893" s="538"/>
      <c r="I893" s="538"/>
      <c r="J893" s="538"/>
      <c r="K893" s="538"/>
      <c r="L893" s="538"/>
      <c r="M893" s="538"/>
      <c r="N893" s="538"/>
      <c r="O893" s="538"/>
      <c r="P893" s="538"/>
      <c r="Q893" s="538"/>
      <c r="R893" s="538"/>
      <c r="S893" s="538"/>
      <c r="T893" s="538"/>
      <c r="U893" s="538"/>
      <c r="V893" s="538"/>
      <c r="W893" s="538"/>
      <c r="X893" s="538"/>
      <c r="Y893" s="538"/>
      <c r="Z893" s="538"/>
    </row>
    <row r="894" spans="1:26" ht="18" customHeight="1">
      <c r="A894" s="538"/>
      <c r="B894" s="538"/>
      <c r="C894" s="538"/>
      <c r="D894" s="538"/>
      <c r="E894" s="538"/>
      <c r="F894" s="686"/>
      <c r="G894" s="538"/>
      <c r="H894" s="538"/>
      <c r="I894" s="538"/>
      <c r="J894" s="538"/>
      <c r="K894" s="538"/>
      <c r="L894" s="538"/>
      <c r="M894" s="538"/>
      <c r="N894" s="538"/>
      <c r="O894" s="538"/>
      <c r="P894" s="538"/>
      <c r="Q894" s="538"/>
      <c r="R894" s="538"/>
      <c r="S894" s="538"/>
      <c r="T894" s="538"/>
      <c r="U894" s="538"/>
      <c r="V894" s="538"/>
      <c r="W894" s="538"/>
      <c r="X894" s="538"/>
      <c r="Y894" s="538"/>
      <c r="Z894" s="538"/>
    </row>
    <row r="895" spans="1:26" ht="18" customHeight="1">
      <c r="A895" s="538"/>
      <c r="B895" s="538"/>
      <c r="C895" s="538"/>
      <c r="D895" s="538"/>
      <c r="E895" s="538"/>
      <c r="F895" s="686"/>
      <c r="G895" s="538"/>
      <c r="H895" s="538"/>
      <c r="I895" s="538"/>
      <c r="J895" s="538"/>
      <c r="K895" s="538"/>
      <c r="L895" s="538"/>
      <c r="M895" s="538"/>
      <c r="N895" s="538"/>
      <c r="O895" s="538"/>
      <c r="P895" s="538"/>
      <c r="Q895" s="538"/>
      <c r="R895" s="538"/>
      <c r="S895" s="538"/>
      <c r="T895" s="538"/>
      <c r="U895" s="538"/>
      <c r="V895" s="538"/>
      <c r="W895" s="538"/>
      <c r="X895" s="538"/>
      <c r="Y895" s="538"/>
      <c r="Z895" s="538"/>
    </row>
    <row r="896" spans="1:26" ht="18" customHeight="1">
      <c r="A896" s="538"/>
      <c r="B896" s="538"/>
      <c r="C896" s="538"/>
      <c r="D896" s="538"/>
      <c r="E896" s="538"/>
      <c r="F896" s="686"/>
      <c r="G896" s="538"/>
      <c r="H896" s="538"/>
      <c r="I896" s="538"/>
      <c r="J896" s="538"/>
      <c r="K896" s="538"/>
      <c r="L896" s="538"/>
      <c r="M896" s="538"/>
      <c r="N896" s="538"/>
      <c r="O896" s="538"/>
      <c r="P896" s="538"/>
      <c r="Q896" s="538"/>
      <c r="R896" s="538"/>
      <c r="S896" s="538"/>
      <c r="T896" s="538"/>
      <c r="U896" s="538"/>
      <c r="V896" s="538"/>
      <c r="W896" s="538"/>
      <c r="X896" s="538"/>
      <c r="Y896" s="538"/>
      <c r="Z896" s="538"/>
    </row>
    <row r="897" spans="1:26" ht="18" customHeight="1">
      <c r="A897" s="538"/>
      <c r="B897" s="538"/>
      <c r="C897" s="538"/>
      <c r="D897" s="538"/>
      <c r="E897" s="538"/>
      <c r="F897" s="686"/>
      <c r="G897" s="538"/>
      <c r="H897" s="538"/>
      <c r="I897" s="538"/>
      <c r="J897" s="538"/>
      <c r="K897" s="538"/>
      <c r="L897" s="538"/>
      <c r="M897" s="538"/>
      <c r="N897" s="538"/>
      <c r="O897" s="538"/>
      <c r="P897" s="538"/>
      <c r="Q897" s="538"/>
      <c r="R897" s="538"/>
      <c r="S897" s="538"/>
      <c r="T897" s="538"/>
      <c r="U897" s="538"/>
      <c r="V897" s="538"/>
      <c r="W897" s="538"/>
      <c r="X897" s="538"/>
      <c r="Y897" s="538"/>
      <c r="Z897" s="538"/>
    </row>
    <row r="898" spans="1:26" ht="18" customHeight="1">
      <c r="A898" s="538"/>
      <c r="B898" s="538"/>
      <c r="C898" s="538"/>
      <c r="D898" s="538"/>
      <c r="E898" s="538"/>
      <c r="F898" s="686"/>
      <c r="G898" s="538"/>
      <c r="H898" s="538"/>
      <c r="I898" s="538"/>
      <c r="J898" s="538"/>
      <c r="K898" s="538"/>
      <c r="L898" s="538"/>
      <c r="M898" s="538"/>
      <c r="N898" s="538"/>
      <c r="O898" s="538"/>
      <c r="P898" s="538"/>
      <c r="Q898" s="538"/>
      <c r="R898" s="538"/>
      <c r="S898" s="538"/>
      <c r="T898" s="538"/>
      <c r="U898" s="538"/>
      <c r="V898" s="538"/>
      <c r="W898" s="538"/>
      <c r="X898" s="538"/>
      <c r="Y898" s="538"/>
      <c r="Z898" s="538"/>
    </row>
    <row r="899" spans="1:26" ht="18" customHeight="1">
      <c r="A899" s="538"/>
      <c r="B899" s="538"/>
      <c r="C899" s="538"/>
      <c r="D899" s="538"/>
      <c r="E899" s="538"/>
      <c r="F899" s="686"/>
      <c r="G899" s="538"/>
      <c r="H899" s="538"/>
      <c r="I899" s="538"/>
      <c r="J899" s="538"/>
      <c r="K899" s="538"/>
      <c r="L899" s="538"/>
      <c r="M899" s="538"/>
      <c r="N899" s="538"/>
      <c r="O899" s="538"/>
      <c r="P899" s="538"/>
      <c r="Q899" s="538"/>
      <c r="R899" s="538"/>
      <c r="S899" s="538"/>
      <c r="T899" s="538"/>
      <c r="U899" s="538"/>
      <c r="V899" s="538"/>
      <c r="W899" s="538"/>
      <c r="X899" s="538"/>
      <c r="Y899" s="538"/>
      <c r="Z899" s="538"/>
    </row>
    <row r="900" spans="1:26" ht="18" customHeight="1">
      <c r="A900" s="538"/>
      <c r="B900" s="538"/>
      <c r="C900" s="538"/>
      <c r="D900" s="538"/>
      <c r="E900" s="538"/>
      <c r="F900" s="686"/>
      <c r="G900" s="538"/>
      <c r="H900" s="538"/>
      <c r="I900" s="538"/>
      <c r="J900" s="538"/>
      <c r="K900" s="538"/>
      <c r="L900" s="538"/>
      <c r="M900" s="538"/>
      <c r="N900" s="538"/>
      <c r="O900" s="538"/>
      <c r="P900" s="538"/>
      <c r="Q900" s="538"/>
      <c r="R900" s="538"/>
      <c r="S900" s="538"/>
      <c r="T900" s="538"/>
      <c r="U900" s="538"/>
      <c r="V900" s="538"/>
      <c r="W900" s="538"/>
      <c r="X900" s="538"/>
      <c r="Y900" s="538"/>
      <c r="Z900" s="538"/>
    </row>
    <row r="901" spans="1:26" ht="18" customHeight="1">
      <c r="A901" s="538"/>
      <c r="B901" s="538"/>
      <c r="C901" s="538"/>
      <c r="D901" s="538"/>
      <c r="E901" s="538"/>
      <c r="F901" s="686"/>
      <c r="G901" s="538"/>
      <c r="H901" s="538"/>
      <c r="I901" s="538"/>
      <c r="J901" s="538"/>
      <c r="K901" s="538"/>
      <c r="L901" s="538"/>
      <c r="M901" s="538"/>
      <c r="N901" s="538"/>
      <c r="O901" s="538"/>
      <c r="P901" s="538"/>
      <c r="Q901" s="538"/>
      <c r="R901" s="538"/>
      <c r="S901" s="538"/>
      <c r="T901" s="538"/>
      <c r="U901" s="538"/>
      <c r="V901" s="538"/>
      <c r="W901" s="538"/>
      <c r="X901" s="538"/>
      <c r="Y901" s="538"/>
      <c r="Z901" s="538"/>
    </row>
    <row r="902" spans="1:26" ht="18" customHeight="1">
      <c r="A902" s="538"/>
      <c r="B902" s="538"/>
      <c r="C902" s="538"/>
      <c r="D902" s="538"/>
      <c r="E902" s="538"/>
      <c r="F902" s="686"/>
      <c r="G902" s="538"/>
      <c r="H902" s="538"/>
      <c r="I902" s="538"/>
      <c r="J902" s="538"/>
      <c r="K902" s="538"/>
      <c r="L902" s="538"/>
      <c r="M902" s="538"/>
      <c r="N902" s="538"/>
      <c r="O902" s="538"/>
      <c r="P902" s="538"/>
      <c r="Q902" s="538"/>
      <c r="R902" s="538"/>
      <c r="S902" s="538"/>
      <c r="T902" s="538"/>
      <c r="U902" s="538"/>
      <c r="V902" s="538"/>
      <c r="W902" s="538"/>
      <c r="X902" s="538"/>
      <c r="Y902" s="538"/>
      <c r="Z902" s="538"/>
    </row>
    <row r="903" spans="1:26" ht="18" customHeight="1">
      <c r="A903" s="538"/>
      <c r="B903" s="538"/>
      <c r="C903" s="538"/>
      <c r="D903" s="538"/>
      <c r="E903" s="538"/>
      <c r="F903" s="686"/>
      <c r="G903" s="538"/>
      <c r="H903" s="538"/>
      <c r="I903" s="538"/>
      <c r="J903" s="538"/>
      <c r="K903" s="538"/>
      <c r="L903" s="538"/>
      <c r="M903" s="538"/>
      <c r="N903" s="538"/>
      <c r="O903" s="538"/>
      <c r="P903" s="538"/>
      <c r="Q903" s="538"/>
      <c r="R903" s="538"/>
      <c r="S903" s="538"/>
      <c r="T903" s="538"/>
      <c r="U903" s="538"/>
      <c r="V903" s="538"/>
      <c r="W903" s="538"/>
      <c r="X903" s="538"/>
      <c r="Y903" s="538"/>
      <c r="Z903" s="538"/>
    </row>
    <row r="904" spans="1:26" ht="18" customHeight="1">
      <c r="A904" s="538"/>
      <c r="B904" s="538"/>
      <c r="C904" s="538"/>
      <c r="D904" s="538"/>
      <c r="E904" s="538"/>
      <c r="F904" s="686"/>
      <c r="G904" s="538"/>
      <c r="H904" s="538"/>
      <c r="I904" s="538"/>
      <c r="J904" s="538"/>
      <c r="K904" s="538"/>
      <c r="L904" s="538"/>
      <c r="M904" s="538"/>
      <c r="N904" s="538"/>
      <c r="O904" s="538"/>
      <c r="P904" s="538"/>
      <c r="Q904" s="538"/>
      <c r="R904" s="538"/>
      <c r="S904" s="538"/>
      <c r="T904" s="538"/>
      <c r="U904" s="538"/>
      <c r="V904" s="538"/>
      <c r="W904" s="538"/>
      <c r="X904" s="538"/>
      <c r="Y904" s="538"/>
      <c r="Z904" s="538"/>
    </row>
    <row r="905" spans="1:26" ht="18" customHeight="1">
      <c r="A905" s="538"/>
      <c r="B905" s="538"/>
      <c r="C905" s="538"/>
      <c r="D905" s="538"/>
      <c r="E905" s="538"/>
      <c r="F905" s="686"/>
      <c r="G905" s="538"/>
      <c r="H905" s="538"/>
      <c r="I905" s="538"/>
      <c r="J905" s="538"/>
      <c r="K905" s="538"/>
      <c r="L905" s="538"/>
      <c r="M905" s="538"/>
      <c r="N905" s="538"/>
      <c r="O905" s="538"/>
      <c r="P905" s="538"/>
      <c r="Q905" s="538"/>
      <c r="R905" s="538"/>
      <c r="S905" s="538"/>
      <c r="T905" s="538"/>
      <c r="U905" s="538"/>
      <c r="V905" s="538"/>
      <c r="W905" s="538"/>
      <c r="X905" s="538"/>
      <c r="Y905" s="538"/>
      <c r="Z905" s="538"/>
    </row>
    <row r="906" spans="1:26" ht="18" customHeight="1">
      <c r="A906" s="538"/>
      <c r="B906" s="538"/>
      <c r="C906" s="538"/>
      <c r="D906" s="538"/>
      <c r="E906" s="538"/>
      <c r="F906" s="686"/>
      <c r="G906" s="538"/>
      <c r="H906" s="538"/>
      <c r="I906" s="538"/>
      <c r="J906" s="538"/>
      <c r="K906" s="538"/>
      <c r="L906" s="538"/>
      <c r="M906" s="538"/>
      <c r="N906" s="538"/>
      <c r="O906" s="538"/>
      <c r="P906" s="538"/>
      <c r="Q906" s="538"/>
      <c r="R906" s="538"/>
      <c r="S906" s="538"/>
      <c r="T906" s="538"/>
      <c r="U906" s="538"/>
      <c r="V906" s="538"/>
      <c r="W906" s="538"/>
      <c r="X906" s="538"/>
      <c r="Y906" s="538"/>
      <c r="Z906" s="538"/>
    </row>
    <row r="907" spans="1:26" ht="18" customHeight="1">
      <c r="A907" s="538"/>
      <c r="B907" s="538"/>
      <c r="C907" s="538"/>
      <c r="D907" s="538"/>
      <c r="E907" s="538"/>
      <c r="F907" s="686"/>
      <c r="G907" s="538"/>
      <c r="H907" s="538"/>
      <c r="I907" s="538"/>
      <c r="J907" s="538"/>
      <c r="K907" s="538"/>
      <c r="L907" s="538"/>
      <c r="M907" s="538"/>
      <c r="N907" s="538"/>
      <c r="O907" s="538"/>
      <c r="P907" s="538"/>
      <c r="Q907" s="538"/>
      <c r="R907" s="538"/>
      <c r="S907" s="538"/>
      <c r="T907" s="538"/>
      <c r="U907" s="538"/>
      <c r="V907" s="538"/>
      <c r="W907" s="538"/>
      <c r="X907" s="538"/>
      <c r="Y907" s="538"/>
      <c r="Z907" s="538"/>
    </row>
    <row r="908" spans="1:26" ht="18" customHeight="1">
      <c r="A908" s="538"/>
      <c r="B908" s="538"/>
      <c r="C908" s="538"/>
      <c r="D908" s="538"/>
      <c r="E908" s="538"/>
      <c r="F908" s="686"/>
      <c r="G908" s="538"/>
      <c r="H908" s="538"/>
      <c r="I908" s="538"/>
      <c r="J908" s="538"/>
      <c r="K908" s="538"/>
      <c r="L908" s="538"/>
      <c r="M908" s="538"/>
      <c r="N908" s="538"/>
      <c r="O908" s="538"/>
      <c r="P908" s="538"/>
      <c r="Q908" s="538"/>
      <c r="R908" s="538"/>
      <c r="S908" s="538"/>
      <c r="T908" s="538"/>
      <c r="U908" s="538"/>
      <c r="V908" s="538"/>
      <c r="W908" s="538"/>
      <c r="X908" s="538"/>
      <c r="Y908" s="538"/>
      <c r="Z908" s="538"/>
    </row>
    <row r="909" spans="1:26" ht="18" customHeight="1">
      <c r="A909" s="538"/>
      <c r="B909" s="538"/>
      <c r="C909" s="538"/>
      <c r="D909" s="538"/>
      <c r="E909" s="538"/>
      <c r="F909" s="686"/>
      <c r="G909" s="538"/>
      <c r="H909" s="538"/>
      <c r="I909" s="538"/>
      <c r="J909" s="538"/>
      <c r="K909" s="538"/>
      <c r="L909" s="538"/>
      <c r="M909" s="538"/>
      <c r="N909" s="538"/>
      <c r="O909" s="538"/>
      <c r="P909" s="538"/>
      <c r="Q909" s="538"/>
      <c r="R909" s="538"/>
      <c r="S909" s="538"/>
      <c r="T909" s="538"/>
      <c r="U909" s="538"/>
      <c r="V909" s="538"/>
      <c r="W909" s="538"/>
      <c r="X909" s="538"/>
      <c r="Y909" s="538"/>
      <c r="Z909" s="538"/>
    </row>
    <row r="910" spans="1:26" ht="18" customHeight="1">
      <c r="A910" s="538"/>
      <c r="B910" s="538"/>
      <c r="C910" s="538"/>
      <c r="D910" s="538"/>
      <c r="E910" s="538"/>
      <c r="F910" s="686"/>
      <c r="G910" s="538"/>
      <c r="H910" s="538"/>
      <c r="I910" s="538"/>
      <c r="J910" s="538"/>
      <c r="K910" s="538"/>
      <c r="L910" s="538"/>
      <c r="M910" s="538"/>
      <c r="N910" s="538"/>
      <c r="O910" s="538"/>
      <c r="P910" s="538"/>
      <c r="Q910" s="538"/>
      <c r="R910" s="538"/>
      <c r="S910" s="538"/>
      <c r="T910" s="538"/>
      <c r="U910" s="538"/>
      <c r="V910" s="538"/>
      <c r="W910" s="538"/>
      <c r="X910" s="538"/>
      <c r="Y910" s="538"/>
      <c r="Z910" s="538"/>
    </row>
    <row r="911" spans="1:26" ht="18" customHeight="1">
      <c r="A911" s="538"/>
      <c r="B911" s="538"/>
      <c r="C911" s="538"/>
      <c r="D911" s="538"/>
      <c r="E911" s="538"/>
      <c r="F911" s="686"/>
      <c r="G911" s="538"/>
      <c r="H911" s="538"/>
      <c r="I911" s="538"/>
      <c r="J911" s="538"/>
      <c r="K911" s="538"/>
      <c r="L911" s="538"/>
      <c r="M911" s="538"/>
      <c r="N911" s="538"/>
      <c r="O911" s="538"/>
      <c r="P911" s="538"/>
      <c r="Q911" s="538"/>
      <c r="R911" s="538"/>
      <c r="S911" s="538"/>
      <c r="T911" s="538"/>
      <c r="U911" s="538"/>
      <c r="V911" s="538"/>
      <c r="W911" s="538"/>
      <c r="X911" s="538"/>
      <c r="Y911" s="538"/>
      <c r="Z911" s="538"/>
    </row>
    <row r="912" spans="1:26" ht="18" customHeight="1">
      <c r="A912" s="538"/>
      <c r="B912" s="538"/>
      <c r="C912" s="538"/>
      <c r="D912" s="538"/>
      <c r="E912" s="538"/>
      <c r="F912" s="686"/>
      <c r="G912" s="538"/>
      <c r="H912" s="538"/>
      <c r="I912" s="538"/>
      <c r="J912" s="538"/>
      <c r="K912" s="538"/>
      <c r="L912" s="538"/>
      <c r="M912" s="538"/>
      <c r="N912" s="538"/>
      <c r="O912" s="538"/>
      <c r="P912" s="538"/>
      <c r="Q912" s="538"/>
      <c r="R912" s="538"/>
      <c r="S912" s="538"/>
      <c r="T912" s="538"/>
      <c r="U912" s="538"/>
      <c r="V912" s="538"/>
      <c r="W912" s="538"/>
      <c r="X912" s="538"/>
      <c r="Y912" s="538"/>
      <c r="Z912" s="538"/>
    </row>
    <row r="913" spans="1:26" ht="18" customHeight="1">
      <c r="A913" s="538"/>
      <c r="B913" s="538"/>
      <c r="C913" s="538"/>
      <c r="D913" s="538"/>
      <c r="E913" s="538"/>
      <c r="F913" s="686"/>
      <c r="G913" s="538"/>
      <c r="H913" s="538"/>
      <c r="I913" s="538"/>
      <c r="J913" s="538"/>
      <c r="K913" s="538"/>
      <c r="L913" s="538"/>
      <c r="M913" s="538"/>
      <c r="N913" s="538"/>
      <c r="O913" s="538"/>
      <c r="P913" s="538"/>
      <c r="Q913" s="538"/>
      <c r="R913" s="538"/>
      <c r="S913" s="538"/>
      <c r="T913" s="538"/>
      <c r="U913" s="538"/>
      <c r="V913" s="538"/>
      <c r="W913" s="538"/>
      <c r="X913" s="538"/>
      <c r="Y913" s="538"/>
      <c r="Z913" s="538"/>
    </row>
    <row r="914" spans="1:26" ht="18" customHeight="1">
      <c r="A914" s="538"/>
      <c r="B914" s="538"/>
      <c r="C914" s="538"/>
      <c r="D914" s="538"/>
      <c r="E914" s="538"/>
      <c r="F914" s="686"/>
      <c r="G914" s="538"/>
      <c r="H914" s="538"/>
      <c r="I914" s="538"/>
      <c r="J914" s="538"/>
      <c r="K914" s="538"/>
      <c r="L914" s="538"/>
      <c r="M914" s="538"/>
      <c r="N914" s="538"/>
      <c r="O914" s="538"/>
      <c r="P914" s="538"/>
      <c r="Q914" s="538"/>
      <c r="R914" s="538"/>
      <c r="S914" s="538"/>
      <c r="T914" s="538"/>
      <c r="U914" s="538"/>
      <c r="V914" s="538"/>
      <c r="W914" s="538"/>
      <c r="X914" s="538"/>
      <c r="Y914" s="538"/>
      <c r="Z914" s="538"/>
    </row>
    <row r="915" spans="1:26" ht="18" customHeight="1">
      <c r="A915" s="538"/>
      <c r="B915" s="538"/>
      <c r="C915" s="538"/>
      <c r="D915" s="538"/>
      <c r="E915" s="538"/>
      <c r="F915" s="686"/>
      <c r="G915" s="538"/>
      <c r="H915" s="538"/>
      <c r="I915" s="538"/>
      <c r="J915" s="538"/>
      <c r="K915" s="538"/>
      <c r="L915" s="538"/>
      <c r="M915" s="538"/>
      <c r="N915" s="538"/>
      <c r="O915" s="538"/>
      <c r="P915" s="538"/>
      <c r="Q915" s="538"/>
      <c r="R915" s="538"/>
      <c r="S915" s="538"/>
      <c r="T915" s="538"/>
      <c r="U915" s="538"/>
      <c r="V915" s="538"/>
      <c r="W915" s="538"/>
      <c r="X915" s="538"/>
      <c r="Y915" s="538"/>
      <c r="Z915" s="538"/>
    </row>
    <row r="916" spans="1:26" ht="18" customHeight="1">
      <c r="A916" s="538"/>
      <c r="B916" s="538"/>
      <c r="C916" s="538"/>
      <c r="D916" s="538"/>
      <c r="E916" s="538"/>
      <c r="F916" s="686"/>
      <c r="G916" s="538"/>
      <c r="H916" s="538"/>
      <c r="I916" s="538"/>
      <c r="J916" s="538"/>
      <c r="K916" s="538"/>
      <c r="L916" s="538"/>
      <c r="M916" s="538"/>
      <c r="N916" s="538"/>
      <c r="O916" s="538"/>
      <c r="P916" s="538"/>
      <c r="Q916" s="538"/>
      <c r="R916" s="538"/>
      <c r="S916" s="538"/>
      <c r="T916" s="538"/>
      <c r="U916" s="538"/>
      <c r="V916" s="538"/>
      <c r="W916" s="538"/>
      <c r="X916" s="538"/>
      <c r="Y916" s="538"/>
      <c r="Z916" s="538"/>
    </row>
    <row r="917" spans="1:26" ht="18" customHeight="1">
      <c r="A917" s="538"/>
      <c r="B917" s="538"/>
      <c r="C917" s="538"/>
      <c r="D917" s="538"/>
      <c r="E917" s="538"/>
      <c r="F917" s="686"/>
      <c r="G917" s="538"/>
      <c r="H917" s="538"/>
      <c r="I917" s="538"/>
      <c r="J917" s="538"/>
      <c r="K917" s="538"/>
      <c r="L917" s="538"/>
      <c r="M917" s="538"/>
      <c r="N917" s="538"/>
      <c r="O917" s="538"/>
      <c r="P917" s="538"/>
      <c r="Q917" s="538"/>
      <c r="R917" s="538"/>
      <c r="S917" s="538"/>
      <c r="T917" s="538"/>
      <c r="U917" s="538"/>
      <c r="V917" s="538"/>
      <c r="W917" s="538"/>
      <c r="X917" s="538"/>
      <c r="Y917" s="538"/>
      <c r="Z917" s="538"/>
    </row>
    <row r="918" spans="1:26" ht="18" customHeight="1">
      <c r="A918" s="538"/>
      <c r="B918" s="538"/>
      <c r="C918" s="538"/>
      <c r="D918" s="538"/>
      <c r="E918" s="538"/>
      <c r="F918" s="686"/>
      <c r="G918" s="538"/>
      <c r="H918" s="538"/>
      <c r="I918" s="538"/>
      <c r="J918" s="538"/>
      <c r="K918" s="538"/>
      <c r="L918" s="538"/>
      <c r="M918" s="538"/>
      <c r="N918" s="538"/>
      <c r="O918" s="538"/>
      <c r="P918" s="538"/>
      <c r="Q918" s="538"/>
      <c r="R918" s="538"/>
      <c r="S918" s="538"/>
      <c r="T918" s="538"/>
      <c r="U918" s="538"/>
      <c r="V918" s="538"/>
      <c r="W918" s="538"/>
      <c r="X918" s="538"/>
      <c r="Y918" s="538"/>
      <c r="Z918" s="538"/>
    </row>
    <row r="919" spans="1:26" ht="18" customHeight="1">
      <c r="A919" s="538"/>
      <c r="B919" s="538"/>
      <c r="C919" s="538"/>
      <c r="D919" s="538"/>
      <c r="E919" s="538"/>
      <c r="F919" s="686"/>
      <c r="G919" s="538"/>
      <c r="H919" s="538"/>
      <c r="I919" s="538"/>
      <c r="J919" s="538"/>
      <c r="K919" s="538"/>
      <c r="L919" s="538"/>
      <c r="M919" s="538"/>
      <c r="N919" s="538"/>
      <c r="O919" s="538"/>
      <c r="P919" s="538"/>
      <c r="Q919" s="538"/>
      <c r="R919" s="538"/>
      <c r="S919" s="538"/>
      <c r="T919" s="538"/>
      <c r="U919" s="538"/>
      <c r="V919" s="538"/>
      <c r="W919" s="538"/>
      <c r="X919" s="538"/>
      <c r="Y919" s="538"/>
      <c r="Z919" s="538"/>
    </row>
    <row r="920" spans="1:26" ht="18" customHeight="1">
      <c r="A920" s="538"/>
      <c r="B920" s="538"/>
      <c r="C920" s="538"/>
      <c r="D920" s="538"/>
      <c r="E920" s="538"/>
      <c r="F920" s="686"/>
      <c r="G920" s="538"/>
      <c r="H920" s="538"/>
      <c r="I920" s="538"/>
      <c r="J920" s="538"/>
      <c r="K920" s="538"/>
      <c r="L920" s="538"/>
      <c r="M920" s="538"/>
      <c r="N920" s="538"/>
      <c r="O920" s="538"/>
      <c r="P920" s="538"/>
      <c r="Q920" s="538"/>
      <c r="R920" s="538"/>
      <c r="S920" s="538"/>
      <c r="T920" s="538"/>
      <c r="U920" s="538"/>
      <c r="V920" s="538"/>
      <c r="W920" s="538"/>
      <c r="X920" s="538"/>
      <c r="Y920" s="538"/>
      <c r="Z920" s="538"/>
    </row>
    <row r="921" spans="1:26" ht="18" customHeight="1">
      <c r="A921" s="538"/>
      <c r="B921" s="538"/>
      <c r="C921" s="538"/>
      <c r="D921" s="538"/>
      <c r="E921" s="538"/>
      <c r="F921" s="686"/>
      <c r="G921" s="538"/>
      <c r="H921" s="538"/>
      <c r="I921" s="538"/>
      <c r="J921" s="538"/>
      <c r="K921" s="538"/>
      <c r="L921" s="538"/>
      <c r="M921" s="538"/>
      <c r="N921" s="538"/>
      <c r="O921" s="538"/>
      <c r="P921" s="538"/>
      <c r="Q921" s="538"/>
      <c r="R921" s="538"/>
      <c r="S921" s="538"/>
      <c r="T921" s="538"/>
      <c r="U921" s="538"/>
      <c r="V921" s="538"/>
      <c r="W921" s="538"/>
      <c r="X921" s="538"/>
      <c r="Y921" s="538"/>
      <c r="Z921" s="538"/>
    </row>
    <row r="922" spans="1:26" ht="18" customHeight="1">
      <c r="A922" s="538"/>
      <c r="B922" s="538"/>
      <c r="C922" s="538"/>
      <c r="D922" s="538"/>
      <c r="E922" s="538"/>
      <c r="F922" s="686"/>
      <c r="G922" s="538"/>
      <c r="H922" s="538"/>
      <c r="I922" s="538"/>
      <c r="J922" s="538"/>
      <c r="K922" s="538"/>
      <c r="L922" s="538"/>
      <c r="M922" s="538"/>
      <c r="N922" s="538"/>
      <c r="O922" s="538"/>
      <c r="P922" s="538"/>
      <c r="Q922" s="538"/>
      <c r="R922" s="538"/>
      <c r="S922" s="538"/>
      <c r="T922" s="538"/>
      <c r="U922" s="538"/>
      <c r="V922" s="538"/>
      <c r="W922" s="538"/>
      <c r="X922" s="538"/>
      <c r="Y922" s="538"/>
      <c r="Z922" s="538"/>
    </row>
    <row r="923" spans="1:26" ht="18" customHeight="1">
      <c r="A923" s="538"/>
      <c r="B923" s="538"/>
      <c r="C923" s="538"/>
      <c r="D923" s="538"/>
      <c r="E923" s="538"/>
      <c r="F923" s="686"/>
      <c r="G923" s="538"/>
      <c r="H923" s="538"/>
      <c r="I923" s="538"/>
      <c r="J923" s="538"/>
      <c r="K923" s="538"/>
      <c r="L923" s="538"/>
      <c r="M923" s="538"/>
      <c r="N923" s="538"/>
      <c r="O923" s="538"/>
      <c r="P923" s="538"/>
      <c r="Q923" s="538"/>
      <c r="R923" s="538"/>
      <c r="S923" s="538"/>
      <c r="T923" s="538"/>
      <c r="U923" s="538"/>
      <c r="V923" s="538"/>
      <c r="W923" s="538"/>
      <c r="X923" s="538"/>
      <c r="Y923" s="538"/>
      <c r="Z923" s="538"/>
    </row>
    <row r="924" spans="1:26" ht="18" customHeight="1">
      <c r="A924" s="538"/>
      <c r="B924" s="538"/>
      <c r="C924" s="538"/>
      <c r="D924" s="538"/>
      <c r="E924" s="538"/>
      <c r="F924" s="686"/>
      <c r="G924" s="538"/>
      <c r="H924" s="538"/>
      <c r="I924" s="538"/>
      <c r="J924" s="538"/>
      <c r="K924" s="538"/>
      <c r="L924" s="538"/>
      <c r="M924" s="538"/>
      <c r="N924" s="538"/>
      <c r="O924" s="538"/>
      <c r="P924" s="538"/>
      <c r="Q924" s="538"/>
      <c r="R924" s="538"/>
      <c r="S924" s="538"/>
      <c r="T924" s="538"/>
      <c r="U924" s="538"/>
      <c r="V924" s="538"/>
      <c r="W924" s="538"/>
      <c r="X924" s="538"/>
      <c r="Y924" s="538"/>
      <c r="Z924" s="538"/>
    </row>
    <row r="925" spans="1:26" ht="18" customHeight="1">
      <c r="A925" s="538"/>
      <c r="B925" s="538"/>
      <c r="C925" s="538"/>
      <c r="D925" s="538"/>
      <c r="E925" s="538"/>
      <c r="F925" s="686"/>
      <c r="G925" s="538"/>
      <c r="H925" s="538"/>
      <c r="I925" s="538"/>
      <c r="J925" s="538"/>
      <c r="K925" s="538"/>
      <c r="L925" s="538"/>
      <c r="M925" s="538"/>
      <c r="N925" s="538"/>
      <c r="O925" s="538"/>
      <c r="P925" s="538"/>
      <c r="Q925" s="538"/>
      <c r="R925" s="538"/>
      <c r="S925" s="538"/>
      <c r="T925" s="538"/>
      <c r="U925" s="538"/>
      <c r="V925" s="538"/>
      <c r="W925" s="538"/>
      <c r="X925" s="538"/>
      <c r="Y925" s="538"/>
      <c r="Z925" s="538"/>
    </row>
    <row r="926" spans="1:26" ht="18" customHeight="1">
      <c r="A926" s="538"/>
      <c r="B926" s="538"/>
      <c r="C926" s="538"/>
      <c r="D926" s="538"/>
      <c r="E926" s="538"/>
      <c r="F926" s="686"/>
      <c r="G926" s="538"/>
      <c r="H926" s="538"/>
      <c r="I926" s="538"/>
      <c r="J926" s="538"/>
      <c r="K926" s="538"/>
      <c r="L926" s="538"/>
      <c r="M926" s="538"/>
      <c r="N926" s="538"/>
      <c r="O926" s="538"/>
      <c r="P926" s="538"/>
      <c r="Q926" s="538"/>
      <c r="R926" s="538"/>
      <c r="S926" s="538"/>
      <c r="T926" s="538"/>
      <c r="U926" s="538"/>
      <c r="V926" s="538"/>
      <c r="W926" s="538"/>
      <c r="X926" s="538"/>
      <c r="Y926" s="538"/>
      <c r="Z926" s="538"/>
    </row>
    <row r="927" spans="1:26" ht="18" customHeight="1">
      <c r="A927" s="538"/>
      <c r="B927" s="538"/>
      <c r="C927" s="538"/>
      <c r="D927" s="538"/>
      <c r="E927" s="538"/>
      <c r="F927" s="686"/>
      <c r="G927" s="538"/>
      <c r="H927" s="538"/>
      <c r="I927" s="538"/>
      <c r="J927" s="538"/>
      <c r="K927" s="538"/>
      <c r="L927" s="538"/>
      <c r="M927" s="538"/>
      <c r="N927" s="538"/>
      <c r="O927" s="538"/>
      <c r="P927" s="538"/>
      <c r="Q927" s="538"/>
      <c r="R927" s="538"/>
      <c r="S927" s="538"/>
      <c r="T927" s="538"/>
      <c r="U927" s="538"/>
      <c r="V927" s="538"/>
      <c r="W927" s="538"/>
      <c r="X927" s="538"/>
      <c r="Y927" s="538"/>
      <c r="Z927" s="538"/>
    </row>
    <row r="928" spans="1:26" ht="18" customHeight="1">
      <c r="A928" s="538"/>
      <c r="B928" s="538"/>
      <c r="C928" s="538"/>
      <c r="D928" s="538"/>
      <c r="E928" s="538"/>
      <c r="F928" s="686"/>
      <c r="G928" s="538"/>
      <c r="H928" s="538"/>
      <c r="I928" s="538"/>
      <c r="J928" s="538"/>
      <c r="K928" s="538"/>
      <c r="L928" s="538"/>
      <c r="M928" s="538"/>
      <c r="N928" s="538"/>
      <c r="O928" s="538"/>
      <c r="P928" s="538"/>
      <c r="Q928" s="538"/>
      <c r="R928" s="538"/>
      <c r="S928" s="538"/>
      <c r="T928" s="538"/>
      <c r="U928" s="538"/>
      <c r="V928" s="538"/>
      <c r="W928" s="538"/>
      <c r="X928" s="538"/>
      <c r="Y928" s="538"/>
      <c r="Z928" s="538"/>
    </row>
    <row r="929" spans="1:26" ht="18" customHeight="1">
      <c r="A929" s="538"/>
      <c r="B929" s="538"/>
      <c r="C929" s="538"/>
      <c r="D929" s="538"/>
      <c r="E929" s="538"/>
      <c r="F929" s="686"/>
      <c r="G929" s="538"/>
      <c r="H929" s="538"/>
      <c r="I929" s="538"/>
      <c r="J929" s="538"/>
      <c r="K929" s="538"/>
      <c r="L929" s="538"/>
      <c r="M929" s="538"/>
      <c r="N929" s="538"/>
      <c r="O929" s="538"/>
      <c r="P929" s="538"/>
      <c r="Q929" s="538"/>
      <c r="R929" s="538"/>
      <c r="S929" s="538"/>
      <c r="T929" s="538"/>
      <c r="U929" s="538"/>
      <c r="V929" s="538"/>
      <c r="W929" s="538"/>
      <c r="X929" s="538"/>
      <c r="Y929" s="538"/>
      <c r="Z929" s="538"/>
    </row>
    <row r="930" spans="1:26" ht="18" customHeight="1">
      <c r="A930" s="538"/>
      <c r="B930" s="538"/>
      <c r="C930" s="538"/>
      <c r="D930" s="538"/>
      <c r="E930" s="538"/>
      <c r="F930" s="686"/>
      <c r="G930" s="538"/>
      <c r="H930" s="538"/>
      <c r="I930" s="538"/>
      <c r="J930" s="538"/>
      <c r="K930" s="538"/>
      <c r="L930" s="538"/>
      <c r="M930" s="538"/>
      <c r="N930" s="538"/>
      <c r="O930" s="538"/>
      <c r="P930" s="538"/>
      <c r="Q930" s="538"/>
      <c r="R930" s="538"/>
      <c r="S930" s="538"/>
      <c r="T930" s="538"/>
      <c r="U930" s="538"/>
      <c r="V930" s="538"/>
      <c r="W930" s="538"/>
      <c r="X930" s="538"/>
      <c r="Y930" s="538"/>
      <c r="Z930" s="538"/>
    </row>
    <row r="931" spans="1:26" ht="18" customHeight="1">
      <c r="A931" s="538"/>
      <c r="B931" s="538"/>
      <c r="C931" s="538"/>
      <c r="D931" s="538"/>
      <c r="E931" s="538"/>
      <c r="F931" s="686"/>
      <c r="G931" s="538"/>
      <c r="H931" s="538"/>
      <c r="I931" s="538"/>
      <c r="J931" s="538"/>
      <c r="K931" s="538"/>
      <c r="L931" s="538"/>
      <c r="M931" s="538"/>
      <c r="N931" s="538"/>
      <c r="O931" s="538"/>
      <c r="P931" s="538"/>
      <c r="Q931" s="538"/>
      <c r="R931" s="538"/>
      <c r="S931" s="538"/>
      <c r="T931" s="538"/>
      <c r="U931" s="538"/>
      <c r="V931" s="538"/>
      <c r="W931" s="538"/>
      <c r="X931" s="538"/>
      <c r="Y931" s="538"/>
      <c r="Z931" s="538"/>
    </row>
    <row r="932" spans="1:26" ht="18" customHeight="1">
      <c r="A932" s="538"/>
      <c r="B932" s="538"/>
      <c r="C932" s="538"/>
      <c r="D932" s="538"/>
      <c r="E932" s="538"/>
      <c r="F932" s="686"/>
      <c r="G932" s="538"/>
      <c r="H932" s="538"/>
      <c r="I932" s="538"/>
      <c r="J932" s="538"/>
      <c r="K932" s="538"/>
      <c r="L932" s="538"/>
      <c r="M932" s="538"/>
      <c r="N932" s="538"/>
      <c r="O932" s="538"/>
      <c r="P932" s="538"/>
      <c r="Q932" s="538"/>
      <c r="R932" s="538"/>
      <c r="S932" s="538"/>
      <c r="T932" s="538"/>
      <c r="U932" s="538"/>
      <c r="V932" s="538"/>
      <c r="W932" s="538"/>
      <c r="X932" s="538"/>
      <c r="Y932" s="538"/>
      <c r="Z932" s="538"/>
    </row>
    <row r="933" spans="1:26" ht="18" customHeight="1">
      <c r="A933" s="538"/>
      <c r="B933" s="538"/>
      <c r="C933" s="538"/>
      <c r="D933" s="538"/>
      <c r="E933" s="538"/>
      <c r="F933" s="686"/>
      <c r="G933" s="538"/>
      <c r="H933" s="538"/>
      <c r="I933" s="538"/>
      <c r="J933" s="538"/>
      <c r="K933" s="538"/>
      <c r="L933" s="538"/>
      <c r="M933" s="538"/>
      <c r="N933" s="538"/>
      <c r="O933" s="538"/>
      <c r="P933" s="538"/>
      <c r="Q933" s="538"/>
      <c r="R933" s="538"/>
      <c r="S933" s="538"/>
      <c r="T933" s="538"/>
      <c r="U933" s="538"/>
      <c r="V933" s="538"/>
      <c r="W933" s="538"/>
      <c r="X933" s="538"/>
      <c r="Y933" s="538"/>
      <c r="Z933" s="538"/>
    </row>
    <row r="934" spans="1:26" ht="18" customHeight="1">
      <c r="A934" s="538"/>
      <c r="B934" s="538"/>
      <c r="C934" s="538"/>
      <c r="D934" s="538"/>
      <c r="E934" s="538"/>
      <c r="F934" s="686"/>
      <c r="G934" s="538"/>
      <c r="H934" s="538"/>
      <c r="I934" s="538"/>
      <c r="J934" s="538"/>
      <c r="K934" s="538"/>
      <c r="L934" s="538"/>
      <c r="M934" s="538"/>
      <c r="N934" s="538"/>
      <c r="O934" s="538"/>
      <c r="P934" s="538"/>
      <c r="Q934" s="538"/>
      <c r="R934" s="538"/>
      <c r="S934" s="538"/>
      <c r="T934" s="538"/>
      <c r="U934" s="538"/>
      <c r="V934" s="538"/>
      <c r="W934" s="538"/>
      <c r="X934" s="538"/>
      <c r="Y934" s="538"/>
      <c r="Z934" s="538"/>
    </row>
    <row r="935" spans="1:26" ht="18" customHeight="1">
      <c r="A935" s="538"/>
      <c r="B935" s="538"/>
      <c r="C935" s="538"/>
      <c r="D935" s="538"/>
      <c r="E935" s="538"/>
      <c r="F935" s="686"/>
      <c r="G935" s="538"/>
      <c r="H935" s="538"/>
      <c r="I935" s="538"/>
      <c r="J935" s="538"/>
      <c r="K935" s="538"/>
      <c r="L935" s="538"/>
      <c r="M935" s="538"/>
      <c r="N935" s="538"/>
      <c r="O935" s="538"/>
      <c r="P935" s="538"/>
      <c r="Q935" s="538"/>
      <c r="R935" s="538"/>
      <c r="S935" s="538"/>
      <c r="T935" s="538"/>
      <c r="U935" s="538"/>
      <c r="V935" s="538"/>
      <c r="W935" s="538"/>
      <c r="X935" s="538"/>
      <c r="Y935" s="538"/>
      <c r="Z935" s="538"/>
    </row>
    <row r="936" spans="1:26" ht="18" customHeight="1">
      <c r="A936" s="538"/>
      <c r="B936" s="538"/>
      <c r="C936" s="538"/>
      <c r="D936" s="538"/>
      <c r="E936" s="538"/>
      <c r="F936" s="686"/>
      <c r="G936" s="538"/>
      <c r="H936" s="538"/>
      <c r="I936" s="538"/>
      <c r="J936" s="538"/>
      <c r="K936" s="538"/>
      <c r="L936" s="538"/>
      <c r="M936" s="538"/>
      <c r="N936" s="538"/>
      <c r="O936" s="538"/>
      <c r="P936" s="538"/>
      <c r="Q936" s="538"/>
      <c r="R936" s="538"/>
      <c r="S936" s="538"/>
      <c r="T936" s="538"/>
      <c r="U936" s="538"/>
      <c r="V936" s="538"/>
      <c r="W936" s="538"/>
      <c r="X936" s="538"/>
      <c r="Y936" s="538"/>
      <c r="Z936" s="538"/>
    </row>
    <row r="937" spans="1:26" ht="18" customHeight="1">
      <c r="A937" s="538"/>
      <c r="B937" s="538"/>
      <c r="C937" s="538"/>
      <c r="D937" s="538"/>
      <c r="E937" s="538"/>
      <c r="F937" s="686"/>
      <c r="G937" s="538"/>
      <c r="H937" s="538"/>
      <c r="I937" s="538"/>
      <c r="J937" s="538"/>
      <c r="K937" s="538"/>
      <c r="L937" s="538"/>
      <c r="M937" s="538"/>
      <c r="N937" s="538"/>
      <c r="O937" s="538"/>
      <c r="P937" s="538"/>
      <c r="Q937" s="538"/>
      <c r="R937" s="538"/>
      <c r="S937" s="538"/>
      <c r="T937" s="538"/>
      <c r="U937" s="538"/>
      <c r="V937" s="538"/>
      <c r="W937" s="538"/>
      <c r="X937" s="538"/>
      <c r="Y937" s="538"/>
      <c r="Z937" s="538"/>
    </row>
    <row r="938" spans="1:26" ht="18" customHeight="1">
      <c r="A938" s="538"/>
      <c r="B938" s="538"/>
      <c r="C938" s="538"/>
      <c r="D938" s="538"/>
      <c r="E938" s="538"/>
      <c r="F938" s="686"/>
      <c r="G938" s="538"/>
      <c r="H938" s="538"/>
      <c r="I938" s="538"/>
      <c r="J938" s="538"/>
      <c r="K938" s="538"/>
      <c r="L938" s="538"/>
      <c r="M938" s="538"/>
      <c r="N938" s="538"/>
      <c r="O938" s="538"/>
      <c r="P938" s="538"/>
      <c r="Q938" s="538"/>
      <c r="R938" s="538"/>
      <c r="S938" s="538"/>
      <c r="T938" s="538"/>
      <c r="U938" s="538"/>
      <c r="V938" s="538"/>
      <c r="W938" s="538"/>
      <c r="X938" s="538"/>
      <c r="Y938" s="538"/>
      <c r="Z938" s="538"/>
    </row>
    <row r="939" spans="1:26" ht="18" customHeight="1">
      <c r="A939" s="538"/>
      <c r="B939" s="538"/>
      <c r="C939" s="538"/>
      <c r="D939" s="538"/>
      <c r="E939" s="538"/>
      <c r="F939" s="686"/>
      <c r="G939" s="538"/>
      <c r="H939" s="538"/>
      <c r="I939" s="538"/>
      <c r="J939" s="538"/>
      <c r="K939" s="538"/>
      <c r="L939" s="538"/>
      <c r="M939" s="538"/>
      <c r="N939" s="538"/>
      <c r="O939" s="538"/>
      <c r="P939" s="538"/>
      <c r="Q939" s="538"/>
      <c r="R939" s="538"/>
      <c r="S939" s="538"/>
      <c r="T939" s="538"/>
      <c r="U939" s="538"/>
      <c r="V939" s="538"/>
      <c r="W939" s="538"/>
      <c r="X939" s="538"/>
      <c r="Y939" s="538"/>
      <c r="Z939" s="538"/>
    </row>
    <row r="940" spans="1:26" ht="18" customHeight="1">
      <c r="A940" s="538"/>
      <c r="B940" s="538"/>
      <c r="C940" s="538"/>
      <c r="D940" s="538"/>
      <c r="E940" s="538"/>
      <c r="F940" s="686"/>
      <c r="G940" s="538"/>
      <c r="H940" s="538"/>
      <c r="I940" s="538"/>
      <c r="J940" s="538"/>
      <c r="K940" s="538"/>
      <c r="L940" s="538"/>
      <c r="M940" s="538"/>
      <c r="N940" s="538"/>
      <c r="O940" s="538"/>
      <c r="P940" s="538"/>
      <c r="Q940" s="538"/>
      <c r="R940" s="538"/>
      <c r="S940" s="538"/>
      <c r="T940" s="538"/>
      <c r="U940" s="538"/>
      <c r="V940" s="538"/>
      <c r="W940" s="538"/>
      <c r="X940" s="538"/>
      <c r="Y940" s="538"/>
      <c r="Z940" s="538"/>
    </row>
    <row r="941" spans="1:26" ht="18" customHeight="1">
      <c r="A941" s="538"/>
      <c r="B941" s="538"/>
      <c r="C941" s="538"/>
      <c r="D941" s="538"/>
      <c r="E941" s="538"/>
      <c r="F941" s="686"/>
      <c r="G941" s="538"/>
      <c r="H941" s="538"/>
      <c r="I941" s="538"/>
      <c r="J941" s="538"/>
      <c r="K941" s="538"/>
      <c r="L941" s="538"/>
      <c r="M941" s="538"/>
      <c r="N941" s="538"/>
      <c r="O941" s="538"/>
      <c r="P941" s="538"/>
      <c r="Q941" s="538"/>
      <c r="R941" s="538"/>
      <c r="S941" s="538"/>
      <c r="T941" s="538"/>
      <c r="U941" s="538"/>
      <c r="V941" s="538"/>
      <c r="W941" s="538"/>
      <c r="X941" s="538"/>
      <c r="Y941" s="538"/>
      <c r="Z941" s="538"/>
    </row>
    <row r="942" spans="1:26" ht="18" customHeight="1">
      <c r="A942" s="538"/>
      <c r="B942" s="538"/>
      <c r="C942" s="538"/>
      <c r="D942" s="538"/>
      <c r="E942" s="538"/>
      <c r="F942" s="686"/>
      <c r="G942" s="538"/>
      <c r="H942" s="538"/>
      <c r="I942" s="538"/>
      <c r="J942" s="538"/>
      <c r="K942" s="538"/>
      <c r="L942" s="538"/>
      <c r="M942" s="538"/>
      <c r="N942" s="538"/>
      <c r="O942" s="538"/>
      <c r="P942" s="538"/>
      <c r="Q942" s="538"/>
      <c r="R942" s="538"/>
      <c r="S942" s="538"/>
      <c r="T942" s="538"/>
      <c r="U942" s="538"/>
      <c r="V942" s="538"/>
      <c r="W942" s="538"/>
      <c r="X942" s="538"/>
      <c r="Y942" s="538"/>
      <c r="Z942" s="538"/>
    </row>
    <row r="943" spans="1:26" ht="18" customHeight="1">
      <c r="A943" s="538"/>
      <c r="B943" s="538"/>
      <c r="C943" s="538"/>
      <c r="D943" s="538"/>
      <c r="E943" s="538"/>
      <c r="F943" s="686"/>
      <c r="G943" s="538"/>
      <c r="H943" s="538"/>
      <c r="I943" s="538"/>
      <c r="J943" s="538"/>
      <c r="K943" s="538"/>
      <c r="L943" s="538"/>
      <c r="M943" s="538"/>
      <c r="N943" s="538"/>
      <c r="O943" s="538"/>
      <c r="P943" s="538"/>
      <c r="Q943" s="538"/>
      <c r="R943" s="538"/>
      <c r="S943" s="538"/>
      <c r="T943" s="538"/>
      <c r="U943" s="538"/>
      <c r="V943" s="538"/>
      <c r="W943" s="538"/>
      <c r="X943" s="538"/>
      <c r="Y943" s="538"/>
      <c r="Z943" s="538"/>
    </row>
    <row r="944" spans="1:26" ht="18" customHeight="1">
      <c r="A944" s="538"/>
      <c r="B944" s="538"/>
      <c r="C944" s="538"/>
      <c r="D944" s="538"/>
      <c r="E944" s="538"/>
      <c r="F944" s="686"/>
      <c r="G944" s="538"/>
      <c r="H944" s="538"/>
      <c r="I944" s="538"/>
      <c r="J944" s="538"/>
      <c r="K944" s="538"/>
      <c r="L944" s="538"/>
      <c r="M944" s="538"/>
      <c r="N944" s="538"/>
      <c r="O944" s="538"/>
      <c r="P944" s="538"/>
      <c r="Q944" s="538"/>
      <c r="R944" s="538"/>
      <c r="S944" s="538"/>
      <c r="T944" s="538"/>
      <c r="U944" s="538"/>
      <c r="V944" s="538"/>
      <c r="W944" s="538"/>
      <c r="X944" s="538"/>
      <c r="Y944" s="538"/>
      <c r="Z944" s="538"/>
    </row>
    <row r="945" spans="1:26" ht="18" customHeight="1">
      <c r="A945" s="538"/>
      <c r="B945" s="538"/>
      <c r="C945" s="538"/>
      <c r="D945" s="538"/>
      <c r="E945" s="538"/>
      <c r="F945" s="686"/>
      <c r="G945" s="538"/>
      <c r="H945" s="538"/>
      <c r="I945" s="538"/>
      <c r="J945" s="538"/>
      <c r="K945" s="538"/>
      <c r="L945" s="538"/>
      <c r="M945" s="538"/>
      <c r="N945" s="538"/>
      <c r="O945" s="538"/>
      <c r="P945" s="538"/>
      <c r="Q945" s="538"/>
      <c r="R945" s="538"/>
      <c r="S945" s="538"/>
      <c r="T945" s="538"/>
      <c r="U945" s="538"/>
      <c r="V945" s="538"/>
      <c r="W945" s="538"/>
      <c r="X945" s="538"/>
      <c r="Y945" s="538"/>
      <c r="Z945" s="538"/>
    </row>
    <row r="946" spans="1:26" ht="18" customHeight="1">
      <c r="A946" s="538"/>
      <c r="B946" s="538"/>
      <c r="C946" s="538"/>
      <c r="D946" s="538"/>
      <c r="E946" s="538"/>
      <c r="F946" s="686"/>
      <c r="G946" s="538"/>
      <c r="H946" s="538"/>
      <c r="I946" s="538"/>
      <c r="J946" s="538"/>
      <c r="K946" s="538"/>
      <c r="L946" s="538"/>
      <c r="M946" s="538"/>
      <c r="N946" s="538"/>
      <c r="O946" s="538"/>
      <c r="P946" s="538"/>
      <c r="Q946" s="538"/>
      <c r="R946" s="538"/>
      <c r="S946" s="538"/>
      <c r="T946" s="538"/>
      <c r="U946" s="538"/>
      <c r="V946" s="538"/>
      <c r="W946" s="538"/>
      <c r="X946" s="538"/>
      <c r="Y946" s="538"/>
      <c r="Z946" s="538"/>
    </row>
    <row r="947" spans="1:26" ht="18" customHeight="1">
      <c r="A947" s="538"/>
      <c r="B947" s="538"/>
      <c r="C947" s="538"/>
      <c r="D947" s="538"/>
      <c r="E947" s="538"/>
      <c r="F947" s="686"/>
      <c r="G947" s="538"/>
      <c r="H947" s="538"/>
      <c r="I947" s="538"/>
      <c r="J947" s="538"/>
      <c r="K947" s="538"/>
      <c r="L947" s="538"/>
      <c r="M947" s="538"/>
      <c r="N947" s="538"/>
      <c r="O947" s="538"/>
      <c r="P947" s="538"/>
      <c r="Q947" s="538"/>
      <c r="R947" s="538"/>
      <c r="S947" s="538"/>
      <c r="T947" s="538"/>
      <c r="U947" s="538"/>
      <c r="V947" s="538"/>
      <c r="W947" s="538"/>
      <c r="X947" s="538"/>
      <c r="Y947" s="538"/>
      <c r="Z947" s="538"/>
    </row>
    <row r="948" spans="1:26" ht="18" customHeight="1">
      <c r="A948" s="538"/>
      <c r="B948" s="538"/>
      <c r="C948" s="538"/>
      <c r="D948" s="538"/>
      <c r="E948" s="538"/>
      <c r="F948" s="686"/>
      <c r="G948" s="538"/>
      <c r="H948" s="538"/>
      <c r="I948" s="538"/>
      <c r="J948" s="538"/>
      <c r="K948" s="538"/>
      <c r="L948" s="538"/>
      <c r="M948" s="538"/>
      <c r="N948" s="538"/>
      <c r="O948" s="538"/>
      <c r="P948" s="538"/>
      <c r="Q948" s="538"/>
      <c r="R948" s="538"/>
      <c r="S948" s="538"/>
      <c r="T948" s="538"/>
      <c r="U948" s="538"/>
      <c r="V948" s="538"/>
      <c r="W948" s="538"/>
      <c r="X948" s="538"/>
      <c r="Y948" s="538"/>
      <c r="Z948" s="538"/>
    </row>
    <row r="949" spans="1:26" ht="18" customHeight="1">
      <c r="A949" s="538"/>
      <c r="B949" s="538"/>
      <c r="C949" s="538"/>
      <c r="D949" s="538"/>
      <c r="E949" s="538"/>
      <c r="F949" s="686"/>
      <c r="G949" s="538"/>
      <c r="H949" s="538"/>
      <c r="I949" s="538"/>
      <c r="J949" s="538"/>
      <c r="K949" s="538"/>
      <c r="L949" s="538"/>
      <c r="M949" s="538"/>
      <c r="N949" s="538"/>
      <c r="O949" s="538"/>
      <c r="P949" s="538"/>
      <c r="Q949" s="538"/>
      <c r="R949" s="538"/>
      <c r="S949" s="538"/>
      <c r="T949" s="538"/>
      <c r="U949" s="538"/>
      <c r="V949" s="538"/>
      <c r="W949" s="538"/>
      <c r="X949" s="538"/>
      <c r="Y949" s="538"/>
      <c r="Z949" s="538"/>
    </row>
    <row r="950" spans="1:26" ht="18" customHeight="1">
      <c r="A950" s="538"/>
      <c r="B950" s="538"/>
      <c r="C950" s="538"/>
      <c r="D950" s="538"/>
      <c r="E950" s="538"/>
      <c r="F950" s="686"/>
      <c r="G950" s="538"/>
      <c r="H950" s="538"/>
      <c r="I950" s="538"/>
      <c r="J950" s="538"/>
      <c r="K950" s="538"/>
      <c r="L950" s="538"/>
      <c r="M950" s="538"/>
      <c r="N950" s="538"/>
      <c r="O950" s="538"/>
      <c r="P950" s="538"/>
      <c r="Q950" s="538"/>
      <c r="R950" s="538"/>
      <c r="S950" s="538"/>
      <c r="T950" s="538"/>
      <c r="U950" s="538"/>
      <c r="V950" s="538"/>
      <c r="W950" s="538"/>
      <c r="X950" s="538"/>
      <c r="Y950" s="538"/>
      <c r="Z950" s="538"/>
    </row>
    <row r="951" spans="1:26" ht="18" customHeight="1">
      <c r="A951" s="538"/>
      <c r="B951" s="538"/>
      <c r="C951" s="538"/>
      <c r="D951" s="538"/>
      <c r="E951" s="538"/>
      <c r="F951" s="686"/>
      <c r="G951" s="538"/>
      <c r="H951" s="538"/>
      <c r="I951" s="538"/>
      <c r="J951" s="538"/>
      <c r="K951" s="538"/>
      <c r="L951" s="538"/>
      <c r="M951" s="538"/>
      <c r="N951" s="538"/>
      <c r="O951" s="538"/>
      <c r="P951" s="538"/>
      <c r="Q951" s="538"/>
      <c r="R951" s="538"/>
      <c r="S951" s="538"/>
      <c r="T951" s="538"/>
      <c r="U951" s="538"/>
      <c r="V951" s="538"/>
      <c r="W951" s="538"/>
      <c r="X951" s="538"/>
      <c r="Y951" s="538"/>
      <c r="Z951" s="538"/>
    </row>
    <row r="952" spans="1:26" ht="18" customHeight="1">
      <c r="A952" s="538"/>
      <c r="B952" s="538"/>
      <c r="C952" s="538"/>
      <c r="D952" s="538"/>
      <c r="E952" s="538"/>
      <c r="F952" s="686"/>
      <c r="G952" s="538"/>
      <c r="H952" s="538"/>
      <c r="I952" s="538"/>
      <c r="J952" s="538"/>
      <c r="K952" s="538"/>
      <c r="L952" s="538"/>
      <c r="M952" s="538"/>
      <c r="N952" s="538"/>
      <c r="O952" s="538"/>
      <c r="P952" s="538"/>
      <c r="Q952" s="538"/>
      <c r="R952" s="538"/>
      <c r="S952" s="538"/>
      <c r="T952" s="538"/>
      <c r="U952" s="538"/>
      <c r="V952" s="538"/>
      <c r="W952" s="538"/>
      <c r="X952" s="538"/>
      <c r="Y952" s="538"/>
      <c r="Z952" s="538"/>
    </row>
    <row r="953" spans="1:26" ht="18" customHeight="1">
      <c r="A953" s="538"/>
      <c r="B953" s="538"/>
      <c r="C953" s="538"/>
      <c r="D953" s="538"/>
      <c r="E953" s="538"/>
      <c r="F953" s="686"/>
      <c r="G953" s="538"/>
      <c r="H953" s="538"/>
      <c r="I953" s="538"/>
      <c r="J953" s="538"/>
      <c r="K953" s="538"/>
      <c r="L953" s="538"/>
      <c r="M953" s="538"/>
      <c r="N953" s="538"/>
      <c r="O953" s="538"/>
      <c r="P953" s="538"/>
      <c r="Q953" s="538"/>
      <c r="R953" s="538"/>
      <c r="S953" s="538"/>
      <c r="T953" s="538"/>
      <c r="U953" s="538"/>
      <c r="V953" s="538"/>
      <c r="W953" s="538"/>
      <c r="X953" s="538"/>
      <c r="Y953" s="538"/>
      <c r="Z953" s="538"/>
    </row>
    <row r="954" spans="1:26" ht="18" customHeight="1">
      <c r="A954" s="538"/>
      <c r="B954" s="538"/>
      <c r="C954" s="538"/>
      <c r="D954" s="538"/>
      <c r="E954" s="538"/>
      <c r="F954" s="686"/>
      <c r="G954" s="538"/>
      <c r="H954" s="538"/>
      <c r="I954" s="538"/>
      <c r="J954" s="538"/>
      <c r="K954" s="538"/>
      <c r="L954" s="538"/>
      <c r="M954" s="538"/>
      <c r="N954" s="538"/>
      <c r="O954" s="538"/>
      <c r="P954" s="538"/>
      <c r="Q954" s="538"/>
      <c r="R954" s="538"/>
      <c r="S954" s="538"/>
      <c r="T954" s="538"/>
      <c r="U954" s="538"/>
      <c r="V954" s="538"/>
      <c r="W954" s="538"/>
      <c r="X954" s="538"/>
      <c r="Y954" s="538"/>
      <c r="Z954" s="538"/>
    </row>
    <row r="955" spans="1:26" ht="18" customHeight="1">
      <c r="A955" s="538"/>
      <c r="B955" s="538"/>
      <c r="C955" s="538"/>
      <c r="D955" s="538"/>
      <c r="E955" s="538"/>
      <c r="F955" s="686"/>
      <c r="G955" s="538"/>
      <c r="H955" s="538"/>
      <c r="I955" s="538"/>
      <c r="J955" s="538"/>
      <c r="K955" s="538"/>
      <c r="L955" s="538"/>
      <c r="M955" s="538"/>
      <c r="N955" s="538"/>
      <c r="O955" s="538"/>
      <c r="P955" s="538"/>
      <c r="Q955" s="538"/>
      <c r="R955" s="538"/>
      <c r="S955" s="538"/>
      <c r="T955" s="538"/>
      <c r="U955" s="538"/>
      <c r="V955" s="538"/>
      <c r="W955" s="538"/>
      <c r="X955" s="538"/>
      <c r="Y955" s="538"/>
      <c r="Z955" s="538"/>
    </row>
    <row r="956" spans="1:26" ht="18" customHeight="1">
      <c r="A956" s="538"/>
      <c r="B956" s="538"/>
      <c r="C956" s="538"/>
      <c r="D956" s="538"/>
      <c r="E956" s="538"/>
      <c r="F956" s="686"/>
      <c r="G956" s="538"/>
      <c r="H956" s="538"/>
      <c r="I956" s="538"/>
      <c r="J956" s="538"/>
      <c r="K956" s="538"/>
      <c r="L956" s="538"/>
      <c r="M956" s="538"/>
      <c r="N956" s="538"/>
      <c r="O956" s="538"/>
      <c r="P956" s="538"/>
      <c r="Q956" s="538"/>
      <c r="R956" s="538"/>
      <c r="S956" s="538"/>
      <c r="T956" s="538"/>
      <c r="U956" s="538"/>
      <c r="V956" s="538"/>
      <c r="W956" s="538"/>
      <c r="X956" s="538"/>
      <c r="Y956" s="538"/>
      <c r="Z956" s="538"/>
    </row>
    <row r="957" spans="1:26" ht="18" customHeight="1">
      <c r="A957" s="538"/>
      <c r="B957" s="538"/>
      <c r="C957" s="538"/>
      <c r="D957" s="538"/>
      <c r="E957" s="538"/>
      <c r="F957" s="686"/>
      <c r="G957" s="538"/>
      <c r="H957" s="538"/>
      <c r="I957" s="538"/>
      <c r="J957" s="538"/>
      <c r="K957" s="538"/>
      <c r="L957" s="538"/>
      <c r="M957" s="538"/>
      <c r="N957" s="538"/>
      <c r="O957" s="538"/>
      <c r="P957" s="538"/>
      <c r="Q957" s="538"/>
      <c r="R957" s="538"/>
      <c r="S957" s="538"/>
      <c r="T957" s="538"/>
      <c r="U957" s="538"/>
      <c r="V957" s="538"/>
      <c r="W957" s="538"/>
      <c r="X957" s="538"/>
      <c r="Y957" s="538"/>
      <c r="Z957" s="538"/>
    </row>
    <row r="958" spans="1:26" ht="18" customHeight="1">
      <c r="A958" s="538"/>
      <c r="B958" s="538"/>
      <c r="C958" s="538"/>
      <c r="D958" s="538"/>
      <c r="E958" s="538"/>
      <c r="F958" s="686"/>
      <c r="G958" s="538"/>
      <c r="H958" s="538"/>
      <c r="I958" s="538"/>
      <c r="J958" s="538"/>
      <c r="K958" s="538"/>
      <c r="L958" s="538"/>
      <c r="M958" s="538"/>
      <c r="N958" s="538"/>
      <c r="O958" s="538"/>
      <c r="P958" s="538"/>
      <c r="Q958" s="538"/>
      <c r="R958" s="538"/>
      <c r="S958" s="538"/>
      <c r="T958" s="538"/>
      <c r="U958" s="538"/>
      <c r="V958" s="538"/>
      <c r="W958" s="538"/>
      <c r="X958" s="538"/>
      <c r="Y958" s="538"/>
      <c r="Z958" s="538"/>
    </row>
    <row r="959" spans="1:26" ht="18" customHeight="1">
      <c r="A959" s="538"/>
      <c r="B959" s="538"/>
      <c r="C959" s="538"/>
      <c r="D959" s="538"/>
      <c r="E959" s="538"/>
      <c r="F959" s="686"/>
      <c r="G959" s="538"/>
      <c r="H959" s="538"/>
      <c r="I959" s="538"/>
      <c r="J959" s="538"/>
      <c r="K959" s="538"/>
      <c r="L959" s="538"/>
      <c r="M959" s="538"/>
      <c r="N959" s="538"/>
      <c r="O959" s="538"/>
      <c r="P959" s="538"/>
      <c r="Q959" s="538"/>
      <c r="R959" s="538"/>
      <c r="S959" s="538"/>
      <c r="T959" s="538"/>
      <c r="U959" s="538"/>
      <c r="V959" s="538"/>
      <c r="W959" s="538"/>
      <c r="X959" s="538"/>
      <c r="Y959" s="538"/>
      <c r="Z959" s="538"/>
    </row>
    <row r="960" spans="1:26" ht="18" customHeight="1">
      <c r="A960" s="538"/>
      <c r="B960" s="538"/>
      <c r="C960" s="538"/>
      <c r="D960" s="538"/>
      <c r="E960" s="538"/>
      <c r="F960" s="686"/>
      <c r="G960" s="538"/>
      <c r="H960" s="538"/>
      <c r="I960" s="538"/>
      <c r="J960" s="538"/>
      <c r="K960" s="538"/>
      <c r="L960" s="538"/>
      <c r="M960" s="538"/>
      <c r="N960" s="538"/>
      <c r="O960" s="538"/>
      <c r="P960" s="538"/>
      <c r="Q960" s="538"/>
      <c r="R960" s="538"/>
      <c r="S960" s="538"/>
      <c r="T960" s="538"/>
      <c r="U960" s="538"/>
      <c r="V960" s="538"/>
      <c r="W960" s="538"/>
      <c r="X960" s="538"/>
      <c r="Y960" s="538"/>
      <c r="Z960" s="538"/>
    </row>
    <row r="961" spans="1:26" ht="18" customHeight="1">
      <c r="A961" s="538"/>
      <c r="B961" s="538"/>
      <c r="C961" s="538"/>
      <c r="D961" s="538"/>
      <c r="E961" s="538"/>
      <c r="F961" s="686"/>
      <c r="G961" s="538"/>
      <c r="H961" s="538"/>
      <c r="I961" s="538"/>
      <c r="J961" s="538"/>
      <c r="K961" s="538"/>
      <c r="L961" s="538"/>
      <c r="M961" s="538"/>
      <c r="N961" s="538"/>
      <c r="O961" s="538"/>
      <c r="P961" s="538"/>
      <c r="Q961" s="538"/>
      <c r="R961" s="538"/>
      <c r="S961" s="538"/>
      <c r="T961" s="538"/>
      <c r="U961" s="538"/>
      <c r="V961" s="538"/>
      <c r="W961" s="538"/>
      <c r="X961" s="538"/>
      <c r="Y961" s="538"/>
      <c r="Z961" s="538"/>
    </row>
    <row r="962" spans="1:26" ht="18" customHeight="1">
      <c r="A962" s="538"/>
      <c r="B962" s="538"/>
      <c r="C962" s="538"/>
      <c r="D962" s="538"/>
      <c r="E962" s="538"/>
      <c r="F962" s="686"/>
      <c r="G962" s="538"/>
      <c r="H962" s="538"/>
      <c r="I962" s="538"/>
      <c r="J962" s="538"/>
      <c r="K962" s="538"/>
      <c r="L962" s="538"/>
      <c r="M962" s="538"/>
      <c r="N962" s="538"/>
      <c r="O962" s="538"/>
      <c r="P962" s="538"/>
      <c r="Q962" s="538"/>
      <c r="R962" s="538"/>
      <c r="S962" s="538"/>
      <c r="T962" s="538"/>
      <c r="U962" s="538"/>
      <c r="V962" s="538"/>
      <c r="W962" s="538"/>
      <c r="X962" s="538"/>
      <c r="Y962" s="538"/>
      <c r="Z962" s="538"/>
    </row>
    <row r="963" spans="1:26" ht="18" customHeight="1">
      <c r="A963" s="538"/>
      <c r="B963" s="538"/>
      <c r="C963" s="538"/>
      <c r="D963" s="538"/>
      <c r="E963" s="538"/>
      <c r="F963" s="686"/>
      <c r="G963" s="538"/>
      <c r="H963" s="538"/>
      <c r="I963" s="538"/>
      <c r="J963" s="538"/>
      <c r="K963" s="538"/>
      <c r="L963" s="538"/>
      <c r="M963" s="538"/>
      <c r="N963" s="538"/>
      <c r="O963" s="538"/>
      <c r="P963" s="538"/>
      <c r="Q963" s="538"/>
      <c r="R963" s="538"/>
      <c r="S963" s="538"/>
      <c r="T963" s="538"/>
      <c r="U963" s="538"/>
      <c r="V963" s="538"/>
      <c r="W963" s="538"/>
      <c r="X963" s="538"/>
      <c r="Y963" s="538"/>
      <c r="Z963" s="538"/>
    </row>
    <row r="964" spans="1:26" ht="18" customHeight="1">
      <c r="A964" s="538"/>
      <c r="B964" s="538"/>
      <c r="C964" s="538"/>
      <c r="D964" s="538"/>
      <c r="E964" s="538"/>
      <c r="F964" s="686"/>
      <c r="G964" s="538"/>
      <c r="H964" s="538"/>
      <c r="I964" s="538"/>
      <c r="J964" s="538"/>
      <c r="K964" s="538"/>
      <c r="L964" s="538"/>
      <c r="M964" s="538"/>
      <c r="N964" s="538"/>
      <c r="O964" s="538"/>
      <c r="P964" s="538"/>
      <c r="Q964" s="538"/>
      <c r="R964" s="538"/>
      <c r="S964" s="538"/>
      <c r="T964" s="538"/>
      <c r="U964" s="538"/>
      <c r="V964" s="538"/>
      <c r="W964" s="538"/>
      <c r="X964" s="538"/>
      <c r="Y964" s="538"/>
      <c r="Z964" s="538"/>
    </row>
    <row r="965" spans="1:26" ht="18" customHeight="1">
      <c r="A965" s="538"/>
      <c r="B965" s="538"/>
      <c r="C965" s="538"/>
      <c r="D965" s="538"/>
      <c r="E965" s="538"/>
      <c r="F965" s="686"/>
      <c r="G965" s="538"/>
      <c r="H965" s="538"/>
      <c r="I965" s="538"/>
      <c r="J965" s="538"/>
      <c r="K965" s="538"/>
      <c r="L965" s="538"/>
      <c r="M965" s="538"/>
      <c r="N965" s="538"/>
      <c r="O965" s="538"/>
      <c r="P965" s="538"/>
      <c r="Q965" s="538"/>
      <c r="R965" s="538"/>
      <c r="S965" s="538"/>
      <c r="T965" s="538"/>
      <c r="U965" s="538"/>
      <c r="V965" s="538"/>
      <c r="W965" s="538"/>
      <c r="X965" s="538"/>
      <c r="Y965" s="538"/>
      <c r="Z965" s="538"/>
    </row>
    <row r="966" spans="1:26" ht="18" customHeight="1">
      <c r="A966" s="538"/>
      <c r="B966" s="538"/>
      <c r="C966" s="538"/>
      <c r="D966" s="538"/>
      <c r="E966" s="538"/>
      <c r="F966" s="686"/>
      <c r="G966" s="538"/>
      <c r="H966" s="538"/>
      <c r="I966" s="538"/>
      <c r="J966" s="538"/>
      <c r="K966" s="538"/>
      <c r="L966" s="538"/>
      <c r="M966" s="538"/>
      <c r="N966" s="538"/>
      <c r="O966" s="538"/>
      <c r="P966" s="538"/>
      <c r="Q966" s="538"/>
      <c r="R966" s="538"/>
      <c r="S966" s="538"/>
      <c r="T966" s="538"/>
      <c r="U966" s="538"/>
      <c r="V966" s="538"/>
      <c r="W966" s="538"/>
      <c r="X966" s="538"/>
      <c r="Y966" s="538"/>
      <c r="Z966" s="538"/>
    </row>
    <row r="967" spans="1:26" ht="18" customHeight="1">
      <c r="A967" s="538"/>
      <c r="B967" s="538"/>
      <c r="C967" s="538"/>
      <c r="D967" s="538"/>
      <c r="E967" s="538"/>
      <c r="F967" s="686"/>
      <c r="G967" s="538"/>
      <c r="H967" s="538"/>
      <c r="I967" s="538"/>
      <c r="J967" s="538"/>
      <c r="K967" s="538"/>
      <c r="L967" s="538"/>
      <c r="M967" s="538"/>
      <c r="N967" s="538"/>
      <c r="O967" s="538"/>
      <c r="P967" s="538"/>
      <c r="Q967" s="538"/>
      <c r="R967" s="538"/>
      <c r="S967" s="538"/>
      <c r="T967" s="538"/>
      <c r="U967" s="538"/>
      <c r="V967" s="538"/>
      <c r="W967" s="538"/>
      <c r="X967" s="538"/>
      <c r="Y967" s="538"/>
      <c r="Z967" s="538"/>
    </row>
    <row r="968" spans="1:26" ht="18" customHeight="1">
      <c r="A968" s="538"/>
      <c r="B968" s="538"/>
      <c r="C968" s="538"/>
      <c r="D968" s="538"/>
      <c r="E968" s="538"/>
      <c r="F968" s="686"/>
      <c r="G968" s="538"/>
      <c r="H968" s="538"/>
      <c r="I968" s="538"/>
      <c r="J968" s="538"/>
      <c r="K968" s="538"/>
      <c r="L968" s="538"/>
      <c r="M968" s="538"/>
      <c r="N968" s="538"/>
      <c r="O968" s="538"/>
      <c r="P968" s="538"/>
      <c r="Q968" s="538"/>
      <c r="R968" s="538"/>
      <c r="S968" s="538"/>
      <c r="T968" s="538"/>
      <c r="U968" s="538"/>
      <c r="V968" s="538"/>
      <c r="W968" s="538"/>
      <c r="X968" s="538"/>
      <c r="Y968" s="538"/>
      <c r="Z968" s="538"/>
    </row>
    <row r="969" spans="1:26" ht="18" customHeight="1">
      <c r="A969" s="538"/>
      <c r="B969" s="538"/>
      <c r="C969" s="538"/>
      <c r="D969" s="538"/>
      <c r="E969" s="538"/>
      <c r="F969" s="686"/>
      <c r="G969" s="538"/>
      <c r="H969" s="538"/>
      <c r="I969" s="538"/>
      <c r="J969" s="538"/>
      <c r="K969" s="538"/>
      <c r="L969" s="538"/>
      <c r="M969" s="538"/>
      <c r="N969" s="538"/>
      <c r="O969" s="538"/>
      <c r="P969" s="538"/>
      <c r="Q969" s="538"/>
      <c r="R969" s="538"/>
      <c r="S969" s="538"/>
      <c r="T969" s="538"/>
      <c r="U969" s="538"/>
      <c r="V969" s="538"/>
      <c r="W969" s="538"/>
      <c r="X969" s="538"/>
      <c r="Y969" s="538"/>
      <c r="Z969" s="538"/>
    </row>
    <row r="970" spans="1:26" ht="18" customHeight="1">
      <c r="A970" s="538"/>
      <c r="B970" s="538"/>
      <c r="C970" s="538"/>
      <c r="D970" s="538"/>
      <c r="E970" s="538"/>
      <c r="F970" s="686"/>
      <c r="G970" s="538"/>
      <c r="H970" s="538"/>
      <c r="I970" s="538"/>
      <c r="J970" s="538"/>
      <c r="K970" s="538"/>
      <c r="L970" s="538"/>
      <c r="M970" s="538"/>
      <c r="N970" s="538"/>
      <c r="O970" s="538"/>
      <c r="P970" s="538"/>
      <c r="Q970" s="538"/>
      <c r="R970" s="538"/>
      <c r="S970" s="538"/>
      <c r="T970" s="538"/>
      <c r="U970" s="538"/>
      <c r="V970" s="538"/>
      <c r="W970" s="538"/>
      <c r="X970" s="538"/>
      <c r="Y970" s="538"/>
      <c r="Z970" s="538"/>
    </row>
    <row r="971" spans="1:26" ht="18" customHeight="1">
      <c r="A971" s="538"/>
      <c r="B971" s="538"/>
      <c r="C971" s="538"/>
      <c r="D971" s="538"/>
      <c r="E971" s="538"/>
      <c r="F971" s="686"/>
      <c r="G971" s="538"/>
      <c r="H971" s="538"/>
      <c r="I971" s="538"/>
      <c r="J971" s="538"/>
      <c r="K971" s="538"/>
      <c r="L971" s="538"/>
      <c r="M971" s="538"/>
      <c r="N971" s="538"/>
      <c r="O971" s="538"/>
      <c r="P971" s="538"/>
      <c r="Q971" s="538"/>
      <c r="R971" s="538"/>
      <c r="S971" s="538"/>
      <c r="T971" s="538"/>
      <c r="U971" s="538"/>
      <c r="V971" s="538"/>
      <c r="W971" s="538"/>
      <c r="X971" s="538"/>
      <c r="Y971" s="538"/>
      <c r="Z971" s="538"/>
    </row>
    <row r="972" spans="1:26" ht="18" customHeight="1">
      <c r="A972" s="538"/>
      <c r="B972" s="538"/>
      <c r="C972" s="538"/>
      <c r="D972" s="538"/>
      <c r="E972" s="538"/>
      <c r="F972" s="686"/>
      <c r="G972" s="538"/>
      <c r="H972" s="538"/>
      <c r="I972" s="538"/>
      <c r="J972" s="538"/>
      <c r="K972" s="538"/>
      <c r="L972" s="538"/>
      <c r="M972" s="538"/>
      <c r="N972" s="538"/>
      <c r="O972" s="538"/>
      <c r="P972" s="538"/>
      <c r="Q972" s="538"/>
      <c r="R972" s="538"/>
      <c r="S972" s="538"/>
      <c r="T972" s="538"/>
      <c r="U972" s="538"/>
      <c r="V972" s="538"/>
      <c r="W972" s="538"/>
      <c r="X972" s="538"/>
      <c r="Y972" s="538"/>
      <c r="Z972" s="538"/>
    </row>
    <row r="973" spans="1:26" ht="18" customHeight="1">
      <c r="A973" s="538"/>
      <c r="B973" s="538"/>
      <c r="C973" s="538"/>
      <c r="D973" s="538"/>
      <c r="E973" s="538"/>
      <c r="F973" s="686"/>
      <c r="G973" s="538"/>
      <c r="H973" s="538"/>
      <c r="I973" s="538"/>
      <c r="J973" s="538"/>
      <c r="K973" s="538"/>
      <c r="L973" s="538"/>
      <c r="M973" s="538"/>
      <c r="N973" s="538"/>
      <c r="O973" s="538"/>
      <c r="P973" s="538"/>
      <c r="Q973" s="538"/>
      <c r="R973" s="538"/>
      <c r="S973" s="538"/>
      <c r="T973" s="538"/>
      <c r="U973" s="538"/>
      <c r="V973" s="538"/>
      <c r="W973" s="538"/>
      <c r="X973" s="538"/>
      <c r="Y973" s="538"/>
      <c r="Z973" s="538"/>
    </row>
    <row r="974" spans="1:26" ht="18" customHeight="1">
      <c r="A974" s="538"/>
      <c r="B974" s="538"/>
      <c r="C974" s="538"/>
      <c r="D974" s="538"/>
      <c r="E974" s="538"/>
      <c r="F974" s="686"/>
      <c r="G974" s="538"/>
      <c r="H974" s="538"/>
      <c r="I974" s="538"/>
      <c r="J974" s="538"/>
      <c r="K974" s="538"/>
      <c r="L974" s="538"/>
      <c r="M974" s="538"/>
      <c r="N974" s="538"/>
      <c r="O974" s="538"/>
      <c r="P974" s="538"/>
      <c r="Q974" s="538"/>
      <c r="R974" s="538"/>
      <c r="S974" s="538"/>
      <c r="T974" s="538"/>
      <c r="U974" s="538"/>
      <c r="V974" s="538"/>
      <c r="W974" s="538"/>
      <c r="X974" s="538"/>
      <c r="Y974" s="538"/>
      <c r="Z974" s="538"/>
    </row>
    <row r="975" spans="1:26" ht="18" customHeight="1">
      <c r="A975" s="538"/>
      <c r="B975" s="538"/>
      <c r="C975" s="538"/>
      <c r="D975" s="538"/>
      <c r="E975" s="538"/>
      <c r="F975" s="686"/>
      <c r="G975" s="538"/>
      <c r="H975" s="538"/>
      <c r="I975" s="538"/>
      <c r="J975" s="538"/>
      <c r="K975" s="538"/>
      <c r="L975" s="538"/>
      <c r="M975" s="538"/>
      <c r="N975" s="538"/>
      <c r="O975" s="538"/>
      <c r="P975" s="538"/>
      <c r="Q975" s="538"/>
      <c r="R975" s="538"/>
      <c r="S975" s="538"/>
      <c r="T975" s="538"/>
      <c r="U975" s="538"/>
      <c r="V975" s="538"/>
      <c r="W975" s="538"/>
      <c r="X975" s="538"/>
      <c r="Y975" s="538"/>
      <c r="Z975" s="538"/>
    </row>
    <row r="976" spans="1:26" ht="18" customHeight="1">
      <c r="A976" s="538"/>
      <c r="B976" s="538"/>
      <c r="C976" s="538"/>
      <c r="D976" s="538"/>
      <c r="E976" s="538"/>
      <c r="F976" s="686"/>
      <c r="G976" s="538"/>
      <c r="H976" s="538"/>
      <c r="I976" s="538"/>
      <c r="J976" s="538"/>
      <c r="K976" s="538"/>
      <c r="L976" s="538"/>
      <c r="M976" s="538"/>
      <c r="N976" s="538"/>
      <c r="O976" s="538"/>
      <c r="P976" s="538"/>
      <c r="Q976" s="538"/>
      <c r="R976" s="538"/>
      <c r="S976" s="538"/>
      <c r="T976" s="538"/>
      <c r="U976" s="538"/>
      <c r="V976" s="538"/>
      <c r="W976" s="538"/>
      <c r="X976" s="538"/>
      <c r="Y976" s="538"/>
      <c r="Z976" s="538"/>
    </row>
    <row r="977" spans="1:26" ht="18" customHeight="1">
      <c r="A977" s="538"/>
      <c r="B977" s="538"/>
      <c r="C977" s="538"/>
      <c r="D977" s="538"/>
      <c r="E977" s="538"/>
      <c r="F977" s="686"/>
      <c r="G977" s="538"/>
      <c r="H977" s="538"/>
      <c r="I977" s="538"/>
      <c r="J977" s="538"/>
      <c r="K977" s="538"/>
      <c r="L977" s="538"/>
      <c r="M977" s="538"/>
      <c r="N977" s="538"/>
      <c r="O977" s="538"/>
      <c r="P977" s="538"/>
      <c r="Q977" s="538"/>
      <c r="R977" s="538"/>
      <c r="S977" s="538"/>
      <c r="T977" s="538"/>
      <c r="U977" s="538"/>
      <c r="V977" s="538"/>
      <c r="W977" s="538"/>
      <c r="X977" s="538"/>
      <c r="Y977" s="538"/>
      <c r="Z977" s="538"/>
    </row>
    <row r="978" spans="1:26" ht="18" customHeight="1">
      <c r="A978" s="538"/>
      <c r="B978" s="538"/>
      <c r="C978" s="538"/>
      <c r="D978" s="538"/>
      <c r="E978" s="538"/>
      <c r="F978" s="686"/>
      <c r="G978" s="538"/>
      <c r="H978" s="538"/>
      <c r="I978" s="538"/>
      <c r="J978" s="538"/>
      <c r="K978" s="538"/>
      <c r="L978" s="538"/>
      <c r="M978" s="538"/>
      <c r="N978" s="538"/>
      <c r="O978" s="538"/>
      <c r="P978" s="538"/>
      <c r="Q978" s="538"/>
      <c r="R978" s="538"/>
      <c r="S978" s="538"/>
      <c r="T978" s="538"/>
      <c r="U978" s="538"/>
      <c r="V978" s="538"/>
      <c r="W978" s="538"/>
      <c r="X978" s="538"/>
      <c r="Y978" s="538"/>
      <c r="Z978" s="538"/>
    </row>
    <row r="979" spans="1:26" ht="18" customHeight="1">
      <c r="A979" s="538"/>
      <c r="B979" s="538"/>
      <c r="C979" s="538"/>
      <c r="D979" s="538"/>
      <c r="E979" s="538"/>
      <c r="F979" s="686"/>
      <c r="G979" s="538"/>
      <c r="H979" s="538"/>
      <c r="I979" s="538"/>
      <c r="J979" s="538"/>
      <c r="K979" s="538"/>
      <c r="L979" s="538"/>
      <c r="M979" s="538"/>
      <c r="N979" s="538"/>
      <c r="O979" s="538"/>
      <c r="P979" s="538"/>
      <c r="Q979" s="538"/>
      <c r="R979" s="538"/>
      <c r="S979" s="538"/>
      <c r="T979" s="538"/>
      <c r="U979" s="538"/>
      <c r="V979" s="538"/>
      <c r="W979" s="538"/>
      <c r="X979" s="538"/>
      <c r="Y979" s="538"/>
      <c r="Z979" s="538"/>
    </row>
    <row r="980" spans="1:26" ht="18" customHeight="1">
      <c r="A980" s="538"/>
      <c r="B980" s="538"/>
      <c r="C980" s="538"/>
      <c r="D980" s="538"/>
      <c r="E980" s="538"/>
      <c r="F980" s="686"/>
      <c r="G980" s="538"/>
      <c r="H980" s="538"/>
      <c r="I980" s="538"/>
      <c r="J980" s="538"/>
      <c r="K980" s="538"/>
      <c r="L980" s="538"/>
      <c r="M980" s="538"/>
      <c r="N980" s="538"/>
      <c r="O980" s="538"/>
      <c r="P980" s="538"/>
      <c r="Q980" s="538"/>
      <c r="R980" s="538"/>
      <c r="S980" s="538"/>
      <c r="T980" s="538"/>
      <c r="U980" s="538"/>
      <c r="V980" s="538"/>
      <c r="W980" s="538"/>
      <c r="X980" s="538"/>
      <c r="Y980" s="538"/>
      <c r="Z980" s="538"/>
    </row>
    <row r="981" spans="1:26" ht="18" customHeight="1">
      <c r="A981" s="538"/>
      <c r="B981" s="538"/>
      <c r="C981" s="538"/>
      <c r="D981" s="538"/>
      <c r="E981" s="538"/>
      <c r="F981" s="686"/>
      <c r="G981" s="538"/>
      <c r="H981" s="538"/>
      <c r="I981" s="538"/>
      <c r="J981" s="538"/>
      <c r="K981" s="538"/>
      <c r="L981" s="538"/>
      <c r="M981" s="538"/>
      <c r="N981" s="538"/>
      <c r="O981" s="538"/>
      <c r="P981" s="538"/>
      <c r="Q981" s="538"/>
      <c r="R981" s="538"/>
      <c r="S981" s="538"/>
      <c r="T981" s="538"/>
      <c r="U981" s="538"/>
      <c r="V981" s="538"/>
      <c r="W981" s="538"/>
      <c r="X981" s="538"/>
      <c r="Y981" s="538"/>
      <c r="Z981" s="538"/>
    </row>
    <row r="982" spans="1:26" ht="18" customHeight="1">
      <c r="A982" s="538"/>
      <c r="B982" s="538"/>
      <c r="C982" s="538"/>
      <c r="D982" s="538"/>
      <c r="E982" s="538"/>
      <c r="F982" s="686"/>
      <c r="G982" s="538"/>
      <c r="H982" s="538"/>
      <c r="I982" s="538"/>
      <c r="J982" s="538"/>
      <c r="K982" s="538"/>
      <c r="L982" s="538"/>
      <c r="M982" s="538"/>
      <c r="N982" s="538"/>
      <c r="O982" s="538"/>
      <c r="P982" s="538"/>
      <c r="Q982" s="538"/>
      <c r="R982" s="538"/>
      <c r="S982" s="538"/>
      <c r="T982" s="538"/>
      <c r="U982" s="538"/>
      <c r="V982" s="538"/>
      <c r="W982" s="538"/>
      <c r="X982" s="538"/>
      <c r="Y982" s="538"/>
      <c r="Z982" s="538"/>
    </row>
    <row r="983" spans="1:26" ht="18" customHeight="1">
      <c r="A983" s="538"/>
      <c r="B983" s="538"/>
      <c r="C983" s="538"/>
      <c r="D983" s="538"/>
      <c r="E983" s="538"/>
      <c r="F983" s="686"/>
      <c r="G983" s="538"/>
      <c r="H983" s="538"/>
      <c r="I983" s="538"/>
      <c r="J983" s="538"/>
      <c r="K983" s="538"/>
      <c r="L983" s="538"/>
      <c r="M983" s="538"/>
      <c r="N983" s="538"/>
      <c r="O983" s="538"/>
      <c r="P983" s="538"/>
      <c r="Q983" s="538"/>
      <c r="R983" s="538"/>
      <c r="S983" s="538"/>
      <c r="T983" s="538"/>
      <c r="U983" s="538"/>
      <c r="V983" s="538"/>
      <c r="W983" s="538"/>
      <c r="X983" s="538"/>
      <c r="Y983" s="538"/>
      <c r="Z983" s="538"/>
    </row>
    <row r="984" spans="1:26" ht="18" customHeight="1">
      <c r="A984" s="538"/>
      <c r="B984" s="538"/>
      <c r="C984" s="538"/>
      <c r="D984" s="538"/>
      <c r="E984" s="538"/>
      <c r="F984" s="686"/>
      <c r="G984" s="538"/>
      <c r="H984" s="538"/>
      <c r="I984" s="538"/>
      <c r="J984" s="538"/>
      <c r="K984" s="538"/>
      <c r="L984" s="538"/>
      <c r="M984" s="538"/>
      <c r="N984" s="538"/>
      <c r="O984" s="538"/>
      <c r="P984" s="538"/>
      <c r="Q984" s="538"/>
      <c r="R984" s="538"/>
      <c r="S984" s="538"/>
      <c r="T984" s="538"/>
      <c r="U984" s="538"/>
      <c r="V984" s="538"/>
      <c r="W984" s="538"/>
      <c r="X984" s="538"/>
      <c r="Y984" s="538"/>
      <c r="Z984" s="538"/>
    </row>
    <row r="985" spans="1:26" ht="18" customHeight="1">
      <c r="A985" s="538"/>
      <c r="B985" s="538"/>
      <c r="C985" s="538"/>
      <c r="D985" s="538"/>
      <c r="E985" s="538"/>
      <c r="F985" s="686"/>
      <c r="G985" s="538"/>
      <c r="H985" s="538"/>
      <c r="I985" s="538"/>
      <c r="J985" s="538"/>
      <c r="K985" s="538"/>
      <c r="L985" s="538"/>
      <c r="M985" s="538"/>
      <c r="N985" s="538"/>
      <c r="O985" s="538"/>
      <c r="P985" s="538"/>
      <c r="Q985" s="538"/>
      <c r="R985" s="538"/>
      <c r="S985" s="538"/>
      <c r="T985" s="538"/>
      <c r="U985" s="538"/>
      <c r="V985" s="538"/>
      <c r="W985" s="538"/>
      <c r="X985" s="538"/>
      <c r="Y985" s="538"/>
      <c r="Z985" s="538"/>
    </row>
    <row r="986" spans="1:26" ht="18" customHeight="1">
      <c r="A986" s="538"/>
      <c r="B986" s="538"/>
      <c r="C986" s="538"/>
      <c r="D986" s="538"/>
      <c r="E986" s="538"/>
      <c r="F986" s="686"/>
      <c r="G986" s="538"/>
      <c r="H986" s="538"/>
      <c r="I986" s="538"/>
      <c r="J986" s="538"/>
      <c r="K986" s="538"/>
      <c r="L986" s="538"/>
      <c r="M986" s="538"/>
      <c r="N986" s="538"/>
      <c r="O986" s="538"/>
      <c r="P986" s="538"/>
      <c r="Q986" s="538"/>
      <c r="R986" s="538"/>
      <c r="S986" s="538"/>
      <c r="T986" s="538"/>
      <c r="U986" s="538"/>
      <c r="V986" s="538"/>
      <c r="W986" s="538"/>
      <c r="X986" s="538"/>
      <c r="Y986" s="538"/>
      <c r="Z986" s="538"/>
    </row>
    <row r="987" spans="1:26" ht="18" customHeight="1">
      <c r="A987" s="538"/>
      <c r="B987" s="538"/>
      <c r="C987" s="538"/>
      <c r="D987" s="538"/>
      <c r="E987" s="538"/>
      <c r="F987" s="686"/>
      <c r="G987" s="538"/>
      <c r="H987" s="538"/>
      <c r="I987" s="538"/>
      <c r="J987" s="538"/>
      <c r="K987" s="538"/>
      <c r="L987" s="538"/>
      <c r="M987" s="538"/>
      <c r="N987" s="538"/>
      <c r="O987" s="538"/>
      <c r="P987" s="538"/>
      <c r="Q987" s="538"/>
      <c r="R987" s="538"/>
      <c r="S987" s="538"/>
      <c r="T987" s="538"/>
      <c r="U987" s="538"/>
      <c r="V987" s="538"/>
      <c r="W987" s="538"/>
      <c r="X987" s="538"/>
      <c r="Y987" s="538"/>
      <c r="Z987" s="538"/>
    </row>
    <row r="988" spans="1:26" ht="18" customHeight="1">
      <c r="A988" s="538"/>
      <c r="B988" s="538"/>
      <c r="C988" s="538"/>
      <c r="D988" s="538"/>
      <c r="E988" s="538"/>
      <c r="F988" s="686"/>
      <c r="G988" s="538"/>
      <c r="H988" s="538"/>
      <c r="I988" s="538"/>
      <c r="J988" s="538"/>
      <c r="K988" s="538"/>
      <c r="L988" s="538"/>
      <c r="M988" s="538"/>
      <c r="N988" s="538"/>
      <c r="O988" s="538"/>
      <c r="P988" s="538"/>
      <c r="Q988" s="538"/>
      <c r="R988" s="538"/>
      <c r="S988" s="538"/>
      <c r="T988" s="538"/>
      <c r="U988" s="538"/>
      <c r="V988" s="538"/>
      <c r="W988" s="538"/>
      <c r="X988" s="538"/>
      <c r="Y988" s="538"/>
      <c r="Z988" s="538"/>
    </row>
    <row r="989" spans="1:26" ht="18" customHeight="1">
      <c r="A989" s="538"/>
      <c r="B989" s="538"/>
      <c r="C989" s="538"/>
      <c r="D989" s="538"/>
      <c r="E989" s="538"/>
      <c r="F989" s="686"/>
      <c r="G989" s="538"/>
      <c r="H989" s="538"/>
      <c r="I989" s="538"/>
      <c r="J989" s="538"/>
      <c r="K989" s="538"/>
      <c r="L989" s="538"/>
      <c r="M989" s="538"/>
      <c r="N989" s="538"/>
      <c r="O989" s="538"/>
      <c r="P989" s="538"/>
      <c r="Q989" s="538"/>
      <c r="R989" s="538"/>
      <c r="S989" s="538"/>
      <c r="T989" s="538"/>
      <c r="U989" s="538"/>
      <c r="V989" s="538"/>
      <c r="W989" s="538"/>
      <c r="X989" s="538"/>
      <c r="Y989" s="538"/>
      <c r="Z989" s="538"/>
    </row>
    <row r="990" spans="1:26" ht="18" customHeight="1">
      <c r="A990" s="538"/>
      <c r="B990" s="538"/>
      <c r="C990" s="538"/>
      <c r="D990" s="538"/>
      <c r="E990" s="538"/>
      <c r="F990" s="686"/>
      <c r="G990" s="538"/>
      <c r="H990" s="538"/>
      <c r="I990" s="538"/>
      <c r="J990" s="538"/>
      <c r="K990" s="538"/>
      <c r="L990" s="538"/>
      <c r="M990" s="538"/>
      <c r="N990" s="538"/>
      <c r="O990" s="538"/>
      <c r="P990" s="538"/>
      <c r="Q990" s="538"/>
      <c r="R990" s="538"/>
      <c r="S990" s="538"/>
      <c r="T990" s="538"/>
      <c r="U990" s="538"/>
      <c r="V990" s="538"/>
      <c r="W990" s="538"/>
      <c r="X990" s="538"/>
      <c r="Y990" s="538"/>
      <c r="Z990" s="538"/>
    </row>
    <row r="991" spans="1:26" ht="18" customHeight="1">
      <c r="A991" s="538"/>
      <c r="B991" s="538"/>
      <c r="C991" s="538"/>
      <c r="D991" s="538"/>
      <c r="E991" s="538"/>
      <c r="F991" s="686"/>
      <c r="G991" s="538"/>
      <c r="H991" s="538"/>
      <c r="I991" s="538"/>
      <c r="J991" s="538"/>
      <c r="K991" s="538"/>
      <c r="L991" s="538"/>
      <c r="M991" s="538"/>
      <c r="N991" s="538"/>
      <c r="O991" s="538"/>
      <c r="P991" s="538"/>
      <c r="Q991" s="538"/>
      <c r="R991" s="538"/>
      <c r="S991" s="538"/>
      <c r="T991" s="538"/>
      <c r="U991" s="538"/>
      <c r="V991" s="538"/>
      <c r="W991" s="538"/>
      <c r="X991" s="538"/>
      <c r="Y991" s="538"/>
      <c r="Z991" s="538"/>
    </row>
    <row r="992" spans="1:26" ht="18" customHeight="1">
      <c r="A992" s="538"/>
      <c r="B992" s="538"/>
      <c r="C992" s="538"/>
      <c r="D992" s="538"/>
      <c r="E992" s="538"/>
      <c r="F992" s="686"/>
      <c r="G992" s="538"/>
      <c r="H992" s="538"/>
      <c r="I992" s="538"/>
      <c r="J992" s="538"/>
      <c r="K992" s="538"/>
      <c r="L992" s="538"/>
      <c r="M992" s="538"/>
      <c r="N992" s="538"/>
      <c r="O992" s="538"/>
      <c r="P992" s="538"/>
      <c r="Q992" s="538"/>
      <c r="R992" s="538"/>
      <c r="S992" s="538"/>
      <c r="T992" s="538"/>
      <c r="U992" s="538"/>
      <c r="V992" s="538"/>
      <c r="W992" s="538"/>
      <c r="X992" s="538"/>
      <c r="Y992" s="538"/>
      <c r="Z992" s="538"/>
    </row>
    <row r="993" spans="1:26" ht="18" customHeight="1">
      <c r="A993" s="538"/>
      <c r="B993" s="538"/>
      <c r="C993" s="538"/>
      <c r="D993" s="538"/>
      <c r="E993" s="538"/>
      <c r="F993" s="686"/>
      <c r="G993" s="538"/>
      <c r="H993" s="538"/>
      <c r="I993" s="538"/>
      <c r="J993" s="538"/>
      <c r="K993" s="538"/>
      <c r="L993" s="538"/>
      <c r="M993" s="538"/>
      <c r="N993" s="538"/>
      <c r="O993" s="538"/>
      <c r="P993" s="538"/>
      <c r="Q993" s="538"/>
      <c r="R993" s="538"/>
      <c r="S993" s="538"/>
      <c r="T993" s="538"/>
      <c r="U993" s="538"/>
      <c r="V993" s="538"/>
      <c r="W993" s="538"/>
      <c r="X993" s="538"/>
      <c r="Y993" s="538"/>
      <c r="Z993" s="538"/>
    </row>
    <row r="994" spans="1:26" ht="18" customHeight="1">
      <c r="A994" s="538"/>
      <c r="B994" s="538"/>
      <c r="C994" s="538"/>
      <c r="D994" s="538"/>
      <c r="E994" s="538"/>
      <c r="F994" s="686"/>
      <c r="G994" s="538"/>
      <c r="H994" s="538"/>
      <c r="I994" s="538"/>
      <c r="J994" s="538"/>
      <c r="K994" s="538"/>
      <c r="L994" s="538"/>
      <c r="M994" s="538"/>
      <c r="N994" s="538"/>
      <c r="O994" s="538"/>
      <c r="P994" s="538"/>
      <c r="Q994" s="538"/>
      <c r="R994" s="538"/>
      <c r="S994" s="538"/>
      <c r="T994" s="538"/>
      <c r="U994" s="538"/>
      <c r="V994" s="538"/>
      <c r="W994" s="538"/>
      <c r="X994" s="538"/>
      <c r="Y994" s="538"/>
      <c r="Z994" s="538"/>
    </row>
    <row r="995" spans="1:26" ht="18" customHeight="1">
      <c r="A995" s="538"/>
      <c r="B995" s="538"/>
      <c r="C995" s="538"/>
      <c r="D995" s="538"/>
      <c r="E995" s="538"/>
      <c r="F995" s="686"/>
      <c r="G995" s="538"/>
      <c r="H995" s="538"/>
      <c r="I995" s="538"/>
      <c r="J995" s="538"/>
      <c r="K995" s="538"/>
      <c r="L995" s="538"/>
      <c r="M995" s="538"/>
      <c r="N995" s="538"/>
      <c r="O995" s="538"/>
      <c r="P995" s="538"/>
      <c r="Q995" s="538"/>
      <c r="R995" s="538"/>
      <c r="S995" s="538"/>
      <c r="T995" s="538"/>
      <c r="U995" s="538"/>
      <c r="V995" s="538"/>
      <c r="W995" s="538"/>
      <c r="X995" s="538"/>
      <c r="Y995" s="538"/>
      <c r="Z995" s="538"/>
    </row>
    <row r="996" spans="1:26" ht="18" customHeight="1">
      <c r="A996" s="538"/>
      <c r="B996" s="538"/>
      <c r="C996" s="538"/>
      <c r="D996" s="538"/>
      <c r="E996" s="538"/>
      <c r="F996" s="686"/>
      <c r="G996" s="538"/>
      <c r="H996" s="538"/>
      <c r="I996" s="538"/>
      <c r="J996" s="538"/>
      <c r="K996" s="538"/>
      <c r="L996" s="538"/>
      <c r="M996" s="538"/>
      <c r="N996" s="538"/>
      <c r="O996" s="538"/>
      <c r="P996" s="538"/>
      <c r="Q996" s="538"/>
      <c r="R996" s="538"/>
      <c r="S996" s="538"/>
      <c r="T996" s="538"/>
      <c r="U996" s="538"/>
      <c r="V996" s="538"/>
      <c r="W996" s="538"/>
      <c r="X996" s="538"/>
      <c r="Y996" s="538"/>
      <c r="Z996" s="538"/>
    </row>
    <row r="997" spans="1:26" ht="18" customHeight="1">
      <c r="A997" s="538"/>
      <c r="B997" s="538"/>
      <c r="C997" s="538"/>
      <c r="D997" s="538"/>
      <c r="E997" s="538"/>
      <c r="F997" s="686"/>
      <c r="G997" s="538"/>
      <c r="H997" s="538"/>
      <c r="I997" s="538"/>
      <c r="J997" s="538"/>
      <c r="K997" s="538"/>
      <c r="L997" s="538"/>
      <c r="M997" s="538"/>
      <c r="N997" s="538"/>
      <c r="O997" s="538"/>
      <c r="P997" s="538"/>
      <c r="Q997" s="538"/>
      <c r="R997" s="538"/>
      <c r="S997" s="538"/>
      <c r="T997" s="538"/>
      <c r="U997" s="538"/>
      <c r="V997" s="538"/>
      <c r="W997" s="538"/>
      <c r="X997" s="538"/>
      <c r="Y997" s="538"/>
      <c r="Z997" s="538"/>
    </row>
    <row r="998" spans="1:26" ht="18" customHeight="1">
      <c r="A998" s="538"/>
      <c r="B998" s="538"/>
      <c r="C998" s="538"/>
      <c r="D998" s="538"/>
      <c r="E998" s="538"/>
      <c r="F998" s="686"/>
      <c r="G998" s="538"/>
      <c r="H998" s="538"/>
      <c r="I998" s="538"/>
      <c r="J998" s="538"/>
      <c r="K998" s="538"/>
      <c r="L998" s="538"/>
      <c r="M998" s="538"/>
      <c r="N998" s="538"/>
      <c r="O998" s="538"/>
      <c r="P998" s="538"/>
      <c r="Q998" s="538"/>
      <c r="R998" s="538"/>
      <c r="S998" s="538"/>
      <c r="T998" s="538"/>
      <c r="U998" s="538"/>
      <c r="V998" s="538"/>
      <c r="W998" s="538"/>
      <c r="X998" s="538"/>
      <c r="Y998" s="538"/>
      <c r="Z998" s="538"/>
    </row>
    <row r="999" spans="1:26" ht="18" customHeight="1">
      <c r="A999" s="538"/>
      <c r="B999" s="538"/>
      <c r="C999" s="538"/>
      <c r="D999" s="538"/>
      <c r="E999" s="538"/>
      <c r="F999" s="686"/>
      <c r="G999" s="538"/>
      <c r="H999" s="538"/>
      <c r="I999" s="538"/>
      <c r="J999" s="538"/>
      <c r="K999" s="538"/>
      <c r="L999" s="538"/>
      <c r="M999" s="538"/>
      <c r="N999" s="538"/>
      <c r="O999" s="538"/>
      <c r="P999" s="538"/>
      <c r="Q999" s="538"/>
      <c r="R999" s="538"/>
      <c r="S999" s="538"/>
      <c r="T999" s="538"/>
      <c r="U999" s="538"/>
      <c r="V999" s="538"/>
      <c r="W999" s="538"/>
      <c r="X999" s="538"/>
      <c r="Y999" s="538"/>
      <c r="Z999" s="538"/>
    </row>
    <row r="1000" spans="1:26" ht="18" customHeight="1">
      <c r="A1000" s="538"/>
      <c r="B1000" s="538"/>
      <c r="C1000" s="538"/>
      <c r="D1000" s="538"/>
      <c r="E1000" s="538"/>
      <c r="F1000" s="686"/>
      <c r="G1000" s="538"/>
      <c r="H1000" s="538"/>
      <c r="I1000" s="538"/>
      <c r="J1000" s="538"/>
      <c r="K1000" s="538"/>
      <c r="L1000" s="538"/>
      <c r="M1000" s="538"/>
      <c r="N1000" s="538"/>
      <c r="O1000" s="538"/>
      <c r="P1000" s="538"/>
      <c r="Q1000" s="538"/>
      <c r="R1000" s="538"/>
      <c r="S1000" s="538"/>
      <c r="T1000" s="538"/>
      <c r="U1000" s="538"/>
      <c r="V1000" s="538"/>
      <c r="W1000" s="538"/>
      <c r="X1000" s="538"/>
      <c r="Y1000" s="538"/>
      <c r="Z1000" s="538"/>
    </row>
  </sheetData>
  <mergeCells count="7">
    <mergeCell ref="C43:D43"/>
    <mergeCell ref="B50:D50"/>
    <mergeCell ref="A1:B1"/>
    <mergeCell ref="C1:D1"/>
    <mergeCell ref="A2:B2"/>
    <mergeCell ref="A4:D4"/>
    <mergeCell ref="C5:D5"/>
  </mergeCells>
  <pageMargins left="0.68" right="0.17" top="0.75" bottom="0.17"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pageSetUpPr fitToPage="1"/>
  </sheetPr>
  <dimension ref="A1:Z1000"/>
  <sheetViews>
    <sheetView workbookViewId="0"/>
  </sheetViews>
  <sheetFormatPr defaultColWidth="12.6640625" defaultRowHeight="15" customHeight="1"/>
  <cols>
    <col min="1" max="1" width="5.1640625" customWidth="1"/>
    <col min="2" max="2" width="40.1640625" customWidth="1"/>
    <col min="3" max="3" width="18.6640625" customWidth="1"/>
    <col min="4" max="4" width="20.75" customWidth="1"/>
    <col min="5" max="26" width="9" customWidth="1"/>
  </cols>
  <sheetData>
    <row r="1" spans="1:26" ht="18" customHeight="1">
      <c r="A1" s="894" t="s">
        <v>1328</v>
      </c>
      <c r="B1" s="751"/>
      <c r="C1" s="538"/>
      <c r="D1" s="487" t="s">
        <v>1329</v>
      </c>
      <c r="E1" s="538"/>
      <c r="F1" s="538"/>
      <c r="G1" s="538"/>
      <c r="H1" s="538"/>
      <c r="I1" s="538"/>
      <c r="J1" s="538"/>
      <c r="K1" s="538"/>
      <c r="L1" s="538"/>
      <c r="M1" s="538"/>
      <c r="N1" s="538"/>
      <c r="O1" s="538"/>
      <c r="P1" s="538"/>
      <c r="Q1" s="538"/>
      <c r="R1" s="538"/>
      <c r="S1" s="538"/>
      <c r="T1" s="538"/>
      <c r="U1" s="538"/>
      <c r="V1" s="538"/>
      <c r="W1" s="538"/>
      <c r="X1" s="538"/>
      <c r="Y1" s="538"/>
      <c r="Z1" s="538"/>
    </row>
    <row r="2" spans="1:26" ht="18" customHeight="1">
      <c r="A2" s="896" t="s">
        <v>1330</v>
      </c>
      <c r="B2" s="751"/>
      <c r="C2" s="538"/>
      <c r="D2" s="538"/>
      <c r="E2" s="538"/>
      <c r="F2" s="538"/>
      <c r="G2" s="538"/>
      <c r="H2" s="538"/>
      <c r="I2" s="538"/>
      <c r="J2" s="538"/>
      <c r="K2" s="538"/>
      <c r="L2" s="538"/>
      <c r="M2" s="538"/>
      <c r="N2" s="538"/>
      <c r="O2" s="538"/>
      <c r="P2" s="538"/>
      <c r="Q2" s="538"/>
      <c r="R2" s="538"/>
      <c r="S2" s="538"/>
      <c r="T2" s="538"/>
      <c r="U2" s="538"/>
      <c r="V2" s="538"/>
      <c r="W2" s="538"/>
      <c r="X2" s="538"/>
      <c r="Y2" s="538"/>
      <c r="Z2" s="538"/>
    </row>
    <row r="3" spans="1:26" ht="18" customHeight="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row>
    <row r="4" spans="1:26" ht="18" customHeight="1">
      <c r="A4" s="762" t="s">
        <v>60</v>
      </c>
      <c r="B4" s="751"/>
      <c r="C4" s="751"/>
      <c r="D4" s="751"/>
      <c r="E4" s="538"/>
      <c r="F4" s="538"/>
      <c r="G4" s="538"/>
      <c r="H4" s="538"/>
      <c r="I4" s="538"/>
      <c r="J4" s="538"/>
      <c r="K4" s="538"/>
      <c r="L4" s="538"/>
      <c r="M4" s="538"/>
      <c r="N4" s="538"/>
      <c r="O4" s="538"/>
      <c r="P4" s="538"/>
      <c r="Q4" s="538"/>
      <c r="R4" s="538"/>
      <c r="S4" s="538"/>
      <c r="T4" s="538"/>
      <c r="U4" s="538"/>
      <c r="V4" s="538"/>
      <c r="W4" s="538"/>
      <c r="X4" s="538"/>
      <c r="Y4" s="538"/>
      <c r="Z4" s="538"/>
    </row>
    <row r="5" spans="1:26" ht="18" customHeight="1">
      <c r="A5" s="538"/>
      <c r="B5" s="538"/>
      <c r="C5" s="899" t="s">
        <v>1257</v>
      </c>
      <c r="D5" s="751"/>
      <c r="E5" s="538"/>
      <c r="F5" s="538"/>
      <c r="G5" s="538"/>
      <c r="H5" s="538"/>
      <c r="I5" s="538"/>
      <c r="J5" s="538"/>
      <c r="K5" s="538"/>
      <c r="L5" s="538"/>
      <c r="M5" s="538"/>
      <c r="N5" s="538"/>
      <c r="O5" s="538"/>
      <c r="P5" s="538"/>
      <c r="Q5" s="538"/>
      <c r="R5" s="538"/>
      <c r="S5" s="538"/>
      <c r="T5" s="538"/>
      <c r="U5" s="538"/>
      <c r="V5" s="538"/>
      <c r="W5" s="538"/>
      <c r="X5" s="538"/>
      <c r="Y5" s="538"/>
      <c r="Z5" s="538"/>
    </row>
    <row r="6" spans="1:26" ht="18" customHeight="1">
      <c r="A6" s="558" t="s">
        <v>3</v>
      </c>
      <c r="B6" s="559" t="s">
        <v>70</v>
      </c>
      <c r="C6" s="560" t="s">
        <v>1331</v>
      </c>
      <c r="D6" s="561" t="s">
        <v>7</v>
      </c>
      <c r="E6" s="34"/>
      <c r="F6" s="34"/>
      <c r="G6" s="34"/>
      <c r="H6" s="34"/>
      <c r="I6" s="34"/>
      <c r="J6" s="34"/>
      <c r="K6" s="34"/>
      <c r="L6" s="34"/>
      <c r="M6" s="34"/>
      <c r="N6" s="34"/>
      <c r="O6" s="34"/>
      <c r="P6" s="34"/>
      <c r="Q6" s="34"/>
      <c r="R6" s="34"/>
      <c r="S6" s="34"/>
      <c r="T6" s="34"/>
      <c r="U6" s="34"/>
      <c r="V6" s="34"/>
      <c r="W6" s="34"/>
      <c r="X6" s="34"/>
      <c r="Y6" s="34"/>
      <c r="Z6" s="34"/>
    </row>
    <row r="7" spans="1:26" ht="18" customHeight="1">
      <c r="A7" s="587" t="s">
        <v>80</v>
      </c>
      <c r="B7" s="588" t="s">
        <v>1332</v>
      </c>
      <c r="C7" s="588">
        <f>SUM(C8:C10)</f>
        <v>0</v>
      </c>
      <c r="D7" s="590"/>
      <c r="E7" s="5"/>
      <c r="F7" s="5"/>
      <c r="G7" s="5"/>
      <c r="H7" s="5"/>
      <c r="I7" s="5"/>
      <c r="J7" s="5"/>
      <c r="K7" s="5"/>
      <c r="L7" s="5"/>
      <c r="M7" s="5"/>
      <c r="N7" s="5"/>
      <c r="O7" s="5"/>
      <c r="P7" s="5"/>
      <c r="Q7" s="5"/>
      <c r="R7" s="5"/>
      <c r="S7" s="5"/>
      <c r="T7" s="5"/>
      <c r="U7" s="5"/>
      <c r="V7" s="5"/>
      <c r="W7" s="5"/>
      <c r="X7" s="5"/>
      <c r="Y7" s="5"/>
      <c r="Z7" s="5"/>
    </row>
    <row r="8" spans="1:26" ht="18" customHeight="1">
      <c r="A8" s="702">
        <v>1</v>
      </c>
      <c r="B8" s="690" t="s">
        <v>1124</v>
      </c>
      <c r="C8" s="690">
        <f>'[1]Bieu 9-Tong hop thu'!E8</f>
        <v>0</v>
      </c>
      <c r="D8" s="703"/>
      <c r="E8" s="10"/>
      <c r="F8" s="10"/>
      <c r="G8" s="10"/>
      <c r="H8" s="10"/>
      <c r="I8" s="10"/>
      <c r="J8" s="10"/>
      <c r="K8" s="10"/>
      <c r="L8" s="10"/>
      <c r="M8" s="10"/>
      <c r="N8" s="10"/>
      <c r="O8" s="10"/>
      <c r="P8" s="10"/>
      <c r="Q8" s="10"/>
      <c r="R8" s="10"/>
      <c r="S8" s="10"/>
      <c r="T8" s="10"/>
      <c r="U8" s="10"/>
      <c r="V8" s="10"/>
      <c r="W8" s="10"/>
      <c r="X8" s="10"/>
      <c r="Y8" s="10"/>
      <c r="Z8" s="10"/>
    </row>
    <row r="9" spans="1:26" ht="18" customHeight="1">
      <c r="A9" s="567">
        <v>2</v>
      </c>
      <c r="B9" s="570" t="s">
        <v>1333</v>
      </c>
      <c r="C9" s="570">
        <f>'[1]Bieu 9-Tong hop thu'!E61</f>
        <v>0</v>
      </c>
      <c r="D9" s="571"/>
      <c r="E9" s="10"/>
      <c r="F9" s="10"/>
      <c r="G9" s="10"/>
      <c r="H9" s="10"/>
      <c r="I9" s="10"/>
      <c r="J9" s="10"/>
      <c r="K9" s="10"/>
      <c r="L9" s="10"/>
      <c r="M9" s="10"/>
      <c r="N9" s="10"/>
      <c r="O9" s="10"/>
      <c r="P9" s="10"/>
      <c r="Q9" s="10"/>
      <c r="R9" s="10"/>
      <c r="S9" s="10"/>
      <c r="T9" s="10"/>
      <c r="U9" s="10"/>
      <c r="V9" s="10"/>
      <c r="W9" s="10"/>
      <c r="X9" s="10"/>
      <c r="Y9" s="10"/>
      <c r="Z9" s="10"/>
    </row>
    <row r="10" spans="1:26" ht="18" customHeight="1">
      <c r="A10" s="567">
        <v>3</v>
      </c>
      <c r="B10" s="570" t="s">
        <v>1180</v>
      </c>
      <c r="C10" s="570">
        <f>'[1]Bieu 9-Tong hop thu'!E60-'[1]Bieu 9-Tong hop thu'!E61</f>
        <v>0</v>
      </c>
      <c r="D10" s="571"/>
      <c r="E10" s="10"/>
      <c r="F10" s="10"/>
      <c r="G10" s="10"/>
      <c r="H10" s="10"/>
      <c r="I10" s="10"/>
      <c r="J10" s="10"/>
      <c r="K10" s="10"/>
      <c r="L10" s="10"/>
      <c r="M10" s="10"/>
      <c r="N10" s="10"/>
      <c r="O10" s="10"/>
      <c r="P10" s="10"/>
      <c r="Q10" s="10"/>
      <c r="R10" s="10"/>
      <c r="S10" s="10"/>
      <c r="T10" s="10"/>
      <c r="U10" s="10"/>
      <c r="V10" s="10"/>
      <c r="W10" s="10"/>
      <c r="X10" s="10"/>
      <c r="Y10" s="10"/>
      <c r="Z10" s="10"/>
    </row>
    <row r="11" spans="1:26" ht="18" customHeight="1">
      <c r="A11" s="694"/>
      <c r="B11" s="704"/>
      <c r="C11" s="704"/>
      <c r="D11" s="705"/>
      <c r="E11" s="10"/>
      <c r="F11" s="10"/>
      <c r="G11" s="10"/>
      <c r="H11" s="10"/>
      <c r="I11" s="10"/>
      <c r="J11" s="10"/>
      <c r="K11" s="10"/>
      <c r="L11" s="10"/>
      <c r="M11" s="10"/>
      <c r="N11" s="10"/>
      <c r="O11" s="10"/>
      <c r="P11" s="10"/>
      <c r="Q11" s="10"/>
      <c r="R11" s="10"/>
      <c r="S11" s="10"/>
      <c r="T11" s="10"/>
      <c r="U11" s="10"/>
      <c r="V11" s="10"/>
      <c r="W11" s="10"/>
      <c r="X11" s="10"/>
      <c r="Y11" s="10"/>
      <c r="Z11" s="10"/>
    </row>
    <row r="12" spans="1:26" ht="18" customHeight="1">
      <c r="A12" s="587" t="s">
        <v>648</v>
      </c>
      <c r="B12" s="588" t="s">
        <v>1334</v>
      </c>
      <c r="C12" s="588">
        <f>SUM(C13:C16)</f>
        <v>0</v>
      </c>
      <c r="D12" s="590"/>
      <c r="E12" s="5"/>
      <c r="F12" s="5"/>
      <c r="G12" s="5"/>
      <c r="H12" s="5"/>
      <c r="I12" s="5"/>
      <c r="J12" s="5"/>
      <c r="K12" s="5"/>
      <c r="L12" s="5"/>
      <c r="M12" s="5"/>
      <c r="N12" s="5"/>
      <c r="O12" s="5"/>
      <c r="P12" s="5"/>
      <c r="Q12" s="5"/>
      <c r="R12" s="5"/>
      <c r="S12" s="5"/>
      <c r="T12" s="5"/>
      <c r="U12" s="5"/>
      <c r="V12" s="5"/>
      <c r="W12" s="5"/>
      <c r="X12" s="5"/>
      <c r="Y12" s="5"/>
      <c r="Z12" s="5"/>
    </row>
    <row r="13" spans="1:26" ht="18" customHeight="1">
      <c r="A13" s="702">
        <v>1</v>
      </c>
      <c r="B13" s="690" t="s">
        <v>1260</v>
      </c>
      <c r="C13" s="690">
        <f>'[1]Bieu 10-Tong hop chi'!C8</f>
        <v>0</v>
      </c>
      <c r="D13" s="703"/>
      <c r="E13" s="10"/>
      <c r="F13" s="10"/>
      <c r="G13" s="10"/>
      <c r="H13" s="10"/>
      <c r="I13" s="10"/>
      <c r="J13" s="10"/>
      <c r="K13" s="10"/>
      <c r="L13" s="10"/>
      <c r="M13" s="10"/>
      <c r="N13" s="10"/>
      <c r="O13" s="10"/>
      <c r="P13" s="10"/>
      <c r="Q13" s="10"/>
      <c r="R13" s="10"/>
      <c r="S13" s="10"/>
      <c r="T13" s="10"/>
      <c r="U13" s="10"/>
      <c r="V13" s="10"/>
      <c r="W13" s="10"/>
      <c r="X13" s="10"/>
      <c r="Y13" s="10"/>
      <c r="Z13" s="10"/>
    </row>
    <row r="14" spans="1:26" ht="18" customHeight="1">
      <c r="A14" s="567">
        <v>2</v>
      </c>
      <c r="B14" s="570" t="s">
        <v>1335</v>
      </c>
      <c r="C14" s="570">
        <f>'[1]Bieu 10-Tong hop chi'!C19</f>
        <v>0</v>
      </c>
      <c r="D14" s="571"/>
      <c r="E14" s="10"/>
      <c r="F14" s="10"/>
      <c r="G14" s="10"/>
      <c r="H14" s="10"/>
      <c r="I14" s="10"/>
      <c r="J14" s="10"/>
      <c r="K14" s="10"/>
      <c r="L14" s="10"/>
      <c r="M14" s="10"/>
      <c r="N14" s="10"/>
      <c r="O14" s="10"/>
      <c r="P14" s="10"/>
      <c r="Q14" s="10"/>
      <c r="R14" s="10"/>
      <c r="S14" s="10"/>
      <c r="T14" s="10"/>
      <c r="U14" s="10"/>
      <c r="V14" s="10"/>
      <c r="W14" s="10"/>
      <c r="X14" s="10"/>
      <c r="Y14" s="10"/>
      <c r="Z14" s="10"/>
    </row>
    <row r="15" spans="1:26" ht="18" customHeight="1">
      <c r="A15" s="612">
        <v>3</v>
      </c>
      <c r="B15" s="616" t="s">
        <v>1321</v>
      </c>
      <c r="C15" s="613">
        <f>'[1]Bieu 10-Tong hop chi'!C32</f>
        <v>0</v>
      </c>
      <c r="D15" s="682"/>
      <c r="E15" s="10"/>
      <c r="F15" s="10"/>
      <c r="G15" s="10"/>
      <c r="H15" s="10"/>
      <c r="I15" s="10"/>
      <c r="J15" s="10"/>
      <c r="K15" s="10"/>
      <c r="L15" s="10"/>
      <c r="M15" s="10"/>
      <c r="N15" s="10"/>
      <c r="O15" s="10"/>
      <c r="P15" s="10"/>
      <c r="Q15" s="10"/>
      <c r="R15" s="10"/>
      <c r="S15" s="10"/>
      <c r="T15" s="10"/>
      <c r="U15" s="10"/>
      <c r="V15" s="10"/>
      <c r="W15" s="10"/>
      <c r="X15" s="10"/>
      <c r="Y15" s="10"/>
      <c r="Z15" s="10"/>
    </row>
    <row r="16" spans="1:26" ht="18" customHeight="1">
      <c r="A16" s="612">
        <v>4</v>
      </c>
      <c r="B16" s="616" t="s">
        <v>1001</v>
      </c>
      <c r="C16" s="613">
        <f>'[1]Bieu 10-Tong hop chi'!C36</f>
        <v>0</v>
      </c>
      <c r="D16" s="682"/>
      <c r="E16" s="10"/>
      <c r="F16" s="10"/>
      <c r="G16" s="10"/>
      <c r="H16" s="10"/>
      <c r="I16" s="10"/>
      <c r="J16" s="10"/>
      <c r="K16" s="10"/>
      <c r="L16" s="10"/>
      <c r="M16" s="10"/>
      <c r="N16" s="10"/>
      <c r="O16" s="10"/>
      <c r="P16" s="10"/>
      <c r="Q16" s="10"/>
      <c r="R16" s="10"/>
      <c r="S16" s="10"/>
      <c r="T16" s="10"/>
      <c r="U16" s="10"/>
      <c r="V16" s="10"/>
      <c r="W16" s="10"/>
      <c r="X16" s="10"/>
      <c r="Y16" s="10"/>
      <c r="Z16" s="10"/>
    </row>
    <row r="17" spans="1:26" ht="18" customHeight="1">
      <c r="A17" s="575"/>
      <c r="B17" s="706" t="s">
        <v>1336</v>
      </c>
      <c r="C17" s="577">
        <f>C7-C12</f>
        <v>0</v>
      </c>
      <c r="D17" s="579"/>
      <c r="E17" s="10"/>
      <c r="F17" s="10"/>
      <c r="G17" s="10"/>
      <c r="H17" s="10"/>
      <c r="I17" s="10"/>
      <c r="J17" s="10"/>
      <c r="K17" s="10"/>
      <c r="L17" s="10"/>
      <c r="M17" s="10"/>
      <c r="N17" s="10"/>
      <c r="O17" s="10"/>
      <c r="P17" s="10"/>
      <c r="Q17" s="10"/>
      <c r="R17" s="10"/>
      <c r="S17" s="10"/>
      <c r="T17" s="10"/>
      <c r="U17" s="10"/>
      <c r="V17" s="10"/>
      <c r="W17" s="10"/>
      <c r="X17" s="10"/>
      <c r="Y17" s="10"/>
      <c r="Z17" s="10"/>
    </row>
    <row r="18" spans="1:26" ht="18" customHeight="1">
      <c r="A18" s="538"/>
      <c r="B18" s="538"/>
      <c r="C18" s="900" t="s">
        <v>1115</v>
      </c>
      <c r="D18" s="751"/>
      <c r="E18" s="538"/>
      <c r="F18" s="538"/>
      <c r="G18" s="538"/>
      <c r="H18" s="538"/>
      <c r="I18" s="538"/>
      <c r="J18" s="538"/>
      <c r="K18" s="538"/>
      <c r="L18" s="538"/>
      <c r="M18" s="538"/>
      <c r="N18" s="538"/>
      <c r="O18" s="538"/>
      <c r="P18" s="538"/>
      <c r="Q18" s="538"/>
      <c r="R18" s="538"/>
      <c r="S18" s="538"/>
      <c r="T18" s="538"/>
      <c r="U18" s="538"/>
      <c r="V18" s="538"/>
      <c r="W18" s="538"/>
      <c r="X18" s="538"/>
      <c r="Y18" s="538"/>
      <c r="Z18" s="538"/>
    </row>
    <row r="19" spans="1:26" ht="18" customHeight="1">
      <c r="A19" s="538"/>
      <c r="B19" s="538"/>
      <c r="C19" s="779" t="s">
        <v>130</v>
      </c>
      <c r="D19" s="751"/>
      <c r="E19" s="538"/>
      <c r="F19" s="538"/>
      <c r="G19" s="538"/>
      <c r="H19" s="538"/>
      <c r="I19" s="538"/>
      <c r="J19" s="538"/>
      <c r="K19" s="538"/>
      <c r="L19" s="538"/>
      <c r="M19" s="538"/>
      <c r="N19" s="538"/>
      <c r="O19" s="538"/>
      <c r="P19" s="538"/>
      <c r="Q19" s="538"/>
      <c r="R19" s="538"/>
      <c r="S19" s="538"/>
      <c r="T19" s="538"/>
      <c r="U19" s="538"/>
      <c r="V19" s="538"/>
      <c r="W19" s="538"/>
      <c r="X19" s="538"/>
      <c r="Y19" s="538"/>
      <c r="Z19" s="538"/>
    </row>
    <row r="20" spans="1:26" ht="18" customHeight="1">
      <c r="A20" s="538"/>
      <c r="B20" s="538"/>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row>
    <row r="21" spans="1:26" ht="18" customHeight="1">
      <c r="A21" s="538"/>
      <c r="B21" s="10"/>
      <c r="C21" s="538"/>
      <c r="D21" s="538"/>
      <c r="E21" s="538"/>
      <c r="F21" s="538"/>
      <c r="G21" s="538"/>
      <c r="H21" s="538"/>
      <c r="I21" s="538"/>
      <c r="J21" s="538"/>
      <c r="K21" s="538"/>
      <c r="L21" s="538"/>
      <c r="M21" s="538"/>
      <c r="N21" s="538"/>
      <c r="O21" s="538"/>
      <c r="P21" s="538"/>
      <c r="Q21" s="538"/>
      <c r="R21" s="538"/>
      <c r="S21" s="538"/>
      <c r="T21" s="538"/>
      <c r="U21" s="538"/>
      <c r="V21" s="538"/>
      <c r="W21" s="538"/>
      <c r="X21" s="538"/>
      <c r="Y21" s="538"/>
      <c r="Z21" s="538"/>
    </row>
    <row r="22" spans="1:26" ht="18" customHeight="1">
      <c r="A22" s="538"/>
      <c r="B22" s="10"/>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row>
    <row r="23" spans="1:26" ht="18" customHeight="1">
      <c r="A23" s="538"/>
      <c r="B23" s="10"/>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row>
    <row r="24" spans="1:26" ht="18" customHeight="1">
      <c r="A24" s="538"/>
      <c r="B24" s="10"/>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row>
    <row r="25" spans="1:26" ht="18" customHeight="1">
      <c r="A25" s="538"/>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row>
    <row r="26" spans="1:26" ht="18" customHeight="1">
      <c r="A26" s="538"/>
      <c r="B26" s="538"/>
      <c r="C26" s="538"/>
      <c r="D26" s="538"/>
      <c r="E26" s="538"/>
      <c r="F26" s="538"/>
      <c r="G26" s="538"/>
      <c r="H26" s="538"/>
      <c r="I26" s="538"/>
      <c r="J26" s="538"/>
      <c r="K26" s="538"/>
      <c r="L26" s="538"/>
      <c r="M26" s="538"/>
      <c r="N26" s="538"/>
      <c r="O26" s="538"/>
      <c r="P26" s="538"/>
      <c r="Q26" s="538"/>
      <c r="R26" s="538"/>
      <c r="S26" s="538"/>
      <c r="T26" s="538"/>
      <c r="U26" s="538"/>
      <c r="V26" s="538"/>
      <c r="W26" s="538"/>
      <c r="X26" s="538"/>
      <c r="Y26" s="538"/>
      <c r="Z26" s="538"/>
    </row>
    <row r="27" spans="1:26" ht="18" customHeight="1">
      <c r="A27" s="538"/>
      <c r="B27" s="538"/>
      <c r="C27" s="538"/>
      <c r="D27" s="538"/>
      <c r="E27" s="538"/>
      <c r="F27" s="538"/>
      <c r="G27" s="538"/>
      <c r="H27" s="538"/>
      <c r="I27" s="538"/>
      <c r="J27" s="538"/>
      <c r="K27" s="538"/>
      <c r="L27" s="538"/>
      <c r="M27" s="538"/>
      <c r="N27" s="538"/>
      <c r="O27" s="538"/>
      <c r="P27" s="538"/>
      <c r="Q27" s="538"/>
      <c r="R27" s="538"/>
      <c r="S27" s="538"/>
      <c r="T27" s="538"/>
      <c r="U27" s="538"/>
      <c r="V27" s="538"/>
      <c r="W27" s="538"/>
      <c r="X27" s="538"/>
      <c r="Y27" s="538"/>
      <c r="Z27" s="538"/>
    </row>
    <row r="28" spans="1:26" ht="18" customHeight="1">
      <c r="A28" s="538"/>
      <c r="B28" s="538"/>
      <c r="C28" s="538"/>
      <c r="D28" s="538"/>
      <c r="E28" s="538"/>
      <c r="F28" s="538"/>
      <c r="G28" s="538"/>
      <c r="H28" s="538"/>
      <c r="I28" s="538"/>
      <c r="J28" s="538"/>
      <c r="K28" s="538"/>
      <c r="L28" s="538"/>
      <c r="M28" s="538"/>
      <c r="N28" s="538"/>
      <c r="O28" s="538"/>
      <c r="P28" s="538"/>
      <c r="Q28" s="538"/>
      <c r="R28" s="538"/>
      <c r="S28" s="538"/>
      <c r="T28" s="538"/>
      <c r="U28" s="538"/>
      <c r="V28" s="538"/>
      <c r="W28" s="538"/>
      <c r="X28" s="538"/>
      <c r="Y28" s="538"/>
      <c r="Z28" s="538"/>
    </row>
    <row r="29" spans="1:26" ht="18" customHeight="1">
      <c r="A29" s="538"/>
      <c r="B29" s="538"/>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row>
    <row r="30" spans="1:26" ht="18" customHeight="1">
      <c r="A30" s="538"/>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row>
    <row r="31" spans="1:26" ht="18" customHeight="1">
      <c r="A31" s="538"/>
      <c r="B31" s="538"/>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row>
    <row r="32" spans="1:26" ht="18" customHeight="1">
      <c r="A32" s="538"/>
      <c r="B32" s="538"/>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row>
    <row r="33" spans="1:26" ht="18" customHeight="1">
      <c r="A33" s="538"/>
      <c r="B33" s="538"/>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row>
    <row r="34" spans="1:26" ht="18" customHeight="1">
      <c r="A34" s="538"/>
      <c r="B34" s="538"/>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row>
    <row r="35" spans="1:26" ht="18" customHeight="1">
      <c r="A35" s="538"/>
      <c r="B35" s="538"/>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538"/>
    </row>
    <row r="36" spans="1:26" ht="18" customHeight="1">
      <c r="A36" s="538"/>
      <c r="B36" s="538"/>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538"/>
    </row>
    <row r="37" spans="1:26" ht="18" customHeight="1">
      <c r="A37" s="538"/>
      <c r="B37" s="538"/>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538"/>
    </row>
    <row r="38" spans="1:26" ht="18" customHeight="1">
      <c r="A38" s="538"/>
      <c r="B38" s="538"/>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538"/>
    </row>
    <row r="39" spans="1:26" ht="18" customHeight="1">
      <c r="A39" s="538"/>
      <c r="B39" s="538"/>
      <c r="C39" s="538"/>
      <c r="D39" s="538"/>
      <c r="E39" s="538"/>
      <c r="F39" s="538"/>
      <c r="G39" s="538"/>
      <c r="H39" s="538"/>
      <c r="I39" s="538"/>
      <c r="J39" s="538"/>
      <c r="K39" s="538"/>
      <c r="L39" s="538"/>
      <c r="M39" s="538"/>
      <c r="N39" s="538"/>
      <c r="O39" s="538"/>
      <c r="P39" s="538"/>
      <c r="Q39" s="538"/>
      <c r="R39" s="538"/>
      <c r="S39" s="538"/>
      <c r="T39" s="538"/>
      <c r="U39" s="538"/>
      <c r="V39" s="538"/>
      <c r="W39" s="538"/>
      <c r="X39" s="538"/>
      <c r="Y39" s="538"/>
      <c r="Z39" s="538"/>
    </row>
    <row r="40" spans="1:26" ht="18" customHeight="1">
      <c r="A40" s="538"/>
      <c r="B40" s="538"/>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row>
    <row r="41" spans="1:26" ht="18" customHeight="1">
      <c r="A41" s="538"/>
      <c r="B41" s="538"/>
      <c r="C41" s="538"/>
      <c r="D41" s="538"/>
      <c r="E41" s="538"/>
      <c r="F41" s="538"/>
      <c r="G41" s="538"/>
      <c r="H41" s="538"/>
      <c r="I41" s="538"/>
      <c r="J41" s="538"/>
      <c r="K41" s="538"/>
      <c r="L41" s="538"/>
      <c r="M41" s="538"/>
      <c r="N41" s="538"/>
      <c r="O41" s="538"/>
      <c r="P41" s="538"/>
      <c r="Q41" s="538"/>
      <c r="R41" s="538"/>
      <c r="S41" s="538"/>
      <c r="T41" s="538"/>
      <c r="U41" s="538"/>
      <c r="V41" s="538"/>
      <c r="W41" s="538"/>
      <c r="X41" s="538"/>
      <c r="Y41" s="538"/>
      <c r="Z41" s="538"/>
    </row>
    <row r="42" spans="1:26" ht="18" customHeight="1">
      <c r="A42" s="538"/>
      <c r="B42" s="538"/>
      <c r="C42" s="538"/>
      <c r="D42" s="538"/>
      <c r="E42" s="538"/>
      <c r="F42" s="538"/>
      <c r="G42" s="538"/>
      <c r="H42" s="538"/>
      <c r="I42" s="538"/>
      <c r="J42" s="538"/>
      <c r="K42" s="538"/>
      <c r="L42" s="538"/>
      <c r="M42" s="538"/>
      <c r="N42" s="538"/>
      <c r="O42" s="538"/>
      <c r="P42" s="538"/>
      <c r="Q42" s="538"/>
      <c r="R42" s="538"/>
      <c r="S42" s="538"/>
      <c r="T42" s="538"/>
      <c r="U42" s="538"/>
      <c r="V42" s="538"/>
      <c r="W42" s="538"/>
      <c r="X42" s="538"/>
      <c r="Y42" s="538"/>
      <c r="Z42" s="538"/>
    </row>
    <row r="43" spans="1:26" ht="18" customHeight="1">
      <c r="A43" s="538"/>
      <c r="B43" s="538"/>
      <c r="C43" s="538"/>
      <c r="D43" s="538"/>
      <c r="E43" s="538"/>
      <c r="F43" s="538"/>
      <c r="G43" s="538"/>
      <c r="H43" s="538"/>
      <c r="I43" s="538"/>
      <c r="J43" s="538"/>
      <c r="K43" s="538"/>
      <c r="L43" s="538"/>
      <c r="M43" s="538"/>
      <c r="N43" s="538"/>
      <c r="O43" s="538"/>
      <c r="P43" s="538"/>
      <c r="Q43" s="538"/>
      <c r="R43" s="538"/>
      <c r="S43" s="538"/>
      <c r="T43" s="538"/>
      <c r="U43" s="538"/>
      <c r="V43" s="538"/>
      <c r="W43" s="538"/>
      <c r="X43" s="538"/>
      <c r="Y43" s="538"/>
      <c r="Z43" s="538"/>
    </row>
    <row r="44" spans="1:26" ht="18" customHeight="1">
      <c r="A44" s="538"/>
      <c r="B44" s="538"/>
      <c r="C44" s="538"/>
      <c r="D44" s="538"/>
      <c r="E44" s="538"/>
      <c r="F44" s="538"/>
      <c r="G44" s="538"/>
      <c r="H44" s="538"/>
      <c r="I44" s="538"/>
      <c r="J44" s="538"/>
      <c r="K44" s="538"/>
      <c r="L44" s="538"/>
      <c r="M44" s="538"/>
      <c r="N44" s="538"/>
      <c r="O44" s="538"/>
      <c r="P44" s="538"/>
      <c r="Q44" s="538"/>
      <c r="R44" s="538"/>
      <c r="S44" s="538"/>
      <c r="T44" s="538"/>
      <c r="U44" s="538"/>
      <c r="V44" s="538"/>
      <c r="W44" s="538"/>
      <c r="X44" s="538"/>
      <c r="Y44" s="538"/>
      <c r="Z44" s="538"/>
    </row>
    <row r="45" spans="1:26" ht="18" customHeight="1">
      <c r="A45" s="538"/>
      <c r="B45" s="538"/>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row>
    <row r="46" spans="1:26" ht="18" customHeight="1">
      <c r="A46" s="538"/>
      <c r="B46" s="538"/>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row>
    <row r="47" spans="1:26" ht="18" customHeight="1">
      <c r="A47" s="538"/>
      <c r="B47" s="538"/>
      <c r="C47" s="538"/>
      <c r="D47" s="538"/>
      <c r="E47" s="538"/>
      <c r="F47" s="538"/>
      <c r="G47" s="538"/>
      <c r="H47" s="538"/>
      <c r="I47" s="538"/>
      <c r="J47" s="538"/>
      <c r="K47" s="538"/>
      <c r="L47" s="538"/>
      <c r="M47" s="538"/>
      <c r="N47" s="538"/>
      <c r="O47" s="538"/>
      <c r="P47" s="538"/>
      <c r="Q47" s="538"/>
      <c r="R47" s="538"/>
      <c r="S47" s="538"/>
      <c r="T47" s="538"/>
      <c r="U47" s="538"/>
      <c r="V47" s="538"/>
      <c r="W47" s="538"/>
      <c r="X47" s="538"/>
      <c r="Y47" s="538"/>
      <c r="Z47" s="538"/>
    </row>
    <row r="48" spans="1:26" ht="18" customHeight="1">
      <c r="A48" s="538"/>
      <c r="B48" s="538"/>
      <c r="C48" s="538"/>
      <c r="D48" s="538"/>
      <c r="E48" s="538"/>
      <c r="F48" s="538"/>
      <c r="G48" s="538"/>
      <c r="H48" s="538"/>
      <c r="I48" s="538"/>
      <c r="J48" s="538"/>
      <c r="K48" s="538"/>
      <c r="L48" s="538"/>
      <c r="M48" s="538"/>
      <c r="N48" s="538"/>
      <c r="O48" s="538"/>
      <c r="P48" s="538"/>
      <c r="Q48" s="538"/>
      <c r="R48" s="538"/>
      <c r="S48" s="538"/>
      <c r="T48" s="538"/>
      <c r="U48" s="538"/>
      <c r="V48" s="538"/>
      <c r="W48" s="538"/>
      <c r="X48" s="538"/>
      <c r="Y48" s="538"/>
      <c r="Z48" s="538"/>
    </row>
    <row r="49" spans="1:26" ht="18" customHeight="1">
      <c r="A49" s="538"/>
      <c r="B49" s="538"/>
      <c r="C49" s="538"/>
      <c r="D49" s="538"/>
      <c r="E49" s="538"/>
      <c r="F49" s="538"/>
      <c r="G49" s="538"/>
      <c r="H49" s="538"/>
      <c r="I49" s="538"/>
      <c r="J49" s="538"/>
      <c r="K49" s="538"/>
      <c r="L49" s="538"/>
      <c r="M49" s="538"/>
      <c r="N49" s="538"/>
      <c r="O49" s="538"/>
      <c r="P49" s="538"/>
      <c r="Q49" s="538"/>
      <c r="R49" s="538"/>
      <c r="S49" s="538"/>
      <c r="T49" s="538"/>
      <c r="U49" s="538"/>
      <c r="V49" s="538"/>
      <c r="W49" s="538"/>
      <c r="X49" s="538"/>
      <c r="Y49" s="538"/>
      <c r="Z49" s="538"/>
    </row>
    <row r="50" spans="1:26" ht="18" customHeight="1">
      <c r="A50" s="538"/>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row>
    <row r="51" spans="1:26" ht="18" customHeight="1">
      <c r="A51" s="538"/>
      <c r="B51" s="538"/>
      <c r="C51" s="538"/>
      <c r="D51" s="538"/>
      <c r="E51" s="538"/>
      <c r="F51" s="538"/>
      <c r="G51" s="538"/>
      <c r="H51" s="538"/>
      <c r="I51" s="538"/>
      <c r="J51" s="538"/>
      <c r="K51" s="538"/>
      <c r="L51" s="538"/>
      <c r="M51" s="538"/>
      <c r="N51" s="538"/>
      <c r="O51" s="538"/>
      <c r="P51" s="538"/>
      <c r="Q51" s="538"/>
      <c r="R51" s="538"/>
      <c r="S51" s="538"/>
      <c r="T51" s="538"/>
      <c r="U51" s="538"/>
      <c r="V51" s="538"/>
      <c r="W51" s="538"/>
      <c r="X51" s="538"/>
      <c r="Y51" s="538"/>
      <c r="Z51" s="538"/>
    </row>
    <row r="52" spans="1:26" ht="18" customHeight="1">
      <c r="A52" s="538"/>
      <c r="B52" s="538"/>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row>
    <row r="53" spans="1:26" ht="18" customHeight="1">
      <c r="A53" s="538"/>
      <c r="B53" s="538"/>
      <c r="C53" s="538"/>
      <c r="D53" s="538"/>
      <c r="E53" s="538"/>
      <c r="F53" s="538"/>
      <c r="G53" s="538"/>
      <c r="H53" s="538"/>
      <c r="I53" s="538"/>
      <c r="J53" s="538"/>
      <c r="K53" s="538"/>
      <c r="L53" s="538"/>
      <c r="M53" s="538"/>
      <c r="N53" s="538"/>
      <c r="O53" s="538"/>
      <c r="P53" s="538"/>
      <c r="Q53" s="538"/>
      <c r="R53" s="538"/>
      <c r="S53" s="538"/>
      <c r="T53" s="538"/>
      <c r="U53" s="538"/>
      <c r="V53" s="538"/>
      <c r="W53" s="538"/>
      <c r="X53" s="538"/>
      <c r="Y53" s="538"/>
      <c r="Z53" s="538"/>
    </row>
    <row r="54" spans="1:26" ht="18" customHeight="1">
      <c r="A54" s="538"/>
      <c r="B54" s="538"/>
      <c r="C54" s="538"/>
      <c r="D54" s="538"/>
      <c r="E54" s="538"/>
      <c r="F54" s="538"/>
      <c r="G54" s="538"/>
      <c r="H54" s="538"/>
      <c r="I54" s="538"/>
      <c r="J54" s="538"/>
      <c r="K54" s="538"/>
      <c r="L54" s="538"/>
      <c r="M54" s="538"/>
      <c r="N54" s="538"/>
      <c r="O54" s="538"/>
      <c r="P54" s="538"/>
      <c r="Q54" s="538"/>
      <c r="R54" s="538"/>
      <c r="S54" s="538"/>
      <c r="T54" s="538"/>
      <c r="U54" s="538"/>
      <c r="V54" s="538"/>
      <c r="W54" s="538"/>
      <c r="X54" s="538"/>
      <c r="Y54" s="538"/>
      <c r="Z54" s="538"/>
    </row>
    <row r="55" spans="1:26" ht="18" customHeight="1">
      <c r="A55" s="538"/>
      <c r="B55" s="538"/>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row>
    <row r="56" spans="1:26" ht="18" customHeight="1">
      <c r="A56" s="538"/>
      <c r="B56" s="538"/>
      <c r="C56" s="538"/>
      <c r="D56" s="538"/>
      <c r="E56" s="538"/>
      <c r="F56" s="538"/>
      <c r="G56" s="538"/>
      <c r="H56" s="538"/>
      <c r="I56" s="538"/>
      <c r="J56" s="538"/>
      <c r="K56" s="538"/>
      <c r="L56" s="538"/>
      <c r="M56" s="538"/>
      <c r="N56" s="538"/>
      <c r="O56" s="538"/>
      <c r="P56" s="538"/>
      <c r="Q56" s="538"/>
      <c r="R56" s="538"/>
      <c r="S56" s="538"/>
      <c r="T56" s="538"/>
      <c r="U56" s="538"/>
      <c r="V56" s="538"/>
      <c r="W56" s="538"/>
      <c r="X56" s="538"/>
      <c r="Y56" s="538"/>
      <c r="Z56" s="538"/>
    </row>
    <row r="57" spans="1:26" ht="18" customHeight="1">
      <c r="A57" s="538"/>
      <c r="B57" s="538"/>
      <c r="C57" s="538"/>
      <c r="D57" s="538"/>
      <c r="E57" s="538"/>
      <c r="F57" s="538"/>
      <c r="G57" s="538"/>
      <c r="H57" s="538"/>
      <c r="I57" s="538"/>
      <c r="J57" s="538"/>
      <c r="K57" s="538"/>
      <c r="L57" s="538"/>
      <c r="M57" s="538"/>
      <c r="N57" s="538"/>
      <c r="O57" s="538"/>
      <c r="P57" s="538"/>
      <c r="Q57" s="538"/>
      <c r="R57" s="538"/>
      <c r="S57" s="538"/>
      <c r="T57" s="538"/>
      <c r="U57" s="538"/>
      <c r="V57" s="538"/>
      <c r="W57" s="538"/>
      <c r="X57" s="538"/>
      <c r="Y57" s="538"/>
      <c r="Z57" s="538"/>
    </row>
    <row r="58" spans="1:26" ht="18" customHeight="1">
      <c r="A58" s="538"/>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row>
    <row r="59" spans="1:26" ht="18" customHeight="1">
      <c r="A59" s="538"/>
      <c r="B59" s="538"/>
      <c r="C59" s="538"/>
      <c r="D59" s="538"/>
      <c r="E59" s="538"/>
      <c r="F59" s="538"/>
      <c r="G59" s="538"/>
      <c r="H59" s="538"/>
      <c r="I59" s="538"/>
      <c r="J59" s="538"/>
      <c r="K59" s="538"/>
      <c r="L59" s="538"/>
      <c r="M59" s="538"/>
      <c r="N59" s="538"/>
      <c r="O59" s="538"/>
      <c r="P59" s="538"/>
      <c r="Q59" s="538"/>
      <c r="R59" s="538"/>
      <c r="S59" s="538"/>
      <c r="T59" s="538"/>
      <c r="U59" s="538"/>
      <c r="V59" s="538"/>
      <c r="W59" s="538"/>
      <c r="X59" s="538"/>
      <c r="Y59" s="538"/>
      <c r="Z59" s="538"/>
    </row>
    <row r="60" spans="1:26" ht="18" customHeight="1">
      <c r="A60" s="538"/>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row>
    <row r="61" spans="1:26" ht="18" customHeight="1">
      <c r="A61" s="538"/>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row>
    <row r="62" spans="1:26" ht="18" customHeight="1">
      <c r="A62" s="538"/>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row>
    <row r="63" spans="1:26" ht="18" customHeight="1">
      <c r="A63" s="538"/>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8"/>
    </row>
    <row r="64" spans="1:26" ht="18" customHeight="1">
      <c r="A64" s="538"/>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row>
    <row r="65" spans="1:26" ht="18" customHeight="1">
      <c r="A65" s="538"/>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row>
    <row r="66" spans="1:26" ht="18" customHeight="1">
      <c r="A66" s="538"/>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row>
    <row r="67" spans="1:26" ht="18" customHeight="1">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row>
    <row r="68" spans="1:26" ht="18" customHeight="1">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row>
    <row r="69" spans="1:26" ht="18" customHeight="1">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row>
    <row r="70" spans="1:26" ht="18" customHeight="1">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row>
    <row r="71" spans="1:26" ht="18" customHeight="1">
      <c r="A71" s="538"/>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row>
    <row r="72" spans="1:26" ht="18" customHeight="1">
      <c r="A72" s="538"/>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row>
    <row r="73" spans="1:26" ht="18" customHeight="1">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row>
    <row r="74" spans="1:26" ht="18" customHeight="1">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row>
    <row r="75" spans="1:26" ht="18" customHeight="1">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row>
    <row r="76" spans="1:26" ht="18" customHeight="1">
      <c r="A76" s="538"/>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row>
    <row r="77" spans="1:26" ht="18" customHeight="1">
      <c r="A77" s="538"/>
      <c r="B77" s="538"/>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row>
    <row r="78" spans="1:26" ht="18" customHeight="1">
      <c r="A78" s="538"/>
      <c r="B78" s="538"/>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row>
    <row r="79" spans="1:26" ht="18" customHeight="1">
      <c r="A79" s="538"/>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row>
    <row r="80" spans="1:26" ht="18" customHeight="1">
      <c r="A80" s="538"/>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row>
    <row r="81" spans="1:26" ht="18" customHeight="1">
      <c r="A81" s="538"/>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row>
    <row r="82" spans="1:26" ht="18" customHeight="1">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row>
    <row r="83" spans="1:26" ht="18" customHeight="1">
      <c r="A83" s="538"/>
      <c r="B83" s="538"/>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row>
    <row r="84" spans="1:26" ht="18" customHeight="1">
      <c r="A84" s="538"/>
      <c r="B84" s="538"/>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row>
    <row r="85" spans="1:26" ht="18" customHeight="1">
      <c r="A85" s="538"/>
      <c r="B85" s="538"/>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row>
    <row r="86" spans="1:26" ht="18" customHeight="1">
      <c r="A86" s="538"/>
      <c r="B86" s="538"/>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row>
    <row r="87" spans="1:26" ht="18" customHeight="1">
      <c r="A87" s="538"/>
      <c r="B87" s="538"/>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row>
    <row r="88" spans="1:26" ht="18" customHeight="1">
      <c r="A88" s="538"/>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row>
    <row r="89" spans="1:26" ht="18" customHeight="1">
      <c r="A89" s="53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row>
    <row r="90" spans="1:26" ht="18" customHeight="1">
      <c r="A90" s="538"/>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row>
    <row r="91" spans="1:26" ht="18" customHeight="1">
      <c r="A91" s="538"/>
      <c r="B91" s="538"/>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row>
    <row r="92" spans="1:26" ht="18" customHeight="1">
      <c r="A92" s="538"/>
      <c r="B92" s="53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row>
    <row r="93" spans="1:26" ht="18" customHeight="1">
      <c r="A93" s="538"/>
      <c r="B93" s="538"/>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row>
    <row r="94" spans="1:26" ht="18" customHeight="1">
      <c r="A94" s="538"/>
      <c r="B94" s="538"/>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row>
    <row r="95" spans="1:26" ht="18" customHeight="1">
      <c r="A95" s="538"/>
      <c r="B95" s="538"/>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row>
    <row r="96" spans="1:26" ht="18" customHeight="1">
      <c r="A96" s="538"/>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row>
    <row r="97" spans="1:26" ht="18" customHeight="1">
      <c r="A97" s="538"/>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row>
    <row r="98" spans="1:26" ht="18" customHeight="1">
      <c r="A98" s="538"/>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row>
    <row r="99" spans="1:26" ht="18" customHeight="1">
      <c r="A99" s="538"/>
      <c r="B99" s="538"/>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row>
    <row r="100" spans="1:26" ht="18" customHeight="1">
      <c r="A100" s="538"/>
      <c r="B100" s="538"/>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row>
    <row r="101" spans="1:26" ht="18" customHeight="1">
      <c r="A101" s="538"/>
      <c r="B101" s="538"/>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row>
    <row r="102" spans="1:26" ht="18" customHeight="1">
      <c r="A102" s="538"/>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row>
    <row r="103" spans="1:26" ht="18" customHeight="1">
      <c r="A103" s="538"/>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row>
    <row r="104" spans="1:26" ht="18" customHeight="1">
      <c r="A104" s="538"/>
      <c r="B104" s="538"/>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row>
    <row r="105" spans="1:26" ht="18" customHeight="1">
      <c r="A105" s="538"/>
      <c r="B105" s="538"/>
      <c r="C105" s="538"/>
      <c r="D105" s="538"/>
      <c r="E105" s="538"/>
      <c r="F105" s="538"/>
      <c r="G105" s="538"/>
      <c r="H105" s="538"/>
      <c r="I105" s="538"/>
      <c r="J105" s="538"/>
      <c r="K105" s="538"/>
      <c r="L105" s="538"/>
      <c r="M105" s="538"/>
      <c r="N105" s="538"/>
      <c r="O105" s="538"/>
      <c r="P105" s="538"/>
      <c r="Q105" s="538"/>
      <c r="R105" s="538"/>
      <c r="S105" s="538"/>
      <c r="T105" s="538"/>
      <c r="U105" s="538"/>
      <c r="V105" s="538"/>
      <c r="W105" s="538"/>
      <c r="X105" s="538"/>
      <c r="Y105" s="538"/>
      <c r="Z105" s="538"/>
    </row>
    <row r="106" spans="1:26" ht="18" customHeight="1">
      <c r="A106" s="538"/>
      <c r="B106" s="538"/>
      <c r="C106" s="538"/>
      <c r="D106" s="538"/>
      <c r="E106" s="538"/>
      <c r="F106" s="538"/>
      <c r="G106" s="538"/>
      <c r="H106" s="538"/>
      <c r="I106" s="538"/>
      <c r="J106" s="538"/>
      <c r="K106" s="538"/>
      <c r="L106" s="538"/>
      <c r="M106" s="538"/>
      <c r="N106" s="538"/>
      <c r="O106" s="538"/>
      <c r="P106" s="538"/>
      <c r="Q106" s="538"/>
      <c r="R106" s="538"/>
      <c r="S106" s="538"/>
      <c r="T106" s="538"/>
      <c r="U106" s="538"/>
      <c r="V106" s="538"/>
      <c r="W106" s="538"/>
      <c r="X106" s="538"/>
      <c r="Y106" s="538"/>
      <c r="Z106" s="538"/>
    </row>
    <row r="107" spans="1:26" ht="18" customHeight="1">
      <c r="A107" s="538"/>
      <c r="B107" s="538"/>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row>
    <row r="108" spans="1:26" ht="18" customHeight="1">
      <c r="A108" s="538"/>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row>
    <row r="109" spans="1:26" ht="18" customHeight="1">
      <c r="A109" s="538"/>
      <c r="B109" s="538"/>
      <c r="C109" s="538"/>
      <c r="D109" s="538"/>
      <c r="E109" s="538"/>
      <c r="F109" s="538"/>
      <c r="G109" s="538"/>
      <c r="H109" s="538"/>
      <c r="I109" s="538"/>
      <c r="J109" s="538"/>
      <c r="K109" s="538"/>
      <c r="L109" s="538"/>
      <c r="M109" s="538"/>
      <c r="N109" s="538"/>
      <c r="O109" s="538"/>
      <c r="P109" s="538"/>
      <c r="Q109" s="538"/>
      <c r="R109" s="538"/>
      <c r="S109" s="538"/>
      <c r="T109" s="538"/>
      <c r="U109" s="538"/>
      <c r="V109" s="538"/>
      <c r="W109" s="538"/>
      <c r="X109" s="538"/>
      <c r="Y109" s="538"/>
      <c r="Z109" s="538"/>
    </row>
    <row r="110" spans="1:26" ht="18" customHeight="1">
      <c r="A110" s="538"/>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row>
    <row r="111" spans="1:26" ht="18" customHeight="1">
      <c r="A111" s="538"/>
      <c r="B111" s="538"/>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row>
    <row r="112" spans="1:26" ht="18" customHeight="1">
      <c r="A112" s="538"/>
      <c r="B112" s="538"/>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row>
    <row r="113" spans="1:26" ht="18" customHeight="1">
      <c r="A113" s="538"/>
      <c r="B113" s="538"/>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row>
    <row r="114" spans="1:26" ht="18" customHeight="1">
      <c r="A114" s="538"/>
      <c r="B114" s="538"/>
      <c r="C114" s="538"/>
      <c r="D114" s="538"/>
      <c r="E114" s="538"/>
      <c r="F114" s="538"/>
      <c r="G114" s="538"/>
      <c r="H114" s="538"/>
      <c r="I114" s="538"/>
      <c r="J114" s="538"/>
      <c r="K114" s="538"/>
      <c r="L114" s="538"/>
      <c r="M114" s="538"/>
      <c r="N114" s="538"/>
      <c r="O114" s="538"/>
      <c r="P114" s="538"/>
      <c r="Q114" s="538"/>
      <c r="R114" s="538"/>
      <c r="S114" s="538"/>
      <c r="T114" s="538"/>
      <c r="U114" s="538"/>
      <c r="V114" s="538"/>
      <c r="W114" s="538"/>
      <c r="X114" s="538"/>
      <c r="Y114" s="538"/>
      <c r="Z114" s="538"/>
    </row>
    <row r="115" spans="1:26" ht="18" customHeight="1">
      <c r="A115" s="538"/>
      <c r="B115" s="538"/>
      <c r="C115" s="538"/>
      <c r="D115" s="538"/>
      <c r="E115" s="538"/>
      <c r="F115" s="538"/>
      <c r="G115" s="538"/>
      <c r="H115" s="538"/>
      <c r="I115" s="538"/>
      <c r="J115" s="538"/>
      <c r="K115" s="538"/>
      <c r="L115" s="538"/>
      <c r="M115" s="538"/>
      <c r="N115" s="538"/>
      <c r="O115" s="538"/>
      <c r="P115" s="538"/>
      <c r="Q115" s="538"/>
      <c r="R115" s="538"/>
      <c r="S115" s="538"/>
      <c r="T115" s="538"/>
      <c r="U115" s="538"/>
      <c r="V115" s="538"/>
      <c r="W115" s="538"/>
      <c r="X115" s="538"/>
      <c r="Y115" s="538"/>
      <c r="Z115" s="538"/>
    </row>
    <row r="116" spans="1:26" ht="18" customHeight="1">
      <c r="A116" s="538"/>
      <c r="B116" s="538"/>
      <c r="C116" s="538"/>
      <c r="D116" s="538"/>
      <c r="E116" s="538"/>
      <c r="F116" s="538"/>
      <c r="G116" s="538"/>
      <c r="H116" s="538"/>
      <c r="I116" s="538"/>
      <c r="J116" s="538"/>
      <c r="K116" s="538"/>
      <c r="L116" s="538"/>
      <c r="M116" s="538"/>
      <c r="N116" s="538"/>
      <c r="O116" s="538"/>
      <c r="P116" s="538"/>
      <c r="Q116" s="538"/>
      <c r="R116" s="538"/>
      <c r="S116" s="538"/>
      <c r="T116" s="538"/>
      <c r="U116" s="538"/>
      <c r="V116" s="538"/>
      <c r="W116" s="538"/>
      <c r="X116" s="538"/>
      <c r="Y116" s="538"/>
      <c r="Z116" s="538"/>
    </row>
    <row r="117" spans="1:26" ht="18" customHeight="1">
      <c r="A117" s="538"/>
      <c r="B117" s="538"/>
      <c r="C117" s="538"/>
      <c r="D117" s="538"/>
      <c r="E117" s="538"/>
      <c r="F117" s="538"/>
      <c r="G117" s="538"/>
      <c r="H117" s="538"/>
      <c r="I117" s="538"/>
      <c r="J117" s="538"/>
      <c r="K117" s="538"/>
      <c r="L117" s="538"/>
      <c r="M117" s="538"/>
      <c r="N117" s="538"/>
      <c r="O117" s="538"/>
      <c r="P117" s="538"/>
      <c r="Q117" s="538"/>
      <c r="R117" s="538"/>
      <c r="S117" s="538"/>
      <c r="T117" s="538"/>
      <c r="U117" s="538"/>
      <c r="V117" s="538"/>
      <c r="W117" s="538"/>
      <c r="X117" s="538"/>
      <c r="Y117" s="538"/>
      <c r="Z117" s="538"/>
    </row>
    <row r="118" spans="1:26" ht="18" customHeight="1">
      <c r="A118" s="538"/>
      <c r="B118" s="538"/>
      <c r="C118" s="538"/>
      <c r="D118" s="538"/>
      <c r="E118" s="538"/>
      <c r="F118" s="538"/>
      <c r="G118" s="538"/>
      <c r="H118" s="538"/>
      <c r="I118" s="538"/>
      <c r="J118" s="538"/>
      <c r="K118" s="538"/>
      <c r="L118" s="538"/>
      <c r="M118" s="538"/>
      <c r="N118" s="538"/>
      <c r="O118" s="538"/>
      <c r="P118" s="538"/>
      <c r="Q118" s="538"/>
      <c r="R118" s="538"/>
      <c r="S118" s="538"/>
      <c r="T118" s="538"/>
      <c r="U118" s="538"/>
      <c r="V118" s="538"/>
      <c r="W118" s="538"/>
      <c r="X118" s="538"/>
      <c r="Y118" s="538"/>
      <c r="Z118" s="538"/>
    </row>
    <row r="119" spans="1:26" ht="18" customHeight="1">
      <c r="A119" s="538"/>
      <c r="B119" s="538"/>
      <c r="C119" s="538"/>
      <c r="D119" s="538"/>
      <c r="E119" s="538"/>
      <c r="F119" s="538"/>
      <c r="G119" s="538"/>
      <c r="H119" s="538"/>
      <c r="I119" s="538"/>
      <c r="J119" s="538"/>
      <c r="K119" s="538"/>
      <c r="L119" s="538"/>
      <c r="M119" s="538"/>
      <c r="N119" s="538"/>
      <c r="O119" s="538"/>
      <c r="P119" s="538"/>
      <c r="Q119" s="538"/>
      <c r="R119" s="538"/>
      <c r="S119" s="538"/>
      <c r="T119" s="538"/>
      <c r="U119" s="538"/>
      <c r="V119" s="538"/>
      <c r="W119" s="538"/>
      <c r="X119" s="538"/>
      <c r="Y119" s="538"/>
      <c r="Z119" s="538"/>
    </row>
    <row r="120" spans="1:26" ht="18" customHeight="1">
      <c r="A120" s="538"/>
      <c r="B120" s="538"/>
      <c r="C120" s="538"/>
      <c r="D120" s="538"/>
      <c r="E120" s="538"/>
      <c r="F120" s="538"/>
      <c r="G120" s="538"/>
      <c r="H120" s="538"/>
      <c r="I120" s="538"/>
      <c r="J120" s="538"/>
      <c r="K120" s="538"/>
      <c r="L120" s="538"/>
      <c r="M120" s="538"/>
      <c r="N120" s="538"/>
      <c r="O120" s="538"/>
      <c r="P120" s="538"/>
      <c r="Q120" s="538"/>
      <c r="R120" s="538"/>
      <c r="S120" s="538"/>
      <c r="T120" s="538"/>
      <c r="U120" s="538"/>
      <c r="V120" s="538"/>
      <c r="W120" s="538"/>
      <c r="X120" s="538"/>
      <c r="Y120" s="538"/>
      <c r="Z120" s="538"/>
    </row>
    <row r="121" spans="1:26" ht="18" customHeight="1">
      <c r="A121" s="538"/>
      <c r="B121" s="538"/>
      <c r="C121" s="538"/>
      <c r="D121" s="538"/>
      <c r="E121" s="538"/>
      <c r="F121" s="538"/>
      <c r="G121" s="538"/>
      <c r="H121" s="538"/>
      <c r="I121" s="538"/>
      <c r="J121" s="538"/>
      <c r="K121" s="538"/>
      <c r="L121" s="538"/>
      <c r="M121" s="538"/>
      <c r="N121" s="538"/>
      <c r="O121" s="538"/>
      <c r="P121" s="538"/>
      <c r="Q121" s="538"/>
      <c r="R121" s="538"/>
      <c r="S121" s="538"/>
      <c r="T121" s="538"/>
      <c r="U121" s="538"/>
      <c r="V121" s="538"/>
      <c r="W121" s="538"/>
      <c r="X121" s="538"/>
      <c r="Y121" s="538"/>
      <c r="Z121" s="538"/>
    </row>
    <row r="122" spans="1:26" ht="18" customHeight="1">
      <c r="A122" s="538"/>
      <c r="B122" s="538"/>
      <c r="C122" s="538"/>
      <c r="D122" s="538"/>
      <c r="E122" s="538"/>
      <c r="F122" s="538"/>
      <c r="G122" s="538"/>
      <c r="H122" s="538"/>
      <c r="I122" s="538"/>
      <c r="J122" s="538"/>
      <c r="K122" s="538"/>
      <c r="L122" s="538"/>
      <c r="M122" s="538"/>
      <c r="N122" s="538"/>
      <c r="O122" s="538"/>
      <c r="P122" s="538"/>
      <c r="Q122" s="538"/>
      <c r="R122" s="538"/>
      <c r="S122" s="538"/>
      <c r="T122" s="538"/>
      <c r="U122" s="538"/>
      <c r="V122" s="538"/>
      <c r="W122" s="538"/>
      <c r="X122" s="538"/>
      <c r="Y122" s="538"/>
      <c r="Z122" s="538"/>
    </row>
    <row r="123" spans="1:26" ht="18" customHeight="1">
      <c r="A123" s="538"/>
      <c r="B123" s="538"/>
      <c r="C123" s="538"/>
      <c r="D123" s="538"/>
      <c r="E123" s="538"/>
      <c r="F123" s="538"/>
      <c r="G123" s="538"/>
      <c r="H123" s="538"/>
      <c r="I123" s="538"/>
      <c r="J123" s="538"/>
      <c r="K123" s="538"/>
      <c r="L123" s="538"/>
      <c r="M123" s="538"/>
      <c r="N123" s="538"/>
      <c r="O123" s="538"/>
      <c r="P123" s="538"/>
      <c r="Q123" s="538"/>
      <c r="R123" s="538"/>
      <c r="S123" s="538"/>
      <c r="T123" s="538"/>
      <c r="U123" s="538"/>
      <c r="V123" s="538"/>
      <c r="W123" s="538"/>
      <c r="X123" s="538"/>
      <c r="Y123" s="538"/>
      <c r="Z123" s="538"/>
    </row>
    <row r="124" spans="1:26" ht="18" customHeight="1">
      <c r="A124" s="538"/>
      <c r="B124" s="538"/>
      <c r="C124" s="538"/>
      <c r="D124" s="538"/>
      <c r="E124" s="538"/>
      <c r="F124" s="538"/>
      <c r="G124" s="538"/>
      <c r="H124" s="538"/>
      <c r="I124" s="538"/>
      <c r="J124" s="538"/>
      <c r="K124" s="538"/>
      <c r="L124" s="538"/>
      <c r="M124" s="538"/>
      <c r="N124" s="538"/>
      <c r="O124" s="538"/>
      <c r="P124" s="538"/>
      <c r="Q124" s="538"/>
      <c r="R124" s="538"/>
      <c r="S124" s="538"/>
      <c r="T124" s="538"/>
      <c r="U124" s="538"/>
      <c r="V124" s="538"/>
      <c r="W124" s="538"/>
      <c r="X124" s="538"/>
      <c r="Y124" s="538"/>
      <c r="Z124" s="538"/>
    </row>
    <row r="125" spans="1:26" ht="18" customHeight="1">
      <c r="A125" s="538"/>
      <c r="B125" s="538"/>
      <c r="C125" s="538"/>
      <c r="D125" s="538"/>
      <c r="E125" s="538"/>
      <c r="F125" s="538"/>
      <c r="G125" s="538"/>
      <c r="H125" s="538"/>
      <c r="I125" s="538"/>
      <c r="J125" s="538"/>
      <c r="K125" s="538"/>
      <c r="L125" s="538"/>
      <c r="M125" s="538"/>
      <c r="N125" s="538"/>
      <c r="O125" s="538"/>
      <c r="P125" s="538"/>
      <c r="Q125" s="538"/>
      <c r="R125" s="538"/>
      <c r="S125" s="538"/>
      <c r="T125" s="538"/>
      <c r="U125" s="538"/>
      <c r="V125" s="538"/>
      <c r="W125" s="538"/>
      <c r="X125" s="538"/>
      <c r="Y125" s="538"/>
      <c r="Z125" s="538"/>
    </row>
    <row r="126" spans="1:26" ht="18" customHeight="1">
      <c r="A126" s="538"/>
      <c r="B126" s="538"/>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row>
    <row r="127" spans="1:26" ht="18" customHeight="1">
      <c r="A127" s="538"/>
      <c r="B127" s="538"/>
      <c r="C127" s="538"/>
      <c r="D127" s="538"/>
      <c r="E127" s="538"/>
      <c r="F127" s="538"/>
      <c r="G127" s="538"/>
      <c r="H127" s="538"/>
      <c r="I127" s="538"/>
      <c r="J127" s="538"/>
      <c r="K127" s="538"/>
      <c r="L127" s="538"/>
      <c r="M127" s="538"/>
      <c r="N127" s="538"/>
      <c r="O127" s="538"/>
      <c r="P127" s="538"/>
      <c r="Q127" s="538"/>
      <c r="R127" s="538"/>
      <c r="S127" s="538"/>
      <c r="T127" s="538"/>
      <c r="U127" s="538"/>
      <c r="V127" s="538"/>
      <c r="W127" s="538"/>
      <c r="X127" s="538"/>
      <c r="Y127" s="538"/>
      <c r="Z127" s="538"/>
    </row>
    <row r="128" spans="1:26" ht="18" customHeight="1">
      <c r="A128" s="538"/>
      <c r="B128" s="538"/>
      <c r="C128" s="538"/>
      <c r="D128" s="538"/>
      <c r="E128" s="538"/>
      <c r="F128" s="538"/>
      <c r="G128" s="538"/>
      <c r="H128" s="538"/>
      <c r="I128" s="538"/>
      <c r="J128" s="538"/>
      <c r="K128" s="538"/>
      <c r="L128" s="538"/>
      <c r="M128" s="538"/>
      <c r="N128" s="538"/>
      <c r="O128" s="538"/>
      <c r="P128" s="538"/>
      <c r="Q128" s="538"/>
      <c r="R128" s="538"/>
      <c r="S128" s="538"/>
      <c r="T128" s="538"/>
      <c r="U128" s="538"/>
      <c r="V128" s="538"/>
      <c r="W128" s="538"/>
      <c r="X128" s="538"/>
      <c r="Y128" s="538"/>
      <c r="Z128" s="538"/>
    </row>
    <row r="129" spans="1:26" ht="18" customHeight="1">
      <c r="A129" s="538"/>
      <c r="B129" s="538"/>
      <c r="C129" s="538"/>
      <c r="D129" s="538"/>
      <c r="E129" s="538"/>
      <c r="F129" s="538"/>
      <c r="G129" s="538"/>
      <c r="H129" s="538"/>
      <c r="I129" s="538"/>
      <c r="J129" s="538"/>
      <c r="K129" s="538"/>
      <c r="L129" s="538"/>
      <c r="M129" s="538"/>
      <c r="N129" s="538"/>
      <c r="O129" s="538"/>
      <c r="P129" s="538"/>
      <c r="Q129" s="538"/>
      <c r="R129" s="538"/>
      <c r="S129" s="538"/>
      <c r="T129" s="538"/>
      <c r="U129" s="538"/>
      <c r="V129" s="538"/>
      <c r="W129" s="538"/>
      <c r="X129" s="538"/>
      <c r="Y129" s="538"/>
      <c r="Z129" s="538"/>
    </row>
    <row r="130" spans="1:26" ht="18" customHeight="1">
      <c r="A130" s="538"/>
      <c r="B130" s="538"/>
      <c r="C130" s="538"/>
      <c r="D130" s="538"/>
      <c r="E130" s="538"/>
      <c r="F130" s="538"/>
      <c r="G130" s="538"/>
      <c r="H130" s="538"/>
      <c r="I130" s="538"/>
      <c r="J130" s="538"/>
      <c r="K130" s="538"/>
      <c r="L130" s="538"/>
      <c r="M130" s="538"/>
      <c r="N130" s="538"/>
      <c r="O130" s="538"/>
      <c r="P130" s="538"/>
      <c r="Q130" s="538"/>
      <c r="R130" s="538"/>
      <c r="S130" s="538"/>
      <c r="T130" s="538"/>
      <c r="U130" s="538"/>
      <c r="V130" s="538"/>
      <c r="W130" s="538"/>
      <c r="X130" s="538"/>
      <c r="Y130" s="538"/>
      <c r="Z130" s="538"/>
    </row>
    <row r="131" spans="1:26" ht="18" customHeight="1">
      <c r="A131" s="538"/>
      <c r="B131" s="538"/>
      <c r="C131" s="538"/>
      <c r="D131" s="538"/>
      <c r="E131" s="538"/>
      <c r="F131" s="538"/>
      <c r="G131" s="538"/>
      <c r="H131" s="538"/>
      <c r="I131" s="538"/>
      <c r="J131" s="538"/>
      <c r="K131" s="538"/>
      <c r="L131" s="538"/>
      <c r="M131" s="538"/>
      <c r="N131" s="538"/>
      <c r="O131" s="538"/>
      <c r="P131" s="538"/>
      <c r="Q131" s="538"/>
      <c r="R131" s="538"/>
      <c r="S131" s="538"/>
      <c r="T131" s="538"/>
      <c r="U131" s="538"/>
      <c r="V131" s="538"/>
      <c r="W131" s="538"/>
      <c r="X131" s="538"/>
      <c r="Y131" s="538"/>
      <c r="Z131" s="538"/>
    </row>
    <row r="132" spans="1:26" ht="18" customHeight="1">
      <c r="A132" s="538"/>
      <c r="B132" s="538"/>
      <c r="C132" s="538"/>
      <c r="D132" s="538"/>
      <c r="E132" s="538"/>
      <c r="F132" s="538"/>
      <c r="G132" s="538"/>
      <c r="H132" s="538"/>
      <c r="I132" s="538"/>
      <c r="J132" s="538"/>
      <c r="K132" s="538"/>
      <c r="L132" s="538"/>
      <c r="M132" s="538"/>
      <c r="N132" s="538"/>
      <c r="O132" s="538"/>
      <c r="P132" s="538"/>
      <c r="Q132" s="538"/>
      <c r="R132" s="538"/>
      <c r="S132" s="538"/>
      <c r="T132" s="538"/>
      <c r="U132" s="538"/>
      <c r="V132" s="538"/>
      <c r="W132" s="538"/>
      <c r="X132" s="538"/>
      <c r="Y132" s="538"/>
      <c r="Z132" s="538"/>
    </row>
    <row r="133" spans="1:26" ht="18" customHeight="1">
      <c r="A133" s="538"/>
      <c r="B133" s="538"/>
      <c r="C133" s="538"/>
      <c r="D133" s="538"/>
      <c r="E133" s="538"/>
      <c r="F133" s="538"/>
      <c r="G133" s="538"/>
      <c r="H133" s="538"/>
      <c r="I133" s="538"/>
      <c r="J133" s="538"/>
      <c r="K133" s="538"/>
      <c r="L133" s="538"/>
      <c r="M133" s="538"/>
      <c r="N133" s="538"/>
      <c r="O133" s="538"/>
      <c r="P133" s="538"/>
      <c r="Q133" s="538"/>
      <c r="R133" s="538"/>
      <c r="S133" s="538"/>
      <c r="T133" s="538"/>
      <c r="U133" s="538"/>
      <c r="V133" s="538"/>
      <c r="W133" s="538"/>
      <c r="X133" s="538"/>
      <c r="Y133" s="538"/>
      <c r="Z133" s="538"/>
    </row>
    <row r="134" spans="1:26" ht="18" customHeight="1">
      <c r="A134" s="538"/>
      <c r="B134" s="538"/>
      <c r="C134" s="538"/>
      <c r="D134" s="538"/>
      <c r="E134" s="538"/>
      <c r="F134" s="538"/>
      <c r="G134" s="538"/>
      <c r="H134" s="538"/>
      <c r="I134" s="538"/>
      <c r="J134" s="538"/>
      <c r="K134" s="538"/>
      <c r="L134" s="538"/>
      <c r="M134" s="538"/>
      <c r="N134" s="538"/>
      <c r="O134" s="538"/>
      <c r="P134" s="538"/>
      <c r="Q134" s="538"/>
      <c r="R134" s="538"/>
      <c r="S134" s="538"/>
      <c r="T134" s="538"/>
      <c r="U134" s="538"/>
      <c r="V134" s="538"/>
      <c r="W134" s="538"/>
      <c r="X134" s="538"/>
      <c r="Y134" s="538"/>
      <c r="Z134" s="538"/>
    </row>
    <row r="135" spans="1:26" ht="18" customHeight="1">
      <c r="A135" s="538"/>
      <c r="B135" s="538"/>
      <c r="C135" s="538"/>
      <c r="D135" s="538"/>
      <c r="E135" s="538"/>
      <c r="F135" s="538"/>
      <c r="G135" s="538"/>
      <c r="H135" s="538"/>
      <c r="I135" s="538"/>
      <c r="J135" s="538"/>
      <c r="K135" s="538"/>
      <c r="L135" s="538"/>
      <c r="M135" s="538"/>
      <c r="N135" s="538"/>
      <c r="O135" s="538"/>
      <c r="P135" s="538"/>
      <c r="Q135" s="538"/>
      <c r="R135" s="538"/>
      <c r="S135" s="538"/>
      <c r="T135" s="538"/>
      <c r="U135" s="538"/>
      <c r="V135" s="538"/>
      <c r="W135" s="538"/>
      <c r="X135" s="538"/>
      <c r="Y135" s="538"/>
      <c r="Z135" s="538"/>
    </row>
    <row r="136" spans="1:26" ht="18" customHeight="1">
      <c r="A136" s="538"/>
      <c r="B136" s="538"/>
      <c r="C136" s="538"/>
      <c r="D136" s="538"/>
      <c r="E136" s="538"/>
      <c r="F136" s="538"/>
      <c r="G136" s="538"/>
      <c r="H136" s="538"/>
      <c r="I136" s="538"/>
      <c r="J136" s="538"/>
      <c r="K136" s="538"/>
      <c r="L136" s="538"/>
      <c r="M136" s="538"/>
      <c r="N136" s="538"/>
      <c r="O136" s="538"/>
      <c r="P136" s="538"/>
      <c r="Q136" s="538"/>
      <c r="R136" s="538"/>
      <c r="S136" s="538"/>
      <c r="T136" s="538"/>
      <c r="U136" s="538"/>
      <c r="V136" s="538"/>
      <c r="W136" s="538"/>
      <c r="X136" s="538"/>
      <c r="Y136" s="538"/>
      <c r="Z136" s="538"/>
    </row>
    <row r="137" spans="1:26" ht="18" customHeight="1">
      <c r="A137" s="538"/>
      <c r="B137" s="538"/>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row>
    <row r="138" spans="1:26" ht="18" customHeight="1">
      <c r="A138" s="538"/>
      <c r="B138" s="538"/>
      <c r="C138" s="538"/>
      <c r="D138" s="538"/>
      <c r="E138" s="538"/>
      <c r="F138" s="538"/>
      <c r="G138" s="538"/>
      <c r="H138" s="538"/>
      <c r="I138" s="538"/>
      <c r="J138" s="538"/>
      <c r="K138" s="538"/>
      <c r="L138" s="538"/>
      <c r="M138" s="538"/>
      <c r="N138" s="538"/>
      <c r="O138" s="538"/>
      <c r="P138" s="538"/>
      <c r="Q138" s="538"/>
      <c r="R138" s="538"/>
      <c r="S138" s="538"/>
      <c r="T138" s="538"/>
      <c r="U138" s="538"/>
      <c r="V138" s="538"/>
      <c r="W138" s="538"/>
      <c r="X138" s="538"/>
      <c r="Y138" s="538"/>
      <c r="Z138" s="538"/>
    </row>
    <row r="139" spans="1:26" ht="18" customHeight="1">
      <c r="A139" s="538"/>
      <c r="B139" s="538"/>
      <c r="C139" s="538"/>
      <c r="D139" s="538"/>
      <c r="E139" s="538"/>
      <c r="F139" s="538"/>
      <c r="G139" s="538"/>
      <c r="H139" s="538"/>
      <c r="I139" s="538"/>
      <c r="J139" s="538"/>
      <c r="K139" s="538"/>
      <c r="L139" s="538"/>
      <c r="M139" s="538"/>
      <c r="N139" s="538"/>
      <c r="O139" s="538"/>
      <c r="P139" s="538"/>
      <c r="Q139" s="538"/>
      <c r="R139" s="538"/>
      <c r="S139" s="538"/>
      <c r="T139" s="538"/>
      <c r="U139" s="538"/>
      <c r="V139" s="538"/>
      <c r="W139" s="538"/>
      <c r="X139" s="538"/>
      <c r="Y139" s="538"/>
      <c r="Z139" s="538"/>
    </row>
    <row r="140" spans="1:26" ht="18" customHeight="1">
      <c r="A140" s="538"/>
      <c r="B140" s="538"/>
      <c r="C140" s="538"/>
      <c r="D140" s="538"/>
      <c r="E140" s="538"/>
      <c r="F140" s="538"/>
      <c r="G140" s="538"/>
      <c r="H140" s="538"/>
      <c r="I140" s="538"/>
      <c r="J140" s="538"/>
      <c r="K140" s="538"/>
      <c r="L140" s="538"/>
      <c r="M140" s="538"/>
      <c r="N140" s="538"/>
      <c r="O140" s="538"/>
      <c r="P140" s="538"/>
      <c r="Q140" s="538"/>
      <c r="R140" s="538"/>
      <c r="S140" s="538"/>
      <c r="T140" s="538"/>
      <c r="U140" s="538"/>
      <c r="V140" s="538"/>
      <c r="W140" s="538"/>
      <c r="X140" s="538"/>
      <c r="Y140" s="538"/>
      <c r="Z140" s="538"/>
    </row>
    <row r="141" spans="1:26" ht="18" customHeight="1">
      <c r="A141" s="538"/>
      <c r="B141" s="538"/>
      <c r="C141" s="538"/>
      <c r="D141" s="538"/>
      <c r="E141" s="538"/>
      <c r="F141" s="538"/>
      <c r="G141" s="538"/>
      <c r="H141" s="538"/>
      <c r="I141" s="538"/>
      <c r="J141" s="538"/>
      <c r="K141" s="538"/>
      <c r="L141" s="538"/>
      <c r="M141" s="538"/>
      <c r="N141" s="538"/>
      <c r="O141" s="538"/>
      <c r="P141" s="538"/>
      <c r="Q141" s="538"/>
      <c r="R141" s="538"/>
      <c r="S141" s="538"/>
      <c r="T141" s="538"/>
      <c r="U141" s="538"/>
      <c r="V141" s="538"/>
      <c r="W141" s="538"/>
      <c r="X141" s="538"/>
      <c r="Y141" s="538"/>
      <c r="Z141" s="538"/>
    </row>
    <row r="142" spans="1:26" ht="18" customHeight="1">
      <c r="A142" s="538"/>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row>
    <row r="143" spans="1:26" ht="18" customHeight="1">
      <c r="A143" s="538"/>
      <c r="B143" s="538"/>
      <c r="C143" s="538"/>
      <c r="D143" s="538"/>
      <c r="E143" s="538"/>
      <c r="F143" s="538"/>
      <c r="G143" s="538"/>
      <c r="H143" s="538"/>
      <c r="I143" s="538"/>
      <c r="J143" s="538"/>
      <c r="K143" s="538"/>
      <c r="L143" s="538"/>
      <c r="M143" s="538"/>
      <c r="N143" s="538"/>
      <c r="O143" s="538"/>
      <c r="P143" s="538"/>
      <c r="Q143" s="538"/>
      <c r="R143" s="538"/>
      <c r="S143" s="538"/>
      <c r="T143" s="538"/>
      <c r="U143" s="538"/>
      <c r="V143" s="538"/>
      <c r="W143" s="538"/>
      <c r="X143" s="538"/>
      <c r="Y143" s="538"/>
      <c r="Z143" s="538"/>
    </row>
    <row r="144" spans="1:26" ht="18" customHeight="1">
      <c r="A144" s="538"/>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row>
    <row r="145" spans="1:26" ht="18" customHeight="1">
      <c r="A145" s="538"/>
      <c r="B145" s="538"/>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row>
    <row r="146" spans="1:26" ht="18" customHeight="1">
      <c r="A146" s="538"/>
      <c r="B146" s="538"/>
      <c r="C146" s="538"/>
      <c r="D146" s="538"/>
      <c r="E146" s="538"/>
      <c r="F146" s="538"/>
      <c r="G146" s="538"/>
      <c r="H146" s="538"/>
      <c r="I146" s="538"/>
      <c r="J146" s="538"/>
      <c r="K146" s="538"/>
      <c r="L146" s="538"/>
      <c r="M146" s="538"/>
      <c r="N146" s="538"/>
      <c r="O146" s="538"/>
      <c r="P146" s="538"/>
      <c r="Q146" s="538"/>
      <c r="R146" s="538"/>
      <c r="S146" s="538"/>
      <c r="T146" s="538"/>
      <c r="U146" s="538"/>
      <c r="V146" s="538"/>
      <c r="W146" s="538"/>
      <c r="X146" s="538"/>
      <c r="Y146" s="538"/>
      <c r="Z146" s="538"/>
    </row>
    <row r="147" spans="1:26" ht="18" customHeight="1">
      <c r="A147" s="538"/>
      <c r="B147" s="538"/>
      <c r="C147" s="538"/>
      <c r="D147" s="538"/>
      <c r="E147" s="538"/>
      <c r="F147" s="538"/>
      <c r="G147" s="538"/>
      <c r="H147" s="538"/>
      <c r="I147" s="538"/>
      <c r="J147" s="538"/>
      <c r="K147" s="538"/>
      <c r="L147" s="538"/>
      <c r="M147" s="538"/>
      <c r="N147" s="538"/>
      <c r="O147" s="538"/>
      <c r="P147" s="538"/>
      <c r="Q147" s="538"/>
      <c r="R147" s="538"/>
      <c r="S147" s="538"/>
      <c r="T147" s="538"/>
      <c r="U147" s="538"/>
      <c r="V147" s="538"/>
      <c r="W147" s="538"/>
      <c r="X147" s="538"/>
      <c r="Y147" s="538"/>
      <c r="Z147" s="538"/>
    </row>
    <row r="148" spans="1:26" ht="18" customHeight="1">
      <c r="A148" s="538"/>
      <c r="B148" s="538"/>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row>
    <row r="149" spans="1:26" ht="18" customHeight="1">
      <c r="A149" s="538"/>
      <c r="B149" s="538"/>
      <c r="C149" s="538"/>
      <c r="D149" s="538"/>
      <c r="E149" s="538"/>
      <c r="F149" s="538"/>
      <c r="G149" s="538"/>
      <c r="H149" s="538"/>
      <c r="I149" s="538"/>
      <c r="J149" s="538"/>
      <c r="K149" s="538"/>
      <c r="L149" s="538"/>
      <c r="M149" s="538"/>
      <c r="N149" s="538"/>
      <c r="O149" s="538"/>
      <c r="P149" s="538"/>
      <c r="Q149" s="538"/>
      <c r="R149" s="538"/>
      <c r="S149" s="538"/>
      <c r="T149" s="538"/>
      <c r="U149" s="538"/>
      <c r="V149" s="538"/>
      <c r="W149" s="538"/>
      <c r="X149" s="538"/>
      <c r="Y149" s="538"/>
      <c r="Z149" s="538"/>
    </row>
    <row r="150" spans="1:26" ht="18" customHeight="1">
      <c r="A150" s="538"/>
      <c r="B150" s="538"/>
      <c r="C150" s="538"/>
      <c r="D150" s="538"/>
      <c r="E150" s="538"/>
      <c r="F150" s="538"/>
      <c r="G150" s="538"/>
      <c r="H150" s="538"/>
      <c r="I150" s="538"/>
      <c r="J150" s="538"/>
      <c r="K150" s="538"/>
      <c r="L150" s="538"/>
      <c r="M150" s="538"/>
      <c r="N150" s="538"/>
      <c r="O150" s="538"/>
      <c r="P150" s="538"/>
      <c r="Q150" s="538"/>
      <c r="R150" s="538"/>
      <c r="S150" s="538"/>
      <c r="T150" s="538"/>
      <c r="U150" s="538"/>
      <c r="V150" s="538"/>
      <c r="W150" s="538"/>
      <c r="X150" s="538"/>
      <c r="Y150" s="538"/>
      <c r="Z150" s="538"/>
    </row>
    <row r="151" spans="1:26" ht="18" customHeight="1">
      <c r="A151" s="538"/>
      <c r="B151" s="538"/>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row>
    <row r="152" spans="1:26" ht="18" customHeight="1">
      <c r="A152" s="538"/>
      <c r="B152" s="538"/>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row>
    <row r="153" spans="1:26" ht="18" customHeight="1">
      <c r="A153" s="538"/>
      <c r="B153" s="538"/>
      <c r="C153" s="538"/>
      <c r="D153" s="538"/>
      <c r="E153" s="538"/>
      <c r="F153" s="538"/>
      <c r="G153" s="538"/>
      <c r="H153" s="538"/>
      <c r="I153" s="538"/>
      <c r="J153" s="538"/>
      <c r="K153" s="538"/>
      <c r="L153" s="538"/>
      <c r="M153" s="538"/>
      <c r="N153" s="538"/>
      <c r="O153" s="538"/>
      <c r="P153" s="538"/>
      <c r="Q153" s="538"/>
      <c r="R153" s="538"/>
      <c r="S153" s="538"/>
      <c r="T153" s="538"/>
      <c r="U153" s="538"/>
      <c r="V153" s="538"/>
      <c r="W153" s="538"/>
      <c r="X153" s="538"/>
      <c r="Y153" s="538"/>
      <c r="Z153" s="538"/>
    </row>
    <row r="154" spans="1:26" ht="18" customHeight="1">
      <c r="A154" s="538"/>
      <c r="B154" s="538"/>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row>
    <row r="155" spans="1:26" ht="18" customHeight="1">
      <c r="A155" s="538"/>
      <c r="B155" s="538"/>
      <c r="C155" s="538"/>
      <c r="D155" s="538"/>
      <c r="E155" s="538"/>
      <c r="F155" s="538"/>
      <c r="G155" s="538"/>
      <c r="H155" s="538"/>
      <c r="I155" s="538"/>
      <c r="J155" s="538"/>
      <c r="K155" s="538"/>
      <c r="L155" s="538"/>
      <c r="M155" s="538"/>
      <c r="N155" s="538"/>
      <c r="O155" s="538"/>
      <c r="P155" s="538"/>
      <c r="Q155" s="538"/>
      <c r="R155" s="538"/>
      <c r="S155" s="538"/>
      <c r="T155" s="538"/>
      <c r="U155" s="538"/>
      <c r="V155" s="538"/>
      <c r="W155" s="538"/>
      <c r="X155" s="538"/>
      <c r="Y155" s="538"/>
      <c r="Z155" s="538"/>
    </row>
    <row r="156" spans="1:26" ht="18" customHeight="1">
      <c r="A156" s="538"/>
      <c r="B156" s="538"/>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row>
    <row r="157" spans="1:26" ht="18" customHeight="1">
      <c r="A157" s="538"/>
      <c r="B157" s="538"/>
      <c r="C157" s="538"/>
      <c r="D157" s="538"/>
      <c r="E157" s="538"/>
      <c r="F157" s="538"/>
      <c r="G157" s="538"/>
      <c r="H157" s="538"/>
      <c r="I157" s="538"/>
      <c r="J157" s="538"/>
      <c r="K157" s="538"/>
      <c r="L157" s="538"/>
      <c r="M157" s="538"/>
      <c r="N157" s="538"/>
      <c r="O157" s="538"/>
      <c r="P157" s="538"/>
      <c r="Q157" s="538"/>
      <c r="R157" s="538"/>
      <c r="S157" s="538"/>
      <c r="T157" s="538"/>
      <c r="U157" s="538"/>
      <c r="V157" s="538"/>
      <c r="W157" s="538"/>
      <c r="X157" s="538"/>
      <c r="Y157" s="538"/>
      <c r="Z157" s="538"/>
    </row>
    <row r="158" spans="1:26" ht="18" customHeight="1">
      <c r="A158" s="538"/>
      <c r="B158" s="538"/>
      <c r="C158" s="538"/>
      <c r="D158" s="538"/>
      <c r="E158" s="538"/>
      <c r="F158" s="538"/>
      <c r="G158" s="538"/>
      <c r="H158" s="538"/>
      <c r="I158" s="538"/>
      <c r="J158" s="538"/>
      <c r="K158" s="538"/>
      <c r="L158" s="538"/>
      <c r="M158" s="538"/>
      <c r="N158" s="538"/>
      <c r="O158" s="538"/>
      <c r="P158" s="538"/>
      <c r="Q158" s="538"/>
      <c r="R158" s="538"/>
      <c r="S158" s="538"/>
      <c r="T158" s="538"/>
      <c r="U158" s="538"/>
      <c r="V158" s="538"/>
      <c r="W158" s="538"/>
      <c r="X158" s="538"/>
      <c r="Y158" s="538"/>
      <c r="Z158" s="538"/>
    </row>
    <row r="159" spans="1:26" ht="18" customHeight="1">
      <c r="A159" s="538"/>
      <c r="B159" s="538"/>
      <c r="C159" s="538"/>
      <c r="D159" s="538"/>
      <c r="E159" s="538"/>
      <c r="F159" s="538"/>
      <c r="G159" s="538"/>
      <c r="H159" s="538"/>
      <c r="I159" s="538"/>
      <c r="J159" s="538"/>
      <c r="K159" s="538"/>
      <c r="L159" s="538"/>
      <c r="M159" s="538"/>
      <c r="N159" s="538"/>
      <c r="O159" s="538"/>
      <c r="P159" s="538"/>
      <c r="Q159" s="538"/>
      <c r="R159" s="538"/>
      <c r="S159" s="538"/>
      <c r="T159" s="538"/>
      <c r="U159" s="538"/>
      <c r="V159" s="538"/>
      <c r="W159" s="538"/>
      <c r="X159" s="538"/>
      <c r="Y159" s="538"/>
      <c r="Z159" s="538"/>
    </row>
    <row r="160" spans="1:26" ht="18" customHeight="1">
      <c r="A160" s="538"/>
      <c r="B160" s="538"/>
      <c r="C160" s="538"/>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row>
    <row r="161" spans="1:26" ht="18" customHeight="1">
      <c r="A161" s="538"/>
      <c r="B161" s="538"/>
      <c r="C161" s="538"/>
      <c r="D161" s="538"/>
      <c r="E161" s="538"/>
      <c r="F161" s="538"/>
      <c r="G161" s="538"/>
      <c r="H161" s="538"/>
      <c r="I161" s="538"/>
      <c r="J161" s="538"/>
      <c r="K161" s="538"/>
      <c r="L161" s="538"/>
      <c r="M161" s="538"/>
      <c r="N161" s="538"/>
      <c r="O161" s="538"/>
      <c r="P161" s="538"/>
      <c r="Q161" s="538"/>
      <c r="R161" s="538"/>
      <c r="S161" s="538"/>
      <c r="T161" s="538"/>
      <c r="U161" s="538"/>
      <c r="V161" s="538"/>
      <c r="W161" s="538"/>
      <c r="X161" s="538"/>
      <c r="Y161" s="538"/>
      <c r="Z161" s="538"/>
    </row>
    <row r="162" spans="1:26" ht="18" customHeight="1">
      <c r="A162" s="538"/>
      <c r="B162" s="538"/>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row>
    <row r="163" spans="1:26" ht="18" customHeight="1">
      <c r="A163" s="538"/>
      <c r="B163" s="538"/>
      <c r="C163" s="538"/>
      <c r="D163" s="538"/>
      <c r="E163" s="538"/>
      <c r="F163" s="538"/>
      <c r="G163" s="538"/>
      <c r="H163" s="538"/>
      <c r="I163" s="538"/>
      <c r="J163" s="538"/>
      <c r="K163" s="538"/>
      <c r="L163" s="538"/>
      <c r="M163" s="538"/>
      <c r="N163" s="538"/>
      <c r="O163" s="538"/>
      <c r="P163" s="538"/>
      <c r="Q163" s="538"/>
      <c r="R163" s="538"/>
      <c r="S163" s="538"/>
      <c r="T163" s="538"/>
      <c r="U163" s="538"/>
      <c r="V163" s="538"/>
      <c r="W163" s="538"/>
      <c r="X163" s="538"/>
      <c r="Y163" s="538"/>
      <c r="Z163" s="538"/>
    </row>
    <row r="164" spans="1:26" ht="18" customHeight="1">
      <c r="A164" s="538"/>
      <c r="B164" s="538"/>
      <c r="C164" s="538"/>
      <c r="D164" s="538"/>
      <c r="E164" s="538"/>
      <c r="F164" s="538"/>
      <c r="G164" s="538"/>
      <c r="H164" s="538"/>
      <c r="I164" s="538"/>
      <c r="J164" s="538"/>
      <c r="K164" s="538"/>
      <c r="L164" s="538"/>
      <c r="M164" s="538"/>
      <c r="N164" s="538"/>
      <c r="O164" s="538"/>
      <c r="P164" s="538"/>
      <c r="Q164" s="538"/>
      <c r="R164" s="538"/>
      <c r="S164" s="538"/>
      <c r="T164" s="538"/>
      <c r="U164" s="538"/>
      <c r="V164" s="538"/>
      <c r="W164" s="538"/>
      <c r="X164" s="538"/>
      <c r="Y164" s="538"/>
      <c r="Z164" s="538"/>
    </row>
    <row r="165" spans="1:26" ht="18" customHeight="1">
      <c r="A165" s="538"/>
      <c r="B165" s="538"/>
      <c r="C165" s="538"/>
      <c r="D165" s="538"/>
      <c r="E165" s="538"/>
      <c r="F165" s="538"/>
      <c r="G165" s="538"/>
      <c r="H165" s="538"/>
      <c r="I165" s="538"/>
      <c r="J165" s="538"/>
      <c r="K165" s="538"/>
      <c r="L165" s="538"/>
      <c r="M165" s="538"/>
      <c r="N165" s="538"/>
      <c r="O165" s="538"/>
      <c r="P165" s="538"/>
      <c r="Q165" s="538"/>
      <c r="R165" s="538"/>
      <c r="S165" s="538"/>
      <c r="T165" s="538"/>
      <c r="U165" s="538"/>
      <c r="V165" s="538"/>
      <c r="W165" s="538"/>
      <c r="X165" s="538"/>
      <c r="Y165" s="538"/>
      <c r="Z165" s="538"/>
    </row>
    <row r="166" spans="1:26" ht="18" customHeight="1">
      <c r="A166" s="538"/>
      <c r="B166" s="538"/>
      <c r="C166" s="538"/>
      <c r="D166" s="538"/>
      <c r="E166" s="538"/>
      <c r="F166" s="538"/>
      <c r="G166" s="538"/>
      <c r="H166" s="538"/>
      <c r="I166" s="538"/>
      <c r="J166" s="538"/>
      <c r="K166" s="538"/>
      <c r="L166" s="538"/>
      <c r="M166" s="538"/>
      <c r="N166" s="538"/>
      <c r="O166" s="538"/>
      <c r="P166" s="538"/>
      <c r="Q166" s="538"/>
      <c r="R166" s="538"/>
      <c r="S166" s="538"/>
      <c r="T166" s="538"/>
      <c r="U166" s="538"/>
      <c r="V166" s="538"/>
      <c r="W166" s="538"/>
      <c r="X166" s="538"/>
      <c r="Y166" s="538"/>
      <c r="Z166" s="538"/>
    </row>
    <row r="167" spans="1:26" ht="18" customHeight="1">
      <c r="A167" s="538"/>
      <c r="B167" s="538"/>
      <c r="C167" s="538"/>
      <c r="D167" s="538"/>
      <c r="E167" s="538"/>
      <c r="F167" s="538"/>
      <c r="G167" s="538"/>
      <c r="H167" s="538"/>
      <c r="I167" s="538"/>
      <c r="J167" s="538"/>
      <c r="K167" s="538"/>
      <c r="L167" s="538"/>
      <c r="M167" s="538"/>
      <c r="N167" s="538"/>
      <c r="O167" s="538"/>
      <c r="P167" s="538"/>
      <c r="Q167" s="538"/>
      <c r="R167" s="538"/>
      <c r="S167" s="538"/>
      <c r="T167" s="538"/>
      <c r="U167" s="538"/>
      <c r="V167" s="538"/>
      <c r="W167" s="538"/>
      <c r="X167" s="538"/>
      <c r="Y167" s="538"/>
      <c r="Z167" s="538"/>
    </row>
    <row r="168" spans="1:26" ht="18" customHeight="1">
      <c r="A168" s="538"/>
      <c r="B168" s="538"/>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row>
    <row r="169" spans="1:26" ht="18" customHeight="1">
      <c r="A169" s="538"/>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row>
    <row r="170" spans="1:26" ht="18" customHeight="1">
      <c r="A170" s="538"/>
      <c r="B170" s="538"/>
      <c r="C170" s="538"/>
      <c r="D170" s="538"/>
      <c r="E170" s="538"/>
      <c r="F170" s="538"/>
      <c r="G170" s="538"/>
      <c r="H170" s="538"/>
      <c r="I170" s="538"/>
      <c r="J170" s="538"/>
      <c r="K170" s="538"/>
      <c r="L170" s="538"/>
      <c r="M170" s="538"/>
      <c r="N170" s="538"/>
      <c r="O170" s="538"/>
      <c r="P170" s="538"/>
      <c r="Q170" s="538"/>
      <c r="R170" s="538"/>
      <c r="S170" s="538"/>
      <c r="T170" s="538"/>
      <c r="U170" s="538"/>
      <c r="V170" s="538"/>
      <c r="W170" s="538"/>
      <c r="X170" s="538"/>
      <c r="Y170" s="538"/>
      <c r="Z170" s="538"/>
    </row>
    <row r="171" spans="1:26" ht="18" customHeight="1">
      <c r="A171" s="538"/>
      <c r="B171" s="538"/>
      <c r="C171" s="538"/>
      <c r="D171" s="538"/>
      <c r="E171" s="538"/>
      <c r="F171" s="538"/>
      <c r="G171" s="538"/>
      <c r="H171" s="538"/>
      <c r="I171" s="538"/>
      <c r="J171" s="538"/>
      <c r="K171" s="538"/>
      <c r="L171" s="538"/>
      <c r="M171" s="538"/>
      <c r="N171" s="538"/>
      <c r="O171" s="538"/>
      <c r="P171" s="538"/>
      <c r="Q171" s="538"/>
      <c r="R171" s="538"/>
      <c r="S171" s="538"/>
      <c r="T171" s="538"/>
      <c r="U171" s="538"/>
      <c r="V171" s="538"/>
      <c r="W171" s="538"/>
      <c r="X171" s="538"/>
      <c r="Y171" s="538"/>
      <c r="Z171" s="538"/>
    </row>
    <row r="172" spans="1:26" ht="18" customHeight="1">
      <c r="A172" s="538"/>
      <c r="B172" s="538"/>
      <c r="C172" s="538"/>
      <c r="D172" s="538"/>
      <c r="E172" s="538"/>
      <c r="F172" s="538"/>
      <c r="G172" s="538"/>
      <c r="H172" s="538"/>
      <c r="I172" s="538"/>
      <c r="J172" s="538"/>
      <c r="K172" s="538"/>
      <c r="L172" s="538"/>
      <c r="M172" s="538"/>
      <c r="N172" s="538"/>
      <c r="O172" s="538"/>
      <c r="P172" s="538"/>
      <c r="Q172" s="538"/>
      <c r="R172" s="538"/>
      <c r="S172" s="538"/>
      <c r="T172" s="538"/>
      <c r="U172" s="538"/>
      <c r="V172" s="538"/>
      <c r="W172" s="538"/>
      <c r="X172" s="538"/>
      <c r="Y172" s="538"/>
      <c r="Z172" s="538"/>
    </row>
    <row r="173" spans="1:26" ht="18" customHeight="1">
      <c r="A173" s="538"/>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row>
    <row r="174" spans="1:26" ht="18" customHeight="1">
      <c r="A174" s="538"/>
      <c r="B174" s="538"/>
      <c r="C174" s="538"/>
      <c r="D174" s="538"/>
      <c r="E174" s="538"/>
      <c r="F174" s="538"/>
      <c r="G174" s="538"/>
      <c r="H174" s="538"/>
      <c r="I174" s="538"/>
      <c r="J174" s="538"/>
      <c r="K174" s="538"/>
      <c r="L174" s="538"/>
      <c r="M174" s="538"/>
      <c r="N174" s="538"/>
      <c r="O174" s="538"/>
      <c r="P174" s="538"/>
      <c r="Q174" s="538"/>
      <c r="R174" s="538"/>
      <c r="S174" s="538"/>
      <c r="T174" s="538"/>
      <c r="U174" s="538"/>
      <c r="V174" s="538"/>
      <c r="W174" s="538"/>
      <c r="X174" s="538"/>
      <c r="Y174" s="538"/>
      <c r="Z174" s="538"/>
    </row>
    <row r="175" spans="1:26" ht="18" customHeight="1">
      <c r="A175" s="538"/>
      <c r="B175" s="538"/>
      <c r="C175" s="538"/>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row>
    <row r="176" spans="1:26" ht="18" customHeight="1">
      <c r="A176" s="538"/>
      <c r="B176" s="538"/>
      <c r="C176" s="538"/>
      <c r="D176" s="538"/>
      <c r="E176" s="538"/>
      <c r="F176" s="538"/>
      <c r="G176" s="538"/>
      <c r="H176" s="538"/>
      <c r="I176" s="538"/>
      <c r="J176" s="538"/>
      <c r="K176" s="538"/>
      <c r="L176" s="538"/>
      <c r="M176" s="538"/>
      <c r="N176" s="538"/>
      <c r="O176" s="538"/>
      <c r="P176" s="538"/>
      <c r="Q176" s="538"/>
      <c r="R176" s="538"/>
      <c r="S176" s="538"/>
      <c r="T176" s="538"/>
      <c r="U176" s="538"/>
      <c r="V176" s="538"/>
      <c r="W176" s="538"/>
      <c r="X176" s="538"/>
      <c r="Y176" s="538"/>
      <c r="Z176" s="538"/>
    </row>
    <row r="177" spans="1:26" ht="18" customHeight="1">
      <c r="A177" s="538"/>
      <c r="B177" s="538"/>
      <c r="C177" s="538"/>
      <c r="D177" s="538"/>
      <c r="E177" s="538"/>
      <c r="F177" s="538"/>
      <c r="G177" s="538"/>
      <c r="H177" s="538"/>
      <c r="I177" s="538"/>
      <c r="J177" s="538"/>
      <c r="K177" s="538"/>
      <c r="L177" s="538"/>
      <c r="M177" s="538"/>
      <c r="N177" s="538"/>
      <c r="O177" s="538"/>
      <c r="P177" s="538"/>
      <c r="Q177" s="538"/>
      <c r="R177" s="538"/>
      <c r="S177" s="538"/>
      <c r="T177" s="538"/>
      <c r="U177" s="538"/>
      <c r="V177" s="538"/>
      <c r="W177" s="538"/>
      <c r="X177" s="538"/>
      <c r="Y177" s="538"/>
      <c r="Z177" s="538"/>
    </row>
    <row r="178" spans="1:26" ht="18" customHeight="1">
      <c r="A178" s="538"/>
      <c r="B178" s="538"/>
      <c r="C178" s="538"/>
      <c r="D178" s="538"/>
      <c r="E178" s="538"/>
      <c r="F178" s="538"/>
      <c r="G178" s="538"/>
      <c r="H178" s="538"/>
      <c r="I178" s="538"/>
      <c r="J178" s="538"/>
      <c r="K178" s="538"/>
      <c r="L178" s="538"/>
      <c r="M178" s="538"/>
      <c r="N178" s="538"/>
      <c r="O178" s="538"/>
      <c r="P178" s="538"/>
      <c r="Q178" s="538"/>
      <c r="R178" s="538"/>
      <c r="S178" s="538"/>
      <c r="T178" s="538"/>
      <c r="U178" s="538"/>
      <c r="V178" s="538"/>
      <c r="W178" s="538"/>
      <c r="X178" s="538"/>
      <c r="Y178" s="538"/>
      <c r="Z178" s="538"/>
    </row>
    <row r="179" spans="1:26" ht="18" customHeight="1">
      <c r="A179" s="538"/>
      <c r="B179" s="538"/>
      <c r="C179" s="538"/>
      <c r="D179" s="538"/>
      <c r="E179" s="538"/>
      <c r="F179" s="538"/>
      <c r="G179" s="538"/>
      <c r="H179" s="538"/>
      <c r="I179" s="538"/>
      <c r="J179" s="538"/>
      <c r="K179" s="538"/>
      <c r="L179" s="538"/>
      <c r="M179" s="538"/>
      <c r="N179" s="538"/>
      <c r="O179" s="538"/>
      <c r="P179" s="538"/>
      <c r="Q179" s="538"/>
      <c r="R179" s="538"/>
      <c r="S179" s="538"/>
      <c r="T179" s="538"/>
      <c r="U179" s="538"/>
      <c r="V179" s="538"/>
      <c r="W179" s="538"/>
      <c r="X179" s="538"/>
      <c r="Y179" s="538"/>
      <c r="Z179" s="538"/>
    </row>
    <row r="180" spans="1:26" ht="18" customHeight="1">
      <c r="A180" s="538"/>
      <c r="B180" s="538"/>
      <c r="C180" s="538"/>
      <c r="D180" s="538"/>
      <c r="E180" s="538"/>
      <c r="F180" s="538"/>
      <c r="G180" s="538"/>
      <c r="H180" s="538"/>
      <c r="I180" s="538"/>
      <c r="J180" s="538"/>
      <c r="K180" s="538"/>
      <c r="L180" s="538"/>
      <c r="M180" s="538"/>
      <c r="N180" s="538"/>
      <c r="O180" s="538"/>
      <c r="P180" s="538"/>
      <c r="Q180" s="538"/>
      <c r="R180" s="538"/>
      <c r="S180" s="538"/>
      <c r="T180" s="538"/>
      <c r="U180" s="538"/>
      <c r="V180" s="538"/>
      <c r="W180" s="538"/>
      <c r="X180" s="538"/>
      <c r="Y180" s="538"/>
      <c r="Z180" s="538"/>
    </row>
    <row r="181" spans="1:26" ht="18" customHeight="1">
      <c r="A181" s="538"/>
      <c r="B181" s="538"/>
      <c r="C181" s="538"/>
      <c r="D181" s="538"/>
      <c r="E181" s="538"/>
      <c r="F181" s="538"/>
      <c r="G181" s="538"/>
      <c r="H181" s="538"/>
      <c r="I181" s="538"/>
      <c r="J181" s="538"/>
      <c r="K181" s="538"/>
      <c r="L181" s="538"/>
      <c r="M181" s="538"/>
      <c r="N181" s="538"/>
      <c r="O181" s="538"/>
      <c r="P181" s="538"/>
      <c r="Q181" s="538"/>
      <c r="R181" s="538"/>
      <c r="S181" s="538"/>
      <c r="T181" s="538"/>
      <c r="U181" s="538"/>
      <c r="V181" s="538"/>
      <c r="W181" s="538"/>
      <c r="X181" s="538"/>
      <c r="Y181" s="538"/>
      <c r="Z181" s="538"/>
    </row>
    <row r="182" spans="1:26" ht="18" customHeight="1">
      <c r="A182" s="538"/>
      <c r="B182" s="538"/>
      <c r="C182" s="538"/>
      <c r="D182" s="538"/>
      <c r="E182" s="538"/>
      <c r="F182" s="538"/>
      <c r="G182" s="538"/>
      <c r="H182" s="538"/>
      <c r="I182" s="538"/>
      <c r="J182" s="538"/>
      <c r="K182" s="538"/>
      <c r="L182" s="538"/>
      <c r="M182" s="538"/>
      <c r="N182" s="538"/>
      <c r="O182" s="538"/>
      <c r="P182" s="538"/>
      <c r="Q182" s="538"/>
      <c r="R182" s="538"/>
      <c r="S182" s="538"/>
      <c r="T182" s="538"/>
      <c r="U182" s="538"/>
      <c r="V182" s="538"/>
      <c r="W182" s="538"/>
      <c r="X182" s="538"/>
      <c r="Y182" s="538"/>
      <c r="Z182" s="538"/>
    </row>
    <row r="183" spans="1:26" ht="18" customHeight="1">
      <c r="A183" s="538"/>
      <c r="B183" s="538"/>
      <c r="C183" s="538"/>
      <c r="D183" s="538"/>
      <c r="E183" s="538"/>
      <c r="F183" s="538"/>
      <c r="G183" s="538"/>
      <c r="H183" s="538"/>
      <c r="I183" s="538"/>
      <c r="J183" s="538"/>
      <c r="K183" s="538"/>
      <c r="L183" s="538"/>
      <c r="M183" s="538"/>
      <c r="N183" s="538"/>
      <c r="O183" s="538"/>
      <c r="P183" s="538"/>
      <c r="Q183" s="538"/>
      <c r="R183" s="538"/>
      <c r="S183" s="538"/>
      <c r="T183" s="538"/>
      <c r="U183" s="538"/>
      <c r="V183" s="538"/>
      <c r="W183" s="538"/>
      <c r="X183" s="538"/>
      <c r="Y183" s="538"/>
      <c r="Z183" s="538"/>
    </row>
    <row r="184" spans="1:26" ht="18" customHeight="1">
      <c r="A184" s="538"/>
      <c r="B184" s="538"/>
      <c r="C184" s="538"/>
      <c r="D184" s="538"/>
      <c r="E184" s="538"/>
      <c r="F184" s="538"/>
      <c r="G184" s="538"/>
      <c r="H184" s="538"/>
      <c r="I184" s="538"/>
      <c r="J184" s="538"/>
      <c r="K184" s="538"/>
      <c r="L184" s="538"/>
      <c r="M184" s="538"/>
      <c r="N184" s="538"/>
      <c r="O184" s="538"/>
      <c r="P184" s="538"/>
      <c r="Q184" s="538"/>
      <c r="R184" s="538"/>
      <c r="S184" s="538"/>
      <c r="T184" s="538"/>
      <c r="U184" s="538"/>
      <c r="V184" s="538"/>
      <c r="W184" s="538"/>
      <c r="X184" s="538"/>
      <c r="Y184" s="538"/>
      <c r="Z184" s="538"/>
    </row>
    <row r="185" spans="1:26" ht="18" customHeight="1">
      <c r="A185" s="538"/>
      <c r="B185" s="538"/>
      <c r="C185" s="538"/>
      <c r="D185" s="538"/>
      <c r="E185" s="538"/>
      <c r="F185" s="538"/>
      <c r="G185" s="538"/>
      <c r="H185" s="538"/>
      <c r="I185" s="538"/>
      <c r="J185" s="538"/>
      <c r="K185" s="538"/>
      <c r="L185" s="538"/>
      <c r="M185" s="538"/>
      <c r="N185" s="538"/>
      <c r="O185" s="538"/>
      <c r="P185" s="538"/>
      <c r="Q185" s="538"/>
      <c r="R185" s="538"/>
      <c r="S185" s="538"/>
      <c r="T185" s="538"/>
      <c r="U185" s="538"/>
      <c r="V185" s="538"/>
      <c r="W185" s="538"/>
      <c r="X185" s="538"/>
      <c r="Y185" s="538"/>
      <c r="Z185" s="538"/>
    </row>
    <row r="186" spans="1:26" ht="18" customHeight="1">
      <c r="A186" s="538"/>
      <c r="B186" s="538"/>
      <c r="C186" s="538"/>
      <c r="D186" s="538"/>
      <c r="E186" s="538"/>
      <c r="F186" s="538"/>
      <c r="G186" s="538"/>
      <c r="H186" s="538"/>
      <c r="I186" s="538"/>
      <c r="J186" s="538"/>
      <c r="K186" s="538"/>
      <c r="L186" s="538"/>
      <c r="M186" s="538"/>
      <c r="N186" s="538"/>
      <c r="O186" s="538"/>
      <c r="P186" s="538"/>
      <c r="Q186" s="538"/>
      <c r="R186" s="538"/>
      <c r="S186" s="538"/>
      <c r="T186" s="538"/>
      <c r="U186" s="538"/>
      <c r="V186" s="538"/>
      <c r="W186" s="538"/>
      <c r="X186" s="538"/>
      <c r="Y186" s="538"/>
      <c r="Z186" s="538"/>
    </row>
    <row r="187" spans="1:26" ht="18" customHeight="1">
      <c r="A187" s="538"/>
      <c r="B187" s="538"/>
      <c r="C187" s="538"/>
      <c r="D187" s="538"/>
      <c r="E187" s="538"/>
      <c r="F187" s="538"/>
      <c r="G187" s="538"/>
      <c r="H187" s="538"/>
      <c r="I187" s="538"/>
      <c r="J187" s="538"/>
      <c r="K187" s="538"/>
      <c r="L187" s="538"/>
      <c r="M187" s="538"/>
      <c r="N187" s="538"/>
      <c r="O187" s="538"/>
      <c r="P187" s="538"/>
      <c r="Q187" s="538"/>
      <c r="R187" s="538"/>
      <c r="S187" s="538"/>
      <c r="T187" s="538"/>
      <c r="U187" s="538"/>
      <c r="V187" s="538"/>
      <c r="W187" s="538"/>
      <c r="X187" s="538"/>
      <c r="Y187" s="538"/>
      <c r="Z187" s="538"/>
    </row>
    <row r="188" spans="1:26" ht="18" customHeight="1">
      <c r="A188" s="538"/>
      <c r="B188" s="538"/>
      <c r="C188" s="538"/>
      <c r="D188" s="538"/>
      <c r="E188" s="538"/>
      <c r="F188" s="538"/>
      <c r="G188" s="538"/>
      <c r="H188" s="538"/>
      <c r="I188" s="538"/>
      <c r="J188" s="538"/>
      <c r="K188" s="538"/>
      <c r="L188" s="538"/>
      <c r="M188" s="538"/>
      <c r="N188" s="538"/>
      <c r="O188" s="538"/>
      <c r="P188" s="538"/>
      <c r="Q188" s="538"/>
      <c r="R188" s="538"/>
      <c r="S188" s="538"/>
      <c r="T188" s="538"/>
      <c r="U188" s="538"/>
      <c r="V188" s="538"/>
      <c r="W188" s="538"/>
      <c r="X188" s="538"/>
      <c r="Y188" s="538"/>
      <c r="Z188" s="538"/>
    </row>
    <row r="189" spans="1:26" ht="18" customHeight="1">
      <c r="A189" s="538"/>
      <c r="B189" s="538"/>
      <c r="C189" s="538"/>
      <c r="D189" s="538"/>
      <c r="E189" s="538"/>
      <c r="F189" s="538"/>
      <c r="G189" s="538"/>
      <c r="H189" s="538"/>
      <c r="I189" s="538"/>
      <c r="J189" s="538"/>
      <c r="K189" s="538"/>
      <c r="L189" s="538"/>
      <c r="M189" s="538"/>
      <c r="N189" s="538"/>
      <c r="O189" s="538"/>
      <c r="P189" s="538"/>
      <c r="Q189" s="538"/>
      <c r="R189" s="538"/>
      <c r="S189" s="538"/>
      <c r="T189" s="538"/>
      <c r="U189" s="538"/>
      <c r="V189" s="538"/>
      <c r="W189" s="538"/>
      <c r="X189" s="538"/>
      <c r="Y189" s="538"/>
      <c r="Z189" s="538"/>
    </row>
    <row r="190" spans="1:26" ht="18" customHeight="1">
      <c r="A190" s="538"/>
      <c r="B190" s="538"/>
      <c r="C190" s="538"/>
      <c r="D190" s="538"/>
      <c r="E190" s="538"/>
      <c r="F190" s="538"/>
      <c r="G190" s="538"/>
      <c r="H190" s="538"/>
      <c r="I190" s="538"/>
      <c r="J190" s="538"/>
      <c r="K190" s="538"/>
      <c r="L190" s="538"/>
      <c r="M190" s="538"/>
      <c r="N190" s="538"/>
      <c r="O190" s="538"/>
      <c r="P190" s="538"/>
      <c r="Q190" s="538"/>
      <c r="R190" s="538"/>
      <c r="S190" s="538"/>
      <c r="T190" s="538"/>
      <c r="U190" s="538"/>
      <c r="V190" s="538"/>
      <c r="W190" s="538"/>
      <c r="X190" s="538"/>
      <c r="Y190" s="538"/>
      <c r="Z190" s="538"/>
    </row>
    <row r="191" spans="1:26" ht="18" customHeight="1">
      <c r="A191" s="538"/>
      <c r="B191" s="538"/>
      <c r="C191" s="538"/>
      <c r="D191" s="538"/>
      <c r="E191" s="538"/>
      <c r="F191" s="538"/>
      <c r="G191" s="538"/>
      <c r="H191" s="538"/>
      <c r="I191" s="538"/>
      <c r="J191" s="538"/>
      <c r="K191" s="538"/>
      <c r="L191" s="538"/>
      <c r="M191" s="538"/>
      <c r="N191" s="538"/>
      <c r="O191" s="538"/>
      <c r="P191" s="538"/>
      <c r="Q191" s="538"/>
      <c r="R191" s="538"/>
      <c r="S191" s="538"/>
      <c r="T191" s="538"/>
      <c r="U191" s="538"/>
      <c r="V191" s="538"/>
      <c r="W191" s="538"/>
      <c r="X191" s="538"/>
      <c r="Y191" s="538"/>
      <c r="Z191" s="538"/>
    </row>
    <row r="192" spans="1:26" ht="18" customHeight="1">
      <c r="A192" s="538"/>
      <c r="B192" s="538"/>
      <c r="C192" s="538"/>
      <c r="D192" s="538"/>
      <c r="E192" s="538"/>
      <c r="F192" s="538"/>
      <c r="G192" s="538"/>
      <c r="H192" s="538"/>
      <c r="I192" s="538"/>
      <c r="J192" s="538"/>
      <c r="K192" s="538"/>
      <c r="L192" s="538"/>
      <c r="M192" s="538"/>
      <c r="N192" s="538"/>
      <c r="O192" s="538"/>
      <c r="P192" s="538"/>
      <c r="Q192" s="538"/>
      <c r="R192" s="538"/>
      <c r="S192" s="538"/>
      <c r="T192" s="538"/>
      <c r="U192" s="538"/>
      <c r="V192" s="538"/>
      <c r="W192" s="538"/>
      <c r="X192" s="538"/>
      <c r="Y192" s="538"/>
      <c r="Z192" s="538"/>
    </row>
    <row r="193" spans="1:26" ht="18" customHeight="1">
      <c r="A193" s="538"/>
      <c r="B193" s="538"/>
      <c r="C193" s="538"/>
      <c r="D193" s="538"/>
      <c r="E193" s="538"/>
      <c r="F193" s="538"/>
      <c r="G193" s="538"/>
      <c r="H193" s="538"/>
      <c r="I193" s="538"/>
      <c r="J193" s="538"/>
      <c r="K193" s="538"/>
      <c r="L193" s="538"/>
      <c r="M193" s="538"/>
      <c r="N193" s="538"/>
      <c r="O193" s="538"/>
      <c r="P193" s="538"/>
      <c r="Q193" s="538"/>
      <c r="R193" s="538"/>
      <c r="S193" s="538"/>
      <c r="T193" s="538"/>
      <c r="U193" s="538"/>
      <c r="V193" s="538"/>
      <c r="W193" s="538"/>
      <c r="X193" s="538"/>
      <c r="Y193" s="538"/>
      <c r="Z193" s="538"/>
    </row>
    <row r="194" spans="1:26" ht="18" customHeight="1">
      <c r="A194" s="538"/>
      <c r="B194" s="538"/>
      <c r="C194" s="538"/>
      <c r="D194" s="538"/>
      <c r="E194" s="538"/>
      <c r="F194" s="538"/>
      <c r="G194" s="538"/>
      <c r="H194" s="538"/>
      <c r="I194" s="538"/>
      <c r="J194" s="538"/>
      <c r="K194" s="538"/>
      <c r="L194" s="538"/>
      <c r="M194" s="538"/>
      <c r="N194" s="538"/>
      <c r="O194" s="538"/>
      <c r="P194" s="538"/>
      <c r="Q194" s="538"/>
      <c r="R194" s="538"/>
      <c r="S194" s="538"/>
      <c r="T194" s="538"/>
      <c r="U194" s="538"/>
      <c r="V194" s="538"/>
      <c r="W194" s="538"/>
      <c r="X194" s="538"/>
      <c r="Y194" s="538"/>
      <c r="Z194" s="538"/>
    </row>
    <row r="195" spans="1:26" ht="18" customHeight="1">
      <c r="A195" s="538"/>
      <c r="B195" s="538"/>
      <c r="C195" s="538"/>
      <c r="D195" s="538"/>
      <c r="E195" s="538"/>
      <c r="F195" s="538"/>
      <c r="G195" s="538"/>
      <c r="H195" s="538"/>
      <c r="I195" s="538"/>
      <c r="J195" s="538"/>
      <c r="K195" s="538"/>
      <c r="L195" s="538"/>
      <c r="M195" s="538"/>
      <c r="N195" s="538"/>
      <c r="O195" s="538"/>
      <c r="P195" s="538"/>
      <c r="Q195" s="538"/>
      <c r="R195" s="538"/>
      <c r="S195" s="538"/>
      <c r="T195" s="538"/>
      <c r="U195" s="538"/>
      <c r="V195" s="538"/>
      <c r="W195" s="538"/>
      <c r="X195" s="538"/>
      <c r="Y195" s="538"/>
      <c r="Z195" s="538"/>
    </row>
    <row r="196" spans="1:26" ht="18" customHeight="1">
      <c r="A196" s="538"/>
      <c r="B196" s="538"/>
      <c r="C196" s="538"/>
      <c r="D196" s="538"/>
      <c r="E196" s="538"/>
      <c r="F196" s="538"/>
      <c r="G196" s="538"/>
      <c r="H196" s="538"/>
      <c r="I196" s="538"/>
      <c r="J196" s="538"/>
      <c r="K196" s="538"/>
      <c r="L196" s="538"/>
      <c r="M196" s="538"/>
      <c r="N196" s="538"/>
      <c r="O196" s="538"/>
      <c r="P196" s="538"/>
      <c r="Q196" s="538"/>
      <c r="R196" s="538"/>
      <c r="S196" s="538"/>
      <c r="T196" s="538"/>
      <c r="U196" s="538"/>
      <c r="V196" s="538"/>
      <c r="W196" s="538"/>
      <c r="X196" s="538"/>
      <c r="Y196" s="538"/>
      <c r="Z196" s="538"/>
    </row>
    <row r="197" spans="1:26" ht="18" customHeight="1">
      <c r="A197" s="538"/>
      <c r="B197" s="538"/>
      <c r="C197" s="538"/>
      <c r="D197" s="538"/>
      <c r="E197" s="538"/>
      <c r="F197" s="538"/>
      <c r="G197" s="538"/>
      <c r="H197" s="538"/>
      <c r="I197" s="538"/>
      <c r="J197" s="538"/>
      <c r="K197" s="538"/>
      <c r="L197" s="538"/>
      <c r="M197" s="538"/>
      <c r="N197" s="538"/>
      <c r="O197" s="538"/>
      <c r="P197" s="538"/>
      <c r="Q197" s="538"/>
      <c r="R197" s="538"/>
      <c r="S197" s="538"/>
      <c r="T197" s="538"/>
      <c r="U197" s="538"/>
      <c r="V197" s="538"/>
      <c r="W197" s="538"/>
      <c r="X197" s="538"/>
      <c r="Y197" s="538"/>
      <c r="Z197" s="538"/>
    </row>
    <row r="198" spans="1:26" ht="18" customHeight="1">
      <c r="A198" s="538"/>
      <c r="B198" s="538"/>
      <c r="C198" s="538"/>
      <c r="D198" s="538"/>
      <c r="E198" s="538"/>
      <c r="F198" s="538"/>
      <c r="G198" s="538"/>
      <c r="H198" s="538"/>
      <c r="I198" s="538"/>
      <c r="J198" s="538"/>
      <c r="K198" s="538"/>
      <c r="L198" s="538"/>
      <c r="M198" s="538"/>
      <c r="N198" s="538"/>
      <c r="O198" s="538"/>
      <c r="P198" s="538"/>
      <c r="Q198" s="538"/>
      <c r="R198" s="538"/>
      <c r="S198" s="538"/>
      <c r="T198" s="538"/>
      <c r="U198" s="538"/>
      <c r="V198" s="538"/>
      <c r="W198" s="538"/>
      <c r="X198" s="538"/>
      <c r="Y198" s="538"/>
      <c r="Z198" s="538"/>
    </row>
    <row r="199" spans="1:26" ht="18" customHeight="1">
      <c r="A199" s="538"/>
      <c r="B199" s="538"/>
      <c r="C199" s="538"/>
      <c r="D199" s="538"/>
      <c r="E199" s="538"/>
      <c r="F199" s="538"/>
      <c r="G199" s="538"/>
      <c r="H199" s="538"/>
      <c r="I199" s="538"/>
      <c r="J199" s="538"/>
      <c r="K199" s="538"/>
      <c r="L199" s="538"/>
      <c r="M199" s="538"/>
      <c r="N199" s="538"/>
      <c r="O199" s="538"/>
      <c r="P199" s="538"/>
      <c r="Q199" s="538"/>
      <c r="R199" s="538"/>
      <c r="S199" s="538"/>
      <c r="T199" s="538"/>
      <c r="U199" s="538"/>
      <c r="V199" s="538"/>
      <c r="W199" s="538"/>
      <c r="X199" s="538"/>
      <c r="Y199" s="538"/>
      <c r="Z199" s="538"/>
    </row>
    <row r="200" spans="1:26" ht="18" customHeight="1">
      <c r="A200" s="538"/>
      <c r="B200" s="538"/>
      <c r="C200" s="538"/>
      <c r="D200" s="538"/>
      <c r="E200" s="538"/>
      <c r="F200" s="538"/>
      <c r="G200" s="538"/>
      <c r="H200" s="538"/>
      <c r="I200" s="538"/>
      <c r="J200" s="538"/>
      <c r="K200" s="538"/>
      <c r="L200" s="538"/>
      <c r="M200" s="538"/>
      <c r="N200" s="538"/>
      <c r="O200" s="538"/>
      <c r="P200" s="538"/>
      <c r="Q200" s="538"/>
      <c r="R200" s="538"/>
      <c r="S200" s="538"/>
      <c r="T200" s="538"/>
      <c r="U200" s="538"/>
      <c r="V200" s="538"/>
      <c r="W200" s="538"/>
      <c r="X200" s="538"/>
      <c r="Y200" s="538"/>
      <c r="Z200" s="538"/>
    </row>
    <row r="201" spans="1:26" ht="18" customHeight="1">
      <c r="A201" s="538"/>
      <c r="B201" s="538"/>
      <c r="C201" s="538"/>
      <c r="D201" s="538"/>
      <c r="E201" s="538"/>
      <c r="F201" s="538"/>
      <c r="G201" s="538"/>
      <c r="H201" s="538"/>
      <c r="I201" s="538"/>
      <c r="J201" s="538"/>
      <c r="K201" s="538"/>
      <c r="L201" s="538"/>
      <c r="M201" s="538"/>
      <c r="N201" s="538"/>
      <c r="O201" s="538"/>
      <c r="P201" s="538"/>
      <c r="Q201" s="538"/>
      <c r="R201" s="538"/>
      <c r="S201" s="538"/>
      <c r="T201" s="538"/>
      <c r="U201" s="538"/>
      <c r="V201" s="538"/>
      <c r="W201" s="538"/>
      <c r="X201" s="538"/>
      <c r="Y201" s="538"/>
      <c r="Z201" s="538"/>
    </row>
    <row r="202" spans="1:26" ht="18" customHeight="1">
      <c r="A202" s="538"/>
      <c r="B202" s="538"/>
      <c r="C202" s="538"/>
      <c r="D202" s="538"/>
      <c r="E202" s="538"/>
      <c r="F202" s="538"/>
      <c r="G202" s="538"/>
      <c r="H202" s="538"/>
      <c r="I202" s="538"/>
      <c r="J202" s="538"/>
      <c r="K202" s="538"/>
      <c r="L202" s="538"/>
      <c r="M202" s="538"/>
      <c r="N202" s="538"/>
      <c r="O202" s="538"/>
      <c r="P202" s="538"/>
      <c r="Q202" s="538"/>
      <c r="R202" s="538"/>
      <c r="S202" s="538"/>
      <c r="T202" s="538"/>
      <c r="U202" s="538"/>
      <c r="V202" s="538"/>
      <c r="W202" s="538"/>
      <c r="X202" s="538"/>
      <c r="Y202" s="538"/>
      <c r="Z202" s="538"/>
    </row>
    <row r="203" spans="1:26" ht="18" customHeight="1">
      <c r="A203" s="538"/>
      <c r="B203" s="538"/>
      <c r="C203" s="538"/>
      <c r="D203" s="538"/>
      <c r="E203" s="538"/>
      <c r="F203" s="538"/>
      <c r="G203" s="538"/>
      <c r="H203" s="538"/>
      <c r="I203" s="538"/>
      <c r="J203" s="538"/>
      <c r="K203" s="538"/>
      <c r="L203" s="538"/>
      <c r="M203" s="538"/>
      <c r="N203" s="538"/>
      <c r="O203" s="538"/>
      <c r="P203" s="538"/>
      <c r="Q203" s="538"/>
      <c r="R203" s="538"/>
      <c r="S203" s="538"/>
      <c r="T203" s="538"/>
      <c r="U203" s="538"/>
      <c r="V203" s="538"/>
      <c r="W203" s="538"/>
      <c r="X203" s="538"/>
      <c r="Y203" s="538"/>
      <c r="Z203" s="538"/>
    </row>
    <row r="204" spans="1:26" ht="18" customHeight="1">
      <c r="A204" s="538"/>
      <c r="B204" s="538"/>
      <c r="C204" s="538"/>
      <c r="D204" s="538"/>
      <c r="E204" s="538"/>
      <c r="F204" s="538"/>
      <c r="G204" s="538"/>
      <c r="H204" s="538"/>
      <c r="I204" s="538"/>
      <c r="J204" s="538"/>
      <c r="K204" s="538"/>
      <c r="L204" s="538"/>
      <c r="M204" s="538"/>
      <c r="N204" s="538"/>
      <c r="O204" s="538"/>
      <c r="P204" s="538"/>
      <c r="Q204" s="538"/>
      <c r="R204" s="538"/>
      <c r="S204" s="538"/>
      <c r="T204" s="538"/>
      <c r="U204" s="538"/>
      <c r="V204" s="538"/>
      <c r="W204" s="538"/>
      <c r="X204" s="538"/>
      <c r="Y204" s="538"/>
      <c r="Z204" s="538"/>
    </row>
    <row r="205" spans="1:26" ht="18" customHeight="1">
      <c r="A205" s="538"/>
      <c r="B205" s="538"/>
      <c r="C205" s="538"/>
      <c r="D205" s="538"/>
      <c r="E205" s="538"/>
      <c r="F205" s="538"/>
      <c r="G205" s="538"/>
      <c r="H205" s="538"/>
      <c r="I205" s="538"/>
      <c r="J205" s="538"/>
      <c r="K205" s="538"/>
      <c r="L205" s="538"/>
      <c r="M205" s="538"/>
      <c r="N205" s="538"/>
      <c r="O205" s="538"/>
      <c r="P205" s="538"/>
      <c r="Q205" s="538"/>
      <c r="R205" s="538"/>
      <c r="S205" s="538"/>
      <c r="T205" s="538"/>
      <c r="U205" s="538"/>
      <c r="V205" s="538"/>
      <c r="W205" s="538"/>
      <c r="X205" s="538"/>
      <c r="Y205" s="538"/>
      <c r="Z205" s="538"/>
    </row>
    <row r="206" spans="1:26" ht="18" customHeight="1">
      <c r="A206" s="538"/>
      <c r="B206" s="538"/>
      <c r="C206" s="538"/>
      <c r="D206" s="538"/>
      <c r="E206" s="538"/>
      <c r="F206" s="538"/>
      <c r="G206" s="538"/>
      <c r="H206" s="538"/>
      <c r="I206" s="538"/>
      <c r="J206" s="538"/>
      <c r="K206" s="538"/>
      <c r="L206" s="538"/>
      <c r="M206" s="538"/>
      <c r="N206" s="538"/>
      <c r="O206" s="538"/>
      <c r="P206" s="538"/>
      <c r="Q206" s="538"/>
      <c r="R206" s="538"/>
      <c r="S206" s="538"/>
      <c r="T206" s="538"/>
      <c r="U206" s="538"/>
      <c r="V206" s="538"/>
      <c r="W206" s="538"/>
      <c r="X206" s="538"/>
      <c r="Y206" s="538"/>
      <c r="Z206" s="538"/>
    </row>
    <row r="207" spans="1:26" ht="18" customHeight="1">
      <c r="A207" s="538"/>
      <c r="B207" s="538"/>
      <c r="C207" s="538"/>
      <c r="D207" s="538"/>
      <c r="E207" s="538"/>
      <c r="F207" s="538"/>
      <c r="G207" s="538"/>
      <c r="H207" s="538"/>
      <c r="I207" s="538"/>
      <c r="J207" s="538"/>
      <c r="K207" s="538"/>
      <c r="L207" s="538"/>
      <c r="M207" s="538"/>
      <c r="N207" s="538"/>
      <c r="O207" s="538"/>
      <c r="P207" s="538"/>
      <c r="Q207" s="538"/>
      <c r="R207" s="538"/>
      <c r="S207" s="538"/>
      <c r="T207" s="538"/>
      <c r="U207" s="538"/>
      <c r="V207" s="538"/>
      <c r="W207" s="538"/>
      <c r="X207" s="538"/>
      <c r="Y207" s="538"/>
      <c r="Z207" s="538"/>
    </row>
    <row r="208" spans="1:26" ht="18" customHeight="1">
      <c r="A208" s="538"/>
      <c r="B208" s="538"/>
      <c r="C208" s="538"/>
      <c r="D208" s="538"/>
      <c r="E208" s="538"/>
      <c r="F208" s="538"/>
      <c r="G208" s="538"/>
      <c r="H208" s="538"/>
      <c r="I208" s="538"/>
      <c r="J208" s="538"/>
      <c r="K208" s="538"/>
      <c r="L208" s="538"/>
      <c r="M208" s="538"/>
      <c r="N208" s="538"/>
      <c r="O208" s="538"/>
      <c r="P208" s="538"/>
      <c r="Q208" s="538"/>
      <c r="R208" s="538"/>
      <c r="S208" s="538"/>
      <c r="T208" s="538"/>
      <c r="U208" s="538"/>
      <c r="V208" s="538"/>
      <c r="W208" s="538"/>
      <c r="X208" s="538"/>
      <c r="Y208" s="538"/>
      <c r="Z208" s="538"/>
    </row>
    <row r="209" spans="1:26" ht="18" customHeight="1">
      <c r="A209" s="538"/>
      <c r="B209" s="538"/>
      <c r="C209" s="538"/>
      <c r="D209" s="538"/>
      <c r="E209" s="538"/>
      <c r="F209" s="538"/>
      <c r="G209" s="538"/>
      <c r="H209" s="538"/>
      <c r="I209" s="538"/>
      <c r="J209" s="538"/>
      <c r="K209" s="538"/>
      <c r="L209" s="538"/>
      <c r="M209" s="538"/>
      <c r="N209" s="538"/>
      <c r="O209" s="538"/>
      <c r="P209" s="538"/>
      <c r="Q209" s="538"/>
      <c r="R209" s="538"/>
      <c r="S209" s="538"/>
      <c r="T209" s="538"/>
      <c r="U209" s="538"/>
      <c r="V209" s="538"/>
      <c r="W209" s="538"/>
      <c r="X209" s="538"/>
      <c r="Y209" s="538"/>
      <c r="Z209" s="538"/>
    </row>
    <row r="210" spans="1:26" ht="18" customHeight="1">
      <c r="A210" s="538"/>
      <c r="B210" s="538"/>
      <c r="C210" s="538"/>
      <c r="D210" s="538"/>
      <c r="E210" s="538"/>
      <c r="F210" s="538"/>
      <c r="G210" s="538"/>
      <c r="H210" s="538"/>
      <c r="I210" s="538"/>
      <c r="J210" s="538"/>
      <c r="K210" s="538"/>
      <c r="L210" s="538"/>
      <c r="M210" s="538"/>
      <c r="N210" s="538"/>
      <c r="O210" s="538"/>
      <c r="P210" s="538"/>
      <c r="Q210" s="538"/>
      <c r="R210" s="538"/>
      <c r="S210" s="538"/>
      <c r="T210" s="538"/>
      <c r="U210" s="538"/>
      <c r="V210" s="538"/>
      <c r="W210" s="538"/>
      <c r="X210" s="538"/>
      <c r="Y210" s="538"/>
      <c r="Z210" s="538"/>
    </row>
    <row r="211" spans="1:26" ht="18" customHeight="1">
      <c r="A211" s="538"/>
      <c r="B211" s="538"/>
      <c r="C211" s="538"/>
      <c r="D211" s="538"/>
      <c r="E211" s="538"/>
      <c r="F211" s="538"/>
      <c r="G211" s="538"/>
      <c r="H211" s="538"/>
      <c r="I211" s="538"/>
      <c r="J211" s="538"/>
      <c r="K211" s="538"/>
      <c r="L211" s="538"/>
      <c r="M211" s="538"/>
      <c r="N211" s="538"/>
      <c r="O211" s="538"/>
      <c r="P211" s="538"/>
      <c r="Q211" s="538"/>
      <c r="R211" s="538"/>
      <c r="S211" s="538"/>
      <c r="T211" s="538"/>
      <c r="U211" s="538"/>
      <c r="V211" s="538"/>
      <c r="W211" s="538"/>
      <c r="X211" s="538"/>
      <c r="Y211" s="538"/>
      <c r="Z211" s="538"/>
    </row>
    <row r="212" spans="1:26" ht="18" customHeight="1">
      <c r="A212" s="538"/>
      <c r="B212" s="538"/>
      <c r="C212" s="538"/>
      <c r="D212" s="538"/>
      <c r="E212" s="538"/>
      <c r="F212" s="538"/>
      <c r="G212" s="538"/>
      <c r="H212" s="538"/>
      <c r="I212" s="538"/>
      <c r="J212" s="538"/>
      <c r="K212" s="538"/>
      <c r="L212" s="538"/>
      <c r="M212" s="538"/>
      <c r="N212" s="538"/>
      <c r="O212" s="538"/>
      <c r="P212" s="538"/>
      <c r="Q212" s="538"/>
      <c r="R212" s="538"/>
      <c r="S212" s="538"/>
      <c r="T212" s="538"/>
      <c r="U212" s="538"/>
      <c r="V212" s="538"/>
      <c r="W212" s="538"/>
      <c r="X212" s="538"/>
      <c r="Y212" s="538"/>
      <c r="Z212" s="538"/>
    </row>
    <row r="213" spans="1:26" ht="18" customHeight="1">
      <c r="A213" s="538"/>
      <c r="B213" s="538"/>
      <c r="C213" s="538"/>
      <c r="D213" s="538"/>
      <c r="E213" s="538"/>
      <c r="F213" s="538"/>
      <c r="G213" s="538"/>
      <c r="H213" s="538"/>
      <c r="I213" s="538"/>
      <c r="J213" s="538"/>
      <c r="K213" s="538"/>
      <c r="L213" s="538"/>
      <c r="M213" s="538"/>
      <c r="N213" s="538"/>
      <c r="O213" s="538"/>
      <c r="P213" s="538"/>
      <c r="Q213" s="538"/>
      <c r="R213" s="538"/>
      <c r="S213" s="538"/>
      <c r="T213" s="538"/>
      <c r="U213" s="538"/>
      <c r="V213" s="538"/>
      <c r="W213" s="538"/>
      <c r="X213" s="538"/>
      <c r="Y213" s="538"/>
      <c r="Z213" s="538"/>
    </row>
    <row r="214" spans="1:26" ht="18" customHeight="1">
      <c r="A214" s="538"/>
      <c r="B214" s="538"/>
      <c r="C214" s="538"/>
      <c r="D214" s="538"/>
      <c r="E214" s="538"/>
      <c r="F214" s="538"/>
      <c r="G214" s="538"/>
      <c r="H214" s="538"/>
      <c r="I214" s="538"/>
      <c r="J214" s="538"/>
      <c r="K214" s="538"/>
      <c r="L214" s="538"/>
      <c r="M214" s="538"/>
      <c r="N214" s="538"/>
      <c r="O214" s="538"/>
      <c r="P214" s="538"/>
      <c r="Q214" s="538"/>
      <c r="R214" s="538"/>
      <c r="S214" s="538"/>
      <c r="T214" s="538"/>
      <c r="U214" s="538"/>
      <c r="V214" s="538"/>
      <c r="W214" s="538"/>
      <c r="X214" s="538"/>
      <c r="Y214" s="538"/>
      <c r="Z214" s="538"/>
    </row>
    <row r="215" spans="1:26" ht="18" customHeight="1">
      <c r="A215" s="538"/>
      <c r="B215" s="538"/>
      <c r="C215" s="538"/>
      <c r="D215" s="538"/>
      <c r="E215" s="538"/>
      <c r="F215" s="538"/>
      <c r="G215" s="538"/>
      <c r="H215" s="538"/>
      <c r="I215" s="538"/>
      <c r="J215" s="538"/>
      <c r="K215" s="538"/>
      <c r="L215" s="538"/>
      <c r="M215" s="538"/>
      <c r="N215" s="538"/>
      <c r="O215" s="538"/>
      <c r="P215" s="538"/>
      <c r="Q215" s="538"/>
      <c r="R215" s="538"/>
      <c r="S215" s="538"/>
      <c r="T215" s="538"/>
      <c r="U215" s="538"/>
      <c r="V215" s="538"/>
      <c r="W215" s="538"/>
      <c r="X215" s="538"/>
      <c r="Y215" s="538"/>
      <c r="Z215" s="538"/>
    </row>
    <row r="216" spans="1:26" ht="18" customHeight="1">
      <c r="A216" s="538"/>
      <c r="B216" s="538"/>
      <c r="C216" s="538"/>
      <c r="D216" s="538"/>
      <c r="E216" s="538"/>
      <c r="F216" s="538"/>
      <c r="G216" s="538"/>
      <c r="H216" s="538"/>
      <c r="I216" s="538"/>
      <c r="J216" s="538"/>
      <c r="K216" s="538"/>
      <c r="L216" s="538"/>
      <c r="M216" s="538"/>
      <c r="N216" s="538"/>
      <c r="O216" s="538"/>
      <c r="P216" s="538"/>
      <c r="Q216" s="538"/>
      <c r="R216" s="538"/>
      <c r="S216" s="538"/>
      <c r="T216" s="538"/>
      <c r="U216" s="538"/>
      <c r="V216" s="538"/>
      <c r="W216" s="538"/>
      <c r="X216" s="538"/>
      <c r="Y216" s="538"/>
      <c r="Z216" s="538"/>
    </row>
    <row r="217" spans="1:26" ht="18" customHeight="1">
      <c r="A217" s="538"/>
      <c r="B217" s="538"/>
      <c r="C217" s="538"/>
      <c r="D217" s="538"/>
      <c r="E217" s="538"/>
      <c r="F217" s="538"/>
      <c r="G217" s="538"/>
      <c r="H217" s="538"/>
      <c r="I217" s="538"/>
      <c r="J217" s="538"/>
      <c r="K217" s="538"/>
      <c r="L217" s="538"/>
      <c r="M217" s="538"/>
      <c r="N217" s="538"/>
      <c r="O217" s="538"/>
      <c r="P217" s="538"/>
      <c r="Q217" s="538"/>
      <c r="R217" s="538"/>
      <c r="S217" s="538"/>
      <c r="T217" s="538"/>
      <c r="U217" s="538"/>
      <c r="V217" s="538"/>
      <c r="W217" s="538"/>
      <c r="X217" s="538"/>
      <c r="Y217" s="538"/>
      <c r="Z217" s="538"/>
    </row>
    <row r="218" spans="1:26" ht="18" customHeight="1">
      <c r="A218" s="538"/>
      <c r="B218" s="538"/>
      <c r="C218" s="538"/>
      <c r="D218" s="538"/>
      <c r="E218" s="538"/>
      <c r="F218" s="538"/>
      <c r="G218" s="538"/>
      <c r="H218" s="538"/>
      <c r="I218" s="538"/>
      <c r="J218" s="538"/>
      <c r="K218" s="538"/>
      <c r="L218" s="538"/>
      <c r="M218" s="538"/>
      <c r="N218" s="538"/>
      <c r="O218" s="538"/>
      <c r="P218" s="538"/>
      <c r="Q218" s="538"/>
      <c r="R218" s="538"/>
      <c r="S218" s="538"/>
      <c r="T218" s="538"/>
      <c r="U218" s="538"/>
      <c r="V218" s="538"/>
      <c r="W218" s="538"/>
      <c r="X218" s="538"/>
      <c r="Y218" s="538"/>
      <c r="Z218" s="538"/>
    </row>
    <row r="219" spans="1:26" ht="18" customHeight="1">
      <c r="A219" s="538"/>
      <c r="B219" s="538"/>
      <c r="C219" s="538"/>
      <c r="D219" s="538"/>
      <c r="E219" s="538"/>
      <c r="F219" s="538"/>
      <c r="G219" s="538"/>
      <c r="H219" s="538"/>
      <c r="I219" s="538"/>
      <c r="J219" s="538"/>
      <c r="K219" s="538"/>
      <c r="L219" s="538"/>
      <c r="M219" s="538"/>
      <c r="N219" s="538"/>
      <c r="O219" s="538"/>
      <c r="P219" s="538"/>
      <c r="Q219" s="538"/>
      <c r="R219" s="538"/>
      <c r="S219" s="538"/>
      <c r="T219" s="538"/>
      <c r="U219" s="538"/>
      <c r="V219" s="538"/>
      <c r="W219" s="538"/>
      <c r="X219" s="538"/>
      <c r="Y219" s="538"/>
      <c r="Z219" s="538"/>
    </row>
    <row r="220" spans="1:26" ht="18" customHeight="1">
      <c r="A220" s="538"/>
      <c r="B220" s="538"/>
      <c r="C220" s="538"/>
      <c r="D220" s="538"/>
      <c r="E220" s="538"/>
      <c r="F220" s="538"/>
      <c r="G220" s="538"/>
      <c r="H220" s="538"/>
      <c r="I220" s="538"/>
      <c r="J220" s="538"/>
      <c r="K220" s="538"/>
      <c r="L220" s="538"/>
      <c r="M220" s="538"/>
      <c r="N220" s="538"/>
      <c r="O220" s="538"/>
      <c r="P220" s="538"/>
      <c r="Q220" s="538"/>
      <c r="R220" s="538"/>
      <c r="S220" s="538"/>
      <c r="T220" s="538"/>
      <c r="U220" s="538"/>
      <c r="V220" s="538"/>
      <c r="W220" s="538"/>
      <c r="X220" s="538"/>
      <c r="Y220" s="538"/>
      <c r="Z220" s="538"/>
    </row>
    <row r="221" spans="1:26" ht="18" customHeight="1">
      <c r="A221" s="538"/>
      <c r="B221" s="538"/>
      <c r="C221" s="538"/>
      <c r="D221" s="538"/>
      <c r="E221" s="538"/>
      <c r="F221" s="538"/>
      <c r="G221" s="538"/>
      <c r="H221" s="538"/>
      <c r="I221" s="538"/>
      <c r="J221" s="538"/>
      <c r="K221" s="538"/>
      <c r="L221" s="538"/>
      <c r="M221" s="538"/>
      <c r="N221" s="538"/>
      <c r="O221" s="538"/>
      <c r="P221" s="538"/>
      <c r="Q221" s="538"/>
      <c r="R221" s="538"/>
      <c r="S221" s="538"/>
      <c r="T221" s="538"/>
      <c r="U221" s="538"/>
      <c r="V221" s="538"/>
      <c r="W221" s="538"/>
      <c r="X221" s="538"/>
      <c r="Y221" s="538"/>
      <c r="Z221" s="538"/>
    </row>
    <row r="222" spans="1:26" ht="18" customHeight="1">
      <c r="A222" s="538"/>
      <c r="B222" s="538"/>
      <c r="C222" s="538"/>
      <c r="D222" s="538"/>
      <c r="E222" s="538"/>
      <c r="F222" s="538"/>
      <c r="G222" s="538"/>
      <c r="H222" s="538"/>
      <c r="I222" s="538"/>
      <c r="J222" s="538"/>
      <c r="K222" s="538"/>
      <c r="L222" s="538"/>
      <c r="M222" s="538"/>
      <c r="N222" s="538"/>
      <c r="O222" s="538"/>
      <c r="P222" s="538"/>
      <c r="Q222" s="538"/>
      <c r="R222" s="538"/>
      <c r="S222" s="538"/>
      <c r="T222" s="538"/>
      <c r="U222" s="538"/>
      <c r="V222" s="538"/>
      <c r="W222" s="538"/>
      <c r="X222" s="538"/>
      <c r="Y222" s="538"/>
      <c r="Z222" s="538"/>
    </row>
    <row r="223" spans="1:26" ht="18" customHeight="1">
      <c r="A223" s="538"/>
      <c r="B223" s="538"/>
      <c r="C223" s="538"/>
      <c r="D223" s="538"/>
      <c r="E223" s="538"/>
      <c r="F223" s="538"/>
      <c r="G223" s="538"/>
      <c r="H223" s="538"/>
      <c r="I223" s="538"/>
      <c r="J223" s="538"/>
      <c r="K223" s="538"/>
      <c r="L223" s="538"/>
      <c r="M223" s="538"/>
      <c r="N223" s="538"/>
      <c r="O223" s="538"/>
      <c r="P223" s="538"/>
      <c r="Q223" s="538"/>
      <c r="R223" s="538"/>
      <c r="S223" s="538"/>
      <c r="T223" s="538"/>
      <c r="U223" s="538"/>
      <c r="V223" s="538"/>
      <c r="W223" s="538"/>
      <c r="X223" s="538"/>
      <c r="Y223" s="538"/>
      <c r="Z223" s="538"/>
    </row>
    <row r="224" spans="1:26" ht="18" customHeight="1">
      <c r="A224" s="538"/>
      <c r="B224" s="538"/>
      <c r="C224" s="538"/>
      <c r="D224" s="538"/>
      <c r="E224" s="538"/>
      <c r="F224" s="538"/>
      <c r="G224" s="538"/>
      <c r="H224" s="538"/>
      <c r="I224" s="538"/>
      <c r="J224" s="538"/>
      <c r="K224" s="538"/>
      <c r="L224" s="538"/>
      <c r="M224" s="538"/>
      <c r="N224" s="538"/>
      <c r="O224" s="538"/>
      <c r="P224" s="538"/>
      <c r="Q224" s="538"/>
      <c r="R224" s="538"/>
      <c r="S224" s="538"/>
      <c r="T224" s="538"/>
      <c r="U224" s="538"/>
      <c r="V224" s="538"/>
      <c r="W224" s="538"/>
      <c r="X224" s="538"/>
      <c r="Y224" s="538"/>
      <c r="Z224" s="538"/>
    </row>
    <row r="225" spans="1:26" ht="18" customHeight="1">
      <c r="A225" s="538"/>
      <c r="B225" s="538"/>
      <c r="C225" s="538"/>
      <c r="D225" s="538"/>
      <c r="E225" s="538"/>
      <c r="F225" s="538"/>
      <c r="G225" s="538"/>
      <c r="H225" s="538"/>
      <c r="I225" s="538"/>
      <c r="J225" s="538"/>
      <c r="K225" s="538"/>
      <c r="L225" s="538"/>
      <c r="M225" s="538"/>
      <c r="N225" s="538"/>
      <c r="O225" s="538"/>
      <c r="P225" s="538"/>
      <c r="Q225" s="538"/>
      <c r="R225" s="538"/>
      <c r="S225" s="538"/>
      <c r="T225" s="538"/>
      <c r="U225" s="538"/>
      <c r="V225" s="538"/>
      <c r="W225" s="538"/>
      <c r="X225" s="538"/>
      <c r="Y225" s="538"/>
      <c r="Z225" s="538"/>
    </row>
    <row r="226" spans="1:26" ht="18" customHeight="1">
      <c r="A226" s="538"/>
      <c r="B226" s="538"/>
      <c r="C226" s="538"/>
      <c r="D226" s="538"/>
      <c r="E226" s="538"/>
      <c r="F226" s="538"/>
      <c r="G226" s="538"/>
      <c r="H226" s="538"/>
      <c r="I226" s="538"/>
      <c r="J226" s="538"/>
      <c r="K226" s="538"/>
      <c r="L226" s="538"/>
      <c r="M226" s="538"/>
      <c r="N226" s="538"/>
      <c r="O226" s="538"/>
      <c r="P226" s="538"/>
      <c r="Q226" s="538"/>
      <c r="R226" s="538"/>
      <c r="S226" s="538"/>
      <c r="T226" s="538"/>
      <c r="U226" s="538"/>
      <c r="V226" s="538"/>
      <c r="W226" s="538"/>
      <c r="X226" s="538"/>
      <c r="Y226" s="538"/>
      <c r="Z226" s="538"/>
    </row>
    <row r="227" spans="1:26" ht="18" customHeight="1">
      <c r="A227" s="538"/>
      <c r="B227" s="538"/>
      <c r="C227" s="538"/>
      <c r="D227" s="538"/>
      <c r="E227" s="538"/>
      <c r="F227" s="538"/>
      <c r="G227" s="538"/>
      <c r="H227" s="538"/>
      <c r="I227" s="538"/>
      <c r="J227" s="538"/>
      <c r="K227" s="538"/>
      <c r="L227" s="538"/>
      <c r="M227" s="538"/>
      <c r="N227" s="538"/>
      <c r="O227" s="538"/>
      <c r="P227" s="538"/>
      <c r="Q227" s="538"/>
      <c r="R227" s="538"/>
      <c r="S227" s="538"/>
      <c r="T227" s="538"/>
      <c r="U227" s="538"/>
      <c r="V227" s="538"/>
      <c r="W227" s="538"/>
      <c r="X227" s="538"/>
      <c r="Y227" s="538"/>
      <c r="Z227" s="538"/>
    </row>
    <row r="228" spans="1:26" ht="18" customHeight="1">
      <c r="A228" s="538"/>
      <c r="B228" s="538"/>
      <c r="C228" s="538"/>
      <c r="D228" s="538"/>
      <c r="E228" s="538"/>
      <c r="F228" s="538"/>
      <c r="G228" s="538"/>
      <c r="H228" s="538"/>
      <c r="I228" s="538"/>
      <c r="J228" s="538"/>
      <c r="K228" s="538"/>
      <c r="L228" s="538"/>
      <c r="M228" s="538"/>
      <c r="N228" s="538"/>
      <c r="O228" s="538"/>
      <c r="P228" s="538"/>
      <c r="Q228" s="538"/>
      <c r="R228" s="538"/>
      <c r="S228" s="538"/>
      <c r="T228" s="538"/>
      <c r="U228" s="538"/>
      <c r="V228" s="538"/>
      <c r="W228" s="538"/>
      <c r="X228" s="538"/>
      <c r="Y228" s="538"/>
      <c r="Z228" s="538"/>
    </row>
    <row r="229" spans="1:26" ht="18" customHeight="1">
      <c r="A229" s="538"/>
      <c r="B229" s="538"/>
      <c r="C229" s="538"/>
      <c r="D229" s="538"/>
      <c r="E229" s="538"/>
      <c r="F229" s="538"/>
      <c r="G229" s="538"/>
      <c r="H229" s="538"/>
      <c r="I229" s="538"/>
      <c r="J229" s="538"/>
      <c r="K229" s="538"/>
      <c r="L229" s="538"/>
      <c r="M229" s="538"/>
      <c r="N229" s="538"/>
      <c r="O229" s="538"/>
      <c r="P229" s="538"/>
      <c r="Q229" s="538"/>
      <c r="R229" s="538"/>
      <c r="S229" s="538"/>
      <c r="T229" s="538"/>
      <c r="U229" s="538"/>
      <c r="V229" s="538"/>
      <c r="W229" s="538"/>
      <c r="X229" s="538"/>
      <c r="Y229" s="538"/>
      <c r="Z229" s="538"/>
    </row>
    <row r="230" spans="1:26" ht="18" customHeight="1">
      <c r="A230" s="538"/>
      <c r="B230" s="538"/>
      <c r="C230" s="538"/>
      <c r="D230" s="538"/>
      <c r="E230" s="538"/>
      <c r="F230" s="538"/>
      <c r="G230" s="538"/>
      <c r="H230" s="538"/>
      <c r="I230" s="538"/>
      <c r="J230" s="538"/>
      <c r="K230" s="538"/>
      <c r="L230" s="538"/>
      <c r="M230" s="538"/>
      <c r="N230" s="538"/>
      <c r="O230" s="538"/>
      <c r="P230" s="538"/>
      <c r="Q230" s="538"/>
      <c r="R230" s="538"/>
      <c r="S230" s="538"/>
      <c r="T230" s="538"/>
      <c r="U230" s="538"/>
      <c r="V230" s="538"/>
      <c r="W230" s="538"/>
      <c r="X230" s="538"/>
      <c r="Y230" s="538"/>
      <c r="Z230" s="538"/>
    </row>
    <row r="231" spans="1:26" ht="18" customHeight="1">
      <c r="A231" s="538"/>
      <c r="B231" s="538"/>
      <c r="C231" s="538"/>
      <c r="D231" s="538"/>
      <c r="E231" s="538"/>
      <c r="F231" s="538"/>
      <c r="G231" s="538"/>
      <c r="H231" s="538"/>
      <c r="I231" s="538"/>
      <c r="J231" s="538"/>
      <c r="K231" s="538"/>
      <c r="L231" s="538"/>
      <c r="M231" s="538"/>
      <c r="N231" s="538"/>
      <c r="O231" s="538"/>
      <c r="P231" s="538"/>
      <c r="Q231" s="538"/>
      <c r="R231" s="538"/>
      <c r="S231" s="538"/>
      <c r="T231" s="538"/>
      <c r="U231" s="538"/>
      <c r="V231" s="538"/>
      <c r="W231" s="538"/>
      <c r="X231" s="538"/>
      <c r="Y231" s="538"/>
      <c r="Z231" s="538"/>
    </row>
    <row r="232" spans="1:26" ht="18" customHeight="1">
      <c r="A232" s="538"/>
      <c r="B232" s="538"/>
      <c r="C232" s="538"/>
      <c r="D232" s="538"/>
      <c r="E232" s="538"/>
      <c r="F232" s="538"/>
      <c r="G232" s="538"/>
      <c r="H232" s="538"/>
      <c r="I232" s="538"/>
      <c r="J232" s="538"/>
      <c r="K232" s="538"/>
      <c r="L232" s="538"/>
      <c r="M232" s="538"/>
      <c r="N232" s="538"/>
      <c r="O232" s="538"/>
      <c r="P232" s="538"/>
      <c r="Q232" s="538"/>
      <c r="R232" s="538"/>
      <c r="S232" s="538"/>
      <c r="T232" s="538"/>
      <c r="U232" s="538"/>
      <c r="V232" s="538"/>
      <c r="W232" s="538"/>
      <c r="X232" s="538"/>
      <c r="Y232" s="538"/>
      <c r="Z232" s="538"/>
    </row>
    <row r="233" spans="1:26" ht="18" customHeight="1">
      <c r="A233" s="538"/>
      <c r="B233" s="538"/>
      <c r="C233" s="538"/>
      <c r="D233" s="538"/>
      <c r="E233" s="538"/>
      <c r="F233" s="538"/>
      <c r="G233" s="538"/>
      <c r="H233" s="538"/>
      <c r="I233" s="538"/>
      <c r="J233" s="538"/>
      <c r="K233" s="538"/>
      <c r="L233" s="538"/>
      <c r="M233" s="538"/>
      <c r="N233" s="538"/>
      <c r="O233" s="538"/>
      <c r="P233" s="538"/>
      <c r="Q233" s="538"/>
      <c r="R233" s="538"/>
      <c r="S233" s="538"/>
      <c r="T233" s="538"/>
      <c r="U233" s="538"/>
      <c r="V233" s="538"/>
      <c r="W233" s="538"/>
      <c r="X233" s="538"/>
      <c r="Y233" s="538"/>
      <c r="Z233" s="538"/>
    </row>
    <row r="234" spans="1:26" ht="18" customHeight="1">
      <c r="A234" s="538"/>
      <c r="B234" s="538"/>
      <c r="C234" s="538"/>
      <c r="D234" s="538"/>
      <c r="E234" s="538"/>
      <c r="F234" s="538"/>
      <c r="G234" s="538"/>
      <c r="H234" s="538"/>
      <c r="I234" s="538"/>
      <c r="J234" s="538"/>
      <c r="K234" s="538"/>
      <c r="L234" s="538"/>
      <c r="M234" s="538"/>
      <c r="N234" s="538"/>
      <c r="O234" s="538"/>
      <c r="P234" s="538"/>
      <c r="Q234" s="538"/>
      <c r="R234" s="538"/>
      <c r="S234" s="538"/>
      <c r="T234" s="538"/>
      <c r="U234" s="538"/>
      <c r="V234" s="538"/>
      <c r="W234" s="538"/>
      <c r="X234" s="538"/>
      <c r="Y234" s="538"/>
      <c r="Z234" s="538"/>
    </row>
    <row r="235" spans="1:26" ht="18" customHeight="1">
      <c r="A235" s="538"/>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row>
    <row r="236" spans="1:26" ht="18" customHeight="1">
      <c r="A236" s="538"/>
      <c r="B236" s="538"/>
      <c r="C236" s="538"/>
      <c r="D236" s="538"/>
      <c r="E236" s="538"/>
      <c r="F236" s="538"/>
      <c r="G236" s="538"/>
      <c r="H236" s="538"/>
      <c r="I236" s="538"/>
      <c r="J236" s="538"/>
      <c r="K236" s="538"/>
      <c r="L236" s="538"/>
      <c r="M236" s="538"/>
      <c r="N236" s="538"/>
      <c r="O236" s="538"/>
      <c r="P236" s="538"/>
      <c r="Q236" s="538"/>
      <c r="R236" s="538"/>
      <c r="S236" s="538"/>
      <c r="T236" s="538"/>
      <c r="U236" s="538"/>
      <c r="V236" s="538"/>
      <c r="W236" s="538"/>
      <c r="X236" s="538"/>
      <c r="Y236" s="538"/>
      <c r="Z236" s="538"/>
    </row>
    <row r="237" spans="1:26" ht="18" customHeight="1">
      <c r="A237" s="538"/>
      <c r="B237" s="538"/>
      <c r="C237" s="538"/>
      <c r="D237" s="538"/>
      <c r="E237" s="538"/>
      <c r="F237" s="538"/>
      <c r="G237" s="538"/>
      <c r="H237" s="538"/>
      <c r="I237" s="538"/>
      <c r="J237" s="538"/>
      <c r="K237" s="538"/>
      <c r="L237" s="538"/>
      <c r="M237" s="538"/>
      <c r="N237" s="538"/>
      <c r="O237" s="538"/>
      <c r="P237" s="538"/>
      <c r="Q237" s="538"/>
      <c r="R237" s="538"/>
      <c r="S237" s="538"/>
      <c r="T237" s="538"/>
      <c r="U237" s="538"/>
      <c r="V237" s="538"/>
      <c r="W237" s="538"/>
      <c r="X237" s="538"/>
      <c r="Y237" s="538"/>
      <c r="Z237" s="538"/>
    </row>
    <row r="238" spans="1:26" ht="18" customHeight="1">
      <c r="A238" s="538"/>
      <c r="B238" s="538"/>
      <c r="C238" s="538"/>
      <c r="D238" s="538"/>
      <c r="E238" s="538"/>
      <c r="F238" s="538"/>
      <c r="G238" s="538"/>
      <c r="H238" s="538"/>
      <c r="I238" s="538"/>
      <c r="J238" s="538"/>
      <c r="K238" s="538"/>
      <c r="L238" s="538"/>
      <c r="M238" s="538"/>
      <c r="N238" s="538"/>
      <c r="O238" s="538"/>
      <c r="P238" s="538"/>
      <c r="Q238" s="538"/>
      <c r="R238" s="538"/>
      <c r="S238" s="538"/>
      <c r="T238" s="538"/>
      <c r="U238" s="538"/>
      <c r="V238" s="538"/>
      <c r="W238" s="538"/>
      <c r="X238" s="538"/>
      <c r="Y238" s="538"/>
      <c r="Z238" s="538"/>
    </row>
    <row r="239" spans="1:26" ht="18" customHeight="1">
      <c r="A239" s="538"/>
      <c r="B239" s="538"/>
      <c r="C239" s="538"/>
      <c r="D239" s="538"/>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row>
    <row r="240" spans="1:26" ht="18" customHeight="1">
      <c r="A240" s="538"/>
      <c r="B240" s="538"/>
      <c r="C240" s="538"/>
      <c r="D240" s="538"/>
      <c r="E240" s="538"/>
      <c r="F240" s="538"/>
      <c r="G240" s="538"/>
      <c r="H240" s="538"/>
      <c r="I240" s="538"/>
      <c r="J240" s="538"/>
      <c r="K240" s="538"/>
      <c r="L240" s="538"/>
      <c r="M240" s="538"/>
      <c r="N240" s="538"/>
      <c r="O240" s="538"/>
      <c r="P240" s="538"/>
      <c r="Q240" s="538"/>
      <c r="R240" s="538"/>
      <c r="S240" s="538"/>
      <c r="T240" s="538"/>
      <c r="U240" s="538"/>
      <c r="V240" s="538"/>
      <c r="W240" s="538"/>
      <c r="X240" s="538"/>
      <c r="Y240" s="538"/>
      <c r="Z240" s="538"/>
    </row>
    <row r="241" spans="1:26" ht="18" customHeight="1">
      <c r="A241" s="538"/>
      <c r="B241" s="538"/>
      <c r="C241" s="538"/>
      <c r="D241" s="538"/>
      <c r="E241" s="538"/>
      <c r="F241" s="538"/>
      <c r="G241" s="538"/>
      <c r="H241" s="538"/>
      <c r="I241" s="538"/>
      <c r="J241" s="538"/>
      <c r="K241" s="538"/>
      <c r="L241" s="538"/>
      <c r="M241" s="538"/>
      <c r="N241" s="538"/>
      <c r="O241" s="538"/>
      <c r="P241" s="538"/>
      <c r="Q241" s="538"/>
      <c r="R241" s="538"/>
      <c r="S241" s="538"/>
      <c r="T241" s="538"/>
      <c r="U241" s="538"/>
      <c r="V241" s="538"/>
      <c r="W241" s="538"/>
      <c r="X241" s="538"/>
      <c r="Y241" s="538"/>
      <c r="Z241" s="538"/>
    </row>
    <row r="242" spans="1:26" ht="18" customHeight="1">
      <c r="A242" s="538"/>
      <c r="B242" s="538"/>
      <c r="C242" s="538"/>
      <c r="D242" s="538"/>
      <c r="E242" s="538"/>
      <c r="F242" s="538"/>
      <c r="G242" s="538"/>
      <c r="H242" s="538"/>
      <c r="I242" s="538"/>
      <c r="J242" s="538"/>
      <c r="K242" s="538"/>
      <c r="L242" s="538"/>
      <c r="M242" s="538"/>
      <c r="N242" s="538"/>
      <c r="O242" s="538"/>
      <c r="P242" s="538"/>
      <c r="Q242" s="538"/>
      <c r="R242" s="538"/>
      <c r="S242" s="538"/>
      <c r="T242" s="538"/>
      <c r="U242" s="538"/>
      <c r="V242" s="538"/>
      <c r="W242" s="538"/>
      <c r="X242" s="538"/>
      <c r="Y242" s="538"/>
      <c r="Z242" s="538"/>
    </row>
    <row r="243" spans="1:26" ht="18" customHeight="1">
      <c r="A243" s="538"/>
      <c r="B243" s="538"/>
      <c r="C243" s="538"/>
      <c r="D243" s="538"/>
      <c r="E243" s="538"/>
      <c r="F243" s="538"/>
      <c r="G243" s="538"/>
      <c r="H243" s="538"/>
      <c r="I243" s="538"/>
      <c r="J243" s="538"/>
      <c r="K243" s="538"/>
      <c r="L243" s="538"/>
      <c r="M243" s="538"/>
      <c r="N243" s="538"/>
      <c r="O243" s="538"/>
      <c r="P243" s="538"/>
      <c r="Q243" s="538"/>
      <c r="R243" s="538"/>
      <c r="S243" s="538"/>
      <c r="T243" s="538"/>
      <c r="U243" s="538"/>
      <c r="V243" s="538"/>
      <c r="W243" s="538"/>
      <c r="X243" s="538"/>
      <c r="Y243" s="538"/>
      <c r="Z243" s="538"/>
    </row>
    <row r="244" spans="1:26" ht="18" customHeight="1">
      <c r="A244" s="538"/>
      <c r="B244" s="538"/>
      <c r="C244" s="538"/>
      <c r="D244" s="538"/>
      <c r="E244" s="538"/>
      <c r="F244" s="538"/>
      <c r="G244" s="538"/>
      <c r="H244" s="538"/>
      <c r="I244" s="538"/>
      <c r="J244" s="538"/>
      <c r="K244" s="538"/>
      <c r="L244" s="538"/>
      <c r="M244" s="538"/>
      <c r="N244" s="538"/>
      <c r="O244" s="538"/>
      <c r="P244" s="538"/>
      <c r="Q244" s="538"/>
      <c r="R244" s="538"/>
      <c r="S244" s="538"/>
      <c r="T244" s="538"/>
      <c r="U244" s="538"/>
      <c r="V244" s="538"/>
      <c r="W244" s="538"/>
      <c r="X244" s="538"/>
      <c r="Y244" s="538"/>
      <c r="Z244" s="538"/>
    </row>
    <row r="245" spans="1:26" ht="18" customHeight="1">
      <c r="A245" s="538"/>
      <c r="B245" s="538"/>
      <c r="C245" s="538"/>
      <c r="D245" s="538"/>
      <c r="E245" s="538"/>
      <c r="F245" s="538"/>
      <c r="G245" s="538"/>
      <c r="H245" s="538"/>
      <c r="I245" s="538"/>
      <c r="J245" s="538"/>
      <c r="K245" s="538"/>
      <c r="L245" s="538"/>
      <c r="M245" s="538"/>
      <c r="N245" s="538"/>
      <c r="O245" s="538"/>
      <c r="P245" s="538"/>
      <c r="Q245" s="538"/>
      <c r="R245" s="538"/>
      <c r="S245" s="538"/>
      <c r="T245" s="538"/>
      <c r="U245" s="538"/>
      <c r="V245" s="538"/>
      <c r="W245" s="538"/>
      <c r="X245" s="538"/>
      <c r="Y245" s="538"/>
      <c r="Z245" s="538"/>
    </row>
    <row r="246" spans="1:26" ht="18" customHeight="1">
      <c r="A246" s="538"/>
      <c r="B246" s="538"/>
      <c r="C246" s="538"/>
      <c r="D246" s="538"/>
      <c r="E246" s="538"/>
      <c r="F246" s="538"/>
      <c r="G246" s="538"/>
      <c r="H246" s="538"/>
      <c r="I246" s="538"/>
      <c r="J246" s="538"/>
      <c r="K246" s="538"/>
      <c r="L246" s="538"/>
      <c r="M246" s="538"/>
      <c r="N246" s="538"/>
      <c r="O246" s="538"/>
      <c r="P246" s="538"/>
      <c r="Q246" s="538"/>
      <c r="R246" s="538"/>
      <c r="S246" s="538"/>
      <c r="T246" s="538"/>
      <c r="U246" s="538"/>
      <c r="V246" s="538"/>
      <c r="W246" s="538"/>
      <c r="X246" s="538"/>
      <c r="Y246" s="538"/>
      <c r="Z246" s="538"/>
    </row>
    <row r="247" spans="1:26" ht="18" customHeight="1">
      <c r="A247" s="538"/>
      <c r="B247" s="538"/>
      <c r="C247" s="538"/>
      <c r="D247" s="538"/>
      <c r="E247" s="538"/>
      <c r="F247" s="538"/>
      <c r="G247" s="538"/>
      <c r="H247" s="538"/>
      <c r="I247" s="538"/>
      <c r="J247" s="538"/>
      <c r="K247" s="538"/>
      <c r="L247" s="538"/>
      <c r="M247" s="538"/>
      <c r="N247" s="538"/>
      <c r="O247" s="538"/>
      <c r="P247" s="538"/>
      <c r="Q247" s="538"/>
      <c r="R247" s="538"/>
      <c r="S247" s="538"/>
      <c r="T247" s="538"/>
      <c r="U247" s="538"/>
      <c r="V247" s="538"/>
      <c r="W247" s="538"/>
      <c r="X247" s="538"/>
      <c r="Y247" s="538"/>
      <c r="Z247" s="538"/>
    </row>
    <row r="248" spans="1:26" ht="18" customHeight="1">
      <c r="A248" s="538"/>
      <c r="B248" s="538"/>
      <c r="C248" s="538"/>
      <c r="D248" s="538"/>
      <c r="E248" s="538"/>
      <c r="F248" s="538"/>
      <c r="G248" s="538"/>
      <c r="H248" s="538"/>
      <c r="I248" s="538"/>
      <c r="J248" s="538"/>
      <c r="K248" s="538"/>
      <c r="L248" s="538"/>
      <c r="M248" s="538"/>
      <c r="N248" s="538"/>
      <c r="O248" s="538"/>
      <c r="P248" s="538"/>
      <c r="Q248" s="538"/>
      <c r="R248" s="538"/>
      <c r="S248" s="538"/>
      <c r="T248" s="538"/>
      <c r="U248" s="538"/>
      <c r="V248" s="538"/>
      <c r="W248" s="538"/>
      <c r="X248" s="538"/>
      <c r="Y248" s="538"/>
      <c r="Z248" s="538"/>
    </row>
    <row r="249" spans="1:26" ht="18" customHeight="1">
      <c r="A249" s="538"/>
      <c r="B249" s="538"/>
      <c r="C249" s="538"/>
      <c r="D249" s="538"/>
      <c r="E249" s="538"/>
      <c r="F249" s="538"/>
      <c r="G249" s="538"/>
      <c r="H249" s="538"/>
      <c r="I249" s="538"/>
      <c r="J249" s="538"/>
      <c r="K249" s="538"/>
      <c r="L249" s="538"/>
      <c r="M249" s="538"/>
      <c r="N249" s="538"/>
      <c r="O249" s="538"/>
      <c r="P249" s="538"/>
      <c r="Q249" s="538"/>
      <c r="R249" s="538"/>
      <c r="S249" s="538"/>
      <c r="T249" s="538"/>
      <c r="U249" s="538"/>
      <c r="V249" s="538"/>
      <c r="W249" s="538"/>
      <c r="X249" s="538"/>
      <c r="Y249" s="538"/>
      <c r="Z249" s="538"/>
    </row>
    <row r="250" spans="1:26" ht="18" customHeight="1">
      <c r="A250" s="538"/>
      <c r="B250" s="538"/>
      <c r="C250" s="538"/>
      <c r="D250" s="538"/>
      <c r="E250" s="538"/>
      <c r="F250" s="538"/>
      <c r="G250" s="538"/>
      <c r="H250" s="538"/>
      <c r="I250" s="538"/>
      <c r="J250" s="538"/>
      <c r="K250" s="538"/>
      <c r="L250" s="538"/>
      <c r="M250" s="538"/>
      <c r="N250" s="538"/>
      <c r="O250" s="538"/>
      <c r="P250" s="538"/>
      <c r="Q250" s="538"/>
      <c r="R250" s="538"/>
      <c r="S250" s="538"/>
      <c r="T250" s="538"/>
      <c r="U250" s="538"/>
      <c r="V250" s="538"/>
      <c r="W250" s="538"/>
      <c r="X250" s="538"/>
      <c r="Y250" s="538"/>
      <c r="Z250" s="538"/>
    </row>
    <row r="251" spans="1:26" ht="18" customHeight="1">
      <c r="A251" s="538"/>
      <c r="B251" s="538"/>
      <c r="C251" s="538"/>
      <c r="D251" s="538"/>
      <c r="E251" s="538"/>
      <c r="F251" s="538"/>
      <c r="G251" s="538"/>
      <c r="H251" s="538"/>
      <c r="I251" s="538"/>
      <c r="J251" s="538"/>
      <c r="K251" s="538"/>
      <c r="L251" s="538"/>
      <c r="M251" s="538"/>
      <c r="N251" s="538"/>
      <c r="O251" s="538"/>
      <c r="P251" s="538"/>
      <c r="Q251" s="538"/>
      <c r="R251" s="538"/>
      <c r="S251" s="538"/>
      <c r="T251" s="538"/>
      <c r="U251" s="538"/>
      <c r="V251" s="538"/>
      <c r="W251" s="538"/>
      <c r="X251" s="538"/>
      <c r="Y251" s="538"/>
      <c r="Z251" s="538"/>
    </row>
    <row r="252" spans="1:26" ht="18" customHeight="1">
      <c r="A252" s="538"/>
      <c r="B252" s="538"/>
      <c r="C252" s="538"/>
      <c r="D252" s="538"/>
      <c r="E252" s="538"/>
      <c r="F252" s="538"/>
      <c r="G252" s="538"/>
      <c r="H252" s="538"/>
      <c r="I252" s="538"/>
      <c r="J252" s="538"/>
      <c r="K252" s="538"/>
      <c r="L252" s="538"/>
      <c r="M252" s="538"/>
      <c r="N252" s="538"/>
      <c r="O252" s="538"/>
      <c r="P252" s="538"/>
      <c r="Q252" s="538"/>
      <c r="R252" s="538"/>
      <c r="S252" s="538"/>
      <c r="T252" s="538"/>
      <c r="U252" s="538"/>
      <c r="V252" s="538"/>
      <c r="W252" s="538"/>
      <c r="X252" s="538"/>
      <c r="Y252" s="538"/>
      <c r="Z252" s="538"/>
    </row>
    <row r="253" spans="1:26" ht="18" customHeight="1">
      <c r="A253" s="538"/>
      <c r="B253" s="538"/>
      <c r="C253" s="538"/>
      <c r="D253" s="538"/>
      <c r="E253" s="538"/>
      <c r="F253" s="538"/>
      <c r="G253" s="538"/>
      <c r="H253" s="538"/>
      <c r="I253" s="538"/>
      <c r="J253" s="538"/>
      <c r="K253" s="538"/>
      <c r="L253" s="538"/>
      <c r="M253" s="538"/>
      <c r="N253" s="538"/>
      <c r="O253" s="538"/>
      <c r="P253" s="538"/>
      <c r="Q253" s="538"/>
      <c r="R253" s="538"/>
      <c r="S253" s="538"/>
      <c r="T253" s="538"/>
      <c r="U253" s="538"/>
      <c r="V253" s="538"/>
      <c r="W253" s="538"/>
      <c r="X253" s="538"/>
      <c r="Y253" s="538"/>
      <c r="Z253" s="538"/>
    </row>
    <row r="254" spans="1:26" ht="18" customHeight="1">
      <c r="A254" s="538"/>
      <c r="B254" s="538"/>
      <c r="C254" s="538"/>
      <c r="D254" s="538"/>
      <c r="E254" s="538"/>
      <c r="F254" s="538"/>
      <c r="G254" s="538"/>
      <c r="H254" s="538"/>
      <c r="I254" s="538"/>
      <c r="J254" s="538"/>
      <c r="K254" s="538"/>
      <c r="L254" s="538"/>
      <c r="M254" s="538"/>
      <c r="N254" s="538"/>
      <c r="O254" s="538"/>
      <c r="P254" s="538"/>
      <c r="Q254" s="538"/>
      <c r="R254" s="538"/>
      <c r="S254" s="538"/>
      <c r="T254" s="538"/>
      <c r="U254" s="538"/>
      <c r="V254" s="538"/>
      <c r="W254" s="538"/>
      <c r="X254" s="538"/>
      <c r="Y254" s="538"/>
      <c r="Z254" s="538"/>
    </row>
    <row r="255" spans="1:26" ht="18" customHeight="1">
      <c r="A255" s="538"/>
      <c r="B255" s="538"/>
      <c r="C255" s="538"/>
      <c r="D255" s="538"/>
      <c r="E255" s="538"/>
      <c r="F255" s="538"/>
      <c r="G255" s="538"/>
      <c r="H255" s="538"/>
      <c r="I255" s="538"/>
      <c r="J255" s="538"/>
      <c r="K255" s="538"/>
      <c r="L255" s="538"/>
      <c r="M255" s="538"/>
      <c r="N255" s="538"/>
      <c r="O255" s="538"/>
      <c r="P255" s="538"/>
      <c r="Q255" s="538"/>
      <c r="R255" s="538"/>
      <c r="S255" s="538"/>
      <c r="T255" s="538"/>
      <c r="U255" s="538"/>
      <c r="V255" s="538"/>
      <c r="W255" s="538"/>
      <c r="X255" s="538"/>
      <c r="Y255" s="538"/>
      <c r="Z255" s="538"/>
    </row>
    <row r="256" spans="1:26" ht="18" customHeight="1">
      <c r="A256" s="538"/>
      <c r="B256" s="538"/>
      <c r="C256" s="538"/>
      <c r="D256" s="538"/>
      <c r="E256" s="538"/>
      <c r="F256" s="538"/>
      <c r="G256" s="538"/>
      <c r="H256" s="538"/>
      <c r="I256" s="538"/>
      <c r="J256" s="538"/>
      <c r="K256" s="538"/>
      <c r="L256" s="538"/>
      <c r="M256" s="538"/>
      <c r="N256" s="538"/>
      <c r="O256" s="538"/>
      <c r="P256" s="538"/>
      <c r="Q256" s="538"/>
      <c r="R256" s="538"/>
      <c r="S256" s="538"/>
      <c r="T256" s="538"/>
      <c r="U256" s="538"/>
      <c r="V256" s="538"/>
      <c r="W256" s="538"/>
      <c r="X256" s="538"/>
      <c r="Y256" s="538"/>
      <c r="Z256" s="538"/>
    </row>
    <row r="257" spans="1:26" ht="18" customHeight="1">
      <c r="A257" s="538"/>
      <c r="B257" s="538"/>
      <c r="C257" s="538"/>
      <c r="D257" s="538"/>
      <c r="E257" s="538"/>
      <c r="F257" s="538"/>
      <c r="G257" s="538"/>
      <c r="H257" s="538"/>
      <c r="I257" s="538"/>
      <c r="J257" s="538"/>
      <c r="K257" s="538"/>
      <c r="L257" s="538"/>
      <c r="M257" s="538"/>
      <c r="N257" s="538"/>
      <c r="O257" s="538"/>
      <c r="P257" s="538"/>
      <c r="Q257" s="538"/>
      <c r="R257" s="538"/>
      <c r="S257" s="538"/>
      <c r="T257" s="538"/>
      <c r="U257" s="538"/>
      <c r="V257" s="538"/>
      <c r="W257" s="538"/>
      <c r="X257" s="538"/>
      <c r="Y257" s="538"/>
      <c r="Z257" s="538"/>
    </row>
    <row r="258" spans="1:26" ht="18" customHeight="1">
      <c r="A258" s="538"/>
      <c r="B258" s="538"/>
      <c r="C258" s="538"/>
      <c r="D258" s="538"/>
      <c r="E258" s="538"/>
      <c r="F258" s="538"/>
      <c r="G258" s="538"/>
      <c r="H258" s="538"/>
      <c r="I258" s="538"/>
      <c r="J258" s="538"/>
      <c r="K258" s="538"/>
      <c r="L258" s="538"/>
      <c r="M258" s="538"/>
      <c r="N258" s="538"/>
      <c r="O258" s="538"/>
      <c r="P258" s="538"/>
      <c r="Q258" s="538"/>
      <c r="R258" s="538"/>
      <c r="S258" s="538"/>
      <c r="T258" s="538"/>
      <c r="U258" s="538"/>
      <c r="V258" s="538"/>
      <c r="W258" s="538"/>
      <c r="X258" s="538"/>
      <c r="Y258" s="538"/>
      <c r="Z258" s="538"/>
    </row>
    <row r="259" spans="1:26" ht="18" customHeight="1">
      <c r="A259" s="538"/>
      <c r="B259" s="538"/>
      <c r="C259" s="538"/>
      <c r="D259" s="538"/>
      <c r="E259" s="538"/>
      <c r="F259" s="538"/>
      <c r="G259" s="538"/>
      <c r="H259" s="538"/>
      <c r="I259" s="538"/>
      <c r="J259" s="538"/>
      <c r="K259" s="538"/>
      <c r="L259" s="538"/>
      <c r="M259" s="538"/>
      <c r="N259" s="538"/>
      <c r="O259" s="538"/>
      <c r="P259" s="538"/>
      <c r="Q259" s="538"/>
      <c r="R259" s="538"/>
      <c r="S259" s="538"/>
      <c r="T259" s="538"/>
      <c r="U259" s="538"/>
      <c r="V259" s="538"/>
      <c r="W259" s="538"/>
      <c r="X259" s="538"/>
      <c r="Y259" s="538"/>
      <c r="Z259" s="538"/>
    </row>
    <row r="260" spans="1:26" ht="18" customHeight="1">
      <c r="A260" s="538"/>
      <c r="B260" s="538"/>
      <c r="C260" s="538"/>
      <c r="D260" s="538"/>
      <c r="E260" s="538"/>
      <c r="F260" s="538"/>
      <c r="G260" s="538"/>
      <c r="H260" s="538"/>
      <c r="I260" s="538"/>
      <c r="J260" s="538"/>
      <c r="K260" s="538"/>
      <c r="L260" s="538"/>
      <c r="M260" s="538"/>
      <c r="N260" s="538"/>
      <c r="O260" s="538"/>
      <c r="P260" s="538"/>
      <c r="Q260" s="538"/>
      <c r="R260" s="538"/>
      <c r="S260" s="538"/>
      <c r="T260" s="538"/>
      <c r="U260" s="538"/>
      <c r="V260" s="538"/>
      <c r="W260" s="538"/>
      <c r="X260" s="538"/>
      <c r="Y260" s="538"/>
      <c r="Z260" s="538"/>
    </row>
    <row r="261" spans="1:26" ht="18" customHeight="1">
      <c r="A261" s="538"/>
      <c r="B261" s="538"/>
      <c r="C261" s="538"/>
      <c r="D261" s="538"/>
      <c r="E261" s="538"/>
      <c r="F261" s="538"/>
      <c r="G261" s="538"/>
      <c r="H261" s="538"/>
      <c r="I261" s="538"/>
      <c r="J261" s="538"/>
      <c r="K261" s="538"/>
      <c r="L261" s="538"/>
      <c r="M261" s="538"/>
      <c r="N261" s="538"/>
      <c r="O261" s="538"/>
      <c r="P261" s="538"/>
      <c r="Q261" s="538"/>
      <c r="R261" s="538"/>
      <c r="S261" s="538"/>
      <c r="T261" s="538"/>
      <c r="U261" s="538"/>
      <c r="V261" s="538"/>
      <c r="W261" s="538"/>
      <c r="X261" s="538"/>
      <c r="Y261" s="538"/>
      <c r="Z261" s="538"/>
    </row>
    <row r="262" spans="1:26" ht="18" customHeight="1">
      <c r="A262" s="538"/>
      <c r="B262" s="538"/>
      <c r="C262" s="538"/>
      <c r="D262" s="538"/>
      <c r="E262" s="538"/>
      <c r="F262" s="538"/>
      <c r="G262" s="538"/>
      <c r="H262" s="538"/>
      <c r="I262" s="538"/>
      <c r="J262" s="538"/>
      <c r="K262" s="538"/>
      <c r="L262" s="538"/>
      <c r="M262" s="538"/>
      <c r="N262" s="538"/>
      <c r="O262" s="538"/>
      <c r="P262" s="538"/>
      <c r="Q262" s="538"/>
      <c r="R262" s="538"/>
      <c r="S262" s="538"/>
      <c r="T262" s="538"/>
      <c r="U262" s="538"/>
      <c r="V262" s="538"/>
      <c r="W262" s="538"/>
      <c r="X262" s="538"/>
      <c r="Y262" s="538"/>
      <c r="Z262" s="538"/>
    </row>
    <row r="263" spans="1:26" ht="18" customHeight="1">
      <c r="A263" s="538"/>
      <c r="B263" s="538"/>
      <c r="C263" s="538"/>
      <c r="D263" s="538"/>
      <c r="E263" s="538"/>
      <c r="F263" s="538"/>
      <c r="G263" s="538"/>
      <c r="H263" s="538"/>
      <c r="I263" s="538"/>
      <c r="J263" s="538"/>
      <c r="K263" s="538"/>
      <c r="L263" s="538"/>
      <c r="M263" s="538"/>
      <c r="N263" s="538"/>
      <c r="O263" s="538"/>
      <c r="P263" s="538"/>
      <c r="Q263" s="538"/>
      <c r="R263" s="538"/>
      <c r="S263" s="538"/>
      <c r="T263" s="538"/>
      <c r="U263" s="538"/>
      <c r="V263" s="538"/>
      <c r="W263" s="538"/>
      <c r="X263" s="538"/>
      <c r="Y263" s="538"/>
      <c r="Z263" s="538"/>
    </row>
    <row r="264" spans="1:26" ht="18" customHeight="1">
      <c r="A264" s="538"/>
      <c r="B264" s="538"/>
      <c r="C264" s="538"/>
      <c r="D264" s="538"/>
      <c r="E264" s="538"/>
      <c r="F264" s="538"/>
      <c r="G264" s="538"/>
      <c r="H264" s="538"/>
      <c r="I264" s="538"/>
      <c r="J264" s="538"/>
      <c r="K264" s="538"/>
      <c r="L264" s="538"/>
      <c r="M264" s="538"/>
      <c r="N264" s="538"/>
      <c r="O264" s="538"/>
      <c r="P264" s="538"/>
      <c r="Q264" s="538"/>
      <c r="R264" s="538"/>
      <c r="S264" s="538"/>
      <c r="T264" s="538"/>
      <c r="U264" s="538"/>
      <c r="V264" s="538"/>
      <c r="W264" s="538"/>
      <c r="X264" s="538"/>
      <c r="Y264" s="538"/>
      <c r="Z264" s="538"/>
    </row>
    <row r="265" spans="1:26" ht="18" customHeight="1">
      <c r="A265" s="538"/>
      <c r="B265" s="538"/>
      <c r="C265" s="538"/>
      <c r="D265" s="538"/>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row>
    <row r="266" spans="1:26" ht="18" customHeight="1">
      <c r="A266" s="538"/>
      <c r="B266" s="538"/>
      <c r="C266" s="538"/>
      <c r="D266" s="538"/>
      <c r="E266" s="538"/>
      <c r="F266" s="538"/>
      <c r="G266" s="538"/>
      <c r="H266" s="538"/>
      <c r="I266" s="538"/>
      <c r="J266" s="538"/>
      <c r="K266" s="538"/>
      <c r="L266" s="538"/>
      <c r="M266" s="538"/>
      <c r="N266" s="538"/>
      <c r="O266" s="538"/>
      <c r="P266" s="538"/>
      <c r="Q266" s="538"/>
      <c r="R266" s="538"/>
      <c r="S266" s="538"/>
      <c r="T266" s="538"/>
      <c r="U266" s="538"/>
      <c r="V266" s="538"/>
      <c r="W266" s="538"/>
      <c r="X266" s="538"/>
      <c r="Y266" s="538"/>
      <c r="Z266" s="538"/>
    </row>
    <row r="267" spans="1:26" ht="18" customHeight="1">
      <c r="A267" s="538"/>
      <c r="B267" s="538"/>
      <c r="C267" s="538"/>
      <c r="D267" s="538"/>
      <c r="E267" s="538"/>
      <c r="F267" s="538"/>
      <c r="G267" s="538"/>
      <c r="H267" s="538"/>
      <c r="I267" s="538"/>
      <c r="J267" s="538"/>
      <c r="K267" s="538"/>
      <c r="L267" s="538"/>
      <c r="M267" s="538"/>
      <c r="N267" s="538"/>
      <c r="O267" s="538"/>
      <c r="P267" s="538"/>
      <c r="Q267" s="538"/>
      <c r="R267" s="538"/>
      <c r="S267" s="538"/>
      <c r="T267" s="538"/>
      <c r="U267" s="538"/>
      <c r="V267" s="538"/>
      <c r="W267" s="538"/>
      <c r="X267" s="538"/>
      <c r="Y267" s="538"/>
      <c r="Z267" s="538"/>
    </row>
    <row r="268" spans="1:26" ht="18" customHeight="1">
      <c r="A268" s="538"/>
      <c r="B268" s="538"/>
      <c r="C268" s="538"/>
      <c r="D268" s="538"/>
      <c r="E268" s="538"/>
      <c r="F268" s="538"/>
      <c r="G268" s="538"/>
      <c r="H268" s="538"/>
      <c r="I268" s="538"/>
      <c r="J268" s="538"/>
      <c r="K268" s="538"/>
      <c r="L268" s="538"/>
      <c r="M268" s="538"/>
      <c r="N268" s="538"/>
      <c r="O268" s="538"/>
      <c r="P268" s="538"/>
      <c r="Q268" s="538"/>
      <c r="R268" s="538"/>
      <c r="S268" s="538"/>
      <c r="T268" s="538"/>
      <c r="U268" s="538"/>
      <c r="V268" s="538"/>
      <c r="W268" s="538"/>
      <c r="X268" s="538"/>
      <c r="Y268" s="538"/>
      <c r="Z268" s="538"/>
    </row>
    <row r="269" spans="1:26" ht="18" customHeight="1">
      <c r="A269" s="538"/>
      <c r="B269" s="538"/>
      <c r="C269" s="538"/>
      <c r="D269" s="538"/>
      <c r="E269" s="538"/>
      <c r="F269" s="538"/>
      <c r="G269" s="538"/>
      <c r="H269" s="538"/>
      <c r="I269" s="538"/>
      <c r="J269" s="538"/>
      <c r="K269" s="538"/>
      <c r="L269" s="538"/>
      <c r="M269" s="538"/>
      <c r="N269" s="538"/>
      <c r="O269" s="538"/>
      <c r="P269" s="538"/>
      <c r="Q269" s="538"/>
      <c r="R269" s="538"/>
      <c r="S269" s="538"/>
      <c r="T269" s="538"/>
      <c r="U269" s="538"/>
      <c r="V269" s="538"/>
      <c r="W269" s="538"/>
      <c r="X269" s="538"/>
      <c r="Y269" s="538"/>
      <c r="Z269" s="538"/>
    </row>
    <row r="270" spans="1:26" ht="18" customHeight="1">
      <c r="A270" s="538"/>
      <c r="B270" s="538"/>
      <c r="C270" s="538"/>
      <c r="D270" s="538"/>
      <c r="E270" s="538"/>
      <c r="F270" s="538"/>
      <c r="G270" s="538"/>
      <c r="H270" s="538"/>
      <c r="I270" s="538"/>
      <c r="J270" s="538"/>
      <c r="K270" s="538"/>
      <c r="L270" s="538"/>
      <c r="M270" s="538"/>
      <c r="N270" s="538"/>
      <c r="O270" s="538"/>
      <c r="P270" s="538"/>
      <c r="Q270" s="538"/>
      <c r="R270" s="538"/>
      <c r="S270" s="538"/>
      <c r="T270" s="538"/>
      <c r="U270" s="538"/>
      <c r="V270" s="538"/>
      <c r="W270" s="538"/>
      <c r="X270" s="538"/>
      <c r="Y270" s="538"/>
      <c r="Z270" s="538"/>
    </row>
    <row r="271" spans="1:26" ht="18" customHeight="1">
      <c r="A271" s="538"/>
      <c r="B271" s="538"/>
      <c r="C271" s="538"/>
      <c r="D271" s="538"/>
      <c r="E271" s="538"/>
      <c r="F271" s="538"/>
      <c r="G271" s="538"/>
      <c r="H271" s="538"/>
      <c r="I271" s="538"/>
      <c r="J271" s="538"/>
      <c r="K271" s="538"/>
      <c r="L271" s="538"/>
      <c r="M271" s="538"/>
      <c r="N271" s="538"/>
      <c r="O271" s="538"/>
      <c r="P271" s="538"/>
      <c r="Q271" s="538"/>
      <c r="R271" s="538"/>
      <c r="S271" s="538"/>
      <c r="T271" s="538"/>
      <c r="U271" s="538"/>
      <c r="V271" s="538"/>
      <c r="W271" s="538"/>
      <c r="X271" s="538"/>
      <c r="Y271" s="538"/>
      <c r="Z271" s="538"/>
    </row>
    <row r="272" spans="1:26" ht="18" customHeight="1">
      <c r="A272" s="538"/>
      <c r="B272" s="538"/>
      <c r="C272" s="538"/>
      <c r="D272" s="538"/>
      <c r="E272" s="538"/>
      <c r="F272" s="538"/>
      <c r="G272" s="538"/>
      <c r="H272" s="538"/>
      <c r="I272" s="538"/>
      <c r="J272" s="538"/>
      <c r="K272" s="538"/>
      <c r="L272" s="538"/>
      <c r="M272" s="538"/>
      <c r="N272" s="538"/>
      <c r="O272" s="538"/>
      <c r="P272" s="538"/>
      <c r="Q272" s="538"/>
      <c r="R272" s="538"/>
      <c r="S272" s="538"/>
      <c r="T272" s="538"/>
      <c r="U272" s="538"/>
      <c r="V272" s="538"/>
      <c r="W272" s="538"/>
      <c r="X272" s="538"/>
      <c r="Y272" s="538"/>
      <c r="Z272" s="538"/>
    </row>
    <row r="273" spans="1:26" ht="18" customHeight="1">
      <c r="A273" s="538"/>
      <c r="B273" s="538"/>
      <c r="C273" s="538"/>
      <c r="D273" s="538"/>
      <c r="E273" s="538"/>
      <c r="F273" s="538"/>
      <c r="G273" s="538"/>
      <c r="H273" s="538"/>
      <c r="I273" s="538"/>
      <c r="J273" s="538"/>
      <c r="K273" s="538"/>
      <c r="L273" s="538"/>
      <c r="M273" s="538"/>
      <c r="N273" s="538"/>
      <c r="O273" s="538"/>
      <c r="P273" s="538"/>
      <c r="Q273" s="538"/>
      <c r="R273" s="538"/>
      <c r="S273" s="538"/>
      <c r="T273" s="538"/>
      <c r="U273" s="538"/>
      <c r="V273" s="538"/>
      <c r="W273" s="538"/>
      <c r="X273" s="538"/>
      <c r="Y273" s="538"/>
      <c r="Z273" s="538"/>
    </row>
    <row r="274" spans="1:26" ht="18" customHeight="1">
      <c r="A274" s="538"/>
      <c r="B274" s="538"/>
      <c r="C274" s="538"/>
      <c r="D274" s="538"/>
      <c r="E274" s="538"/>
      <c r="F274" s="538"/>
      <c r="G274" s="538"/>
      <c r="H274" s="538"/>
      <c r="I274" s="538"/>
      <c r="J274" s="538"/>
      <c r="K274" s="538"/>
      <c r="L274" s="538"/>
      <c r="M274" s="538"/>
      <c r="N274" s="538"/>
      <c r="O274" s="538"/>
      <c r="P274" s="538"/>
      <c r="Q274" s="538"/>
      <c r="R274" s="538"/>
      <c r="S274" s="538"/>
      <c r="T274" s="538"/>
      <c r="U274" s="538"/>
      <c r="V274" s="538"/>
      <c r="W274" s="538"/>
      <c r="X274" s="538"/>
      <c r="Y274" s="538"/>
      <c r="Z274" s="538"/>
    </row>
    <row r="275" spans="1:26" ht="18" customHeight="1">
      <c r="A275" s="538"/>
      <c r="B275" s="538"/>
      <c r="C275" s="538"/>
      <c r="D275" s="538"/>
      <c r="E275" s="538"/>
      <c r="F275" s="538"/>
      <c r="G275" s="538"/>
      <c r="H275" s="538"/>
      <c r="I275" s="538"/>
      <c r="J275" s="538"/>
      <c r="K275" s="538"/>
      <c r="L275" s="538"/>
      <c r="M275" s="538"/>
      <c r="N275" s="538"/>
      <c r="O275" s="538"/>
      <c r="P275" s="538"/>
      <c r="Q275" s="538"/>
      <c r="R275" s="538"/>
      <c r="S275" s="538"/>
      <c r="T275" s="538"/>
      <c r="U275" s="538"/>
      <c r="V275" s="538"/>
      <c r="W275" s="538"/>
      <c r="X275" s="538"/>
      <c r="Y275" s="538"/>
      <c r="Z275" s="538"/>
    </row>
    <row r="276" spans="1:26" ht="18" customHeight="1">
      <c r="A276" s="538"/>
      <c r="B276" s="538"/>
      <c r="C276" s="538"/>
      <c r="D276" s="538"/>
      <c r="E276" s="538"/>
      <c r="F276" s="538"/>
      <c r="G276" s="538"/>
      <c r="H276" s="538"/>
      <c r="I276" s="538"/>
      <c r="J276" s="538"/>
      <c r="K276" s="538"/>
      <c r="L276" s="538"/>
      <c r="M276" s="538"/>
      <c r="N276" s="538"/>
      <c r="O276" s="538"/>
      <c r="P276" s="538"/>
      <c r="Q276" s="538"/>
      <c r="R276" s="538"/>
      <c r="S276" s="538"/>
      <c r="T276" s="538"/>
      <c r="U276" s="538"/>
      <c r="V276" s="538"/>
      <c r="W276" s="538"/>
      <c r="X276" s="538"/>
      <c r="Y276" s="538"/>
      <c r="Z276" s="538"/>
    </row>
    <row r="277" spans="1:26" ht="18" customHeight="1">
      <c r="A277" s="538"/>
      <c r="B277" s="538"/>
      <c r="C277" s="538"/>
      <c r="D277" s="538"/>
      <c r="E277" s="538"/>
      <c r="F277" s="538"/>
      <c r="G277" s="538"/>
      <c r="H277" s="538"/>
      <c r="I277" s="538"/>
      <c r="J277" s="538"/>
      <c r="K277" s="538"/>
      <c r="L277" s="538"/>
      <c r="M277" s="538"/>
      <c r="N277" s="538"/>
      <c r="O277" s="538"/>
      <c r="P277" s="538"/>
      <c r="Q277" s="538"/>
      <c r="R277" s="538"/>
      <c r="S277" s="538"/>
      <c r="T277" s="538"/>
      <c r="U277" s="538"/>
      <c r="V277" s="538"/>
      <c r="W277" s="538"/>
      <c r="X277" s="538"/>
      <c r="Y277" s="538"/>
      <c r="Z277" s="538"/>
    </row>
    <row r="278" spans="1:26" ht="18" customHeight="1">
      <c r="A278" s="538"/>
      <c r="B278" s="538"/>
      <c r="C278" s="538"/>
      <c r="D278" s="538"/>
      <c r="E278" s="538"/>
      <c r="F278" s="538"/>
      <c r="G278" s="538"/>
      <c r="H278" s="538"/>
      <c r="I278" s="538"/>
      <c r="J278" s="538"/>
      <c r="K278" s="538"/>
      <c r="L278" s="538"/>
      <c r="M278" s="538"/>
      <c r="N278" s="538"/>
      <c r="O278" s="538"/>
      <c r="P278" s="538"/>
      <c r="Q278" s="538"/>
      <c r="R278" s="538"/>
      <c r="S278" s="538"/>
      <c r="T278" s="538"/>
      <c r="U278" s="538"/>
      <c r="V278" s="538"/>
      <c r="W278" s="538"/>
      <c r="X278" s="538"/>
      <c r="Y278" s="538"/>
      <c r="Z278" s="538"/>
    </row>
    <row r="279" spans="1:26" ht="18" customHeight="1">
      <c r="A279" s="538"/>
      <c r="B279" s="538"/>
      <c r="C279" s="538"/>
      <c r="D279" s="538"/>
      <c r="E279" s="538"/>
      <c r="F279" s="538"/>
      <c r="G279" s="538"/>
      <c r="H279" s="538"/>
      <c r="I279" s="538"/>
      <c r="J279" s="538"/>
      <c r="K279" s="538"/>
      <c r="L279" s="538"/>
      <c r="M279" s="538"/>
      <c r="N279" s="538"/>
      <c r="O279" s="538"/>
      <c r="P279" s="538"/>
      <c r="Q279" s="538"/>
      <c r="R279" s="538"/>
      <c r="S279" s="538"/>
      <c r="T279" s="538"/>
      <c r="U279" s="538"/>
      <c r="V279" s="538"/>
      <c r="W279" s="538"/>
      <c r="X279" s="538"/>
      <c r="Y279" s="538"/>
      <c r="Z279" s="538"/>
    </row>
    <row r="280" spans="1:26" ht="18" customHeight="1">
      <c r="A280" s="538"/>
      <c r="B280" s="538"/>
      <c r="C280" s="538"/>
      <c r="D280" s="538"/>
      <c r="E280" s="538"/>
      <c r="F280" s="538"/>
      <c r="G280" s="538"/>
      <c r="H280" s="538"/>
      <c r="I280" s="538"/>
      <c r="J280" s="538"/>
      <c r="K280" s="538"/>
      <c r="L280" s="538"/>
      <c r="M280" s="538"/>
      <c r="N280" s="538"/>
      <c r="O280" s="538"/>
      <c r="P280" s="538"/>
      <c r="Q280" s="538"/>
      <c r="R280" s="538"/>
      <c r="S280" s="538"/>
      <c r="T280" s="538"/>
      <c r="U280" s="538"/>
      <c r="V280" s="538"/>
      <c r="W280" s="538"/>
      <c r="X280" s="538"/>
      <c r="Y280" s="538"/>
      <c r="Z280" s="538"/>
    </row>
    <row r="281" spans="1:26" ht="18" customHeight="1">
      <c r="A281" s="538"/>
      <c r="B281" s="538"/>
      <c r="C281" s="538"/>
      <c r="D281" s="538"/>
      <c r="E281" s="538"/>
      <c r="F281" s="538"/>
      <c r="G281" s="538"/>
      <c r="H281" s="538"/>
      <c r="I281" s="538"/>
      <c r="J281" s="538"/>
      <c r="K281" s="538"/>
      <c r="L281" s="538"/>
      <c r="M281" s="538"/>
      <c r="N281" s="538"/>
      <c r="O281" s="538"/>
      <c r="P281" s="538"/>
      <c r="Q281" s="538"/>
      <c r="R281" s="538"/>
      <c r="S281" s="538"/>
      <c r="T281" s="538"/>
      <c r="U281" s="538"/>
      <c r="V281" s="538"/>
      <c r="W281" s="538"/>
      <c r="X281" s="538"/>
      <c r="Y281" s="538"/>
      <c r="Z281" s="538"/>
    </row>
    <row r="282" spans="1:26" ht="18" customHeight="1">
      <c r="A282" s="538"/>
      <c r="B282" s="538"/>
      <c r="C282" s="538"/>
      <c r="D282" s="538"/>
      <c r="E282" s="538"/>
      <c r="F282" s="538"/>
      <c r="G282" s="538"/>
      <c r="H282" s="538"/>
      <c r="I282" s="538"/>
      <c r="J282" s="538"/>
      <c r="K282" s="538"/>
      <c r="L282" s="538"/>
      <c r="M282" s="538"/>
      <c r="N282" s="538"/>
      <c r="O282" s="538"/>
      <c r="P282" s="538"/>
      <c r="Q282" s="538"/>
      <c r="R282" s="538"/>
      <c r="S282" s="538"/>
      <c r="T282" s="538"/>
      <c r="U282" s="538"/>
      <c r="V282" s="538"/>
      <c r="W282" s="538"/>
      <c r="X282" s="538"/>
      <c r="Y282" s="538"/>
      <c r="Z282" s="538"/>
    </row>
    <row r="283" spans="1:26" ht="18" customHeight="1">
      <c r="A283" s="538"/>
      <c r="B283" s="538"/>
      <c r="C283" s="538"/>
      <c r="D283" s="538"/>
      <c r="E283" s="538"/>
      <c r="F283" s="538"/>
      <c r="G283" s="538"/>
      <c r="H283" s="538"/>
      <c r="I283" s="538"/>
      <c r="J283" s="538"/>
      <c r="K283" s="538"/>
      <c r="L283" s="538"/>
      <c r="M283" s="538"/>
      <c r="N283" s="538"/>
      <c r="O283" s="538"/>
      <c r="P283" s="538"/>
      <c r="Q283" s="538"/>
      <c r="R283" s="538"/>
      <c r="S283" s="538"/>
      <c r="T283" s="538"/>
      <c r="U283" s="538"/>
      <c r="V283" s="538"/>
      <c r="W283" s="538"/>
      <c r="X283" s="538"/>
      <c r="Y283" s="538"/>
      <c r="Z283" s="538"/>
    </row>
    <row r="284" spans="1:26" ht="18" customHeight="1">
      <c r="A284" s="538"/>
      <c r="B284" s="538"/>
      <c r="C284" s="538"/>
      <c r="D284" s="538"/>
      <c r="E284" s="538"/>
      <c r="F284" s="538"/>
      <c r="G284" s="538"/>
      <c r="H284" s="538"/>
      <c r="I284" s="538"/>
      <c r="J284" s="538"/>
      <c r="K284" s="538"/>
      <c r="L284" s="538"/>
      <c r="M284" s="538"/>
      <c r="N284" s="538"/>
      <c r="O284" s="538"/>
      <c r="P284" s="538"/>
      <c r="Q284" s="538"/>
      <c r="R284" s="538"/>
      <c r="S284" s="538"/>
      <c r="T284" s="538"/>
      <c r="U284" s="538"/>
      <c r="V284" s="538"/>
      <c r="W284" s="538"/>
      <c r="X284" s="538"/>
      <c r="Y284" s="538"/>
      <c r="Z284" s="538"/>
    </row>
    <row r="285" spans="1:26" ht="18" customHeight="1">
      <c r="A285" s="538"/>
      <c r="B285" s="538"/>
      <c r="C285" s="538"/>
      <c r="D285" s="538"/>
      <c r="E285" s="538"/>
      <c r="F285" s="538"/>
      <c r="G285" s="538"/>
      <c r="H285" s="538"/>
      <c r="I285" s="538"/>
      <c r="J285" s="538"/>
      <c r="K285" s="538"/>
      <c r="L285" s="538"/>
      <c r="M285" s="538"/>
      <c r="N285" s="538"/>
      <c r="O285" s="538"/>
      <c r="P285" s="538"/>
      <c r="Q285" s="538"/>
      <c r="R285" s="538"/>
      <c r="S285" s="538"/>
      <c r="T285" s="538"/>
      <c r="U285" s="538"/>
      <c r="V285" s="538"/>
      <c r="W285" s="538"/>
      <c r="X285" s="538"/>
      <c r="Y285" s="538"/>
      <c r="Z285" s="538"/>
    </row>
    <row r="286" spans="1:26" ht="18" customHeight="1">
      <c r="A286" s="538"/>
      <c r="B286" s="538"/>
      <c r="C286" s="538"/>
      <c r="D286" s="538"/>
      <c r="E286" s="538"/>
      <c r="F286" s="538"/>
      <c r="G286" s="538"/>
      <c r="H286" s="538"/>
      <c r="I286" s="538"/>
      <c r="J286" s="538"/>
      <c r="K286" s="538"/>
      <c r="L286" s="538"/>
      <c r="M286" s="538"/>
      <c r="N286" s="538"/>
      <c r="O286" s="538"/>
      <c r="P286" s="538"/>
      <c r="Q286" s="538"/>
      <c r="R286" s="538"/>
      <c r="S286" s="538"/>
      <c r="T286" s="538"/>
      <c r="U286" s="538"/>
      <c r="V286" s="538"/>
      <c r="W286" s="538"/>
      <c r="X286" s="538"/>
      <c r="Y286" s="538"/>
      <c r="Z286" s="538"/>
    </row>
    <row r="287" spans="1:26" ht="18" customHeight="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row>
    <row r="288" spans="1:26" ht="18" customHeight="1">
      <c r="A288" s="538"/>
      <c r="B288" s="538"/>
      <c r="C288" s="538"/>
      <c r="D288" s="538"/>
      <c r="E288" s="538"/>
      <c r="F288" s="538"/>
      <c r="G288" s="538"/>
      <c r="H288" s="538"/>
      <c r="I288" s="538"/>
      <c r="J288" s="538"/>
      <c r="K288" s="538"/>
      <c r="L288" s="538"/>
      <c r="M288" s="538"/>
      <c r="N288" s="538"/>
      <c r="O288" s="538"/>
      <c r="P288" s="538"/>
      <c r="Q288" s="538"/>
      <c r="R288" s="538"/>
      <c r="S288" s="538"/>
      <c r="T288" s="538"/>
      <c r="U288" s="538"/>
      <c r="V288" s="538"/>
      <c r="W288" s="538"/>
      <c r="X288" s="538"/>
      <c r="Y288" s="538"/>
      <c r="Z288" s="538"/>
    </row>
    <row r="289" spans="1:26" ht="18" customHeight="1">
      <c r="A289" s="538"/>
      <c r="B289" s="538"/>
      <c r="C289" s="538"/>
      <c r="D289" s="538"/>
      <c r="E289" s="538"/>
      <c r="F289" s="538"/>
      <c r="G289" s="538"/>
      <c r="H289" s="538"/>
      <c r="I289" s="538"/>
      <c r="J289" s="538"/>
      <c r="K289" s="538"/>
      <c r="L289" s="538"/>
      <c r="M289" s="538"/>
      <c r="N289" s="538"/>
      <c r="O289" s="538"/>
      <c r="P289" s="538"/>
      <c r="Q289" s="538"/>
      <c r="R289" s="538"/>
      <c r="S289" s="538"/>
      <c r="T289" s="538"/>
      <c r="U289" s="538"/>
      <c r="V289" s="538"/>
      <c r="W289" s="538"/>
      <c r="X289" s="538"/>
      <c r="Y289" s="538"/>
      <c r="Z289" s="538"/>
    </row>
    <row r="290" spans="1:26" ht="18" customHeight="1">
      <c r="A290" s="538"/>
      <c r="B290" s="538"/>
      <c r="C290" s="538"/>
      <c r="D290" s="538"/>
      <c r="E290" s="538"/>
      <c r="F290" s="538"/>
      <c r="G290" s="538"/>
      <c r="H290" s="538"/>
      <c r="I290" s="538"/>
      <c r="J290" s="538"/>
      <c r="K290" s="538"/>
      <c r="L290" s="538"/>
      <c r="M290" s="538"/>
      <c r="N290" s="538"/>
      <c r="O290" s="538"/>
      <c r="P290" s="538"/>
      <c r="Q290" s="538"/>
      <c r="R290" s="538"/>
      <c r="S290" s="538"/>
      <c r="T290" s="538"/>
      <c r="U290" s="538"/>
      <c r="V290" s="538"/>
      <c r="W290" s="538"/>
      <c r="X290" s="538"/>
      <c r="Y290" s="538"/>
      <c r="Z290" s="538"/>
    </row>
    <row r="291" spans="1:26" ht="18" customHeight="1">
      <c r="A291" s="538"/>
      <c r="B291" s="538"/>
      <c r="C291" s="538"/>
      <c r="D291" s="538"/>
      <c r="E291" s="538"/>
      <c r="F291" s="538"/>
      <c r="G291" s="538"/>
      <c r="H291" s="538"/>
      <c r="I291" s="538"/>
      <c r="J291" s="538"/>
      <c r="K291" s="538"/>
      <c r="L291" s="538"/>
      <c r="M291" s="538"/>
      <c r="N291" s="538"/>
      <c r="O291" s="538"/>
      <c r="P291" s="538"/>
      <c r="Q291" s="538"/>
      <c r="R291" s="538"/>
      <c r="S291" s="538"/>
      <c r="T291" s="538"/>
      <c r="U291" s="538"/>
      <c r="V291" s="538"/>
      <c r="W291" s="538"/>
      <c r="X291" s="538"/>
      <c r="Y291" s="538"/>
      <c r="Z291" s="538"/>
    </row>
    <row r="292" spans="1:26" ht="18" customHeight="1">
      <c r="A292" s="538"/>
      <c r="B292" s="538"/>
      <c r="C292" s="538"/>
      <c r="D292" s="538"/>
      <c r="E292" s="538"/>
      <c r="F292" s="538"/>
      <c r="G292" s="538"/>
      <c r="H292" s="538"/>
      <c r="I292" s="538"/>
      <c r="J292" s="538"/>
      <c r="K292" s="538"/>
      <c r="L292" s="538"/>
      <c r="M292" s="538"/>
      <c r="N292" s="538"/>
      <c r="O292" s="538"/>
      <c r="P292" s="538"/>
      <c r="Q292" s="538"/>
      <c r="R292" s="538"/>
      <c r="S292" s="538"/>
      <c r="T292" s="538"/>
      <c r="U292" s="538"/>
      <c r="V292" s="538"/>
      <c r="W292" s="538"/>
      <c r="X292" s="538"/>
      <c r="Y292" s="538"/>
      <c r="Z292" s="538"/>
    </row>
    <row r="293" spans="1:26" ht="18" customHeight="1">
      <c r="A293" s="538"/>
      <c r="B293" s="538"/>
      <c r="C293" s="538"/>
      <c r="D293" s="538"/>
      <c r="E293" s="538"/>
      <c r="F293" s="538"/>
      <c r="G293" s="538"/>
      <c r="H293" s="538"/>
      <c r="I293" s="538"/>
      <c r="J293" s="538"/>
      <c r="K293" s="538"/>
      <c r="L293" s="538"/>
      <c r="M293" s="538"/>
      <c r="N293" s="538"/>
      <c r="O293" s="538"/>
      <c r="P293" s="538"/>
      <c r="Q293" s="538"/>
      <c r="R293" s="538"/>
      <c r="S293" s="538"/>
      <c r="T293" s="538"/>
      <c r="U293" s="538"/>
      <c r="V293" s="538"/>
      <c r="W293" s="538"/>
      <c r="X293" s="538"/>
      <c r="Y293" s="538"/>
      <c r="Z293" s="538"/>
    </row>
    <row r="294" spans="1:26" ht="18" customHeight="1">
      <c r="A294" s="538"/>
      <c r="B294" s="538"/>
      <c r="C294" s="538"/>
      <c r="D294" s="538"/>
      <c r="E294" s="538"/>
      <c r="F294" s="538"/>
      <c r="G294" s="538"/>
      <c r="H294" s="538"/>
      <c r="I294" s="538"/>
      <c r="J294" s="538"/>
      <c r="K294" s="538"/>
      <c r="L294" s="538"/>
      <c r="M294" s="538"/>
      <c r="N294" s="538"/>
      <c r="O294" s="538"/>
      <c r="P294" s="538"/>
      <c r="Q294" s="538"/>
      <c r="R294" s="538"/>
      <c r="S294" s="538"/>
      <c r="T294" s="538"/>
      <c r="U294" s="538"/>
      <c r="V294" s="538"/>
      <c r="W294" s="538"/>
      <c r="X294" s="538"/>
      <c r="Y294" s="538"/>
      <c r="Z294" s="538"/>
    </row>
    <row r="295" spans="1:26" ht="18" customHeight="1">
      <c r="A295" s="538"/>
      <c r="B295" s="538"/>
      <c r="C295" s="538"/>
      <c r="D295" s="538"/>
      <c r="E295" s="538"/>
      <c r="F295" s="538"/>
      <c r="G295" s="538"/>
      <c r="H295" s="538"/>
      <c r="I295" s="538"/>
      <c r="J295" s="538"/>
      <c r="K295" s="538"/>
      <c r="L295" s="538"/>
      <c r="M295" s="538"/>
      <c r="N295" s="538"/>
      <c r="O295" s="538"/>
      <c r="P295" s="538"/>
      <c r="Q295" s="538"/>
      <c r="R295" s="538"/>
      <c r="S295" s="538"/>
      <c r="T295" s="538"/>
      <c r="U295" s="538"/>
      <c r="V295" s="538"/>
      <c r="W295" s="538"/>
      <c r="X295" s="538"/>
      <c r="Y295" s="538"/>
      <c r="Z295" s="538"/>
    </row>
    <row r="296" spans="1:26" ht="18" customHeight="1">
      <c r="A296" s="538"/>
      <c r="B296" s="538"/>
      <c r="C296" s="538"/>
      <c r="D296" s="538"/>
      <c r="E296" s="538"/>
      <c r="F296" s="538"/>
      <c r="G296" s="538"/>
      <c r="H296" s="538"/>
      <c r="I296" s="538"/>
      <c r="J296" s="538"/>
      <c r="K296" s="538"/>
      <c r="L296" s="538"/>
      <c r="M296" s="538"/>
      <c r="N296" s="538"/>
      <c r="O296" s="538"/>
      <c r="P296" s="538"/>
      <c r="Q296" s="538"/>
      <c r="R296" s="538"/>
      <c r="S296" s="538"/>
      <c r="T296" s="538"/>
      <c r="U296" s="538"/>
      <c r="V296" s="538"/>
      <c r="W296" s="538"/>
      <c r="X296" s="538"/>
      <c r="Y296" s="538"/>
      <c r="Z296" s="538"/>
    </row>
    <row r="297" spans="1:26" ht="18" customHeight="1">
      <c r="A297" s="538"/>
      <c r="B297" s="538"/>
      <c r="C297" s="538"/>
      <c r="D297" s="538"/>
      <c r="E297" s="538"/>
      <c r="F297" s="538"/>
      <c r="G297" s="538"/>
      <c r="H297" s="538"/>
      <c r="I297" s="538"/>
      <c r="J297" s="538"/>
      <c r="K297" s="538"/>
      <c r="L297" s="538"/>
      <c r="M297" s="538"/>
      <c r="N297" s="538"/>
      <c r="O297" s="538"/>
      <c r="P297" s="538"/>
      <c r="Q297" s="538"/>
      <c r="R297" s="538"/>
      <c r="S297" s="538"/>
      <c r="T297" s="538"/>
      <c r="U297" s="538"/>
      <c r="V297" s="538"/>
      <c r="W297" s="538"/>
      <c r="X297" s="538"/>
      <c r="Y297" s="538"/>
      <c r="Z297" s="538"/>
    </row>
    <row r="298" spans="1:26" ht="18" customHeight="1">
      <c r="A298" s="538"/>
      <c r="B298" s="538"/>
      <c r="C298" s="538"/>
      <c r="D298" s="538"/>
      <c r="E298" s="538"/>
      <c r="F298" s="538"/>
      <c r="G298" s="538"/>
      <c r="H298" s="538"/>
      <c r="I298" s="538"/>
      <c r="J298" s="538"/>
      <c r="K298" s="538"/>
      <c r="L298" s="538"/>
      <c r="M298" s="538"/>
      <c r="N298" s="538"/>
      <c r="O298" s="538"/>
      <c r="P298" s="538"/>
      <c r="Q298" s="538"/>
      <c r="R298" s="538"/>
      <c r="S298" s="538"/>
      <c r="T298" s="538"/>
      <c r="U298" s="538"/>
      <c r="V298" s="538"/>
      <c r="W298" s="538"/>
      <c r="X298" s="538"/>
      <c r="Y298" s="538"/>
      <c r="Z298" s="538"/>
    </row>
    <row r="299" spans="1:26" ht="18" customHeight="1">
      <c r="A299" s="538"/>
      <c r="B299" s="538"/>
      <c r="C299" s="538"/>
      <c r="D299" s="538"/>
      <c r="E299" s="538"/>
      <c r="F299" s="538"/>
      <c r="G299" s="538"/>
      <c r="H299" s="538"/>
      <c r="I299" s="538"/>
      <c r="J299" s="538"/>
      <c r="K299" s="538"/>
      <c r="L299" s="538"/>
      <c r="M299" s="538"/>
      <c r="N299" s="538"/>
      <c r="O299" s="538"/>
      <c r="P299" s="538"/>
      <c r="Q299" s="538"/>
      <c r="R299" s="538"/>
      <c r="S299" s="538"/>
      <c r="T299" s="538"/>
      <c r="U299" s="538"/>
      <c r="V299" s="538"/>
      <c r="W299" s="538"/>
      <c r="X299" s="538"/>
      <c r="Y299" s="538"/>
      <c r="Z299" s="538"/>
    </row>
    <row r="300" spans="1:26" ht="18" customHeight="1">
      <c r="A300" s="538"/>
      <c r="B300" s="538"/>
      <c r="C300" s="538"/>
      <c r="D300" s="538"/>
      <c r="E300" s="538"/>
      <c r="F300" s="538"/>
      <c r="G300" s="538"/>
      <c r="H300" s="538"/>
      <c r="I300" s="538"/>
      <c r="J300" s="538"/>
      <c r="K300" s="538"/>
      <c r="L300" s="538"/>
      <c r="M300" s="538"/>
      <c r="N300" s="538"/>
      <c r="O300" s="538"/>
      <c r="P300" s="538"/>
      <c r="Q300" s="538"/>
      <c r="R300" s="538"/>
      <c r="S300" s="538"/>
      <c r="T300" s="538"/>
      <c r="U300" s="538"/>
      <c r="V300" s="538"/>
      <c r="W300" s="538"/>
      <c r="X300" s="538"/>
      <c r="Y300" s="538"/>
      <c r="Z300" s="538"/>
    </row>
    <row r="301" spans="1:26" ht="18" customHeight="1">
      <c r="A301" s="538"/>
      <c r="B301" s="538"/>
      <c r="C301" s="538"/>
      <c r="D301" s="538"/>
      <c r="E301" s="538"/>
      <c r="F301" s="538"/>
      <c r="G301" s="538"/>
      <c r="H301" s="538"/>
      <c r="I301" s="538"/>
      <c r="J301" s="538"/>
      <c r="K301" s="538"/>
      <c r="L301" s="538"/>
      <c r="M301" s="538"/>
      <c r="N301" s="538"/>
      <c r="O301" s="538"/>
      <c r="P301" s="538"/>
      <c r="Q301" s="538"/>
      <c r="R301" s="538"/>
      <c r="S301" s="538"/>
      <c r="T301" s="538"/>
      <c r="U301" s="538"/>
      <c r="V301" s="538"/>
      <c r="W301" s="538"/>
      <c r="X301" s="538"/>
      <c r="Y301" s="538"/>
      <c r="Z301" s="538"/>
    </row>
    <row r="302" spans="1:26" ht="18" customHeight="1">
      <c r="A302" s="538"/>
      <c r="B302" s="538"/>
      <c r="C302" s="538"/>
      <c r="D302" s="538"/>
      <c r="E302" s="538"/>
      <c r="F302" s="538"/>
      <c r="G302" s="538"/>
      <c r="H302" s="538"/>
      <c r="I302" s="538"/>
      <c r="J302" s="538"/>
      <c r="K302" s="538"/>
      <c r="L302" s="538"/>
      <c r="M302" s="538"/>
      <c r="N302" s="538"/>
      <c r="O302" s="538"/>
      <c r="P302" s="538"/>
      <c r="Q302" s="538"/>
      <c r="R302" s="538"/>
      <c r="S302" s="538"/>
      <c r="T302" s="538"/>
      <c r="U302" s="538"/>
      <c r="V302" s="538"/>
      <c r="W302" s="538"/>
      <c r="X302" s="538"/>
      <c r="Y302" s="538"/>
      <c r="Z302" s="538"/>
    </row>
    <row r="303" spans="1:26" ht="18" customHeight="1">
      <c r="A303" s="538"/>
      <c r="B303" s="538"/>
      <c r="C303" s="538"/>
      <c r="D303" s="538"/>
      <c r="E303" s="538"/>
      <c r="F303" s="538"/>
      <c r="G303" s="538"/>
      <c r="H303" s="538"/>
      <c r="I303" s="538"/>
      <c r="J303" s="538"/>
      <c r="K303" s="538"/>
      <c r="L303" s="538"/>
      <c r="M303" s="538"/>
      <c r="N303" s="538"/>
      <c r="O303" s="538"/>
      <c r="P303" s="538"/>
      <c r="Q303" s="538"/>
      <c r="R303" s="538"/>
      <c r="S303" s="538"/>
      <c r="T303" s="538"/>
      <c r="U303" s="538"/>
      <c r="V303" s="538"/>
      <c r="W303" s="538"/>
      <c r="X303" s="538"/>
      <c r="Y303" s="538"/>
      <c r="Z303" s="538"/>
    </row>
    <row r="304" spans="1:26" ht="18" customHeight="1">
      <c r="A304" s="538"/>
      <c r="B304" s="538"/>
      <c r="C304" s="538"/>
      <c r="D304" s="538"/>
      <c r="E304" s="538"/>
      <c r="F304" s="538"/>
      <c r="G304" s="538"/>
      <c r="H304" s="538"/>
      <c r="I304" s="538"/>
      <c r="J304" s="538"/>
      <c r="K304" s="538"/>
      <c r="L304" s="538"/>
      <c r="M304" s="538"/>
      <c r="N304" s="538"/>
      <c r="O304" s="538"/>
      <c r="P304" s="538"/>
      <c r="Q304" s="538"/>
      <c r="R304" s="538"/>
      <c r="S304" s="538"/>
      <c r="T304" s="538"/>
      <c r="U304" s="538"/>
      <c r="V304" s="538"/>
      <c r="W304" s="538"/>
      <c r="X304" s="538"/>
      <c r="Y304" s="538"/>
      <c r="Z304" s="538"/>
    </row>
    <row r="305" spans="1:26" ht="18" customHeight="1">
      <c r="A305" s="538"/>
      <c r="B305" s="538"/>
      <c r="C305" s="538"/>
      <c r="D305" s="538"/>
      <c r="E305" s="538"/>
      <c r="F305" s="538"/>
      <c r="G305" s="538"/>
      <c r="H305" s="538"/>
      <c r="I305" s="538"/>
      <c r="J305" s="538"/>
      <c r="K305" s="538"/>
      <c r="L305" s="538"/>
      <c r="M305" s="538"/>
      <c r="N305" s="538"/>
      <c r="O305" s="538"/>
      <c r="P305" s="538"/>
      <c r="Q305" s="538"/>
      <c r="R305" s="538"/>
      <c r="S305" s="538"/>
      <c r="T305" s="538"/>
      <c r="U305" s="538"/>
      <c r="V305" s="538"/>
      <c r="W305" s="538"/>
      <c r="X305" s="538"/>
      <c r="Y305" s="538"/>
      <c r="Z305" s="538"/>
    </row>
    <row r="306" spans="1:26" ht="18" customHeight="1">
      <c r="A306" s="538"/>
      <c r="B306" s="538"/>
      <c r="C306" s="538"/>
      <c r="D306" s="538"/>
      <c r="E306" s="538"/>
      <c r="F306" s="538"/>
      <c r="G306" s="538"/>
      <c r="H306" s="538"/>
      <c r="I306" s="538"/>
      <c r="J306" s="538"/>
      <c r="K306" s="538"/>
      <c r="L306" s="538"/>
      <c r="M306" s="538"/>
      <c r="N306" s="538"/>
      <c r="O306" s="538"/>
      <c r="P306" s="538"/>
      <c r="Q306" s="538"/>
      <c r="R306" s="538"/>
      <c r="S306" s="538"/>
      <c r="T306" s="538"/>
      <c r="U306" s="538"/>
      <c r="V306" s="538"/>
      <c r="W306" s="538"/>
      <c r="X306" s="538"/>
      <c r="Y306" s="538"/>
      <c r="Z306" s="538"/>
    </row>
    <row r="307" spans="1:26" ht="18" customHeight="1">
      <c r="A307" s="538"/>
      <c r="B307" s="538"/>
      <c r="C307" s="538"/>
      <c r="D307" s="538"/>
      <c r="E307" s="538"/>
      <c r="F307" s="538"/>
      <c r="G307" s="538"/>
      <c r="H307" s="538"/>
      <c r="I307" s="538"/>
      <c r="J307" s="538"/>
      <c r="K307" s="538"/>
      <c r="L307" s="538"/>
      <c r="M307" s="538"/>
      <c r="N307" s="538"/>
      <c r="O307" s="538"/>
      <c r="P307" s="538"/>
      <c r="Q307" s="538"/>
      <c r="R307" s="538"/>
      <c r="S307" s="538"/>
      <c r="T307" s="538"/>
      <c r="U307" s="538"/>
      <c r="V307" s="538"/>
      <c r="W307" s="538"/>
      <c r="X307" s="538"/>
      <c r="Y307" s="538"/>
      <c r="Z307" s="538"/>
    </row>
    <row r="308" spans="1:26" ht="18" customHeight="1">
      <c r="A308" s="538"/>
      <c r="B308" s="538"/>
      <c r="C308" s="538"/>
      <c r="D308" s="538"/>
      <c r="E308" s="538"/>
      <c r="F308" s="538"/>
      <c r="G308" s="538"/>
      <c r="H308" s="538"/>
      <c r="I308" s="538"/>
      <c r="J308" s="538"/>
      <c r="K308" s="538"/>
      <c r="L308" s="538"/>
      <c r="M308" s="538"/>
      <c r="N308" s="538"/>
      <c r="O308" s="538"/>
      <c r="P308" s="538"/>
      <c r="Q308" s="538"/>
      <c r="R308" s="538"/>
      <c r="S308" s="538"/>
      <c r="T308" s="538"/>
      <c r="U308" s="538"/>
      <c r="V308" s="538"/>
      <c r="W308" s="538"/>
      <c r="X308" s="538"/>
      <c r="Y308" s="538"/>
      <c r="Z308" s="538"/>
    </row>
    <row r="309" spans="1:26" ht="18" customHeight="1">
      <c r="A309" s="538"/>
      <c r="B309" s="538"/>
      <c r="C309" s="538"/>
      <c r="D309" s="538"/>
      <c r="E309" s="538"/>
      <c r="F309" s="538"/>
      <c r="G309" s="538"/>
      <c r="H309" s="538"/>
      <c r="I309" s="538"/>
      <c r="J309" s="538"/>
      <c r="K309" s="538"/>
      <c r="L309" s="538"/>
      <c r="M309" s="538"/>
      <c r="N309" s="538"/>
      <c r="O309" s="538"/>
      <c r="P309" s="538"/>
      <c r="Q309" s="538"/>
      <c r="R309" s="538"/>
      <c r="S309" s="538"/>
      <c r="T309" s="538"/>
      <c r="U309" s="538"/>
      <c r="V309" s="538"/>
      <c r="W309" s="538"/>
      <c r="X309" s="538"/>
      <c r="Y309" s="538"/>
      <c r="Z309" s="538"/>
    </row>
    <row r="310" spans="1:26" ht="18" customHeight="1">
      <c r="A310" s="538"/>
      <c r="B310" s="538"/>
      <c r="C310" s="538"/>
      <c r="D310" s="538"/>
      <c r="E310" s="538"/>
      <c r="F310" s="538"/>
      <c r="G310" s="538"/>
      <c r="H310" s="538"/>
      <c r="I310" s="538"/>
      <c r="J310" s="538"/>
      <c r="K310" s="538"/>
      <c r="L310" s="538"/>
      <c r="M310" s="538"/>
      <c r="N310" s="538"/>
      <c r="O310" s="538"/>
      <c r="P310" s="538"/>
      <c r="Q310" s="538"/>
      <c r="R310" s="538"/>
      <c r="S310" s="538"/>
      <c r="T310" s="538"/>
      <c r="U310" s="538"/>
      <c r="V310" s="538"/>
      <c r="W310" s="538"/>
      <c r="X310" s="538"/>
      <c r="Y310" s="538"/>
      <c r="Z310" s="538"/>
    </row>
    <row r="311" spans="1:26" ht="18" customHeight="1">
      <c r="A311" s="538"/>
      <c r="B311" s="538"/>
      <c r="C311" s="538"/>
      <c r="D311" s="538"/>
      <c r="E311" s="538"/>
      <c r="F311" s="538"/>
      <c r="G311" s="538"/>
      <c r="H311" s="538"/>
      <c r="I311" s="538"/>
      <c r="J311" s="538"/>
      <c r="K311" s="538"/>
      <c r="L311" s="538"/>
      <c r="M311" s="538"/>
      <c r="N311" s="538"/>
      <c r="O311" s="538"/>
      <c r="P311" s="538"/>
      <c r="Q311" s="538"/>
      <c r="R311" s="538"/>
      <c r="S311" s="538"/>
      <c r="T311" s="538"/>
      <c r="U311" s="538"/>
      <c r="V311" s="538"/>
      <c r="W311" s="538"/>
      <c r="X311" s="538"/>
      <c r="Y311" s="538"/>
      <c r="Z311" s="538"/>
    </row>
    <row r="312" spans="1:26" ht="18" customHeight="1">
      <c r="A312" s="538"/>
      <c r="B312" s="538"/>
      <c r="C312" s="538"/>
      <c r="D312" s="538"/>
      <c r="E312" s="538"/>
      <c r="F312" s="538"/>
      <c r="G312" s="538"/>
      <c r="H312" s="538"/>
      <c r="I312" s="538"/>
      <c r="J312" s="538"/>
      <c r="K312" s="538"/>
      <c r="L312" s="538"/>
      <c r="M312" s="538"/>
      <c r="N312" s="538"/>
      <c r="O312" s="538"/>
      <c r="P312" s="538"/>
      <c r="Q312" s="538"/>
      <c r="R312" s="538"/>
      <c r="S312" s="538"/>
      <c r="T312" s="538"/>
      <c r="U312" s="538"/>
      <c r="V312" s="538"/>
      <c r="W312" s="538"/>
      <c r="X312" s="538"/>
      <c r="Y312" s="538"/>
      <c r="Z312" s="538"/>
    </row>
    <row r="313" spans="1:26" ht="18" customHeight="1">
      <c r="A313" s="538"/>
      <c r="B313" s="538"/>
      <c r="C313" s="538"/>
      <c r="D313" s="538"/>
      <c r="E313" s="538"/>
      <c r="F313" s="538"/>
      <c r="G313" s="538"/>
      <c r="H313" s="538"/>
      <c r="I313" s="538"/>
      <c r="J313" s="538"/>
      <c r="K313" s="538"/>
      <c r="L313" s="538"/>
      <c r="M313" s="538"/>
      <c r="N313" s="538"/>
      <c r="O313" s="538"/>
      <c r="P313" s="538"/>
      <c r="Q313" s="538"/>
      <c r="R313" s="538"/>
      <c r="S313" s="538"/>
      <c r="T313" s="538"/>
      <c r="U313" s="538"/>
      <c r="V313" s="538"/>
      <c r="W313" s="538"/>
      <c r="X313" s="538"/>
      <c r="Y313" s="538"/>
      <c r="Z313" s="538"/>
    </row>
    <row r="314" spans="1:26" ht="18" customHeight="1">
      <c r="A314" s="538"/>
      <c r="B314" s="538"/>
      <c r="C314" s="538"/>
      <c r="D314" s="538"/>
      <c r="E314" s="538"/>
      <c r="F314" s="538"/>
      <c r="G314" s="538"/>
      <c r="H314" s="538"/>
      <c r="I314" s="538"/>
      <c r="J314" s="538"/>
      <c r="K314" s="538"/>
      <c r="L314" s="538"/>
      <c r="M314" s="538"/>
      <c r="N314" s="538"/>
      <c r="O314" s="538"/>
      <c r="P314" s="538"/>
      <c r="Q314" s="538"/>
      <c r="R314" s="538"/>
      <c r="S314" s="538"/>
      <c r="T314" s="538"/>
      <c r="U314" s="538"/>
      <c r="V314" s="538"/>
      <c r="W314" s="538"/>
      <c r="X314" s="538"/>
      <c r="Y314" s="538"/>
      <c r="Z314" s="538"/>
    </row>
    <row r="315" spans="1:26" ht="18" customHeight="1">
      <c r="A315" s="538"/>
      <c r="B315" s="538"/>
      <c r="C315" s="538"/>
      <c r="D315" s="538"/>
      <c r="E315" s="538"/>
      <c r="F315" s="538"/>
      <c r="G315" s="538"/>
      <c r="H315" s="538"/>
      <c r="I315" s="538"/>
      <c r="J315" s="538"/>
      <c r="K315" s="538"/>
      <c r="L315" s="538"/>
      <c r="M315" s="538"/>
      <c r="N315" s="538"/>
      <c r="O315" s="538"/>
      <c r="P315" s="538"/>
      <c r="Q315" s="538"/>
      <c r="R315" s="538"/>
      <c r="S315" s="538"/>
      <c r="T315" s="538"/>
      <c r="U315" s="538"/>
      <c r="V315" s="538"/>
      <c r="W315" s="538"/>
      <c r="X315" s="538"/>
      <c r="Y315" s="538"/>
      <c r="Z315" s="538"/>
    </row>
    <row r="316" spans="1:26" ht="18" customHeight="1">
      <c r="A316" s="538"/>
      <c r="B316" s="538"/>
      <c r="C316" s="538"/>
      <c r="D316" s="538"/>
      <c r="E316" s="538"/>
      <c r="F316" s="538"/>
      <c r="G316" s="538"/>
      <c r="H316" s="538"/>
      <c r="I316" s="538"/>
      <c r="J316" s="538"/>
      <c r="K316" s="538"/>
      <c r="L316" s="538"/>
      <c r="M316" s="538"/>
      <c r="N316" s="538"/>
      <c r="O316" s="538"/>
      <c r="P316" s="538"/>
      <c r="Q316" s="538"/>
      <c r="R316" s="538"/>
      <c r="S316" s="538"/>
      <c r="T316" s="538"/>
      <c r="U316" s="538"/>
      <c r="V316" s="538"/>
      <c r="W316" s="538"/>
      <c r="X316" s="538"/>
      <c r="Y316" s="538"/>
      <c r="Z316" s="538"/>
    </row>
    <row r="317" spans="1:26" ht="18" customHeight="1">
      <c r="A317" s="538"/>
      <c r="B317" s="538"/>
      <c r="C317" s="538"/>
      <c r="D317" s="538"/>
      <c r="E317" s="538"/>
      <c r="F317" s="538"/>
      <c r="G317" s="538"/>
      <c r="H317" s="538"/>
      <c r="I317" s="538"/>
      <c r="J317" s="538"/>
      <c r="K317" s="538"/>
      <c r="L317" s="538"/>
      <c r="M317" s="538"/>
      <c r="N317" s="538"/>
      <c r="O317" s="538"/>
      <c r="P317" s="538"/>
      <c r="Q317" s="538"/>
      <c r="R317" s="538"/>
      <c r="S317" s="538"/>
      <c r="T317" s="538"/>
      <c r="U317" s="538"/>
      <c r="V317" s="538"/>
      <c r="W317" s="538"/>
      <c r="X317" s="538"/>
      <c r="Y317" s="538"/>
      <c r="Z317" s="538"/>
    </row>
    <row r="318" spans="1:26" ht="18" customHeight="1">
      <c r="A318" s="538"/>
      <c r="B318" s="538"/>
      <c r="C318" s="538"/>
      <c r="D318" s="538"/>
      <c r="E318" s="538"/>
      <c r="F318" s="538"/>
      <c r="G318" s="538"/>
      <c r="H318" s="538"/>
      <c r="I318" s="538"/>
      <c r="J318" s="538"/>
      <c r="K318" s="538"/>
      <c r="L318" s="538"/>
      <c r="M318" s="538"/>
      <c r="N318" s="538"/>
      <c r="O318" s="538"/>
      <c r="P318" s="538"/>
      <c r="Q318" s="538"/>
      <c r="R318" s="538"/>
      <c r="S318" s="538"/>
      <c r="T318" s="538"/>
      <c r="U318" s="538"/>
      <c r="V318" s="538"/>
      <c r="W318" s="538"/>
      <c r="X318" s="538"/>
      <c r="Y318" s="538"/>
      <c r="Z318" s="538"/>
    </row>
    <row r="319" spans="1:26" ht="18" customHeight="1">
      <c r="A319" s="538"/>
      <c r="B319" s="538"/>
      <c r="C319" s="538"/>
      <c r="D319" s="538"/>
      <c r="E319" s="538"/>
      <c r="F319" s="538"/>
      <c r="G319" s="538"/>
      <c r="H319" s="538"/>
      <c r="I319" s="538"/>
      <c r="J319" s="538"/>
      <c r="K319" s="538"/>
      <c r="L319" s="538"/>
      <c r="M319" s="538"/>
      <c r="N319" s="538"/>
      <c r="O319" s="538"/>
      <c r="P319" s="538"/>
      <c r="Q319" s="538"/>
      <c r="R319" s="538"/>
      <c r="S319" s="538"/>
      <c r="T319" s="538"/>
      <c r="U319" s="538"/>
      <c r="V319" s="538"/>
      <c r="W319" s="538"/>
      <c r="X319" s="538"/>
      <c r="Y319" s="538"/>
      <c r="Z319" s="538"/>
    </row>
    <row r="320" spans="1:26" ht="18" customHeight="1">
      <c r="A320" s="538"/>
      <c r="B320" s="538"/>
      <c r="C320" s="538"/>
      <c r="D320" s="538"/>
      <c r="E320" s="538"/>
      <c r="F320" s="538"/>
      <c r="G320" s="538"/>
      <c r="H320" s="538"/>
      <c r="I320" s="538"/>
      <c r="J320" s="538"/>
      <c r="K320" s="538"/>
      <c r="L320" s="538"/>
      <c r="M320" s="538"/>
      <c r="N320" s="538"/>
      <c r="O320" s="538"/>
      <c r="P320" s="538"/>
      <c r="Q320" s="538"/>
      <c r="R320" s="538"/>
      <c r="S320" s="538"/>
      <c r="T320" s="538"/>
      <c r="U320" s="538"/>
      <c r="V320" s="538"/>
      <c r="W320" s="538"/>
      <c r="X320" s="538"/>
      <c r="Y320" s="538"/>
      <c r="Z320" s="538"/>
    </row>
    <row r="321" spans="1:26" ht="18" customHeight="1">
      <c r="A321" s="538"/>
      <c r="B321" s="538"/>
      <c r="C321" s="538"/>
      <c r="D321" s="538"/>
      <c r="E321" s="538"/>
      <c r="F321" s="538"/>
      <c r="G321" s="538"/>
      <c r="H321" s="538"/>
      <c r="I321" s="538"/>
      <c r="J321" s="538"/>
      <c r="K321" s="538"/>
      <c r="L321" s="538"/>
      <c r="M321" s="538"/>
      <c r="N321" s="538"/>
      <c r="O321" s="538"/>
      <c r="P321" s="538"/>
      <c r="Q321" s="538"/>
      <c r="R321" s="538"/>
      <c r="S321" s="538"/>
      <c r="T321" s="538"/>
      <c r="U321" s="538"/>
      <c r="V321" s="538"/>
      <c r="W321" s="538"/>
      <c r="X321" s="538"/>
      <c r="Y321" s="538"/>
      <c r="Z321" s="538"/>
    </row>
    <row r="322" spans="1:26" ht="18" customHeight="1">
      <c r="A322" s="538"/>
      <c r="B322" s="538"/>
      <c r="C322" s="538"/>
      <c r="D322" s="538"/>
      <c r="E322" s="538"/>
      <c r="F322" s="538"/>
      <c r="G322" s="538"/>
      <c r="H322" s="538"/>
      <c r="I322" s="538"/>
      <c r="J322" s="538"/>
      <c r="K322" s="538"/>
      <c r="L322" s="538"/>
      <c r="M322" s="538"/>
      <c r="N322" s="538"/>
      <c r="O322" s="538"/>
      <c r="P322" s="538"/>
      <c r="Q322" s="538"/>
      <c r="R322" s="538"/>
      <c r="S322" s="538"/>
      <c r="T322" s="538"/>
      <c r="U322" s="538"/>
      <c r="V322" s="538"/>
      <c r="W322" s="538"/>
      <c r="X322" s="538"/>
      <c r="Y322" s="538"/>
      <c r="Z322" s="538"/>
    </row>
    <row r="323" spans="1:26" ht="18" customHeight="1">
      <c r="A323" s="538"/>
      <c r="B323" s="538"/>
      <c r="C323" s="538"/>
      <c r="D323" s="538"/>
      <c r="E323" s="538"/>
      <c r="F323" s="538"/>
      <c r="G323" s="538"/>
      <c r="H323" s="538"/>
      <c r="I323" s="538"/>
      <c r="J323" s="538"/>
      <c r="K323" s="538"/>
      <c r="L323" s="538"/>
      <c r="M323" s="538"/>
      <c r="N323" s="538"/>
      <c r="O323" s="538"/>
      <c r="P323" s="538"/>
      <c r="Q323" s="538"/>
      <c r="R323" s="538"/>
      <c r="S323" s="538"/>
      <c r="T323" s="538"/>
      <c r="U323" s="538"/>
      <c r="V323" s="538"/>
      <c r="W323" s="538"/>
      <c r="X323" s="538"/>
      <c r="Y323" s="538"/>
      <c r="Z323" s="538"/>
    </row>
    <row r="324" spans="1:26" ht="18" customHeight="1">
      <c r="A324" s="538"/>
      <c r="B324" s="538"/>
      <c r="C324" s="538"/>
      <c r="D324" s="538"/>
      <c r="E324" s="538"/>
      <c r="F324" s="538"/>
      <c r="G324" s="538"/>
      <c r="H324" s="538"/>
      <c r="I324" s="538"/>
      <c r="J324" s="538"/>
      <c r="K324" s="538"/>
      <c r="L324" s="538"/>
      <c r="M324" s="538"/>
      <c r="N324" s="538"/>
      <c r="O324" s="538"/>
      <c r="P324" s="538"/>
      <c r="Q324" s="538"/>
      <c r="R324" s="538"/>
      <c r="S324" s="538"/>
      <c r="T324" s="538"/>
      <c r="U324" s="538"/>
      <c r="V324" s="538"/>
      <c r="W324" s="538"/>
      <c r="X324" s="538"/>
      <c r="Y324" s="538"/>
      <c r="Z324" s="538"/>
    </row>
    <row r="325" spans="1:26" ht="18" customHeight="1">
      <c r="A325" s="538"/>
      <c r="B325" s="538"/>
      <c r="C325" s="538"/>
      <c r="D325" s="538"/>
      <c r="E325" s="538"/>
      <c r="F325" s="538"/>
      <c r="G325" s="538"/>
      <c r="H325" s="538"/>
      <c r="I325" s="538"/>
      <c r="J325" s="538"/>
      <c r="K325" s="538"/>
      <c r="L325" s="538"/>
      <c r="M325" s="538"/>
      <c r="N325" s="538"/>
      <c r="O325" s="538"/>
      <c r="P325" s="538"/>
      <c r="Q325" s="538"/>
      <c r="R325" s="538"/>
      <c r="S325" s="538"/>
      <c r="T325" s="538"/>
      <c r="U325" s="538"/>
      <c r="V325" s="538"/>
      <c r="W325" s="538"/>
      <c r="X325" s="538"/>
      <c r="Y325" s="538"/>
      <c r="Z325" s="538"/>
    </row>
    <row r="326" spans="1:26" ht="18" customHeight="1">
      <c r="A326" s="538"/>
      <c r="B326" s="538"/>
      <c r="C326" s="538"/>
      <c r="D326" s="538"/>
      <c r="E326" s="538"/>
      <c r="F326" s="538"/>
      <c r="G326" s="538"/>
      <c r="H326" s="538"/>
      <c r="I326" s="538"/>
      <c r="J326" s="538"/>
      <c r="K326" s="538"/>
      <c r="L326" s="538"/>
      <c r="M326" s="538"/>
      <c r="N326" s="538"/>
      <c r="O326" s="538"/>
      <c r="P326" s="538"/>
      <c r="Q326" s="538"/>
      <c r="R326" s="538"/>
      <c r="S326" s="538"/>
      <c r="T326" s="538"/>
      <c r="U326" s="538"/>
      <c r="V326" s="538"/>
      <c r="W326" s="538"/>
      <c r="X326" s="538"/>
      <c r="Y326" s="538"/>
      <c r="Z326" s="538"/>
    </row>
    <row r="327" spans="1:26" ht="18" customHeight="1">
      <c r="A327" s="538"/>
      <c r="B327" s="538"/>
      <c r="C327" s="538"/>
      <c r="D327" s="538"/>
      <c r="E327" s="538"/>
      <c r="F327" s="538"/>
      <c r="G327" s="538"/>
      <c r="H327" s="538"/>
      <c r="I327" s="538"/>
      <c r="J327" s="538"/>
      <c r="K327" s="538"/>
      <c r="L327" s="538"/>
      <c r="M327" s="538"/>
      <c r="N327" s="538"/>
      <c r="O327" s="538"/>
      <c r="P327" s="538"/>
      <c r="Q327" s="538"/>
      <c r="R327" s="538"/>
      <c r="S327" s="538"/>
      <c r="T327" s="538"/>
      <c r="U327" s="538"/>
      <c r="V327" s="538"/>
      <c r="W327" s="538"/>
      <c r="X327" s="538"/>
      <c r="Y327" s="538"/>
      <c r="Z327" s="538"/>
    </row>
    <row r="328" spans="1:26" ht="18" customHeight="1">
      <c r="A328" s="538"/>
      <c r="B328" s="538"/>
      <c r="C328" s="538"/>
      <c r="D328" s="538"/>
      <c r="E328" s="538"/>
      <c r="F328" s="538"/>
      <c r="G328" s="538"/>
      <c r="H328" s="538"/>
      <c r="I328" s="538"/>
      <c r="J328" s="538"/>
      <c r="K328" s="538"/>
      <c r="L328" s="538"/>
      <c r="M328" s="538"/>
      <c r="N328" s="538"/>
      <c r="O328" s="538"/>
      <c r="P328" s="538"/>
      <c r="Q328" s="538"/>
      <c r="R328" s="538"/>
      <c r="S328" s="538"/>
      <c r="T328" s="538"/>
      <c r="U328" s="538"/>
      <c r="V328" s="538"/>
      <c r="W328" s="538"/>
      <c r="X328" s="538"/>
      <c r="Y328" s="538"/>
      <c r="Z328" s="538"/>
    </row>
    <row r="329" spans="1:26" ht="18" customHeight="1">
      <c r="A329" s="538"/>
      <c r="B329" s="538"/>
      <c r="C329" s="538"/>
      <c r="D329" s="538"/>
      <c r="E329" s="538"/>
      <c r="F329" s="538"/>
      <c r="G329" s="538"/>
      <c r="H329" s="538"/>
      <c r="I329" s="538"/>
      <c r="J329" s="538"/>
      <c r="K329" s="538"/>
      <c r="L329" s="538"/>
      <c r="M329" s="538"/>
      <c r="N329" s="538"/>
      <c r="O329" s="538"/>
      <c r="P329" s="538"/>
      <c r="Q329" s="538"/>
      <c r="R329" s="538"/>
      <c r="S329" s="538"/>
      <c r="T329" s="538"/>
      <c r="U329" s="538"/>
      <c r="V329" s="538"/>
      <c r="W329" s="538"/>
      <c r="X329" s="538"/>
      <c r="Y329" s="538"/>
      <c r="Z329" s="538"/>
    </row>
    <row r="330" spans="1:26" ht="18" customHeight="1">
      <c r="A330" s="538"/>
      <c r="B330" s="538"/>
      <c r="C330" s="538"/>
      <c r="D330" s="538"/>
      <c r="E330" s="538"/>
      <c r="F330" s="538"/>
      <c r="G330" s="538"/>
      <c r="H330" s="538"/>
      <c r="I330" s="538"/>
      <c r="J330" s="538"/>
      <c r="K330" s="538"/>
      <c r="L330" s="538"/>
      <c r="M330" s="538"/>
      <c r="N330" s="538"/>
      <c r="O330" s="538"/>
      <c r="P330" s="538"/>
      <c r="Q330" s="538"/>
      <c r="R330" s="538"/>
      <c r="S330" s="538"/>
      <c r="T330" s="538"/>
      <c r="U330" s="538"/>
      <c r="V330" s="538"/>
      <c r="W330" s="538"/>
      <c r="X330" s="538"/>
      <c r="Y330" s="538"/>
      <c r="Z330" s="538"/>
    </row>
    <row r="331" spans="1:26" ht="18" customHeight="1">
      <c r="A331" s="538"/>
      <c r="B331" s="538"/>
      <c r="C331" s="538"/>
      <c r="D331" s="538"/>
      <c r="E331" s="538"/>
      <c r="F331" s="538"/>
      <c r="G331" s="538"/>
      <c r="H331" s="538"/>
      <c r="I331" s="538"/>
      <c r="J331" s="538"/>
      <c r="K331" s="538"/>
      <c r="L331" s="538"/>
      <c r="M331" s="538"/>
      <c r="N331" s="538"/>
      <c r="O331" s="538"/>
      <c r="P331" s="538"/>
      <c r="Q331" s="538"/>
      <c r="R331" s="538"/>
      <c r="S331" s="538"/>
      <c r="T331" s="538"/>
      <c r="U331" s="538"/>
      <c r="V331" s="538"/>
      <c r="W331" s="538"/>
      <c r="X331" s="538"/>
      <c r="Y331" s="538"/>
      <c r="Z331" s="538"/>
    </row>
    <row r="332" spans="1:26" ht="18" customHeight="1">
      <c r="A332" s="538"/>
      <c r="B332" s="538"/>
      <c r="C332" s="538"/>
      <c r="D332" s="538"/>
      <c r="E332" s="538"/>
      <c r="F332" s="538"/>
      <c r="G332" s="538"/>
      <c r="H332" s="538"/>
      <c r="I332" s="538"/>
      <c r="J332" s="538"/>
      <c r="K332" s="538"/>
      <c r="L332" s="538"/>
      <c r="M332" s="538"/>
      <c r="N332" s="538"/>
      <c r="O332" s="538"/>
      <c r="P332" s="538"/>
      <c r="Q332" s="538"/>
      <c r="R332" s="538"/>
      <c r="S332" s="538"/>
      <c r="T332" s="538"/>
      <c r="U332" s="538"/>
      <c r="V332" s="538"/>
      <c r="W332" s="538"/>
      <c r="X332" s="538"/>
      <c r="Y332" s="538"/>
      <c r="Z332" s="538"/>
    </row>
    <row r="333" spans="1:26" ht="18" customHeight="1">
      <c r="A333" s="538"/>
      <c r="B333" s="538"/>
      <c r="C333" s="538"/>
      <c r="D333" s="538"/>
      <c r="E333" s="538"/>
      <c r="F333" s="538"/>
      <c r="G333" s="538"/>
      <c r="H333" s="538"/>
      <c r="I333" s="538"/>
      <c r="J333" s="538"/>
      <c r="K333" s="538"/>
      <c r="L333" s="538"/>
      <c r="M333" s="538"/>
      <c r="N333" s="538"/>
      <c r="O333" s="538"/>
      <c r="P333" s="538"/>
      <c r="Q333" s="538"/>
      <c r="R333" s="538"/>
      <c r="S333" s="538"/>
      <c r="T333" s="538"/>
      <c r="U333" s="538"/>
      <c r="V333" s="538"/>
      <c r="W333" s="538"/>
      <c r="X333" s="538"/>
      <c r="Y333" s="538"/>
      <c r="Z333" s="538"/>
    </row>
    <row r="334" spans="1:26" ht="18" customHeight="1">
      <c r="A334" s="538"/>
      <c r="B334" s="538"/>
      <c r="C334" s="538"/>
      <c r="D334" s="538"/>
      <c r="E334" s="538"/>
      <c r="F334" s="538"/>
      <c r="G334" s="538"/>
      <c r="H334" s="538"/>
      <c r="I334" s="538"/>
      <c r="J334" s="538"/>
      <c r="K334" s="538"/>
      <c r="L334" s="538"/>
      <c r="M334" s="538"/>
      <c r="N334" s="538"/>
      <c r="O334" s="538"/>
      <c r="P334" s="538"/>
      <c r="Q334" s="538"/>
      <c r="R334" s="538"/>
      <c r="S334" s="538"/>
      <c r="T334" s="538"/>
      <c r="U334" s="538"/>
      <c r="V334" s="538"/>
      <c r="W334" s="538"/>
      <c r="X334" s="538"/>
      <c r="Y334" s="538"/>
      <c r="Z334" s="538"/>
    </row>
    <row r="335" spans="1:26" ht="18" customHeight="1">
      <c r="A335" s="538"/>
      <c r="B335" s="538"/>
      <c r="C335" s="538"/>
      <c r="D335" s="538"/>
      <c r="E335" s="538"/>
      <c r="F335" s="538"/>
      <c r="G335" s="538"/>
      <c r="H335" s="538"/>
      <c r="I335" s="538"/>
      <c r="J335" s="538"/>
      <c r="K335" s="538"/>
      <c r="L335" s="538"/>
      <c r="M335" s="538"/>
      <c r="N335" s="538"/>
      <c r="O335" s="538"/>
      <c r="P335" s="538"/>
      <c r="Q335" s="538"/>
      <c r="R335" s="538"/>
      <c r="S335" s="538"/>
      <c r="T335" s="538"/>
      <c r="U335" s="538"/>
      <c r="V335" s="538"/>
      <c r="W335" s="538"/>
      <c r="X335" s="538"/>
      <c r="Y335" s="538"/>
      <c r="Z335" s="538"/>
    </row>
    <row r="336" spans="1:26" ht="18" customHeight="1">
      <c r="A336" s="538"/>
      <c r="B336" s="538"/>
      <c r="C336" s="538"/>
      <c r="D336" s="538"/>
      <c r="E336" s="538"/>
      <c r="F336" s="538"/>
      <c r="G336" s="538"/>
      <c r="H336" s="538"/>
      <c r="I336" s="538"/>
      <c r="J336" s="538"/>
      <c r="K336" s="538"/>
      <c r="L336" s="538"/>
      <c r="M336" s="538"/>
      <c r="N336" s="538"/>
      <c r="O336" s="538"/>
      <c r="P336" s="538"/>
      <c r="Q336" s="538"/>
      <c r="R336" s="538"/>
      <c r="S336" s="538"/>
      <c r="T336" s="538"/>
      <c r="U336" s="538"/>
      <c r="V336" s="538"/>
      <c r="W336" s="538"/>
      <c r="X336" s="538"/>
      <c r="Y336" s="538"/>
      <c r="Z336" s="538"/>
    </row>
    <row r="337" spans="1:26" ht="18" customHeight="1">
      <c r="A337" s="538"/>
      <c r="B337" s="538"/>
      <c r="C337" s="538"/>
      <c r="D337" s="538"/>
      <c r="E337" s="538"/>
      <c r="F337" s="538"/>
      <c r="G337" s="538"/>
      <c r="H337" s="538"/>
      <c r="I337" s="538"/>
      <c r="J337" s="538"/>
      <c r="K337" s="538"/>
      <c r="L337" s="538"/>
      <c r="M337" s="538"/>
      <c r="N337" s="538"/>
      <c r="O337" s="538"/>
      <c r="P337" s="538"/>
      <c r="Q337" s="538"/>
      <c r="R337" s="538"/>
      <c r="S337" s="538"/>
      <c r="T337" s="538"/>
      <c r="U337" s="538"/>
      <c r="V337" s="538"/>
      <c r="W337" s="538"/>
      <c r="X337" s="538"/>
      <c r="Y337" s="538"/>
      <c r="Z337" s="538"/>
    </row>
    <row r="338" spans="1:26" ht="18" customHeight="1">
      <c r="A338" s="538"/>
      <c r="B338" s="538"/>
      <c r="C338" s="538"/>
      <c r="D338" s="538"/>
      <c r="E338" s="538"/>
      <c r="F338" s="538"/>
      <c r="G338" s="538"/>
      <c r="H338" s="538"/>
      <c r="I338" s="538"/>
      <c r="J338" s="538"/>
      <c r="K338" s="538"/>
      <c r="L338" s="538"/>
      <c r="M338" s="538"/>
      <c r="N338" s="538"/>
      <c r="O338" s="538"/>
      <c r="P338" s="538"/>
      <c r="Q338" s="538"/>
      <c r="R338" s="538"/>
      <c r="S338" s="538"/>
      <c r="T338" s="538"/>
      <c r="U338" s="538"/>
      <c r="V338" s="538"/>
      <c r="W338" s="538"/>
      <c r="X338" s="538"/>
      <c r="Y338" s="538"/>
      <c r="Z338" s="538"/>
    </row>
    <row r="339" spans="1:26" ht="18" customHeight="1">
      <c r="A339" s="538"/>
      <c r="B339" s="538"/>
      <c r="C339" s="538"/>
      <c r="D339" s="538"/>
      <c r="E339" s="538"/>
      <c r="F339" s="538"/>
      <c r="G339" s="538"/>
      <c r="H339" s="538"/>
      <c r="I339" s="538"/>
      <c r="J339" s="538"/>
      <c r="K339" s="538"/>
      <c r="L339" s="538"/>
      <c r="M339" s="538"/>
      <c r="N339" s="538"/>
      <c r="O339" s="538"/>
      <c r="P339" s="538"/>
      <c r="Q339" s="538"/>
      <c r="R339" s="538"/>
      <c r="S339" s="538"/>
      <c r="T339" s="538"/>
      <c r="U339" s="538"/>
      <c r="V339" s="538"/>
      <c r="W339" s="538"/>
      <c r="X339" s="538"/>
      <c r="Y339" s="538"/>
      <c r="Z339" s="538"/>
    </row>
    <row r="340" spans="1:26" ht="18" customHeight="1">
      <c r="A340" s="538"/>
      <c r="B340" s="538"/>
      <c r="C340" s="538"/>
      <c r="D340" s="538"/>
      <c r="E340" s="538"/>
      <c r="F340" s="538"/>
      <c r="G340" s="538"/>
      <c r="H340" s="538"/>
      <c r="I340" s="538"/>
      <c r="J340" s="538"/>
      <c r="K340" s="538"/>
      <c r="L340" s="538"/>
      <c r="M340" s="538"/>
      <c r="N340" s="538"/>
      <c r="O340" s="538"/>
      <c r="P340" s="538"/>
      <c r="Q340" s="538"/>
      <c r="R340" s="538"/>
      <c r="S340" s="538"/>
      <c r="T340" s="538"/>
      <c r="U340" s="538"/>
      <c r="V340" s="538"/>
      <c r="W340" s="538"/>
      <c r="X340" s="538"/>
      <c r="Y340" s="538"/>
      <c r="Z340" s="538"/>
    </row>
    <row r="341" spans="1:26" ht="18" customHeight="1">
      <c r="A341" s="538"/>
      <c r="B341" s="538"/>
      <c r="C341" s="538"/>
      <c r="D341" s="538"/>
      <c r="E341" s="538"/>
      <c r="F341" s="538"/>
      <c r="G341" s="538"/>
      <c r="H341" s="538"/>
      <c r="I341" s="538"/>
      <c r="J341" s="538"/>
      <c r="K341" s="538"/>
      <c r="L341" s="538"/>
      <c r="M341" s="538"/>
      <c r="N341" s="538"/>
      <c r="O341" s="538"/>
      <c r="P341" s="538"/>
      <c r="Q341" s="538"/>
      <c r="R341" s="538"/>
      <c r="S341" s="538"/>
      <c r="T341" s="538"/>
      <c r="U341" s="538"/>
      <c r="V341" s="538"/>
      <c r="W341" s="538"/>
      <c r="X341" s="538"/>
      <c r="Y341" s="538"/>
      <c r="Z341" s="538"/>
    </row>
    <row r="342" spans="1:26" ht="18" customHeight="1">
      <c r="A342" s="538"/>
      <c r="B342" s="538"/>
      <c r="C342" s="538"/>
      <c r="D342" s="538"/>
      <c r="E342" s="538"/>
      <c r="F342" s="538"/>
      <c r="G342" s="538"/>
      <c r="H342" s="538"/>
      <c r="I342" s="538"/>
      <c r="J342" s="538"/>
      <c r="K342" s="538"/>
      <c r="L342" s="538"/>
      <c r="M342" s="538"/>
      <c r="N342" s="538"/>
      <c r="O342" s="538"/>
      <c r="P342" s="538"/>
      <c r="Q342" s="538"/>
      <c r="R342" s="538"/>
      <c r="S342" s="538"/>
      <c r="T342" s="538"/>
      <c r="U342" s="538"/>
      <c r="V342" s="538"/>
      <c r="W342" s="538"/>
      <c r="X342" s="538"/>
      <c r="Y342" s="538"/>
      <c r="Z342" s="538"/>
    </row>
    <row r="343" spans="1:26" ht="18" customHeight="1">
      <c r="A343" s="538"/>
      <c r="B343" s="538"/>
      <c r="C343" s="538"/>
      <c r="D343" s="538"/>
      <c r="E343" s="538"/>
      <c r="F343" s="538"/>
      <c r="G343" s="538"/>
      <c r="H343" s="538"/>
      <c r="I343" s="538"/>
      <c r="J343" s="538"/>
      <c r="K343" s="538"/>
      <c r="L343" s="538"/>
      <c r="M343" s="538"/>
      <c r="N343" s="538"/>
      <c r="O343" s="538"/>
      <c r="P343" s="538"/>
      <c r="Q343" s="538"/>
      <c r="R343" s="538"/>
      <c r="S343" s="538"/>
      <c r="T343" s="538"/>
      <c r="U343" s="538"/>
      <c r="V343" s="538"/>
      <c r="W343" s="538"/>
      <c r="X343" s="538"/>
      <c r="Y343" s="538"/>
      <c r="Z343" s="538"/>
    </row>
    <row r="344" spans="1:26" ht="18" customHeight="1">
      <c r="A344" s="538"/>
      <c r="B344" s="538"/>
      <c r="C344" s="538"/>
      <c r="D344" s="538"/>
      <c r="E344" s="538"/>
      <c r="F344" s="538"/>
      <c r="G344" s="538"/>
      <c r="H344" s="538"/>
      <c r="I344" s="538"/>
      <c r="J344" s="538"/>
      <c r="K344" s="538"/>
      <c r="L344" s="538"/>
      <c r="M344" s="538"/>
      <c r="N344" s="538"/>
      <c r="O344" s="538"/>
      <c r="P344" s="538"/>
      <c r="Q344" s="538"/>
      <c r="R344" s="538"/>
      <c r="S344" s="538"/>
      <c r="T344" s="538"/>
      <c r="U344" s="538"/>
      <c r="V344" s="538"/>
      <c r="W344" s="538"/>
      <c r="X344" s="538"/>
      <c r="Y344" s="538"/>
      <c r="Z344" s="538"/>
    </row>
    <row r="345" spans="1:26" ht="18" customHeight="1">
      <c r="A345" s="538"/>
      <c r="B345" s="538"/>
      <c r="C345" s="538"/>
      <c r="D345" s="538"/>
      <c r="E345" s="538"/>
      <c r="F345" s="538"/>
      <c r="G345" s="538"/>
      <c r="H345" s="538"/>
      <c r="I345" s="538"/>
      <c r="J345" s="538"/>
      <c r="K345" s="538"/>
      <c r="L345" s="538"/>
      <c r="M345" s="538"/>
      <c r="N345" s="538"/>
      <c r="O345" s="538"/>
      <c r="P345" s="538"/>
      <c r="Q345" s="538"/>
      <c r="R345" s="538"/>
      <c r="S345" s="538"/>
      <c r="T345" s="538"/>
      <c r="U345" s="538"/>
      <c r="V345" s="538"/>
      <c r="W345" s="538"/>
      <c r="X345" s="538"/>
      <c r="Y345" s="538"/>
      <c r="Z345" s="538"/>
    </row>
    <row r="346" spans="1:26" ht="18" customHeight="1">
      <c r="A346" s="538"/>
      <c r="B346" s="538"/>
      <c r="C346" s="538"/>
      <c r="D346" s="538"/>
      <c r="E346" s="538"/>
      <c r="F346" s="538"/>
      <c r="G346" s="538"/>
      <c r="H346" s="538"/>
      <c r="I346" s="538"/>
      <c r="J346" s="538"/>
      <c r="K346" s="538"/>
      <c r="L346" s="538"/>
      <c r="M346" s="538"/>
      <c r="N346" s="538"/>
      <c r="O346" s="538"/>
      <c r="P346" s="538"/>
      <c r="Q346" s="538"/>
      <c r="R346" s="538"/>
      <c r="S346" s="538"/>
      <c r="T346" s="538"/>
      <c r="U346" s="538"/>
      <c r="V346" s="538"/>
      <c r="W346" s="538"/>
      <c r="X346" s="538"/>
      <c r="Y346" s="538"/>
      <c r="Z346" s="538"/>
    </row>
    <row r="347" spans="1:26" ht="18" customHeight="1">
      <c r="A347" s="538"/>
      <c r="B347" s="538"/>
      <c r="C347" s="538"/>
      <c r="D347" s="538"/>
      <c r="E347" s="538"/>
      <c r="F347" s="538"/>
      <c r="G347" s="538"/>
      <c r="H347" s="538"/>
      <c r="I347" s="538"/>
      <c r="J347" s="538"/>
      <c r="K347" s="538"/>
      <c r="L347" s="538"/>
      <c r="M347" s="538"/>
      <c r="N347" s="538"/>
      <c r="O347" s="538"/>
      <c r="P347" s="538"/>
      <c r="Q347" s="538"/>
      <c r="R347" s="538"/>
      <c r="S347" s="538"/>
      <c r="T347" s="538"/>
      <c r="U347" s="538"/>
      <c r="V347" s="538"/>
      <c r="W347" s="538"/>
      <c r="X347" s="538"/>
      <c r="Y347" s="538"/>
      <c r="Z347" s="538"/>
    </row>
    <row r="348" spans="1:26" ht="18" customHeight="1">
      <c r="A348" s="538"/>
      <c r="B348" s="538"/>
      <c r="C348" s="538"/>
      <c r="D348" s="538"/>
      <c r="E348" s="538"/>
      <c r="F348" s="538"/>
      <c r="G348" s="538"/>
      <c r="H348" s="538"/>
      <c r="I348" s="538"/>
      <c r="J348" s="538"/>
      <c r="K348" s="538"/>
      <c r="L348" s="538"/>
      <c r="M348" s="538"/>
      <c r="N348" s="538"/>
      <c r="O348" s="538"/>
      <c r="P348" s="538"/>
      <c r="Q348" s="538"/>
      <c r="R348" s="538"/>
      <c r="S348" s="538"/>
      <c r="T348" s="538"/>
      <c r="U348" s="538"/>
      <c r="V348" s="538"/>
      <c r="W348" s="538"/>
      <c r="X348" s="538"/>
      <c r="Y348" s="538"/>
      <c r="Z348" s="538"/>
    </row>
    <row r="349" spans="1:26" ht="18" customHeight="1">
      <c r="A349" s="538"/>
      <c r="B349" s="538"/>
      <c r="C349" s="538"/>
      <c r="D349" s="538"/>
      <c r="E349" s="538"/>
      <c r="F349" s="538"/>
      <c r="G349" s="538"/>
      <c r="H349" s="538"/>
      <c r="I349" s="538"/>
      <c r="J349" s="538"/>
      <c r="K349" s="538"/>
      <c r="L349" s="538"/>
      <c r="M349" s="538"/>
      <c r="N349" s="538"/>
      <c r="O349" s="538"/>
      <c r="P349" s="538"/>
      <c r="Q349" s="538"/>
      <c r="R349" s="538"/>
      <c r="S349" s="538"/>
      <c r="T349" s="538"/>
      <c r="U349" s="538"/>
      <c r="V349" s="538"/>
      <c r="W349" s="538"/>
      <c r="X349" s="538"/>
      <c r="Y349" s="538"/>
      <c r="Z349" s="538"/>
    </row>
    <row r="350" spans="1:26" ht="18" customHeight="1">
      <c r="A350" s="538"/>
      <c r="B350" s="538"/>
      <c r="C350" s="538"/>
      <c r="D350" s="538"/>
      <c r="E350" s="538"/>
      <c r="F350" s="538"/>
      <c r="G350" s="538"/>
      <c r="H350" s="538"/>
      <c r="I350" s="538"/>
      <c r="J350" s="538"/>
      <c r="K350" s="538"/>
      <c r="L350" s="538"/>
      <c r="M350" s="538"/>
      <c r="N350" s="538"/>
      <c r="O350" s="538"/>
      <c r="P350" s="538"/>
      <c r="Q350" s="538"/>
      <c r="R350" s="538"/>
      <c r="S350" s="538"/>
      <c r="T350" s="538"/>
      <c r="U350" s="538"/>
      <c r="V350" s="538"/>
      <c r="W350" s="538"/>
      <c r="X350" s="538"/>
      <c r="Y350" s="538"/>
      <c r="Z350" s="538"/>
    </row>
    <row r="351" spans="1:26" ht="18" customHeight="1">
      <c r="A351" s="538"/>
      <c r="B351" s="538"/>
      <c r="C351" s="538"/>
      <c r="D351" s="538"/>
      <c r="E351" s="538"/>
      <c r="F351" s="538"/>
      <c r="G351" s="538"/>
      <c r="H351" s="538"/>
      <c r="I351" s="538"/>
      <c r="J351" s="538"/>
      <c r="K351" s="538"/>
      <c r="L351" s="538"/>
      <c r="M351" s="538"/>
      <c r="N351" s="538"/>
      <c r="O351" s="538"/>
      <c r="P351" s="538"/>
      <c r="Q351" s="538"/>
      <c r="R351" s="538"/>
      <c r="S351" s="538"/>
      <c r="T351" s="538"/>
      <c r="U351" s="538"/>
      <c r="V351" s="538"/>
      <c r="W351" s="538"/>
      <c r="X351" s="538"/>
      <c r="Y351" s="538"/>
      <c r="Z351" s="538"/>
    </row>
    <row r="352" spans="1:26" ht="18" customHeight="1">
      <c r="A352" s="538"/>
      <c r="B352" s="538"/>
      <c r="C352" s="538"/>
      <c r="D352" s="538"/>
      <c r="E352" s="538"/>
      <c r="F352" s="538"/>
      <c r="G352" s="538"/>
      <c r="H352" s="538"/>
      <c r="I352" s="538"/>
      <c r="J352" s="538"/>
      <c r="K352" s="538"/>
      <c r="L352" s="538"/>
      <c r="M352" s="538"/>
      <c r="N352" s="538"/>
      <c r="O352" s="538"/>
      <c r="P352" s="538"/>
      <c r="Q352" s="538"/>
      <c r="R352" s="538"/>
      <c r="S352" s="538"/>
      <c r="T352" s="538"/>
      <c r="U352" s="538"/>
      <c r="V352" s="538"/>
      <c r="W352" s="538"/>
      <c r="X352" s="538"/>
      <c r="Y352" s="538"/>
      <c r="Z352" s="538"/>
    </row>
    <row r="353" spans="1:26" ht="18" customHeight="1">
      <c r="A353" s="538"/>
      <c r="B353" s="538"/>
      <c r="C353" s="538"/>
      <c r="D353" s="538"/>
      <c r="E353" s="538"/>
      <c r="F353" s="538"/>
      <c r="G353" s="538"/>
      <c r="H353" s="538"/>
      <c r="I353" s="538"/>
      <c r="J353" s="538"/>
      <c r="K353" s="538"/>
      <c r="L353" s="538"/>
      <c r="M353" s="538"/>
      <c r="N353" s="538"/>
      <c r="O353" s="538"/>
      <c r="P353" s="538"/>
      <c r="Q353" s="538"/>
      <c r="R353" s="538"/>
      <c r="S353" s="538"/>
      <c r="T353" s="538"/>
      <c r="U353" s="538"/>
      <c r="V353" s="538"/>
      <c r="W353" s="538"/>
      <c r="X353" s="538"/>
      <c r="Y353" s="538"/>
      <c r="Z353" s="538"/>
    </row>
    <row r="354" spans="1:26" ht="18" customHeight="1">
      <c r="A354" s="538"/>
      <c r="B354" s="538"/>
      <c r="C354" s="538"/>
      <c r="D354" s="538"/>
      <c r="E354" s="538"/>
      <c r="F354" s="538"/>
      <c r="G354" s="538"/>
      <c r="H354" s="538"/>
      <c r="I354" s="538"/>
      <c r="J354" s="538"/>
      <c r="K354" s="538"/>
      <c r="L354" s="538"/>
      <c r="M354" s="538"/>
      <c r="N354" s="538"/>
      <c r="O354" s="538"/>
      <c r="P354" s="538"/>
      <c r="Q354" s="538"/>
      <c r="R354" s="538"/>
      <c r="S354" s="538"/>
      <c r="T354" s="538"/>
      <c r="U354" s="538"/>
      <c r="V354" s="538"/>
      <c r="W354" s="538"/>
      <c r="X354" s="538"/>
      <c r="Y354" s="538"/>
      <c r="Z354" s="538"/>
    </row>
    <row r="355" spans="1:26" ht="18" customHeight="1">
      <c r="A355" s="538"/>
      <c r="B355" s="538"/>
      <c r="C355" s="538"/>
      <c r="D355" s="538"/>
      <c r="E355" s="538"/>
      <c r="F355" s="538"/>
      <c r="G355" s="538"/>
      <c r="H355" s="538"/>
      <c r="I355" s="538"/>
      <c r="J355" s="538"/>
      <c r="K355" s="538"/>
      <c r="L355" s="538"/>
      <c r="M355" s="538"/>
      <c r="N355" s="538"/>
      <c r="O355" s="538"/>
      <c r="P355" s="538"/>
      <c r="Q355" s="538"/>
      <c r="R355" s="538"/>
      <c r="S355" s="538"/>
      <c r="T355" s="538"/>
      <c r="U355" s="538"/>
      <c r="V355" s="538"/>
      <c r="W355" s="538"/>
      <c r="X355" s="538"/>
      <c r="Y355" s="538"/>
      <c r="Z355" s="538"/>
    </row>
    <row r="356" spans="1:26" ht="18" customHeight="1">
      <c r="A356" s="538"/>
      <c r="B356" s="538"/>
      <c r="C356" s="538"/>
      <c r="D356" s="538"/>
      <c r="E356" s="538"/>
      <c r="F356" s="538"/>
      <c r="G356" s="538"/>
      <c r="H356" s="538"/>
      <c r="I356" s="538"/>
      <c r="J356" s="538"/>
      <c r="K356" s="538"/>
      <c r="L356" s="538"/>
      <c r="M356" s="538"/>
      <c r="N356" s="538"/>
      <c r="O356" s="538"/>
      <c r="P356" s="538"/>
      <c r="Q356" s="538"/>
      <c r="R356" s="538"/>
      <c r="S356" s="538"/>
      <c r="T356" s="538"/>
      <c r="U356" s="538"/>
      <c r="V356" s="538"/>
      <c r="W356" s="538"/>
      <c r="X356" s="538"/>
      <c r="Y356" s="538"/>
      <c r="Z356" s="538"/>
    </row>
    <row r="357" spans="1:26" ht="18" customHeight="1">
      <c r="A357" s="538"/>
      <c r="B357" s="538"/>
      <c r="C357" s="538"/>
      <c r="D357" s="538"/>
      <c r="E357" s="538"/>
      <c r="F357" s="538"/>
      <c r="G357" s="538"/>
      <c r="H357" s="538"/>
      <c r="I357" s="538"/>
      <c r="J357" s="538"/>
      <c r="K357" s="538"/>
      <c r="L357" s="538"/>
      <c r="M357" s="538"/>
      <c r="N357" s="538"/>
      <c r="O357" s="538"/>
      <c r="P357" s="538"/>
      <c r="Q357" s="538"/>
      <c r="R357" s="538"/>
      <c r="S357" s="538"/>
      <c r="T357" s="538"/>
      <c r="U357" s="538"/>
      <c r="V357" s="538"/>
      <c r="W357" s="538"/>
      <c r="X357" s="538"/>
      <c r="Y357" s="538"/>
      <c r="Z357" s="538"/>
    </row>
    <row r="358" spans="1:26" ht="18" customHeight="1">
      <c r="A358" s="538"/>
      <c r="B358" s="538"/>
      <c r="C358" s="538"/>
      <c r="D358" s="538"/>
      <c r="E358" s="538"/>
      <c r="F358" s="538"/>
      <c r="G358" s="538"/>
      <c r="H358" s="538"/>
      <c r="I358" s="538"/>
      <c r="J358" s="538"/>
      <c r="K358" s="538"/>
      <c r="L358" s="538"/>
      <c r="M358" s="538"/>
      <c r="N358" s="538"/>
      <c r="O358" s="538"/>
      <c r="P358" s="538"/>
      <c r="Q358" s="538"/>
      <c r="R358" s="538"/>
      <c r="S358" s="538"/>
      <c r="T358" s="538"/>
      <c r="U358" s="538"/>
      <c r="V358" s="538"/>
      <c r="W358" s="538"/>
      <c r="X358" s="538"/>
      <c r="Y358" s="538"/>
      <c r="Z358" s="538"/>
    </row>
    <row r="359" spans="1:26" ht="18" customHeight="1">
      <c r="A359" s="538"/>
      <c r="B359" s="538"/>
      <c r="C359" s="538"/>
      <c r="D359" s="538"/>
      <c r="E359" s="538"/>
      <c r="F359" s="538"/>
      <c r="G359" s="538"/>
      <c r="H359" s="538"/>
      <c r="I359" s="538"/>
      <c r="J359" s="538"/>
      <c r="K359" s="538"/>
      <c r="L359" s="538"/>
      <c r="M359" s="538"/>
      <c r="N359" s="538"/>
      <c r="O359" s="538"/>
      <c r="P359" s="538"/>
      <c r="Q359" s="538"/>
      <c r="R359" s="538"/>
      <c r="S359" s="538"/>
      <c r="T359" s="538"/>
      <c r="U359" s="538"/>
      <c r="V359" s="538"/>
      <c r="W359" s="538"/>
      <c r="X359" s="538"/>
      <c r="Y359" s="538"/>
      <c r="Z359" s="538"/>
    </row>
    <row r="360" spans="1:26" ht="18" customHeight="1">
      <c r="A360" s="538"/>
      <c r="B360" s="538"/>
      <c r="C360" s="538"/>
      <c r="D360" s="538"/>
      <c r="E360" s="538"/>
      <c r="F360" s="538"/>
      <c r="G360" s="538"/>
      <c r="H360" s="538"/>
      <c r="I360" s="538"/>
      <c r="J360" s="538"/>
      <c r="K360" s="538"/>
      <c r="L360" s="538"/>
      <c r="M360" s="538"/>
      <c r="N360" s="538"/>
      <c r="O360" s="538"/>
      <c r="P360" s="538"/>
      <c r="Q360" s="538"/>
      <c r="R360" s="538"/>
      <c r="S360" s="538"/>
      <c r="T360" s="538"/>
      <c r="U360" s="538"/>
      <c r="V360" s="538"/>
      <c r="W360" s="538"/>
      <c r="X360" s="538"/>
      <c r="Y360" s="538"/>
      <c r="Z360" s="538"/>
    </row>
    <row r="361" spans="1:26" ht="18" customHeight="1">
      <c r="A361" s="538"/>
      <c r="B361" s="538"/>
      <c r="C361" s="538"/>
      <c r="D361" s="538"/>
      <c r="E361" s="538"/>
      <c r="F361" s="538"/>
      <c r="G361" s="538"/>
      <c r="H361" s="538"/>
      <c r="I361" s="538"/>
      <c r="J361" s="538"/>
      <c r="K361" s="538"/>
      <c r="L361" s="538"/>
      <c r="M361" s="538"/>
      <c r="N361" s="538"/>
      <c r="O361" s="538"/>
      <c r="P361" s="538"/>
      <c r="Q361" s="538"/>
      <c r="R361" s="538"/>
      <c r="S361" s="538"/>
      <c r="T361" s="538"/>
      <c r="U361" s="538"/>
      <c r="V361" s="538"/>
      <c r="W361" s="538"/>
      <c r="X361" s="538"/>
      <c r="Y361" s="538"/>
      <c r="Z361" s="538"/>
    </row>
    <row r="362" spans="1:26" ht="18" customHeight="1">
      <c r="A362" s="538"/>
      <c r="B362" s="538"/>
      <c r="C362" s="538"/>
      <c r="D362" s="538"/>
      <c r="E362" s="538"/>
      <c r="F362" s="538"/>
      <c r="G362" s="538"/>
      <c r="H362" s="538"/>
      <c r="I362" s="538"/>
      <c r="J362" s="538"/>
      <c r="K362" s="538"/>
      <c r="L362" s="538"/>
      <c r="M362" s="538"/>
      <c r="N362" s="538"/>
      <c r="O362" s="538"/>
      <c r="P362" s="538"/>
      <c r="Q362" s="538"/>
      <c r="R362" s="538"/>
      <c r="S362" s="538"/>
      <c r="T362" s="538"/>
      <c r="U362" s="538"/>
      <c r="V362" s="538"/>
      <c r="W362" s="538"/>
      <c r="X362" s="538"/>
      <c r="Y362" s="538"/>
      <c r="Z362" s="538"/>
    </row>
    <row r="363" spans="1:26" ht="18" customHeight="1">
      <c r="A363" s="538"/>
      <c r="B363" s="538"/>
      <c r="C363" s="538"/>
      <c r="D363" s="538"/>
      <c r="E363" s="538"/>
      <c r="F363" s="538"/>
      <c r="G363" s="538"/>
      <c r="H363" s="538"/>
      <c r="I363" s="538"/>
      <c r="J363" s="538"/>
      <c r="K363" s="538"/>
      <c r="L363" s="538"/>
      <c r="M363" s="538"/>
      <c r="N363" s="538"/>
      <c r="O363" s="538"/>
      <c r="P363" s="538"/>
      <c r="Q363" s="538"/>
      <c r="R363" s="538"/>
      <c r="S363" s="538"/>
      <c r="T363" s="538"/>
      <c r="U363" s="538"/>
      <c r="V363" s="538"/>
      <c r="W363" s="538"/>
      <c r="X363" s="538"/>
      <c r="Y363" s="538"/>
      <c r="Z363" s="538"/>
    </row>
    <row r="364" spans="1:26" ht="18" customHeight="1">
      <c r="A364" s="538"/>
      <c r="B364" s="538"/>
      <c r="C364" s="538"/>
      <c r="D364" s="538"/>
      <c r="E364" s="538"/>
      <c r="F364" s="538"/>
      <c r="G364" s="538"/>
      <c r="H364" s="538"/>
      <c r="I364" s="538"/>
      <c r="J364" s="538"/>
      <c r="K364" s="538"/>
      <c r="L364" s="538"/>
      <c r="M364" s="538"/>
      <c r="N364" s="538"/>
      <c r="O364" s="538"/>
      <c r="P364" s="538"/>
      <c r="Q364" s="538"/>
      <c r="R364" s="538"/>
      <c r="S364" s="538"/>
      <c r="T364" s="538"/>
      <c r="U364" s="538"/>
      <c r="V364" s="538"/>
      <c r="W364" s="538"/>
      <c r="X364" s="538"/>
      <c r="Y364" s="538"/>
      <c r="Z364" s="538"/>
    </row>
    <row r="365" spans="1:26" ht="18" customHeight="1">
      <c r="A365" s="538"/>
      <c r="B365" s="538"/>
      <c r="C365" s="538"/>
      <c r="D365" s="538"/>
      <c r="E365" s="538"/>
      <c r="F365" s="538"/>
      <c r="G365" s="538"/>
      <c r="H365" s="538"/>
      <c r="I365" s="538"/>
      <c r="J365" s="538"/>
      <c r="K365" s="538"/>
      <c r="L365" s="538"/>
      <c r="M365" s="538"/>
      <c r="N365" s="538"/>
      <c r="O365" s="538"/>
      <c r="P365" s="538"/>
      <c r="Q365" s="538"/>
      <c r="R365" s="538"/>
      <c r="S365" s="538"/>
      <c r="T365" s="538"/>
      <c r="U365" s="538"/>
      <c r="V365" s="538"/>
      <c r="W365" s="538"/>
      <c r="X365" s="538"/>
      <c r="Y365" s="538"/>
      <c r="Z365" s="538"/>
    </row>
    <row r="366" spans="1:26" ht="18" customHeight="1">
      <c r="A366" s="538"/>
      <c r="B366" s="538"/>
      <c r="C366" s="538"/>
      <c r="D366" s="538"/>
      <c r="E366" s="538"/>
      <c r="F366" s="538"/>
      <c r="G366" s="538"/>
      <c r="H366" s="538"/>
      <c r="I366" s="538"/>
      <c r="J366" s="538"/>
      <c r="K366" s="538"/>
      <c r="L366" s="538"/>
      <c r="M366" s="538"/>
      <c r="N366" s="538"/>
      <c r="O366" s="538"/>
      <c r="P366" s="538"/>
      <c r="Q366" s="538"/>
      <c r="R366" s="538"/>
      <c r="S366" s="538"/>
      <c r="T366" s="538"/>
      <c r="U366" s="538"/>
      <c r="V366" s="538"/>
      <c r="W366" s="538"/>
      <c r="X366" s="538"/>
      <c r="Y366" s="538"/>
      <c r="Z366" s="538"/>
    </row>
    <row r="367" spans="1:26" ht="18" customHeight="1">
      <c r="A367" s="538"/>
      <c r="B367" s="538"/>
      <c r="C367" s="538"/>
      <c r="D367" s="538"/>
      <c r="E367" s="538"/>
      <c r="F367" s="538"/>
      <c r="G367" s="538"/>
      <c r="H367" s="538"/>
      <c r="I367" s="538"/>
      <c r="J367" s="538"/>
      <c r="K367" s="538"/>
      <c r="L367" s="538"/>
      <c r="M367" s="538"/>
      <c r="N367" s="538"/>
      <c r="O367" s="538"/>
      <c r="P367" s="538"/>
      <c r="Q367" s="538"/>
      <c r="R367" s="538"/>
      <c r="S367" s="538"/>
      <c r="T367" s="538"/>
      <c r="U367" s="538"/>
      <c r="V367" s="538"/>
      <c r="W367" s="538"/>
      <c r="X367" s="538"/>
      <c r="Y367" s="538"/>
      <c r="Z367" s="538"/>
    </row>
    <row r="368" spans="1:26" ht="18" customHeight="1">
      <c r="A368" s="538"/>
      <c r="B368" s="538"/>
      <c r="C368" s="538"/>
      <c r="D368" s="538"/>
      <c r="E368" s="538"/>
      <c r="F368" s="538"/>
      <c r="G368" s="538"/>
      <c r="H368" s="538"/>
      <c r="I368" s="538"/>
      <c r="J368" s="538"/>
      <c r="K368" s="538"/>
      <c r="L368" s="538"/>
      <c r="M368" s="538"/>
      <c r="N368" s="538"/>
      <c r="O368" s="538"/>
      <c r="P368" s="538"/>
      <c r="Q368" s="538"/>
      <c r="R368" s="538"/>
      <c r="S368" s="538"/>
      <c r="T368" s="538"/>
      <c r="U368" s="538"/>
      <c r="V368" s="538"/>
      <c r="W368" s="538"/>
      <c r="X368" s="538"/>
      <c r="Y368" s="538"/>
      <c r="Z368" s="538"/>
    </row>
    <row r="369" spans="1:26" ht="18" customHeight="1">
      <c r="A369" s="538"/>
      <c r="B369" s="538"/>
      <c r="C369" s="538"/>
      <c r="D369" s="538"/>
      <c r="E369" s="538"/>
      <c r="F369" s="538"/>
      <c r="G369" s="538"/>
      <c r="H369" s="538"/>
      <c r="I369" s="538"/>
      <c r="J369" s="538"/>
      <c r="K369" s="538"/>
      <c r="L369" s="538"/>
      <c r="M369" s="538"/>
      <c r="N369" s="538"/>
      <c r="O369" s="538"/>
      <c r="P369" s="538"/>
      <c r="Q369" s="538"/>
      <c r="R369" s="538"/>
      <c r="S369" s="538"/>
      <c r="T369" s="538"/>
      <c r="U369" s="538"/>
      <c r="V369" s="538"/>
      <c r="W369" s="538"/>
      <c r="X369" s="538"/>
      <c r="Y369" s="538"/>
      <c r="Z369" s="538"/>
    </row>
    <row r="370" spans="1:26" ht="18" customHeight="1">
      <c r="A370" s="538"/>
      <c r="B370" s="538"/>
      <c r="C370" s="538"/>
      <c r="D370" s="538"/>
      <c r="E370" s="538"/>
      <c r="F370" s="538"/>
      <c r="G370" s="538"/>
      <c r="H370" s="538"/>
      <c r="I370" s="538"/>
      <c r="J370" s="538"/>
      <c r="K370" s="538"/>
      <c r="L370" s="538"/>
      <c r="M370" s="538"/>
      <c r="N370" s="538"/>
      <c r="O370" s="538"/>
      <c r="P370" s="538"/>
      <c r="Q370" s="538"/>
      <c r="R370" s="538"/>
      <c r="S370" s="538"/>
      <c r="T370" s="538"/>
      <c r="U370" s="538"/>
      <c r="V370" s="538"/>
      <c r="W370" s="538"/>
      <c r="X370" s="538"/>
      <c r="Y370" s="538"/>
      <c r="Z370" s="538"/>
    </row>
    <row r="371" spans="1:26" ht="18" customHeight="1">
      <c r="A371" s="538"/>
      <c r="B371" s="538"/>
      <c r="C371" s="538"/>
      <c r="D371" s="538"/>
      <c r="E371" s="538"/>
      <c r="F371" s="538"/>
      <c r="G371" s="538"/>
      <c r="H371" s="538"/>
      <c r="I371" s="538"/>
      <c r="J371" s="538"/>
      <c r="K371" s="538"/>
      <c r="L371" s="538"/>
      <c r="M371" s="538"/>
      <c r="N371" s="538"/>
      <c r="O371" s="538"/>
      <c r="P371" s="538"/>
      <c r="Q371" s="538"/>
      <c r="R371" s="538"/>
      <c r="S371" s="538"/>
      <c r="T371" s="538"/>
      <c r="U371" s="538"/>
      <c r="V371" s="538"/>
      <c r="W371" s="538"/>
      <c r="X371" s="538"/>
      <c r="Y371" s="538"/>
      <c r="Z371" s="538"/>
    </row>
    <row r="372" spans="1:26" ht="18" customHeight="1">
      <c r="A372" s="538"/>
      <c r="B372" s="538"/>
      <c r="C372" s="538"/>
      <c r="D372" s="538"/>
      <c r="E372" s="538"/>
      <c r="F372" s="538"/>
      <c r="G372" s="538"/>
      <c r="H372" s="538"/>
      <c r="I372" s="538"/>
      <c r="J372" s="538"/>
      <c r="K372" s="538"/>
      <c r="L372" s="538"/>
      <c r="M372" s="538"/>
      <c r="N372" s="538"/>
      <c r="O372" s="538"/>
      <c r="P372" s="538"/>
      <c r="Q372" s="538"/>
      <c r="R372" s="538"/>
      <c r="S372" s="538"/>
      <c r="T372" s="538"/>
      <c r="U372" s="538"/>
      <c r="V372" s="538"/>
      <c r="W372" s="538"/>
      <c r="X372" s="538"/>
      <c r="Y372" s="538"/>
      <c r="Z372" s="538"/>
    </row>
    <row r="373" spans="1:26" ht="18" customHeight="1">
      <c r="A373" s="538"/>
      <c r="B373" s="538"/>
      <c r="C373" s="538"/>
      <c r="D373" s="538"/>
      <c r="E373" s="538"/>
      <c r="F373" s="538"/>
      <c r="G373" s="538"/>
      <c r="H373" s="538"/>
      <c r="I373" s="538"/>
      <c r="J373" s="538"/>
      <c r="K373" s="538"/>
      <c r="L373" s="538"/>
      <c r="M373" s="538"/>
      <c r="N373" s="538"/>
      <c r="O373" s="538"/>
      <c r="P373" s="538"/>
      <c r="Q373" s="538"/>
      <c r="R373" s="538"/>
      <c r="S373" s="538"/>
      <c r="T373" s="538"/>
      <c r="U373" s="538"/>
      <c r="V373" s="538"/>
      <c r="W373" s="538"/>
      <c r="X373" s="538"/>
      <c r="Y373" s="538"/>
      <c r="Z373" s="538"/>
    </row>
    <row r="374" spans="1:26" ht="18" customHeight="1">
      <c r="A374" s="538"/>
      <c r="B374" s="538"/>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row>
    <row r="375" spans="1:26" ht="18" customHeight="1">
      <c r="A375" s="538"/>
      <c r="B375" s="538"/>
      <c r="C375" s="538"/>
      <c r="D375" s="538"/>
      <c r="E375" s="538"/>
      <c r="F375" s="538"/>
      <c r="G375" s="538"/>
      <c r="H375" s="538"/>
      <c r="I375" s="538"/>
      <c r="J375" s="538"/>
      <c r="K375" s="538"/>
      <c r="L375" s="538"/>
      <c r="M375" s="538"/>
      <c r="N375" s="538"/>
      <c r="O375" s="538"/>
      <c r="P375" s="538"/>
      <c r="Q375" s="538"/>
      <c r="R375" s="538"/>
      <c r="S375" s="538"/>
      <c r="T375" s="538"/>
      <c r="U375" s="538"/>
      <c r="V375" s="538"/>
      <c r="W375" s="538"/>
      <c r="X375" s="538"/>
      <c r="Y375" s="538"/>
      <c r="Z375" s="538"/>
    </row>
    <row r="376" spans="1:26" ht="18" customHeight="1">
      <c r="A376" s="538"/>
      <c r="B376" s="538"/>
      <c r="C376" s="538"/>
      <c r="D376" s="538"/>
      <c r="E376" s="538"/>
      <c r="F376" s="538"/>
      <c r="G376" s="538"/>
      <c r="H376" s="538"/>
      <c r="I376" s="538"/>
      <c r="J376" s="538"/>
      <c r="K376" s="538"/>
      <c r="L376" s="538"/>
      <c r="M376" s="538"/>
      <c r="N376" s="538"/>
      <c r="O376" s="538"/>
      <c r="P376" s="538"/>
      <c r="Q376" s="538"/>
      <c r="R376" s="538"/>
      <c r="S376" s="538"/>
      <c r="T376" s="538"/>
      <c r="U376" s="538"/>
      <c r="V376" s="538"/>
      <c r="W376" s="538"/>
      <c r="X376" s="538"/>
      <c r="Y376" s="538"/>
      <c r="Z376" s="538"/>
    </row>
    <row r="377" spans="1:26" ht="18" customHeight="1">
      <c r="A377" s="538"/>
      <c r="B377" s="538"/>
      <c r="C377" s="538"/>
      <c r="D377" s="538"/>
      <c r="E377" s="538"/>
      <c r="F377" s="538"/>
      <c r="G377" s="538"/>
      <c r="H377" s="538"/>
      <c r="I377" s="538"/>
      <c r="J377" s="538"/>
      <c r="K377" s="538"/>
      <c r="L377" s="538"/>
      <c r="M377" s="538"/>
      <c r="N377" s="538"/>
      <c r="O377" s="538"/>
      <c r="P377" s="538"/>
      <c r="Q377" s="538"/>
      <c r="R377" s="538"/>
      <c r="S377" s="538"/>
      <c r="T377" s="538"/>
      <c r="U377" s="538"/>
      <c r="V377" s="538"/>
      <c r="W377" s="538"/>
      <c r="X377" s="538"/>
      <c r="Y377" s="538"/>
      <c r="Z377" s="538"/>
    </row>
    <row r="378" spans="1:26" ht="18" customHeight="1">
      <c r="A378" s="538"/>
      <c r="B378" s="538"/>
      <c r="C378" s="538"/>
      <c r="D378" s="538"/>
      <c r="E378" s="538"/>
      <c r="F378" s="538"/>
      <c r="G378" s="538"/>
      <c r="H378" s="538"/>
      <c r="I378" s="538"/>
      <c r="J378" s="538"/>
      <c r="K378" s="538"/>
      <c r="L378" s="538"/>
      <c r="M378" s="538"/>
      <c r="N378" s="538"/>
      <c r="O378" s="538"/>
      <c r="P378" s="538"/>
      <c r="Q378" s="538"/>
      <c r="R378" s="538"/>
      <c r="S378" s="538"/>
      <c r="T378" s="538"/>
      <c r="U378" s="538"/>
      <c r="V378" s="538"/>
      <c r="W378" s="538"/>
      <c r="X378" s="538"/>
      <c r="Y378" s="538"/>
      <c r="Z378" s="538"/>
    </row>
    <row r="379" spans="1:26" ht="18" customHeight="1">
      <c r="A379" s="538"/>
      <c r="B379" s="538"/>
      <c r="C379" s="538"/>
      <c r="D379" s="538"/>
      <c r="E379" s="538"/>
      <c r="F379" s="538"/>
      <c r="G379" s="538"/>
      <c r="H379" s="538"/>
      <c r="I379" s="538"/>
      <c r="J379" s="538"/>
      <c r="K379" s="538"/>
      <c r="L379" s="538"/>
      <c r="M379" s="538"/>
      <c r="N379" s="538"/>
      <c r="O379" s="538"/>
      <c r="P379" s="538"/>
      <c r="Q379" s="538"/>
      <c r="R379" s="538"/>
      <c r="S379" s="538"/>
      <c r="T379" s="538"/>
      <c r="U379" s="538"/>
      <c r="V379" s="538"/>
      <c r="W379" s="538"/>
      <c r="X379" s="538"/>
      <c r="Y379" s="538"/>
      <c r="Z379" s="538"/>
    </row>
    <row r="380" spans="1:26" ht="18" customHeight="1">
      <c r="A380" s="538"/>
      <c r="B380" s="538"/>
      <c r="C380" s="538"/>
      <c r="D380" s="538"/>
      <c r="E380" s="538"/>
      <c r="F380" s="538"/>
      <c r="G380" s="538"/>
      <c r="H380" s="538"/>
      <c r="I380" s="538"/>
      <c r="J380" s="538"/>
      <c r="K380" s="538"/>
      <c r="L380" s="538"/>
      <c r="M380" s="538"/>
      <c r="N380" s="538"/>
      <c r="O380" s="538"/>
      <c r="P380" s="538"/>
      <c r="Q380" s="538"/>
      <c r="R380" s="538"/>
      <c r="S380" s="538"/>
      <c r="T380" s="538"/>
      <c r="U380" s="538"/>
      <c r="V380" s="538"/>
      <c r="W380" s="538"/>
      <c r="X380" s="538"/>
      <c r="Y380" s="538"/>
      <c r="Z380" s="538"/>
    </row>
    <row r="381" spans="1:26" ht="18" customHeight="1">
      <c r="A381" s="538"/>
      <c r="B381" s="538"/>
      <c r="C381" s="538"/>
      <c r="D381" s="538"/>
      <c r="E381" s="538"/>
      <c r="F381" s="538"/>
      <c r="G381" s="538"/>
      <c r="H381" s="538"/>
      <c r="I381" s="538"/>
      <c r="J381" s="538"/>
      <c r="K381" s="538"/>
      <c r="L381" s="538"/>
      <c r="M381" s="538"/>
      <c r="N381" s="538"/>
      <c r="O381" s="538"/>
      <c r="P381" s="538"/>
      <c r="Q381" s="538"/>
      <c r="R381" s="538"/>
      <c r="S381" s="538"/>
      <c r="T381" s="538"/>
      <c r="U381" s="538"/>
      <c r="V381" s="538"/>
      <c r="W381" s="538"/>
      <c r="X381" s="538"/>
      <c r="Y381" s="538"/>
      <c r="Z381" s="538"/>
    </row>
    <row r="382" spans="1:26" ht="18" customHeight="1">
      <c r="A382" s="538"/>
      <c r="B382" s="538"/>
      <c r="C382" s="538"/>
      <c r="D382" s="538"/>
      <c r="E382" s="538"/>
      <c r="F382" s="538"/>
      <c r="G382" s="538"/>
      <c r="H382" s="538"/>
      <c r="I382" s="538"/>
      <c r="J382" s="538"/>
      <c r="K382" s="538"/>
      <c r="L382" s="538"/>
      <c r="M382" s="538"/>
      <c r="N382" s="538"/>
      <c r="O382" s="538"/>
      <c r="P382" s="538"/>
      <c r="Q382" s="538"/>
      <c r="R382" s="538"/>
      <c r="S382" s="538"/>
      <c r="T382" s="538"/>
      <c r="U382" s="538"/>
      <c r="V382" s="538"/>
      <c r="W382" s="538"/>
      <c r="X382" s="538"/>
      <c r="Y382" s="538"/>
      <c r="Z382" s="538"/>
    </row>
    <row r="383" spans="1:26" ht="18" customHeight="1">
      <c r="A383" s="538"/>
      <c r="B383" s="538"/>
      <c r="C383" s="538"/>
      <c r="D383" s="538"/>
      <c r="E383" s="538"/>
      <c r="F383" s="538"/>
      <c r="G383" s="538"/>
      <c r="H383" s="538"/>
      <c r="I383" s="538"/>
      <c r="J383" s="538"/>
      <c r="K383" s="538"/>
      <c r="L383" s="538"/>
      <c r="M383" s="538"/>
      <c r="N383" s="538"/>
      <c r="O383" s="538"/>
      <c r="P383" s="538"/>
      <c r="Q383" s="538"/>
      <c r="R383" s="538"/>
      <c r="S383" s="538"/>
      <c r="T383" s="538"/>
      <c r="U383" s="538"/>
      <c r="V383" s="538"/>
      <c r="W383" s="538"/>
      <c r="X383" s="538"/>
      <c r="Y383" s="538"/>
      <c r="Z383" s="538"/>
    </row>
    <row r="384" spans="1:26" ht="18" customHeight="1">
      <c r="A384" s="538"/>
      <c r="B384" s="538"/>
      <c r="C384" s="538"/>
      <c r="D384" s="538"/>
      <c r="E384" s="538"/>
      <c r="F384" s="538"/>
      <c r="G384" s="538"/>
      <c r="H384" s="538"/>
      <c r="I384" s="538"/>
      <c r="J384" s="538"/>
      <c r="K384" s="538"/>
      <c r="L384" s="538"/>
      <c r="M384" s="538"/>
      <c r="N384" s="538"/>
      <c r="O384" s="538"/>
      <c r="P384" s="538"/>
      <c r="Q384" s="538"/>
      <c r="R384" s="538"/>
      <c r="S384" s="538"/>
      <c r="T384" s="538"/>
      <c r="U384" s="538"/>
      <c r="V384" s="538"/>
      <c r="W384" s="538"/>
      <c r="X384" s="538"/>
      <c r="Y384" s="538"/>
      <c r="Z384" s="538"/>
    </row>
    <row r="385" spans="1:26" ht="18" customHeight="1">
      <c r="A385" s="538"/>
      <c r="B385" s="538"/>
      <c r="C385" s="538"/>
      <c r="D385" s="538"/>
      <c r="E385" s="538"/>
      <c r="F385" s="538"/>
      <c r="G385" s="538"/>
      <c r="H385" s="538"/>
      <c r="I385" s="538"/>
      <c r="J385" s="538"/>
      <c r="K385" s="538"/>
      <c r="L385" s="538"/>
      <c r="M385" s="538"/>
      <c r="N385" s="538"/>
      <c r="O385" s="538"/>
      <c r="P385" s="538"/>
      <c r="Q385" s="538"/>
      <c r="R385" s="538"/>
      <c r="S385" s="538"/>
      <c r="T385" s="538"/>
      <c r="U385" s="538"/>
      <c r="V385" s="538"/>
      <c r="W385" s="538"/>
      <c r="X385" s="538"/>
      <c r="Y385" s="538"/>
      <c r="Z385" s="538"/>
    </row>
    <row r="386" spans="1:26" ht="18" customHeight="1">
      <c r="A386" s="538"/>
      <c r="B386" s="538"/>
      <c r="C386" s="538"/>
      <c r="D386" s="538"/>
      <c r="E386" s="538"/>
      <c r="F386" s="538"/>
      <c r="G386" s="538"/>
      <c r="H386" s="538"/>
      <c r="I386" s="538"/>
      <c r="J386" s="538"/>
      <c r="K386" s="538"/>
      <c r="L386" s="538"/>
      <c r="M386" s="538"/>
      <c r="N386" s="538"/>
      <c r="O386" s="538"/>
      <c r="P386" s="538"/>
      <c r="Q386" s="538"/>
      <c r="R386" s="538"/>
      <c r="S386" s="538"/>
      <c r="T386" s="538"/>
      <c r="U386" s="538"/>
      <c r="V386" s="538"/>
      <c r="W386" s="538"/>
      <c r="X386" s="538"/>
      <c r="Y386" s="538"/>
      <c r="Z386" s="538"/>
    </row>
    <row r="387" spans="1:26" ht="18" customHeight="1">
      <c r="A387" s="538"/>
      <c r="B387" s="538"/>
      <c r="C387" s="538"/>
      <c r="D387" s="538"/>
      <c r="E387" s="538"/>
      <c r="F387" s="538"/>
      <c r="G387" s="538"/>
      <c r="H387" s="538"/>
      <c r="I387" s="538"/>
      <c r="J387" s="538"/>
      <c r="K387" s="538"/>
      <c r="L387" s="538"/>
      <c r="M387" s="538"/>
      <c r="N387" s="538"/>
      <c r="O387" s="538"/>
      <c r="P387" s="538"/>
      <c r="Q387" s="538"/>
      <c r="R387" s="538"/>
      <c r="S387" s="538"/>
      <c r="T387" s="538"/>
      <c r="U387" s="538"/>
      <c r="V387" s="538"/>
      <c r="W387" s="538"/>
      <c r="X387" s="538"/>
      <c r="Y387" s="538"/>
      <c r="Z387" s="538"/>
    </row>
    <row r="388" spans="1:26" ht="18" customHeight="1">
      <c r="A388" s="538"/>
      <c r="B388" s="538"/>
      <c r="C388" s="538"/>
      <c r="D388" s="538"/>
      <c r="E388" s="538"/>
      <c r="F388" s="538"/>
      <c r="G388" s="538"/>
      <c r="H388" s="538"/>
      <c r="I388" s="538"/>
      <c r="J388" s="538"/>
      <c r="K388" s="538"/>
      <c r="L388" s="538"/>
      <c r="M388" s="538"/>
      <c r="N388" s="538"/>
      <c r="O388" s="538"/>
      <c r="P388" s="538"/>
      <c r="Q388" s="538"/>
      <c r="R388" s="538"/>
      <c r="S388" s="538"/>
      <c r="T388" s="538"/>
      <c r="U388" s="538"/>
      <c r="V388" s="538"/>
      <c r="W388" s="538"/>
      <c r="X388" s="538"/>
      <c r="Y388" s="538"/>
      <c r="Z388" s="538"/>
    </row>
    <row r="389" spans="1:26" ht="18" customHeight="1">
      <c r="A389" s="538"/>
      <c r="B389" s="538"/>
      <c r="C389" s="538"/>
      <c r="D389" s="538"/>
      <c r="E389" s="538"/>
      <c r="F389" s="538"/>
      <c r="G389" s="538"/>
      <c r="H389" s="538"/>
      <c r="I389" s="538"/>
      <c r="J389" s="538"/>
      <c r="K389" s="538"/>
      <c r="L389" s="538"/>
      <c r="M389" s="538"/>
      <c r="N389" s="538"/>
      <c r="O389" s="538"/>
      <c r="P389" s="538"/>
      <c r="Q389" s="538"/>
      <c r="R389" s="538"/>
      <c r="S389" s="538"/>
      <c r="T389" s="538"/>
      <c r="U389" s="538"/>
      <c r="V389" s="538"/>
      <c r="W389" s="538"/>
      <c r="X389" s="538"/>
      <c r="Y389" s="538"/>
      <c r="Z389" s="538"/>
    </row>
    <row r="390" spans="1:26" ht="18" customHeight="1">
      <c r="A390" s="538"/>
      <c r="B390" s="538"/>
      <c r="C390" s="538"/>
      <c r="D390" s="538"/>
      <c r="E390" s="538"/>
      <c r="F390" s="538"/>
      <c r="G390" s="538"/>
      <c r="H390" s="538"/>
      <c r="I390" s="538"/>
      <c r="J390" s="538"/>
      <c r="K390" s="538"/>
      <c r="L390" s="538"/>
      <c r="M390" s="538"/>
      <c r="N390" s="538"/>
      <c r="O390" s="538"/>
      <c r="P390" s="538"/>
      <c r="Q390" s="538"/>
      <c r="R390" s="538"/>
      <c r="S390" s="538"/>
      <c r="T390" s="538"/>
      <c r="U390" s="538"/>
      <c r="V390" s="538"/>
      <c r="W390" s="538"/>
      <c r="X390" s="538"/>
      <c r="Y390" s="538"/>
      <c r="Z390" s="538"/>
    </row>
    <row r="391" spans="1:26" ht="18" customHeight="1">
      <c r="A391" s="538"/>
      <c r="B391" s="538"/>
      <c r="C391" s="538"/>
      <c r="D391" s="538"/>
      <c r="E391" s="538"/>
      <c r="F391" s="538"/>
      <c r="G391" s="538"/>
      <c r="H391" s="538"/>
      <c r="I391" s="538"/>
      <c r="J391" s="538"/>
      <c r="K391" s="538"/>
      <c r="L391" s="538"/>
      <c r="M391" s="538"/>
      <c r="N391" s="538"/>
      <c r="O391" s="538"/>
      <c r="P391" s="538"/>
      <c r="Q391" s="538"/>
      <c r="R391" s="538"/>
      <c r="S391" s="538"/>
      <c r="T391" s="538"/>
      <c r="U391" s="538"/>
      <c r="V391" s="538"/>
      <c r="W391" s="538"/>
      <c r="X391" s="538"/>
      <c r="Y391" s="538"/>
      <c r="Z391" s="538"/>
    </row>
    <row r="392" spans="1:26" ht="18" customHeight="1">
      <c r="A392" s="538"/>
      <c r="B392" s="538"/>
      <c r="C392" s="538"/>
      <c r="D392" s="538"/>
      <c r="E392" s="538"/>
      <c r="F392" s="538"/>
      <c r="G392" s="538"/>
      <c r="H392" s="538"/>
      <c r="I392" s="538"/>
      <c r="J392" s="538"/>
      <c r="K392" s="538"/>
      <c r="L392" s="538"/>
      <c r="M392" s="538"/>
      <c r="N392" s="538"/>
      <c r="O392" s="538"/>
      <c r="P392" s="538"/>
      <c r="Q392" s="538"/>
      <c r="R392" s="538"/>
      <c r="S392" s="538"/>
      <c r="T392" s="538"/>
      <c r="U392" s="538"/>
      <c r="V392" s="538"/>
      <c r="W392" s="538"/>
      <c r="X392" s="538"/>
      <c r="Y392" s="538"/>
      <c r="Z392" s="538"/>
    </row>
    <row r="393" spans="1:26" ht="18" customHeight="1">
      <c r="A393" s="538"/>
      <c r="B393" s="538"/>
      <c r="C393" s="538"/>
      <c r="D393" s="538"/>
      <c r="E393" s="538"/>
      <c r="F393" s="538"/>
      <c r="G393" s="538"/>
      <c r="H393" s="538"/>
      <c r="I393" s="538"/>
      <c r="J393" s="538"/>
      <c r="K393" s="538"/>
      <c r="L393" s="538"/>
      <c r="M393" s="538"/>
      <c r="N393" s="538"/>
      <c r="O393" s="538"/>
      <c r="P393" s="538"/>
      <c r="Q393" s="538"/>
      <c r="R393" s="538"/>
      <c r="S393" s="538"/>
      <c r="T393" s="538"/>
      <c r="U393" s="538"/>
      <c r="V393" s="538"/>
      <c r="W393" s="538"/>
      <c r="X393" s="538"/>
      <c r="Y393" s="538"/>
      <c r="Z393" s="538"/>
    </row>
    <row r="394" spans="1:26" ht="18" customHeight="1">
      <c r="A394" s="538"/>
      <c r="B394" s="538"/>
      <c r="C394" s="538"/>
      <c r="D394" s="538"/>
      <c r="E394" s="538"/>
      <c r="F394" s="538"/>
      <c r="G394" s="538"/>
      <c r="H394" s="538"/>
      <c r="I394" s="538"/>
      <c r="J394" s="538"/>
      <c r="K394" s="538"/>
      <c r="L394" s="538"/>
      <c r="M394" s="538"/>
      <c r="N394" s="538"/>
      <c r="O394" s="538"/>
      <c r="P394" s="538"/>
      <c r="Q394" s="538"/>
      <c r="R394" s="538"/>
      <c r="S394" s="538"/>
      <c r="T394" s="538"/>
      <c r="U394" s="538"/>
      <c r="V394" s="538"/>
      <c r="W394" s="538"/>
      <c r="X394" s="538"/>
      <c r="Y394" s="538"/>
      <c r="Z394" s="538"/>
    </row>
    <row r="395" spans="1:26" ht="18" customHeight="1">
      <c r="A395" s="538"/>
      <c r="B395" s="538"/>
      <c r="C395" s="538"/>
      <c r="D395" s="538"/>
      <c r="E395" s="538"/>
      <c r="F395" s="538"/>
      <c r="G395" s="538"/>
      <c r="H395" s="538"/>
      <c r="I395" s="538"/>
      <c r="J395" s="538"/>
      <c r="K395" s="538"/>
      <c r="L395" s="538"/>
      <c r="M395" s="538"/>
      <c r="N395" s="538"/>
      <c r="O395" s="538"/>
      <c r="P395" s="538"/>
      <c r="Q395" s="538"/>
      <c r="R395" s="538"/>
      <c r="S395" s="538"/>
      <c r="T395" s="538"/>
      <c r="U395" s="538"/>
      <c r="V395" s="538"/>
      <c r="W395" s="538"/>
      <c r="X395" s="538"/>
      <c r="Y395" s="538"/>
      <c r="Z395" s="538"/>
    </row>
    <row r="396" spans="1:26" ht="18" customHeight="1">
      <c r="A396" s="538"/>
      <c r="B396" s="538"/>
      <c r="C396" s="538"/>
      <c r="D396" s="538"/>
      <c r="E396" s="538"/>
      <c r="F396" s="538"/>
      <c r="G396" s="538"/>
      <c r="H396" s="538"/>
      <c r="I396" s="538"/>
      <c r="J396" s="538"/>
      <c r="K396" s="538"/>
      <c r="L396" s="538"/>
      <c r="M396" s="538"/>
      <c r="N396" s="538"/>
      <c r="O396" s="538"/>
      <c r="P396" s="538"/>
      <c r="Q396" s="538"/>
      <c r="R396" s="538"/>
      <c r="S396" s="538"/>
      <c r="T396" s="538"/>
      <c r="U396" s="538"/>
      <c r="V396" s="538"/>
      <c r="W396" s="538"/>
      <c r="X396" s="538"/>
      <c r="Y396" s="538"/>
      <c r="Z396" s="538"/>
    </row>
    <row r="397" spans="1:26" ht="18" customHeight="1">
      <c r="A397" s="538"/>
      <c r="B397" s="538"/>
      <c r="C397" s="538"/>
      <c r="D397" s="538"/>
      <c r="E397" s="538"/>
      <c r="F397" s="538"/>
      <c r="G397" s="538"/>
      <c r="H397" s="538"/>
      <c r="I397" s="538"/>
      <c r="J397" s="538"/>
      <c r="K397" s="538"/>
      <c r="L397" s="538"/>
      <c r="M397" s="538"/>
      <c r="N397" s="538"/>
      <c r="O397" s="538"/>
      <c r="P397" s="538"/>
      <c r="Q397" s="538"/>
      <c r="R397" s="538"/>
      <c r="S397" s="538"/>
      <c r="T397" s="538"/>
      <c r="U397" s="538"/>
      <c r="V397" s="538"/>
      <c r="W397" s="538"/>
      <c r="X397" s="538"/>
      <c r="Y397" s="538"/>
      <c r="Z397" s="538"/>
    </row>
    <row r="398" spans="1:26" ht="18" customHeight="1">
      <c r="A398" s="538"/>
      <c r="B398" s="538"/>
      <c r="C398" s="538"/>
      <c r="D398" s="538"/>
      <c r="E398" s="538"/>
      <c r="F398" s="538"/>
      <c r="G398" s="538"/>
      <c r="H398" s="538"/>
      <c r="I398" s="538"/>
      <c r="J398" s="538"/>
      <c r="K398" s="538"/>
      <c r="L398" s="538"/>
      <c r="M398" s="538"/>
      <c r="N398" s="538"/>
      <c r="O398" s="538"/>
      <c r="P398" s="538"/>
      <c r="Q398" s="538"/>
      <c r="R398" s="538"/>
      <c r="S398" s="538"/>
      <c r="T398" s="538"/>
      <c r="U398" s="538"/>
      <c r="V398" s="538"/>
      <c r="W398" s="538"/>
      <c r="X398" s="538"/>
      <c r="Y398" s="538"/>
      <c r="Z398" s="538"/>
    </row>
    <row r="399" spans="1:26" ht="18" customHeight="1">
      <c r="A399" s="538"/>
      <c r="B399" s="538"/>
      <c r="C399" s="538"/>
      <c r="D399" s="538"/>
      <c r="E399" s="538"/>
      <c r="F399" s="538"/>
      <c r="G399" s="538"/>
      <c r="H399" s="538"/>
      <c r="I399" s="538"/>
      <c r="J399" s="538"/>
      <c r="K399" s="538"/>
      <c r="L399" s="538"/>
      <c r="M399" s="538"/>
      <c r="N399" s="538"/>
      <c r="O399" s="538"/>
      <c r="P399" s="538"/>
      <c r="Q399" s="538"/>
      <c r="R399" s="538"/>
      <c r="S399" s="538"/>
      <c r="T399" s="538"/>
      <c r="U399" s="538"/>
      <c r="V399" s="538"/>
      <c r="W399" s="538"/>
      <c r="X399" s="538"/>
      <c r="Y399" s="538"/>
      <c r="Z399" s="538"/>
    </row>
    <row r="400" spans="1:26" ht="18" customHeight="1">
      <c r="A400" s="538"/>
      <c r="B400" s="538"/>
      <c r="C400" s="538"/>
      <c r="D400" s="538"/>
      <c r="E400" s="538"/>
      <c r="F400" s="538"/>
      <c r="G400" s="538"/>
      <c r="H400" s="538"/>
      <c r="I400" s="538"/>
      <c r="J400" s="538"/>
      <c r="K400" s="538"/>
      <c r="L400" s="538"/>
      <c r="M400" s="538"/>
      <c r="N400" s="538"/>
      <c r="O400" s="538"/>
      <c r="P400" s="538"/>
      <c r="Q400" s="538"/>
      <c r="R400" s="538"/>
      <c r="S400" s="538"/>
      <c r="T400" s="538"/>
      <c r="U400" s="538"/>
      <c r="V400" s="538"/>
      <c r="W400" s="538"/>
      <c r="X400" s="538"/>
      <c r="Y400" s="538"/>
      <c r="Z400" s="538"/>
    </row>
    <row r="401" spans="1:26" ht="18" customHeight="1">
      <c r="A401" s="538"/>
      <c r="B401" s="538"/>
      <c r="C401" s="538"/>
      <c r="D401" s="538"/>
      <c r="E401" s="538"/>
      <c r="F401" s="538"/>
      <c r="G401" s="538"/>
      <c r="H401" s="538"/>
      <c r="I401" s="538"/>
      <c r="J401" s="538"/>
      <c r="K401" s="538"/>
      <c r="L401" s="538"/>
      <c r="M401" s="538"/>
      <c r="N401" s="538"/>
      <c r="O401" s="538"/>
      <c r="P401" s="538"/>
      <c r="Q401" s="538"/>
      <c r="R401" s="538"/>
      <c r="S401" s="538"/>
      <c r="T401" s="538"/>
      <c r="U401" s="538"/>
      <c r="V401" s="538"/>
      <c r="W401" s="538"/>
      <c r="X401" s="538"/>
      <c r="Y401" s="538"/>
      <c r="Z401" s="538"/>
    </row>
    <row r="402" spans="1:26" ht="18" customHeight="1">
      <c r="A402" s="538"/>
      <c r="B402" s="538"/>
      <c r="C402" s="538"/>
      <c r="D402" s="538"/>
      <c r="E402" s="538"/>
      <c r="F402" s="538"/>
      <c r="G402" s="538"/>
      <c r="H402" s="538"/>
      <c r="I402" s="538"/>
      <c r="J402" s="538"/>
      <c r="K402" s="538"/>
      <c r="L402" s="538"/>
      <c r="M402" s="538"/>
      <c r="N402" s="538"/>
      <c r="O402" s="538"/>
      <c r="P402" s="538"/>
      <c r="Q402" s="538"/>
      <c r="R402" s="538"/>
      <c r="S402" s="538"/>
      <c r="T402" s="538"/>
      <c r="U402" s="538"/>
      <c r="V402" s="538"/>
      <c r="W402" s="538"/>
      <c r="X402" s="538"/>
      <c r="Y402" s="538"/>
      <c r="Z402" s="538"/>
    </row>
    <row r="403" spans="1:26" ht="18" customHeight="1">
      <c r="A403" s="538"/>
      <c r="B403" s="538"/>
      <c r="C403" s="538"/>
      <c r="D403" s="538"/>
      <c r="E403" s="538"/>
      <c r="F403" s="538"/>
      <c r="G403" s="538"/>
      <c r="H403" s="538"/>
      <c r="I403" s="538"/>
      <c r="J403" s="538"/>
      <c r="K403" s="538"/>
      <c r="L403" s="538"/>
      <c r="M403" s="538"/>
      <c r="N403" s="538"/>
      <c r="O403" s="538"/>
      <c r="P403" s="538"/>
      <c r="Q403" s="538"/>
      <c r="R403" s="538"/>
      <c r="S403" s="538"/>
      <c r="T403" s="538"/>
      <c r="U403" s="538"/>
      <c r="V403" s="538"/>
      <c r="W403" s="538"/>
      <c r="X403" s="538"/>
      <c r="Y403" s="538"/>
      <c r="Z403" s="538"/>
    </row>
    <row r="404" spans="1:26" ht="18" customHeight="1">
      <c r="A404" s="538"/>
      <c r="B404" s="538"/>
      <c r="C404" s="538"/>
      <c r="D404" s="538"/>
      <c r="E404" s="538"/>
      <c r="F404" s="538"/>
      <c r="G404" s="538"/>
      <c r="H404" s="538"/>
      <c r="I404" s="538"/>
      <c r="J404" s="538"/>
      <c r="K404" s="538"/>
      <c r="L404" s="538"/>
      <c r="M404" s="538"/>
      <c r="N404" s="538"/>
      <c r="O404" s="538"/>
      <c r="P404" s="538"/>
      <c r="Q404" s="538"/>
      <c r="R404" s="538"/>
      <c r="S404" s="538"/>
      <c r="T404" s="538"/>
      <c r="U404" s="538"/>
      <c r="V404" s="538"/>
      <c r="W404" s="538"/>
      <c r="X404" s="538"/>
      <c r="Y404" s="538"/>
      <c r="Z404" s="538"/>
    </row>
    <row r="405" spans="1:26" ht="18" customHeight="1">
      <c r="A405" s="538"/>
      <c r="B405" s="538"/>
      <c r="C405" s="538"/>
      <c r="D405" s="538"/>
      <c r="E405" s="538"/>
      <c r="F405" s="538"/>
      <c r="G405" s="538"/>
      <c r="H405" s="538"/>
      <c r="I405" s="538"/>
      <c r="J405" s="538"/>
      <c r="K405" s="538"/>
      <c r="L405" s="538"/>
      <c r="M405" s="538"/>
      <c r="N405" s="538"/>
      <c r="O405" s="538"/>
      <c r="P405" s="538"/>
      <c r="Q405" s="538"/>
      <c r="R405" s="538"/>
      <c r="S405" s="538"/>
      <c r="T405" s="538"/>
      <c r="U405" s="538"/>
      <c r="V405" s="538"/>
      <c r="W405" s="538"/>
      <c r="X405" s="538"/>
      <c r="Y405" s="538"/>
      <c r="Z405" s="538"/>
    </row>
    <row r="406" spans="1:26" ht="18" customHeight="1">
      <c r="A406" s="538"/>
      <c r="B406" s="538"/>
      <c r="C406" s="538"/>
      <c r="D406" s="538"/>
      <c r="E406" s="538"/>
      <c r="F406" s="538"/>
      <c r="G406" s="538"/>
      <c r="H406" s="538"/>
      <c r="I406" s="538"/>
      <c r="J406" s="538"/>
      <c r="K406" s="538"/>
      <c r="L406" s="538"/>
      <c r="M406" s="538"/>
      <c r="N406" s="538"/>
      <c r="O406" s="538"/>
      <c r="P406" s="538"/>
      <c r="Q406" s="538"/>
      <c r="R406" s="538"/>
      <c r="S406" s="538"/>
      <c r="T406" s="538"/>
      <c r="U406" s="538"/>
      <c r="V406" s="538"/>
      <c r="W406" s="538"/>
      <c r="X406" s="538"/>
      <c r="Y406" s="538"/>
      <c r="Z406" s="538"/>
    </row>
    <row r="407" spans="1:26" ht="18" customHeight="1">
      <c r="A407" s="538"/>
      <c r="B407" s="538"/>
      <c r="C407" s="538"/>
      <c r="D407" s="538"/>
      <c r="E407" s="538"/>
      <c r="F407" s="538"/>
      <c r="G407" s="538"/>
      <c r="H407" s="538"/>
      <c r="I407" s="538"/>
      <c r="J407" s="538"/>
      <c r="K407" s="538"/>
      <c r="L407" s="538"/>
      <c r="M407" s="538"/>
      <c r="N407" s="538"/>
      <c r="O407" s="538"/>
      <c r="P407" s="538"/>
      <c r="Q407" s="538"/>
      <c r="R407" s="538"/>
      <c r="S407" s="538"/>
      <c r="T407" s="538"/>
      <c r="U407" s="538"/>
      <c r="V407" s="538"/>
      <c r="W407" s="538"/>
      <c r="X407" s="538"/>
      <c r="Y407" s="538"/>
      <c r="Z407" s="538"/>
    </row>
    <row r="408" spans="1:26" ht="18" customHeight="1">
      <c r="A408" s="538"/>
      <c r="B408" s="538"/>
      <c r="C408" s="538"/>
      <c r="D408" s="538"/>
      <c r="E408" s="538"/>
      <c r="F408" s="538"/>
      <c r="G408" s="538"/>
      <c r="H408" s="538"/>
      <c r="I408" s="538"/>
      <c r="J408" s="538"/>
      <c r="K408" s="538"/>
      <c r="L408" s="538"/>
      <c r="M408" s="538"/>
      <c r="N408" s="538"/>
      <c r="O408" s="538"/>
      <c r="P408" s="538"/>
      <c r="Q408" s="538"/>
      <c r="R408" s="538"/>
      <c r="S408" s="538"/>
      <c r="T408" s="538"/>
      <c r="U408" s="538"/>
      <c r="V408" s="538"/>
      <c r="W408" s="538"/>
      <c r="X408" s="538"/>
      <c r="Y408" s="538"/>
      <c r="Z408" s="538"/>
    </row>
    <row r="409" spans="1:26" ht="18" customHeight="1">
      <c r="A409" s="538"/>
      <c r="B409" s="538"/>
      <c r="C409" s="538"/>
      <c r="D409" s="538"/>
      <c r="E409" s="538"/>
      <c r="F409" s="538"/>
      <c r="G409" s="538"/>
      <c r="H409" s="538"/>
      <c r="I409" s="538"/>
      <c r="J409" s="538"/>
      <c r="K409" s="538"/>
      <c r="L409" s="538"/>
      <c r="M409" s="538"/>
      <c r="N409" s="538"/>
      <c r="O409" s="538"/>
      <c r="P409" s="538"/>
      <c r="Q409" s="538"/>
      <c r="R409" s="538"/>
      <c r="S409" s="538"/>
      <c r="T409" s="538"/>
      <c r="U409" s="538"/>
      <c r="V409" s="538"/>
      <c r="W409" s="538"/>
      <c r="X409" s="538"/>
      <c r="Y409" s="538"/>
      <c r="Z409" s="538"/>
    </row>
    <row r="410" spans="1:26" ht="18" customHeight="1">
      <c r="A410" s="538"/>
      <c r="B410" s="538"/>
      <c r="C410" s="538"/>
      <c r="D410" s="538"/>
      <c r="E410" s="538"/>
      <c r="F410" s="538"/>
      <c r="G410" s="538"/>
      <c r="H410" s="538"/>
      <c r="I410" s="538"/>
      <c r="J410" s="538"/>
      <c r="K410" s="538"/>
      <c r="L410" s="538"/>
      <c r="M410" s="538"/>
      <c r="N410" s="538"/>
      <c r="O410" s="538"/>
      <c r="P410" s="538"/>
      <c r="Q410" s="538"/>
      <c r="R410" s="538"/>
      <c r="S410" s="538"/>
      <c r="T410" s="538"/>
      <c r="U410" s="538"/>
      <c r="V410" s="538"/>
      <c r="W410" s="538"/>
      <c r="X410" s="538"/>
      <c r="Y410" s="538"/>
      <c r="Z410" s="538"/>
    </row>
    <row r="411" spans="1:26" ht="18" customHeight="1">
      <c r="A411" s="538"/>
      <c r="B411" s="538"/>
      <c r="C411" s="538"/>
      <c r="D411" s="538"/>
      <c r="E411" s="538"/>
      <c r="F411" s="538"/>
      <c r="G411" s="538"/>
      <c r="H411" s="538"/>
      <c r="I411" s="538"/>
      <c r="J411" s="538"/>
      <c r="K411" s="538"/>
      <c r="L411" s="538"/>
      <c r="M411" s="538"/>
      <c r="N411" s="538"/>
      <c r="O411" s="538"/>
      <c r="P411" s="538"/>
      <c r="Q411" s="538"/>
      <c r="R411" s="538"/>
      <c r="S411" s="538"/>
      <c r="T411" s="538"/>
      <c r="U411" s="538"/>
      <c r="V411" s="538"/>
      <c r="W411" s="538"/>
      <c r="X411" s="538"/>
      <c r="Y411" s="538"/>
      <c r="Z411" s="538"/>
    </row>
    <row r="412" spans="1:26" ht="18" customHeight="1">
      <c r="A412" s="538"/>
      <c r="B412" s="538"/>
      <c r="C412" s="538"/>
      <c r="D412" s="538"/>
      <c r="E412" s="538"/>
      <c r="F412" s="538"/>
      <c r="G412" s="538"/>
      <c r="H412" s="538"/>
      <c r="I412" s="538"/>
      <c r="J412" s="538"/>
      <c r="K412" s="538"/>
      <c r="L412" s="538"/>
      <c r="M412" s="538"/>
      <c r="N412" s="538"/>
      <c r="O412" s="538"/>
      <c r="P412" s="538"/>
      <c r="Q412" s="538"/>
      <c r="R412" s="538"/>
      <c r="S412" s="538"/>
      <c r="T412" s="538"/>
      <c r="U412" s="538"/>
      <c r="V412" s="538"/>
      <c r="W412" s="538"/>
      <c r="X412" s="538"/>
      <c r="Y412" s="538"/>
      <c r="Z412" s="538"/>
    </row>
    <row r="413" spans="1:26" ht="18" customHeight="1">
      <c r="A413" s="538"/>
      <c r="B413" s="538"/>
      <c r="C413" s="538"/>
      <c r="D413" s="538"/>
      <c r="E413" s="538"/>
      <c r="F413" s="538"/>
      <c r="G413" s="538"/>
      <c r="H413" s="538"/>
      <c r="I413" s="538"/>
      <c r="J413" s="538"/>
      <c r="K413" s="538"/>
      <c r="L413" s="538"/>
      <c r="M413" s="538"/>
      <c r="N413" s="538"/>
      <c r="O413" s="538"/>
      <c r="P413" s="538"/>
      <c r="Q413" s="538"/>
      <c r="R413" s="538"/>
      <c r="S413" s="538"/>
      <c r="T413" s="538"/>
      <c r="U413" s="538"/>
      <c r="V413" s="538"/>
      <c r="W413" s="538"/>
      <c r="X413" s="538"/>
      <c r="Y413" s="538"/>
      <c r="Z413" s="538"/>
    </row>
    <row r="414" spans="1:26" ht="18" customHeight="1">
      <c r="A414" s="538"/>
      <c r="B414" s="538"/>
      <c r="C414" s="538"/>
      <c r="D414" s="538"/>
      <c r="E414" s="538"/>
      <c r="F414" s="538"/>
      <c r="G414" s="538"/>
      <c r="H414" s="538"/>
      <c r="I414" s="538"/>
      <c r="J414" s="538"/>
      <c r="K414" s="538"/>
      <c r="L414" s="538"/>
      <c r="M414" s="538"/>
      <c r="N414" s="538"/>
      <c r="O414" s="538"/>
      <c r="P414" s="538"/>
      <c r="Q414" s="538"/>
      <c r="R414" s="538"/>
      <c r="S414" s="538"/>
      <c r="T414" s="538"/>
      <c r="U414" s="538"/>
      <c r="V414" s="538"/>
      <c r="W414" s="538"/>
      <c r="X414" s="538"/>
      <c r="Y414" s="538"/>
      <c r="Z414" s="538"/>
    </row>
    <row r="415" spans="1:26" ht="18" customHeight="1">
      <c r="A415" s="538"/>
      <c r="B415" s="538"/>
      <c r="C415" s="538"/>
      <c r="D415" s="538"/>
      <c r="E415" s="538"/>
      <c r="F415" s="538"/>
      <c r="G415" s="538"/>
      <c r="H415" s="538"/>
      <c r="I415" s="538"/>
      <c r="J415" s="538"/>
      <c r="K415" s="538"/>
      <c r="L415" s="538"/>
      <c r="M415" s="538"/>
      <c r="N415" s="538"/>
      <c r="O415" s="538"/>
      <c r="P415" s="538"/>
      <c r="Q415" s="538"/>
      <c r="R415" s="538"/>
      <c r="S415" s="538"/>
      <c r="T415" s="538"/>
      <c r="U415" s="538"/>
      <c r="V415" s="538"/>
      <c r="W415" s="538"/>
      <c r="X415" s="538"/>
      <c r="Y415" s="538"/>
      <c r="Z415" s="538"/>
    </row>
    <row r="416" spans="1:26" ht="18" customHeight="1">
      <c r="A416" s="538"/>
      <c r="B416" s="538"/>
      <c r="C416" s="538"/>
      <c r="D416" s="538"/>
      <c r="E416" s="538"/>
      <c r="F416" s="538"/>
      <c r="G416" s="538"/>
      <c r="H416" s="538"/>
      <c r="I416" s="538"/>
      <c r="J416" s="538"/>
      <c r="K416" s="538"/>
      <c r="L416" s="538"/>
      <c r="M416" s="538"/>
      <c r="N416" s="538"/>
      <c r="O416" s="538"/>
      <c r="P416" s="538"/>
      <c r="Q416" s="538"/>
      <c r="R416" s="538"/>
      <c r="S416" s="538"/>
      <c r="T416" s="538"/>
      <c r="U416" s="538"/>
      <c r="V416" s="538"/>
      <c r="W416" s="538"/>
      <c r="X416" s="538"/>
      <c r="Y416" s="538"/>
      <c r="Z416" s="538"/>
    </row>
    <row r="417" spans="1:26" ht="18" customHeight="1">
      <c r="A417" s="538"/>
      <c r="B417" s="538"/>
      <c r="C417" s="538"/>
      <c r="D417" s="538"/>
      <c r="E417" s="538"/>
      <c r="F417" s="538"/>
      <c r="G417" s="538"/>
      <c r="H417" s="538"/>
      <c r="I417" s="538"/>
      <c r="J417" s="538"/>
      <c r="K417" s="538"/>
      <c r="L417" s="538"/>
      <c r="M417" s="538"/>
      <c r="N417" s="538"/>
      <c r="O417" s="538"/>
      <c r="P417" s="538"/>
      <c r="Q417" s="538"/>
      <c r="R417" s="538"/>
      <c r="S417" s="538"/>
      <c r="T417" s="538"/>
      <c r="U417" s="538"/>
      <c r="V417" s="538"/>
      <c r="W417" s="538"/>
      <c r="X417" s="538"/>
      <c r="Y417" s="538"/>
      <c r="Z417" s="538"/>
    </row>
    <row r="418" spans="1:26" ht="18" customHeight="1">
      <c r="A418" s="538"/>
      <c r="B418" s="538"/>
      <c r="C418" s="538"/>
      <c r="D418" s="538"/>
      <c r="E418" s="538"/>
      <c r="F418" s="538"/>
      <c r="G418" s="538"/>
      <c r="H418" s="538"/>
      <c r="I418" s="538"/>
      <c r="J418" s="538"/>
      <c r="K418" s="538"/>
      <c r="L418" s="538"/>
      <c r="M418" s="538"/>
      <c r="N418" s="538"/>
      <c r="O418" s="538"/>
      <c r="P418" s="538"/>
      <c r="Q418" s="538"/>
      <c r="R418" s="538"/>
      <c r="S418" s="538"/>
      <c r="T418" s="538"/>
      <c r="U418" s="538"/>
      <c r="V418" s="538"/>
      <c r="W418" s="538"/>
      <c r="X418" s="538"/>
      <c r="Y418" s="538"/>
      <c r="Z418" s="538"/>
    </row>
    <row r="419" spans="1:26" ht="18" customHeight="1">
      <c r="A419" s="538"/>
      <c r="B419" s="538"/>
      <c r="C419" s="538"/>
      <c r="D419" s="538"/>
      <c r="E419" s="538"/>
      <c r="F419" s="538"/>
      <c r="G419" s="538"/>
      <c r="H419" s="538"/>
      <c r="I419" s="538"/>
      <c r="J419" s="538"/>
      <c r="K419" s="538"/>
      <c r="L419" s="538"/>
      <c r="M419" s="538"/>
      <c r="N419" s="538"/>
      <c r="O419" s="538"/>
      <c r="P419" s="538"/>
      <c r="Q419" s="538"/>
      <c r="R419" s="538"/>
      <c r="S419" s="538"/>
      <c r="T419" s="538"/>
      <c r="U419" s="538"/>
      <c r="V419" s="538"/>
      <c r="W419" s="538"/>
      <c r="X419" s="538"/>
      <c r="Y419" s="538"/>
      <c r="Z419" s="538"/>
    </row>
    <row r="420" spans="1:26" ht="18" customHeight="1">
      <c r="A420" s="538"/>
      <c r="B420" s="538"/>
      <c r="C420" s="538"/>
      <c r="D420" s="538"/>
      <c r="E420" s="538"/>
      <c r="F420" s="538"/>
      <c r="G420" s="538"/>
      <c r="H420" s="538"/>
      <c r="I420" s="538"/>
      <c r="J420" s="538"/>
      <c r="K420" s="538"/>
      <c r="L420" s="538"/>
      <c r="M420" s="538"/>
      <c r="N420" s="538"/>
      <c r="O420" s="538"/>
      <c r="P420" s="538"/>
      <c r="Q420" s="538"/>
      <c r="R420" s="538"/>
      <c r="S420" s="538"/>
      <c r="T420" s="538"/>
      <c r="U420" s="538"/>
      <c r="V420" s="538"/>
      <c r="W420" s="538"/>
      <c r="X420" s="538"/>
      <c r="Y420" s="538"/>
      <c r="Z420" s="538"/>
    </row>
    <row r="421" spans="1:26" ht="18" customHeight="1">
      <c r="A421" s="538"/>
      <c r="B421" s="538"/>
      <c r="C421" s="538"/>
      <c r="D421" s="538"/>
      <c r="E421" s="538"/>
      <c r="F421" s="538"/>
      <c r="G421" s="538"/>
      <c r="H421" s="538"/>
      <c r="I421" s="538"/>
      <c r="J421" s="538"/>
      <c r="K421" s="538"/>
      <c r="L421" s="538"/>
      <c r="M421" s="538"/>
      <c r="N421" s="538"/>
      <c r="O421" s="538"/>
      <c r="P421" s="538"/>
      <c r="Q421" s="538"/>
      <c r="R421" s="538"/>
      <c r="S421" s="538"/>
      <c r="T421" s="538"/>
      <c r="U421" s="538"/>
      <c r="V421" s="538"/>
      <c r="W421" s="538"/>
      <c r="X421" s="538"/>
      <c r="Y421" s="538"/>
      <c r="Z421" s="538"/>
    </row>
    <row r="422" spans="1:26" ht="18" customHeight="1">
      <c r="A422" s="538"/>
      <c r="B422" s="538"/>
      <c r="C422" s="538"/>
      <c r="D422" s="538"/>
      <c r="E422" s="538"/>
      <c r="F422" s="538"/>
      <c r="G422" s="538"/>
      <c r="H422" s="538"/>
      <c r="I422" s="538"/>
      <c r="J422" s="538"/>
      <c r="K422" s="538"/>
      <c r="L422" s="538"/>
      <c r="M422" s="538"/>
      <c r="N422" s="538"/>
      <c r="O422" s="538"/>
      <c r="P422" s="538"/>
      <c r="Q422" s="538"/>
      <c r="R422" s="538"/>
      <c r="S422" s="538"/>
      <c r="T422" s="538"/>
      <c r="U422" s="538"/>
      <c r="V422" s="538"/>
      <c r="W422" s="538"/>
      <c r="X422" s="538"/>
      <c r="Y422" s="538"/>
      <c r="Z422" s="538"/>
    </row>
    <row r="423" spans="1:26" ht="18" customHeight="1">
      <c r="A423" s="538"/>
      <c r="B423" s="538"/>
      <c r="C423" s="538"/>
      <c r="D423" s="538"/>
      <c r="E423" s="538"/>
      <c r="F423" s="538"/>
      <c r="G423" s="538"/>
      <c r="H423" s="538"/>
      <c r="I423" s="538"/>
      <c r="J423" s="538"/>
      <c r="K423" s="538"/>
      <c r="L423" s="538"/>
      <c r="M423" s="538"/>
      <c r="N423" s="538"/>
      <c r="O423" s="538"/>
      <c r="P423" s="538"/>
      <c r="Q423" s="538"/>
      <c r="R423" s="538"/>
      <c r="S423" s="538"/>
      <c r="T423" s="538"/>
      <c r="U423" s="538"/>
      <c r="V423" s="538"/>
      <c r="W423" s="538"/>
      <c r="X423" s="538"/>
      <c r="Y423" s="538"/>
      <c r="Z423" s="538"/>
    </row>
    <row r="424" spans="1:26" ht="18" customHeight="1">
      <c r="A424" s="538"/>
      <c r="B424" s="538"/>
      <c r="C424" s="538"/>
      <c r="D424" s="538"/>
      <c r="E424" s="538"/>
      <c r="F424" s="538"/>
      <c r="G424" s="538"/>
      <c r="H424" s="538"/>
      <c r="I424" s="538"/>
      <c r="J424" s="538"/>
      <c r="K424" s="538"/>
      <c r="L424" s="538"/>
      <c r="M424" s="538"/>
      <c r="N424" s="538"/>
      <c r="O424" s="538"/>
      <c r="P424" s="538"/>
      <c r="Q424" s="538"/>
      <c r="R424" s="538"/>
      <c r="S424" s="538"/>
      <c r="T424" s="538"/>
      <c r="U424" s="538"/>
      <c r="V424" s="538"/>
      <c r="W424" s="538"/>
      <c r="X424" s="538"/>
      <c r="Y424" s="538"/>
      <c r="Z424" s="538"/>
    </row>
    <row r="425" spans="1:26" ht="18" customHeight="1">
      <c r="A425" s="538"/>
      <c r="B425" s="538"/>
      <c r="C425" s="538"/>
      <c r="D425" s="538"/>
      <c r="E425" s="538"/>
      <c r="F425" s="538"/>
      <c r="G425" s="538"/>
      <c r="H425" s="538"/>
      <c r="I425" s="538"/>
      <c r="J425" s="538"/>
      <c r="K425" s="538"/>
      <c r="L425" s="538"/>
      <c r="M425" s="538"/>
      <c r="N425" s="538"/>
      <c r="O425" s="538"/>
      <c r="P425" s="538"/>
      <c r="Q425" s="538"/>
      <c r="R425" s="538"/>
      <c r="S425" s="538"/>
      <c r="T425" s="538"/>
      <c r="U425" s="538"/>
      <c r="V425" s="538"/>
      <c r="W425" s="538"/>
      <c r="X425" s="538"/>
      <c r="Y425" s="538"/>
      <c r="Z425" s="538"/>
    </row>
    <row r="426" spans="1:26" ht="18" customHeight="1">
      <c r="A426" s="538"/>
      <c r="B426" s="538"/>
      <c r="C426" s="538"/>
      <c r="D426" s="538"/>
      <c r="E426" s="538"/>
      <c r="F426" s="538"/>
      <c r="G426" s="538"/>
      <c r="H426" s="538"/>
      <c r="I426" s="538"/>
      <c r="J426" s="538"/>
      <c r="K426" s="538"/>
      <c r="L426" s="538"/>
      <c r="M426" s="538"/>
      <c r="N426" s="538"/>
      <c r="O426" s="538"/>
      <c r="P426" s="538"/>
      <c r="Q426" s="538"/>
      <c r="R426" s="538"/>
      <c r="S426" s="538"/>
      <c r="T426" s="538"/>
      <c r="U426" s="538"/>
      <c r="V426" s="538"/>
      <c r="W426" s="538"/>
      <c r="X426" s="538"/>
      <c r="Y426" s="538"/>
      <c r="Z426" s="538"/>
    </row>
    <row r="427" spans="1:26" ht="18" customHeight="1">
      <c r="A427" s="538"/>
      <c r="B427" s="538"/>
      <c r="C427" s="538"/>
      <c r="D427" s="538"/>
      <c r="E427" s="538"/>
      <c r="F427" s="538"/>
      <c r="G427" s="538"/>
      <c r="H427" s="538"/>
      <c r="I427" s="538"/>
      <c r="J427" s="538"/>
      <c r="K427" s="538"/>
      <c r="L427" s="538"/>
      <c r="M427" s="538"/>
      <c r="N427" s="538"/>
      <c r="O427" s="538"/>
      <c r="P427" s="538"/>
      <c r="Q427" s="538"/>
      <c r="R427" s="538"/>
      <c r="S427" s="538"/>
      <c r="T427" s="538"/>
      <c r="U427" s="538"/>
      <c r="V427" s="538"/>
      <c r="W427" s="538"/>
      <c r="X427" s="538"/>
      <c r="Y427" s="538"/>
      <c r="Z427" s="538"/>
    </row>
    <row r="428" spans="1:26" ht="18" customHeight="1">
      <c r="A428" s="538"/>
      <c r="B428" s="538"/>
      <c r="C428" s="538"/>
      <c r="D428" s="538"/>
      <c r="E428" s="538"/>
      <c r="F428" s="538"/>
      <c r="G428" s="538"/>
      <c r="H428" s="538"/>
      <c r="I428" s="538"/>
      <c r="J428" s="538"/>
      <c r="K428" s="538"/>
      <c r="L428" s="538"/>
      <c r="M428" s="538"/>
      <c r="N428" s="538"/>
      <c r="O428" s="538"/>
      <c r="P428" s="538"/>
      <c r="Q428" s="538"/>
      <c r="R428" s="538"/>
      <c r="S428" s="538"/>
      <c r="T428" s="538"/>
      <c r="U428" s="538"/>
      <c r="V428" s="538"/>
      <c r="W428" s="538"/>
      <c r="X428" s="538"/>
      <c r="Y428" s="538"/>
      <c r="Z428" s="538"/>
    </row>
    <row r="429" spans="1:26" ht="18" customHeight="1">
      <c r="A429" s="538"/>
      <c r="B429" s="538"/>
      <c r="C429" s="538"/>
      <c r="D429" s="538"/>
      <c r="E429" s="538"/>
      <c r="F429" s="538"/>
      <c r="G429" s="538"/>
      <c r="H429" s="538"/>
      <c r="I429" s="538"/>
      <c r="J429" s="538"/>
      <c r="K429" s="538"/>
      <c r="L429" s="538"/>
      <c r="M429" s="538"/>
      <c r="N429" s="538"/>
      <c r="O429" s="538"/>
      <c r="P429" s="538"/>
      <c r="Q429" s="538"/>
      <c r="R429" s="538"/>
      <c r="S429" s="538"/>
      <c r="T429" s="538"/>
      <c r="U429" s="538"/>
      <c r="V429" s="538"/>
      <c r="W429" s="538"/>
      <c r="X429" s="538"/>
      <c r="Y429" s="538"/>
      <c r="Z429" s="538"/>
    </row>
    <row r="430" spans="1:26" ht="18" customHeight="1">
      <c r="A430" s="538"/>
      <c r="B430" s="538"/>
      <c r="C430" s="538"/>
      <c r="D430" s="538"/>
      <c r="E430" s="538"/>
      <c r="F430" s="538"/>
      <c r="G430" s="538"/>
      <c r="H430" s="538"/>
      <c r="I430" s="538"/>
      <c r="J430" s="538"/>
      <c r="K430" s="538"/>
      <c r="L430" s="538"/>
      <c r="M430" s="538"/>
      <c r="N430" s="538"/>
      <c r="O430" s="538"/>
      <c r="P430" s="538"/>
      <c r="Q430" s="538"/>
      <c r="R430" s="538"/>
      <c r="S430" s="538"/>
      <c r="T430" s="538"/>
      <c r="U430" s="538"/>
      <c r="V430" s="538"/>
      <c r="W430" s="538"/>
      <c r="X430" s="538"/>
      <c r="Y430" s="538"/>
      <c r="Z430" s="538"/>
    </row>
    <row r="431" spans="1:26" ht="18" customHeight="1">
      <c r="A431" s="538"/>
      <c r="B431" s="538"/>
      <c r="C431" s="538"/>
      <c r="D431" s="538"/>
      <c r="E431" s="538"/>
      <c r="F431" s="538"/>
      <c r="G431" s="538"/>
      <c r="H431" s="538"/>
      <c r="I431" s="538"/>
      <c r="J431" s="538"/>
      <c r="K431" s="538"/>
      <c r="L431" s="538"/>
      <c r="M431" s="538"/>
      <c r="N431" s="538"/>
      <c r="O431" s="538"/>
      <c r="P431" s="538"/>
      <c r="Q431" s="538"/>
      <c r="R431" s="538"/>
      <c r="S431" s="538"/>
      <c r="T431" s="538"/>
      <c r="U431" s="538"/>
      <c r="V431" s="538"/>
      <c r="W431" s="538"/>
      <c r="X431" s="538"/>
      <c r="Y431" s="538"/>
      <c r="Z431" s="538"/>
    </row>
    <row r="432" spans="1:26" ht="18" customHeight="1">
      <c r="A432" s="538"/>
      <c r="B432" s="538"/>
      <c r="C432" s="538"/>
      <c r="D432" s="538"/>
      <c r="E432" s="538"/>
      <c r="F432" s="538"/>
      <c r="G432" s="538"/>
      <c r="H432" s="538"/>
      <c r="I432" s="538"/>
      <c r="J432" s="538"/>
      <c r="K432" s="538"/>
      <c r="L432" s="538"/>
      <c r="M432" s="538"/>
      <c r="N432" s="538"/>
      <c r="O432" s="538"/>
      <c r="P432" s="538"/>
      <c r="Q432" s="538"/>
      <c r="R432" s="538"/>
      <c r="S432" s="538"/>
      <c r="T432" s="538"/>
      <c r="U432" s="538"/>
      <c r="V432" s="538"/>
      <c r="W432" s="538"/>
      <c r="X432" s="538"/>
      <c r="Y432" s="538"/>
      <c r="Z432" s="538"/>
    </row>
    <row r="433" spans="1:26" ht="18" customHeight="1">
      <c r="A433" s="538"/>
      <c r="B433" s="538"/>
      <c r="C433" s="538"/>
      <c r="D433" s="538"/>
      <c r="E433" s="538"/>
      <c r="F433" s="538"/>
      <c r="G433" s="538"/>
      <c r="H433" s="538"/>
      <c r="I433" s="538"/>
      <c r="J433" s="538"/>
      <c r="K433" s="538"/>
      <c r="L433" s="538"/>
      <c r="M433" s="538"/>
      <c r="N433" s="538"/>
      <c r="O433" s="538"/>
      <c r="P433" s="538"/>
      <c r="Q433" s="538"/>
      <c r="R433" s="538"/>
      <c r="S433" s="538"/>
      <c r="T433" s="538"/>
      <c r="U433" s="538"/>
      <c r="V433" s="538"/>
      <c r="W433" s="538"/>
      <c r="X433" s="538"/>
      <c r="Y433" s="538"/>
      <c r="Z433" s="538"/>
    </row>
    <row r="434" spans="1:26" ht="18" customHeight="1">
      <c r="A434" s="538"/>
      <c r="B434" s="538"/>
      <c r="C434" s="538"/>
      <c r="D434" s="538"/>
      <c r="E434" s="538"/>
      <c r="F434" s="538"/>
      <c r="G434" s="538"/>
      <c r="H434" s="538"/>
      <c r="I434" s="538"/>
      <c r="J434" s="538"/>
      <c r="K434" s="538"/>
      <c r="L434" s="538"/>
      <c r="M434" s="538"/>
      <c r="N434" s="538"/>
      <c r="O434" s="538"/>
      <c r="P434" s="538"/>
      <c r="Q434" s="538"/>
      <c r="R434" s="538"/>
      <c r="S434" s="538"/>
      <c r="T434" s="538"/>
      <c r="U434" s="538"/>
      <c r="V434" s="538"/>
      <c r="W434" s="538"/>
      <c r="X434" s="538"/>
      <c r="Y434" s="538"/>
      <c r="Z434" s="538"/>
    </row>
    <row r="435" spans="1:26" ht="18" customHeight="1">
      <c r="A435" s="538"/>
      <c r="B435" s="538"/>
      <c r="C435" s="538"/>
      <c r="D435" s="538"/>
      <c r="E435" s="538"/>
      <c r="F435" s="538"/>
      <c r="G435" s="538"/>
      <c r="H435" s="538"/>
      <c r="I435" s="538"/>
      <c r="J435" s="538"/>
      <c r="K435" s="538"/>
      <c r="L435" s="538"/>
      <c r="M435" s="538"/>
      <c r="N435" s="538"/>
      <c r="O435" s="538"/>
      <c r="P435" s="538"/>
      <c r="Q435" s="538"/>
      <c r="R435" s="538"/>
      <c r="S435" s="538"/>
      <c r="T435" s="538"/>
      <c r="U435" s="538"/>
      <c r="V435" s="538"/>
      <c r="W435" s="538"/>
      <c r="X435" s="538"/>
      <c r="Y435" s="538"/>
      <c r="Z435" s="538"/>
    </row>
    <row r="436" spans="1:26" ht="18" customHeight="1">
      <c r="A436" s="538"/>
      <c r="B436" s="538"/>
      <c r="C436" s="538"/>
      <c r="D436" s="538"/>
      <c r="E436" s="538"/>
      <c r="F436" s="538"/>
      <c r="G436" s="538"/>
      <c r="H436" s="538"/>
      <c r="I436" s="538"/>
      <c r="J436" s="538"/>
      <c r="K436" s="538"/>
      <c r="L436" s="538"/>
      <c r="M436" s="538"/>
      <c r="N436" s="538"/>
      <c r="O436" s="538"/>
      <c r="P436" s="538"/>
      <c r="Q436" s="538"/>
      <c r="R436" s="538"/>
      <c r="S436" s="538"/>
      <c r="T436" s="538"/>
      <c r="U436" s="538"/>
      <c r="V436" s="538"/>
      <c r="W436" s="538"/>
      <c r="X436" s="538"/>
      <c r="Y436" s="538"/>
      <c r="Z436" s="538"/>
    </row>
    <row r="437" spans="1:26" ht="18" customHeight="1">
      <c r="A437" s="538"/>
      <c r="B437" s="538"/>
      <c r="C437" s="538"/>
      <c r="D437" s="538"/>
      <c r="E437" s="538"/>
      <c r="F437" s="538"/>
      <c r="G437" s="538"/>
      <c r="H437" s="538"/>
      <c r="I437" s="538"/>
      <c r="J437" s="538"/>
      <c r="K437" s="538"/>
      <c r="L437" s="538"/>
      <c r="M437" s="538"/>
      <c r="N437" s="538"/>
      <c r="O437" s="538"/>
      <c r="P437" s="538"/>
      <c r="Q437" s="538"/>
      <c r="R437" s="538"/>
      <c r="S437" s="538"/>
      <c r="T437" s="538"/>
      <c r="U437" s="538"/>
      <c r="V437" s="538"/>
      <c r="W437" s="538"/>
      <c r="X437" s="538"/>
      <c r="Y437" s="538"/>
      <c r="Z437" s="538"/>
    </row>
    <row r="438" spans="1:26" ht="18" customHeight="1">
      <c r="A438" s="538"/>
      <c r="B438" s="538"/>
      <c r="C438" s="538"/>
      <c r="D438" s="538"/>
      <c r="E438" s="538"/>
      <c r="F438" s="538"/>
      <c r="G438" s="538"/>
      <c r="H438" s="538"/>
      <c r="I438" s="538"/>
      <c r="J438" s="538"/>
      <c r="K438" s="538"/>
      <c r="L438" s="538"/>
      <c r="M438" s="538"/>
      <c r="N438" s="538"/>
      <c r="O438" s="538"/>
      <c r="P438" s="538"/>
      <c r="Q438" s="538"/>
      <c r="R438" s="538"/>
      <c r="S438" s="538"/>
      <c r="T438" s="538"/>
      <c r="U438" s="538"/>
      <c r="V438" s="538"/>
      <c r="W438" s="538"/>
      <c r="X438" s="538"/>
      <c r="Y438" s="538"/>
      <c r="Z438" s="538"/>
    </row>
    <row r="439" spans="1:26" ht="18" customHeight="1">
      <c r="A439" s="538"/>
      <c r="B439" s="538"/>
      <c r="C439" s="538"/>
      <c r="D439" s="538"/>
      <c r="E439" s="538"/>
      <c r="F439" s="538"/>
      <c r="G439" s="538"/>
      <c r="H439" s="538"/>
      <c r="I439" s="538"/>
      <c r="J439" s="538"/>
      <c r="K439" s="538"/>
      <c r="L439" s="538"/>
      <c r="M439" s="538"/>
      <c r="N439" s="538"/>
      <c r="O439" s="538"/>
      <c r="P439" s="538"/>
      <c r="Q439" s="538"/>
      <c r="R439" s="538"/>
      <c r="S439" s="538"/>
      <c r="T439" s="538"/>
      <c r="U439" s="538"/>
      <c r="V439" s="538"/>
      <c r="W439" s="538"/>
      <c r="X439" s="538"/>
      <c r="Y439" s="538"/>
      <c r="Z439" s="538"/>
    </row>
    <row r="440" spans="1:26" ht="18" customHeight="1">
      <c r="A440" s="538"/>
      <c r="B440" s="538"/>
      <c r="C440" s="538"/>
      <c r="D440" s="538"/>
      <c r="E440" s="538"/>
      <c r="F440" s="538"/>
      <c r="G440" s="538"/>
      <c r="H440" s="538"/>
      <c r="I440" s="538"/>
      <c r="J440" s="538"/>
      <c r="K440" s="538"/>
      <c r="L440" s="538"/>
      <c r="M440" s="538"/>
      <c r="N440" s="538"/>
      <c r="O440" s="538"/>
      <c r="P440" s="538"/>
      <c r="Q440" s="538"/>
      <c r="R440" s="538"/>
      <c r="S440" s="538"/>
      <c r="T440" s="538"/>
      <c r="U440" s="538"/>
      <c r="V440" s="538"/>
      <c r="W440" s="538"/>
      <c r="X440" s="538"/>
      <c r="Y440" s="538"/>
      <c r="Z440" s="538"/>
    </row>
    <row r="441" spans="1:26" ht="18" customHeight="1">
      <c r="A441" s="538"/>
      <c r="B441" s="538"/>
      <c r="C441" s="538"/>
      <c r="D441" s="538"/>
      <c r="E441" s="538"/>
      <c r="F441" s="538"/>
      <c r="G441" s="538"/>
      <c r="H441" s="538"/>
      <c r="I441" s="538"/>
      <c r="J441" s="538"/>
      <c r="K441" s="538"/>
      <c r="L441" s="538"/>
      <c r="M441" s="538"/>
      <c r="N441" s="538"/>
      <c r="O441" s="538"/>
      <c r="P441" s="538"/>
      <c r="Q441" s="538"/>
      <c r="R441" s="538"/>
      <c r="S441" s="538"/>
      <c r="T441" s="538"/>
      <c r="U441" s="538"/>
      <c r="V441" s="538"/>
      <c r="W441" s="538"/>
      <c r="X441" s="538"/>
      <c r="Y441" s="538"/>
      <c r="Z441" s="538"/>
    </row>
    <row r="442" spans="1:26" ht="18" customHeight="1">
      <c r="A442" s="538"/>
      <c r="B442" s="538"/>
      <c r="C442" s="538"/>
      <c r="D442" s="538"/>
      <c r="E442" s="538"/>
      <c r="F442" s="538"/>
      <c r="G442" s="538"/>
      <c r="H442" s="538"/>
      <c r="I442" s="538"/>
      <c r="J442" s="538"/>
      <c r="K442" s="538"/>
      <c r="L442" s="538"/>
      <c r="M442" s="538"/>
      <c r="N442" s="538"/>
      <c r="O442" s="538"/>
      <c r="P442" s="538"/>
      <c r="Q442" s="538"/>
      <c r="R442" s="538"/>
      <c r="S442" s="538"/>
      <c r="T442" s="538"/>
      <c r="U442" s="538"/>
      <c r="V442" s="538"/>
      <c r="W442" s="538"/>
      <c r="X442" s="538"/>
      <c r="Y442" s="538"/>
      <c r="Z442" s="538"/>
    </row>
    <row r="443" spans="1:26" ht="18" customHeight="1">
      <c r="A443" s="538"/>
      <c r="B443" s="538"/>
      <c r="C443" s="538"/>
      <c r="D443" s="538"/>
      <c r="E443" s="538"/>
      <c r="F443" s="538"/>
      <c r="G443" s="538"/>
      <c r="H443" s="538"/>
      <c r="I443" s="538"/>
      <c r="J443" s="538"/>
      <c r="K443" s="538"/>
      <c r="L443" s="538"/>
      <c r="M443" s="538"/>
      <c r="N443" s="538"/>
      <c r="O443" s="538"/>
      <c r="P443" s="538"/>
      <c r="Q443" s="538"/>
      <c r="R443" s="538"/>
      <c r="S443" s="538"/>
      <c r="T443" s="538"/>
      <c r="U443" s="538"/>
      <c r="V443" s="538"/>
      <c r="W443" s="538"/>
      <c r="X443" s="538"/>
      <c r="Y443" s="538"/>
      <c r="Z443" s="538"/>
    </row>
    <row r="444" spans="1:26" ht="18" customHeight="1">
      <c r="A444" s="538"/>
      <c r="B444" s="538"/>
      <c r="C444" s="538"/>
      <c r="D444" s="538"/>
      <c r="E444" s="538"/>
      <c r="F444" s="538"/>
      <c r="G444" s="538"/>
      <c r="H444" s="538"/>
      <c r="I444" s="538"/>
      <c r="J444" s="538"/>
      <c r="K444" s="538"/>
      <c r="L444" s="538"/>
      <c r="M444" s="538"/>
      <c r="N444" s="538"/>
      <c r="O444" s="538"/>
      <c r="P444" s="538"/>
      <c r="Q444" s="538"/>
      <c r="R444" s="538"/>
      <c r="S444" s="538"/>
      <c r="T444" s="538"/>
      <c r="U444" s="538"/>
      <c r="V444" s="538"/>
      <c r="W444" s="538"/>
      <c r="X444" s="538"/>
      <c r="Y444" s="538"/>
      <c r="Z444" s="538"/>
    </row>
    <row r="445" spans="1:26" ht="18" customHeight="1">
      <c r="A445" s="538"/>
      <c r="B445" s="538"/>
      <c r="C445" s="538"/>
      <c r="D445" s="538"/>
      <c r="E445" s="538"/>
      <c r="F445" s="538"/>
      <c r="G445" s="538"/>
      <c r="H445" s="538"/>
      <c r="I445" s="538"/>
      <c r="J445" s="538"/>
      <c r="K445" s="538"/>
      <c r="L445" s="538"/>
      <c r="M445" s="538"/>
      <c r="N445" s="538"/>
      <c r="O445" s="538"/>
      <c r="P445" s="538"/>
      <c r="Q445" s="538"/>
      <c r="R445" s="538"/>
      <c r="S445" s="538"/>
      <c r="T445" s="538"/>
      <c r="U445" s="538"/>
      <c r="V445" s="538"/>
      <c r="W445" s="538"/>
      <c r="X445" s="538"/>
      <c r="Y445" s="538"/>
      <c r="Z445" s="538"/>
    </row>
    <row r="446" spans="1:26" ht="18" customHeight="1">
      <c r="A446" s="538"/>
      <c r="B446" s="538"/>
      <c r="C446" s="538"/>
      <c r="D446" s="538"/>
      <c r="E446" s="538"/>
      <c r="F446" s="538"/>
      <c r="G446" s="538"/>
      <c r="H446" s="538"/>
      <c r="I446" s="538"/>
      <c r="J446" s="538"/>
      <c r="K446" s="538"/>
      <c r="L446" s="538"/>
      <c r="M446" s="538"/>
      <c r="N446" s="538"/>
      <c r="O446" s="538"/>
      <c r="P446" s="538"/>
      <c r="Q446" s="538"/>
      <c r="R446" s="538"/>
      <c r="S446" s="538"/>
      <c r="T446" s="538"/>
      <c r="U446" s="538"/>
      <c r="V446" s="538"/>
      <c r="W446" s="538"/>
      <c r="X446" s="538"/>
      <c r="Y446" s="538"/>
      <c r="Z446" s="538"/>
    </row>
    <row r="447" spans="1:26" ht="18" customHeight="1">
      <c r="A447" s="538"/>
      <c r="B447" s="538"/>
      <c r="C447" s="538"/>
      <c r="D447" s="538"/>
      <c r="E447" s="538"/>
      <c r="F447" s="538"/>
      <c r="G447" s="538"/>
      <c r="H447" s="538"/>
      <c r="I447" s="538"/>
      <c r="J447" s="538"/>
      <c r="K447" s="538"/>
      <c r="L447" s="538"/>
      <c r="M447" s="538"/>
      <c r="N447" s="538"/>
      <c r="O447" s="538"/>
      <c r="P447" s="538"/>
      <c r="Q447" s="538"/>
      <c r="R447" s="538"/>
      <c r="S447" s="538"/>
      <c r="T447" s="538"/>
      <c r="U447" s="538"/>
      <c r="V447" s="538"/>
      <c r="W447" s="538"/>
      <c r="X447" s="538"/>
      <c r="Y447" s="538"/>
      <c r="Z447" s="538"/>
    </row>
    <row r="448" spans="1:26" ht="18" customHeight="1">
      <c r="A448" s="538"/>
      <c r="B448" s="538"/>
      <c r="C448" s="538"/>
      <c r="D448" s="538"/>
      <c r="E448" s="538"/>
      <c r="F448" s="538"/>
      <c r="G448" s="538"/>
      <c r="H448" s="538"/>
      <c r="I448" s="538"/>
      <c r="J448" s="538"/>
      <c r="K448" s="538"/>
      <c r="L448" s="538"/>
      <c r="M448" s="538"/>
      <c r="N448" s="538"/>
      <c r="O448" s="538"/>
      <c r="P448" s="538"/>
      <c r="Q448" s="538"/>
      <c r="R448" s="538"/>
      <c r="S448" s="538"/>
      <c r="T448" s="538"/>
      <c r="U448" s="538"/>
      <c r="V448" s="538"/>
      <c r="W448" s="538"/>
      <c r="X448" s="538"/>
      <c r="Y448" s="538"/>
      <c r="Z448" s="538"/>
    </row>
    <row r="449" spans="1:26" ht="18" customHeight="1">
      <c r="A449" s="538"/>
      <c r="B449" s="538"/>
      <c r="C449" s="538"/>
      <c r="D449" s="538"/>
      <c r="E449" s="538"/>
      <c r="F449" s="538"/>
      <c r="G449" s="538"/>
      <c r="H449" s="538"/>
      <c r="I449" s="538"/>
      <c r="J449" s="538"/>
      <c r="K449" s="538"/>
      <c r="L449" s="538"/>
      <c r="M449" s="538"/>
      <c r="N449" s="538"/>
      <c r="O449" s="538"/>
      <c r="P449" s="538"/>
      <c r="Q449" s="538"/>
      <c r="R449" s="538"/>
      <c r="S449" s="538"/>
      <c r="T449" s="538"/>
      <c r="U449" s="538"/>
      <c r="V449" s="538"/>
      <c r="W449" s="538"/>
      <c r="X449" s="538"/>
      <c r="Y449" s="538"/>
      <c r="Z449" s="538"/>
    </row>
    <row r="450" spans="1:26" ht="18" customHeight="1">
      <c r="A450" s="538"/>
      <c r="B450" s="538"/>
      <c r="C450" s="538"/>
      <c r="D450" s="538"/>
      <c r="E450" s="538"/>
      <c r="F450" s="538"/>
      <c r="G450" s="538"/>
      <c r="H450" s="538"/>
      <c r="I450" s="538"/>
      <c r="J450" s="538"/>
      <c r="K450" s="538"/>
      <c r="L450" s="538"/>
      <c r="M450" s="538"/>
      <c r="N450" s="538"/>
      <c r="O450" s="538"/>
      <c r="P450" s="538"/>
      <c r="Q450" s="538"/>
      <c r="R450" s="538"/>
      <c r="S450" s="538"/>
      <c r="T450" s="538"/>
      <c r="U450" s="538"/>
      <c r="V450" s="538"/>
      <c r="W450" s="538"/>
      <c r="X450" s="538"/>
      <c r="Y450" s="538"/>
      <c r="Z450" s="538"/>
    </row>
    <row r="451" spans="1:26" ht="18" customHeight="1">
      <c r="A451" s="538"/>
      <c r="B451" s="538"/>
      <c r="C451" s="538"/>
      <c r="D451" s="538"/>
      <c r="E451" s="538"/>
      <c r="F451" s="538"/>
      <c r="G451" s="538"/>
      <c r="H451" s="538"/>
      <c r="I451" s="538"/>
      <c r="J451" s="538"/>
      <c r="K451" s="538"/>
      <c r="L451" s="538"/>
      <c r="M451" s="538"/>
      <c r="N451" s="538"/>
      <c r="O451" s="538"/>
      <c r="P451" s="538"/>
      <c r="Q451" s="538"/>
      <c r="R451" s="538"/>
      <c r="S451" s="538"/>
      <c r="T451" s="538"/>
      <c r="U451" s="538"/>
      <c r="V451" s="538"/>
      <c r="W451" s="538"/>
      <c r="X451" s="538"/>
      <c r="Y451" s="538"/>
      <c r="Z451" s="538"/>
    </row>
    <row r="452" spans="1:26" ht="18" customHeight="1">
      <c r="A452" s="538"/>
      <c r="B452" s="538"/>
      <c r="C452" s="538"/>
      <c r="D452" s="538"/>
      <c r="E452" s="538"/>
      <c r="F452" s="538"/>
      <c r="G452" s="538"/>
      <c r="H452" s="538"/>
      <c r="I452" s="538"/>
      <c r="J452" s="538"/>
      <c r="K452" s="538"/>
      <c r="L452" s="538"/>
      <c r="M452" s="538"/>
      <c r="N452" s="538"/>
      <c r="O452" s="538"/>
      <c r="P452" s="538"/>
      <c r="Q452" s="538"/>
      <c r="R452" s="538"/>
      <c r="S452" s="538"/>
      <c r="T452" s="538"/>
      <c r="U452" s="538"/>
      <c r="V452" s="538"/>
      <c r="W452" s="538"/>
      <c r="X452" s="538"/>
      <c r="Y452" s="538"/>
      <c r="Z452" s="538"/>
    </row>
    <row r="453" spans="1:26" ht="18" customHeight="1">
      <c r="A453" s="538"/>
      <c r="B453" s="538"/>
      <c r="C453" s="538"/>
      <c r="D453" s="538"/>
      <c r="E453" s="538"/>
      <c r="F453" s="538"/>
      <c r="G453" s="538"/>
      <c r="H453" s="538"/>
      <c r="I453" s="538"/>
      <c r="J453" s="538"/>
      <c r="K453" s="538"/>
      <c r="L453" s="538"/>
      <c r="M453" s="538"/>
      <c r="N453" s="538"/>
      <c r="O453" s="538"/>
      <c r="P453" s="538"/>
      <c r="Q453" s="538"/>
      <c r="R453" s="538"/>
      <c r="S453" s="538"/>
      <c r="T453" s="538"/>
      <c r="U453" s="538"/>
      <c r="V453" s="538"/>
      <c r="W453" s="538"/>
      <c r="X453" s="538"/>
      <c r="Y453" s="538"/>
      <c r="Z453" s="538"/>
    </row>
    <row r="454" spans="1:26" ht="18" customHeight="1">
      <c r="A454" s="538"/>
      <c r="B454" s="538"/>
      <c r="C454" s="538"/>
      <c r="D454" s="538"/>
      <c r="E454" s="538"/>
      <c r="F454" s="538"/>
      <c r="G454" s="538"/>
      <c r="H454" s="538"/>
      <c r="I454" s="538"/>
      <c r="J454" s="538"/>
      <c r="K454" s="538"/>
      <c r="L454" s="538"/>
      <c r="M454" s="538"/>
      <c r="N454" s="538"/>
      <c r="O454" s="538"/>
      <c r="P454" s="538"/>
      <c r="Q454" s="538"/>
      <c r="R454" s="538"/>
      <c r="S454" s="538"/>
      <c r="T454" s="538"/>
      <c r="U454" s="538"/>
      <c r="V454" s="538"/>
      <c r="W454" s="538"/>
      <c r="X454" s="538"/>
      <c r="Y454" s="538"/>
      <c r="Z454" s="538"/>
    </row>
    <row r="455" spans="1:26" ht="18" customHeight="1">
      <c r="A455" s="538"/>
      <c r="B455" s="538"/>
      <c r="C455" s="538"/>
      <c r="D455" s="538"/>
      <c r="E455" s="538"/>
      <c r="F455" s="538"/>
      <c r="G455" s="538"/>
      <c r="H455" s="538"/>
      <c r="I455" s="538"/>
      <c r="J455" s="538"/>
      <c r="K455" s="538"/>
      <c r="L455" s="538"/>
      <c r="M455" s="538"/>
      <c r="N455" s="538"/>
      <c r="O455" s="538"/>
      <c r="P455" s="538"/>
      <c r="Q455" s="538"/>
      <c r="R455" s="538"/>
      <c r="S455" s="538"/>
      <c r="T455" s="538"/>
      <c r="U455" s="538"/>
      <c r="V455" s="538"/>
      <c r="W455" s="538"/>
      <c r="X455" s="538"/>
      <c r="Y455" s="538"/>
      <c r="Z455" s="538"/>
    </row>
    <row r="456" spans="1:26" ht="18" customHeight="1">
      <c r="A456" s="538"/>
      <c r="B456" s="538"/>
      <c r="C456" s="538"/>
      <c r="D456" s="538"/>
      <c r="E456" s="538"/>
      <c r="F456" s="538"/>
      <c r="G456" s="538"/>
      <c r="H456" s="538"/>
      <c r="I456" s="538"/>
      <c r="J456" s="538"/>
      <c r="K456" s="538"/>
      <c r="L456" s="538"/>
      <c r="M456" s="538"/>
      <c r="N456" s="538"/>
      <c r="O456" s="538"/>
      <c r="P456" s="538"/>
      <c r="Q456" s="538"/>
      <c r="R456" s="538"/>
      <c r="S456" s="538"/>
      <c r="T456" s="538"/>
      <c r="U456" s="538"/>
      <c r="V456" s="538"/>
      <c r="W456" s="538"/>
      <c r="X456" s="538"/>
      <c r="Y456" s="538"/>
      <c r="Z456" s="538"/>
    </row>
    <row r="457" spans="1:26" ht="18" customHeight="1">
      <c r="A457" s="538"/>
      <c r="B457" s="538"/>
      <c r="C457" s="538"/>
      <c r="D457" s="538"/>
      <c r="E457" s="538"/>
      <c r="F457" s="538"/>
      <c r="G457" s="538"/>
      <c r="H457" s="538"/>
      <c r="I457" s="538"/>
      <c r="J457" s="538"/>
      <c r="K457" s="538"/>
      <c r="L457" s="538"/>
      <c r="M457" s="538"/>
      <c r="N457" s="538"/>
      <c r="O457" s="538"/>
      <c r="P457" s="538"/>
      <c r="Q457" s="538"/>
      <c r="R457" s="538"/>
      <c r="S457" s="538"/>
      <c r="T457" s="538"/>
      <c r="U457" s="538"/>
      <c r="V457" s="538"/>
      <c r="W457" s="538"/>
      <c r="X457" s="538"/>
      <c r="Y457" s="538"/>
      <c r="Z457" s="538"/>
    </row>
    <row r="458" spans="1:26" ht="18" customHeight="1">
      <c r="A458" s="538"/>
      <c r="B458" s="538"/>
      <c r="C458" s="538"/>
      <c r="D458" s="538"/>
      <c r="E458" s="538"/>
      <c r="F458" s="538"/>
      <c r="G458" s="538"/>
      <c r="H458" s="538"/>
      <c r="I458" s="538"/>
      <c r="J458" s="538"/>
      <c r="K458" s="538"/>
      <c r="L458" s="538"/>
      <c r="M458" s="538"/>
      <c r="N458" s="538"/>
      <c r="O458" s="538"/>
      <c r="P458" s="538"/>
      <c r="Q458" s="538"/>
      <c r="R458" s="538"/>
      <c r="S458" s="538"/>
      <c r="T458" s="538"/>
      <c r="U458" s="538"/>
      <c r="V458" s="538"/>
      <c r="W458" s="538"/>
      <c r="X458" s="538"/>
      <c r="Y458" s="538"/>
      <c r="Z458" s="538"/>
    </row>
    <row r="459" spans="1:26" ht="18" customHeight="1">
      <c r="A459" s="538"/>
      <c r="B459" s="538"/>
      <c r="C459" s="538"/>
      <c r="D459" s="538"/>
      <c r="E459" s="538"/>
      <c r="F459" s="538"/>
      <c r="G459" s="538"/>
      <c r="H459" s="538"/>
      <c r="I459" s="538"/>
      <c r="J459" s="538"/>
      <c r="K459" s="538"/>
      <c r="L459" s="538"/>
      <c r="M459" s="538"/>
      <c r="N459" s="538"/>
      <c r="O459" s="538"/>
      <c r="P459" s="538"/>
      <c r="Q459" s="538"/>
      <c r="R459" s="538"/>
      <c r="S459" s="538"/>
      <c r="T459" s="538"/>
      <c r="U459" s="538"/>
      <c r="V459" s="538"/>
      <c r="W459" s="538"/>
      <c r="X459" s="538"/>
      <c r="Y459" s="538"/>
      <c r="Z459" s="538"/>
    </row>
    <row r="460" spans="1:26" ht="18" customHeight="1">
      <c r="A460" s="538"/>
      <c r="B460" s="538"/>
      <c r="C460" s="538"/>
      <c r="D460" s="538"/>
      <c r="E460" s="538"/>
      <c r="F460" s="538"/>
      <c r="G460" s="538"/>
      <c r="H460" s="538"/>
      <c r="I460" s="538"/>
      <c r="J460" s="538"/>
      <c r="K460" s="538"/>
      <c r="L460" s="538"/>
      <c r="M460" s="538"/>
      <c r="N460" s="538"/>
      <c r="O460" s="538"/>
      <c r="P460" s="538"/>
      <c r="Q460" s="538"/>
      <c r="R460" s="538"/>
      <c r="S460" s="538"/>
      <c r="T460" s="538"/>
      <c r="U460" s="538"/>
      <c r="V460" s="538"/>
      <c r="W460" s="538"/>
      <c r="X460" s="538"/>
      <c r="Y460" s="538"/>
      <c r="Z460" s="538"/>
    </row>
    <row r="461" spans="1:26" ht="18" customHeight="1">
      <c r="A461" s="538"/>
      <c r="B461" s="538"/>
      <c r="C461" s="538"/>
      <c r="D461" s="538"/>
      <c r="E461" s="538"/>
      <c r="F461" s="538"/>
      <c r="G461" s="538"/>
      <c r="H461" s="538"/>
      <c r="I461" s="538"/>
      <c r="J461" s="538"/>
      <c r="K461" s="538"/>
      <c r="L461" s="538"/>
      <c r="M461" s="538"/>
      <c r="N461" s="538"/>
      <c r="O461" s="538"/>
      <c r="P461" s="538"/>
      <c r="Q461" s="538"/>
      <c r="R461" s="538"/>
      <c r="S461" s="538"/>
      <c r="T461" s="538"/>
      <c r="U461" s="538"/>
      <c r="V461" s="538"/>
      <c r="W461" s="538"/>
      <c r="X461" s="538"/>
      <c r="Y461" s="538"/>
      <c r="Z461" s="538"/>
    </row>
    <row r="462" spans="1:26" ht="18" customHeight="1">
      <c r="A462" s="538"/>
      <c r="B462" s="538"/>
      <c r="C462" s="538"/>
      <c r="D462" s="538"/>
      <c r="E462" s="538"/>
      <c r="F462" s="538"/>
      <c r="G462" s="538"/>
      <c r="H462" s="538"/>
      <c r="I462" s="538"/>
      <c r="J462" s="538"/>
      <c r="K462" s="538"/>
      <c r="L462" s="538"/>
      <c r="M462" s="538"/>
      <c r="N462" s="538"/>
      <c r="O462" s="538"/>
      <c r="P462" s="538"/>
      <c r="Q462" s="538"/>
      <c r="R462" s="538"/>
      <c r="S462" s="538"/>
      <c r="T462" s="538"/>
      <c r="U462" s="538"/>
      <c r="V462" s="538"/>
      <c r="W462" s="538"/>
      <c r="X462" s="538"/>
      <c r="Y462" s="538"/>
      <c r="Z462" s="538"/>
    </row>
    <row r="463" spans="1:26" ht="18" customHeight="1">
      <c r="A463" s="538"/>
      <c r="B463" s="538"/>
      <c r="C463" s="538"/>
      <c r="D463" s="538"/>
      <c r="E463" s="538"/>
      <c r="F463" s="538"/>
      <c r="G463" s="538"/>
      <c r="H463" s="538"/>
      <c r="I463" s="538"/>
      <c r="J463" s="538"/>
      <c r="K463" s="538"/>
      <c r="L463" s="538"/>
      <c r="M463" s="538"/>
      <c r="N463" s="538"/>
      <c r="O463" s="538"/>
      <c r="P463" s="538"/>
      <c r="Q463" s="538"/>
      <c r="R463" s="538"/>
      <c r="S463" s="538"/>
      <c r="T463" s="538"/>
      <c r="U463" s="538"/>
      <c r="V463" s="538"/>
      <c r="W463" s="538"/>
      <c r="X463" s="538"/>
      <c r="Y463" s="538"/>
      <c r="Z463" s="538"/>
    </row>
    <row r="464" spans="1:26" ht="18" customHeight="1">
      <c r="A464" s="538"/>
      <c r="B464" s="538"/>
      <c r="C464" s="538"/>
      <c r="D464" s="538"/>
      <c r="E464" s="538"/>
      <c r="F464" s="538"/>
      <c r="G464" s="538"/>
      <c r="H464" s="538"/>
      <c r="I464" s="538"/>
      <c r="J464" s="538"/>
      <c r="K464" s="538"/>
      <c r="L464" s="538"/>
      <c r="M464" s="538"/>
      <c r="N464" s="538"/>
      <c r="O464" s="538"/>
      <c r="P464" s="538"/>
      <c r="Q464" s="538"/>
      <c r="R464" s="538"/>
      <c r="S464" s="538"/>
      <c r="T464" s="538"/>
      <c r="U464" s="538"/>
      <c r="V464" s="538"/>
      <c r="W464" s="538"/>
      <c r="X464" s="538"/>
      <c r="Y464" s="538"/>
      <c r="Z464" s="538"/>
    </row>
    <row r="465" spans="1:26" ht="18" customHeight="1">
      <c r="A465" s="538"/>
      <c r="B465" s="538"/>
      <c r="C465" s="538"/>
      <c r="D465" s="538"/>
      <c r="E465" s="538"/>
      <c r="F465" s="538"/>
      <c r="G465" s="538"/>
      <c r="H465" s="538"/>
      <c r="I465" s="538"/>
      <c r="J465" s="538"/>
      <c r="K465" s="538"/>
      <c r="L465" s="538"/>
      <c r="M465" s="538"/>
      <c r="N465" s="538"/>
      <c r="O465" s="538"/>
      <c r="P465" s="538"/>
      <c r="Q465" s="538"/>
      <c r="R465" s="538"/>
      <c r="S465" s="538"/>
      <c r="T465" s="538"/>
      <c r="U465" s="538"/>
      <c r="V465" s="538"/>
      <c r="W465" s="538"/>
      <c r="X465" s="538"/>
      <c r="Y465" s="538"/>
      <c r="Z465" s="538"/>
    </row>
    <row r="466" spans="1:26" ht="18" customHeight="1">
      <c r="A466" s="538"/>
      <c r="B466" s="538"/>
      <c r="C466" s="538"/>
      <c r="D466" s="538"/>
      <c r="E466" s="538"/>
      <c r="F466" s="538"/>
      <c r="G466" s="538"/>
      <c r="H466" s="538"/>
      <c r="I466" s="538"/>
      <c r="J466" s="538"/>
      <c r="K466" s="538"/>
      <c r="L466" s="538"/>
      <c r="M466" s="538"/>
      <c r="N466" s="538"/>
      <c r="O466" s="538"/>
      <c r="P466" s="538"/>
      <c r="Q466" s="538"/>
      <c r="R466" s="538"/>
      <c r="S466" s="538"/>
      <c r="T466" s="538"/>
      <c r="U466" s="538"/>
      <c r="V466" s="538"/>
      <c r="W466" s="538"/>
      <c r="X466" s="538"/>
      <c r="Y466" s="538"/>
      <c r="Z466" s="538"/>
    </row>
    <row r="467" spans="1:26" ht="18" customHeight="1">
      <c r="A467" s="538"/>
      <c r="B467" s="538"/>
      <c r="C467" s="538"/>
      <c r="D467" s="538"/>
      <c r="E467" s="538"/>
      <c r="F467" s="538"/>
      <c r="G467" s="538"/>
      <c r="H467" s="538"/>
      <c r="I467" s="538"/>
      <c r="J467" s="538"/>
      <c r="K467" s="538"/>
      <c r="L467" s="538"/>
      <c r="M467" s="538"/>
      <c r="N467" s="538"/>
      <c r="O467" s="538"/>
      <c r="P467" s="538"/>
      <c r="Q467" s="538"/>
      <c r="R467" s="538"/>
      <c r="S467" s="538"/>
      <c r="T467" s="538"/>
      <c r="U467" s="538"/>
      <c r="V467" s="538"/>
      <c r="W467" s="538"/>
      <c r="X467" s="538"/>
      <c r="Y467" s="538"/>
      <c r="Z467" s="538"/>
    </row>
    <row r="468" spans="1:26" ht="18" customHeight="1">
      <c r="A468" s="538"/>
      <c r="B468" s="538"/>
      <c r="C468" s="538"/>
      <c r="D468" s="538"/>
      <c r="E468" s="538"/>
      <c r="F468" s="538"/>
      <c r="G468" s="538"/>
      <c r="H468" s="538"/>
      <c r="I468" s="538"/>
      <c r="J468" s="538"/>
      <c r="K468" s="538"/>
      <c r="L468" s="538"/>
      <c r="M468" s="538"/>
      <c r="N468" s="538"/>
      <c r="O468" s="538"/>
      <c r="P468" s="538"/>
      <c r="Q468" s="538"/>
      <c r="R468" s="538"/>
      <c r="S468" s="538"/>
      <c r="T468" s="538"/>
      <c r="U468" s="538"/>
      <c r="V468" s="538"/>
      <c r="W468" s="538"/>
      <c r="X468" s="538"/>
      <c r="Y468" s="538"/>
      <c r="Z468" s="538"/>
    </row>
    <row r="469" spans="1:26" ht="18" customHeight="1">
      <c r="A469" s="538"/>
      <c r="B469" s="538"/>
      <c r="C469" s="538"/>
      <c r="D469" s="538"/>
      <c r="E469" s="538"/>
      <c r="F469" s="538"/>
      <c r="G469" s="538"/>
      <c r="H469" s="538"/>
      <c r="I469" s="538"/>
      <c r="J469" s="538"/>
      <c r="K469" s="538"/>
      <c r="L469" s="538"/>
      <c r="M469" s="538"/>
      <c r="N469" s="538"/>
      <c r="O469" s="538"/>
      <c r="P469" s="538"/>
      <c r="Q469" s="538"/>
      <c r="R469" s="538"/>
      <c r="S469" s="538"/>
      <c r="T469" s="538"/>
      <c r="U469" s="538"/>
      <c r="V469" s="538"/>
      <c r="W469" s="538"/>
      <c r="X469" s="538"/>
      <c r="Y469" s="538"/>
      <c r="Z469" s="538"/>
    </row>
    <row r="470" spans="1:26" ht="18" customHeight="1">
      <c r="A470" s="538"/>
      <c r="B470" s="538"/>
      <c r="C470" s="538"/>
      <c r="D470" s="538"/>
      <c r="E470" s="538"/>
      <c r="F470" s="538"/>
      <c r="G470" s="538"/>
      <c r="H470" s="538"/>
      <c r="I470" s="538"/>
      <c r="J470" s="538"/>
      <c r="K470" s="538"/>
      <c r="L470" s="538"/>
      <c r="M470" s="538"/>
      <c r="N470" s="538"/>
      <c r="O470" s="538"/>
      <c r="P470" s="538"/>
      <c r="Q470" s="538"/>
      <c r="R470" s="538"/>
      <c r="S470" s="538"/>
      <c r="T470" s="538"/>
      <c r="U470" s="538"/>
      <c r="V470" s="538"/>
      <c r="W470" s="538"/>
      <c r="X470" s="538"/>
      <c r="Y470" s="538"/>
      <c r="Z470" s="538"/>
    </row>
    <row r="471" spans="1:26" ht="18" customHeight="1">
      <c r="A471" s="538"/>
      <c r="B471" s="538"/>
      <c r="C471" s="538"/>
      <c r="D471" s="538"/>
      <c r="E471" s="538"/>
      <c r="F471" s="538"/>
      <c r="G471" s="538"/>
      <c r="H471" s="538"/>
      <c r="I471" s="538"/>
      <c r="J471" s="538"/>
      <c r="K471" s="538"/>
      <c r="L471" s="538"/>
      <c r="M471" s="538"/>
      <c r="N471" s="538"/>
      <c r="O471" s="538"/>
      <c r="P471" s="538"/>
      <c r="Q471" s="538"/>
      <c r="R471" s="538"/>
      <c r="S471" s="538"/>
      <c r="T471" s="538"/>
      <c r="U471" s="538"/>
      <c r="V471" s="538"/>
      <c r="W471" s="538"/>
      <c r="X471" s="538"/>
      <c r="Y471" s="538"/>
      <c r="Z471" s="538"/>
    </row>
    <row r="472" spans="1:26" ht="18" customHeight="1">
      <c r="A472" s="538"/>
      <c r="B472" s="538"/>
      <c r="C472" s="538"/>
      <c r="D472" s="538"/>
      <c r="E472" s="538"/>
      <c r="F472" s="538"/>
      <c r="G472" s="538"/>
      <c r="H472" s="538"/>
      <c r="I472" s="538"/>
      <c r="J472" s="538"/>
      <c r="K472" s="538"/>
      <c r="L472" s="538"/>
      <c r="M472" s="538"/>
      <c r="N472" s="538"/>
      <c r="O472" s="538"/>
      <c r="P472" s="538"/>
      <c r="Q472" s="538"/>
      <c r="R472" s="538"/>
      <c r="S472" s="538"/>
      <c r="T472" s="538"/>
      <c r="U472" s="538"/>
      <c r="V472" s="538"/>
      <c r="W472" s="538"/>
      <c r="X472" s="538"/>
      <c r="Y472" s="538"/>
      <c r="Z472" s="538"/>
    </row>
    <row r="473" spans="1:26" ht="18" customHeight="1">
      <c r="A473" s="538"/>
      <c r="B473" s="538"/>
      <c r="C473" s="538"/>
      <c r="D473" s="538"/>
      <c r="E473" s="538"/>
      <c r="F473" s="538"/>
      <c r="G473" s="538"/>
      <c r="H473" s="538"/>
      <c r="I473" s="538"/>
      <c r="J473" s="538"/>
      <c r="K473" s="538"/>
      <c r="L473" s="538"/>
      <c r="M473" s="538"/>
      <c r="N473" s="538"/>
      <c r="O473" s="538"/>
      <c r="P473" s="538"/>
      <c r="Q473" s="538"/>
      <c r="R473" s="538"/>
      <c r="S473" s="538"/>
      <c r="T473" s="538"/>
      <c r="U473" s="538"/>
      <c r="V473" s="538"/>
      <c r="W473" s="538"/>
      <c r="X473" s="538"/>
      <c r="Y473" s="538"/>
      <c r="Z473" s="538"/>
    </row>
    <row r="474" spans="1:26" ht="18" customHeight="1">
      <c r="A474" s="538"/>
      <c r="B474" s="538"/>
      <c r="C474" s="538"/>
      <c r="D474" s="538"/>
      <c r="E474" s="538"/>
      <c r="F474" s="538"/>
      <c r="G474" s="538"/>
      <c r="H474" s="538"/>
      <c r="I474" s="538"/>
      <c r="J474" s="538"/>
      <c r="K474" s="538"/>
      <c r="L474" s="538"/>
      <c r="M474" s="538"/>
      <c r="N474" s="538"/>
      <c r="O474" s="538"/>
      <c r="P474" s="538"/>
      <c r="Q474" s="538"/>
      <c r="R474" s="538"/>
      <c r="S474" s="538"/>
      <c r="T474" s="538"/>
      <c r="U474" s="538"/>
      <c r="V474" s="538"/>
      <c r="W474" s="538"/>
      <c r="X474" s="538"/>
      <c r="Y474" s="538"/>
      <c r="Z474" s="538"/>
    </row>
    <row r="475" spans="1:26" ht="18" customHeight="1">
      <c r="A475" s="538"/>
      <c r="B475" s="538"/>
      <c r="C475" s="538"/>
      <c r="D475" s="538"/>
      <c r="E475" s="538"/>
      <c r="F475" s="538"/>
      <c r="G475" s="538"/>
      <c r="H475" s="538"/>
      <c r="I475" s="538"/>
      <c r="J475" s="538"/>
      <c r="K475" s="538"/>
      <c r="L475" s="538"/>
      <c r="M475" s="538"/>
      <c r="N475" s="538"/>
      <c r="O475" s="538"/>
      <c r="P475" s="538"/>
      <c r="Q475" s="538"/>
      <c r="R475" s="538"/>
      <c r="S475" s="538"/>
      <c r="T475" s="538"/>
      <c r="U475" s="538"/>
      <c r="V475" s="538"/>
      <c r="W475" s="538"/>
      <c r="X475" s="538"/>
      <c r="Y475" s="538"/>
      <c r="Z475" s="538"/>
    </row>
    <row r="476" spans="1:26" ht="18" customHeight="1">
      <c r="A476" s="538"/>
      <c r="B476" s="538"/>
      <c r="C476" s="538"/>
      <c r="D476" s="538"/>
      <c r="E476" s="538"/>
      <c r="F476" s="538"/>
      <c r="G476" s="538"/>
      <c r="H476" s="538"/>
      <c r="I476" s="538"/>
      <c r="J476" s="538"/>
      <c r="K476" s="538"/>
      <c r="L476" s="538"/>
      <c r="M476" s="538"/>
      <c r="N476" s="538"/>
      <c r="O476" s="538"/>
      <c r="P476" s="538"/>
      <c r="Q476" s="538"/>
      <c r="R476" s="538"/>
      <c r="S476" s="538"/>
      <c r="T476" s="538"/>
      <c r="U476" s="538"/>
      <c r="V476" s="538"/>
      <c r="W476" s="538"/>
      <c r="X476" s="538"/>
      <c r="Y476" s="538"/>
      <c r="Z476" s="538"/>
    </row>
    <row r="477" spans="1:26" ht="18" customHeight="1">
      <c r="A477" s="538"/>
      <c r="B477" s="538"/>
      <c r="C477" s="538"/>
      <c r="D477" s="538"/>
      <c r="E477" s="538"/>
      <c r="F477" s="538"/>
      <c r="G477" s="538"/>
      <c r="H477" s="538"/>
      <c r="I477" s="538"/>
      <c r="J477" s="538"/>
      <c r="K477" s="538"/>
      <c r="L477" s="538"/>
      <c r="M477" s="538"/>
      <c r="N477" s="538"/>
      <c r="O477" s="538"/>
      <c r="P477" s="538"/>
      <c r="Q477" s="538"/>
      <c r="R477" s="538"/>
      <c r="S477" s="538"/>
      <c r="T477" s="538"/>
      <c r="U477" s="538"/>
      <c r="V477" s="538"/>
      <c r="W477" s="538"/>
      <c r="X477" s="538"/>
      <c r="Y477" s="538"/>
      <c r="Z477" s="538"/>
    </row>
    <row r="478" spans="1:26" ht="18" customHeight="1">
      <c r="A478" s="538"/>
      <c r="B478" s="538"/>
      <c r="C478" s="538"/>
      <c r="D478" s="538"/>
      <c r="E478" s="538"/>
      <c r="F478" s="538"/>
      <c r="G478" s="538"/>
      <c r="H478" s="538"/>
      <c r="I478" s="538"/>
      <c r="J478" s="538"/>
      <c r="K478" s="538"/>
      <c r="L478" s="538"/>
      <c r="M478" s="538"/>
      <c r="N478" s="538"/>
      <c r="O478" s="538"/>
      <c r="P478" s="538"/>
      <c r="Q478" s="538"/>
      <c r="R478" s="538"/>
      <c r="S478" s="538"/>
      <c r="T478" s="538"/>
      <c r="U478" s="538"/>
      <c r="V478" s="538"/>
      <c r="W478" s="538"/>
      <c r="X478" s="538"/>
      <c r="Y478" s="538"/>
      <c r="Z478" s="538"/>
    </row>
    <row r="479" spans="1:26" ht="18" customHeight="1">
      <c r="A479" s="538"/>
      <c r="B479" s="538"/>
      <c r="C479" s="538"/>
      <c r="D479" s="538"/>
      <c r="E479" s="538"/>
      <c r="F479" s="538"/>
      <c r="G479" s="538"/>
      <c r="H479" s="538"/>
      <c r="I479" s="538"/>
      <c r="J479" s="538"/>
      <c r="K479" s="538"/>
      <c r="L479" s="538"/>
      <c r="M479" s="538"/>
      <c r="N479" s="538"/>
      <c r="O479" s="538"/>
      <c r="P479" s="538"/>
      <c r="Q479" s="538"/>
      <c r="R479" s="538"/>
      <c r="S479" s="538"/>
      <c r="T479" s="538"/>
      <c r="U479" s="538"/>
      <c r="V479" s="538"/>
      <c r="W479" s="538"/>
      <c r="X479" s="538"/>
      <c r="Y479" s="538"/>
      <c r="Z479" s="538"/>
    </row>
    <row r="480" spans="1:26" ht="18" customHeight="1">
      <c r="A480" s="538"/>
      <c r="B480" s="538"/>
      <c r="C480" s="538"/>
      <c r="D480" s="538"/>
      <c r="E480" s="538"/>
      <c r="F480" s="538"/>
      <c r="G480" s="538"/>
      <c r="H480" s="538"/>
      <c r="I480" s="538"/>
      <c r="J480" s="538"/>
      <c r="K480" s="538"/>
      <c r="L480" s="538"/>
      <c r="M480" s="538"/>
      <c r="N480" s="538"/>
      <c r="O480" s="538"/>
      <c r="P480" s="538"/>
      <c r="Q480" s="538"/>
      <c r="R480" s="538"/>
      <c r="S480" s="538"/>
      <c r="T480" s="538"/>
      <c r="U480" s="538"/>
      <c r="V480" s="538"/>
      <c r="W480" s="538"/>
      <c r="X480" s="538"/>
      <c r="Y480" s="538"/>
      <c r="Z480" s="538"/>
    </row>
    <row r="481" spans="1:26" ht="18" customHeight="1">
      <c r="A481" s="538"/>
      <c r="B481" s="538"/>
      <c r="C481" s="538"/>
      <c r="D481" s="538"/>
      <c r="E481" s="538"/>
      <c r="F481" s="538"/>
      <c r="G481" s="538"/>
      <c r="H481" s="538"/>
      <c r="I481" s="538"/>
      <c r="J481" s="538"/>
      <c r="K481" s="538"/>
      <c r="L481" s="538"/>
      <c r="M481" s="538"/>
      <c r="N481" s="538"/>
      <c r="O481" s="538"/>
      <c r="P481" s="538"/>
      <c r="Q481" s="538"/>
      <c r="R481" s="538"/>
      <c r="S481" s="538"/>
      <c r="T481" s="538"/>
      <c r="U481" s="538"/>
      <c r="V481" s="538"/>
      <c r="W481" s="538"/>
      <c r="X481" s="538"/>
      <c r="Y481" s="538"/>
      <c r="Z481" s="538"/>
    </row>
    <row r="482" spans="1:26" ht="18" customHeight="1">
      <c r="A482" s="538"/>
      <c r="B482" s="538"/>
      <c r="C482" s="538"/>
      <c r="D482" s="538"/>
      <c r="E482" s="538"/>
      <c r="F482" s="538"/>
      <c r="G482" s="538"/>
      <c r="H482" s="538"/>
      <c r="I482" s="538"/>
      <c r="J482" s="538"/>
      <c r="K482" s="538"/>
      <c r="L482" s="538"/>
      <c r="M482" s="538"/>
      <c r="N482" s="538"/>
      <c r="O482" s="538"/>
      <c r="P482" s="538"/>
      <c r="Q482" s="538"/>
      <c r="R482" s="538"/>
      <c r="S482" s="538"/>
      <c r="T482" s="538"/>
      <c r="U482" s="538"/>
      <c r="V482" s="538"/>
      <c r="W482" s="538"/>
      <c r="X482" s="538"/>
      <c r="Y482" s="538"/>
      <c r="Z482" s="538"/>
    </row>
    <row r="483" spans="1:26" ht="18" customHeight="1">
      <c r="A483" s="538"/>
      <c r="B483" s="538"/>
      <c r="C483" s="538"/>
      <c r="D483" s="538"/>
      <c r="E483" s="538"/>
      <c r="F483" s="538"/>
      <c r="G483" s="538"/>
      <c r="H483" s="538"/>
      <c r="I483" s="538"/>
      <c r="J483" s="538"/>
      <c r="K483" s="538"/>
      <c r="L483" s="538"/>
      <c r="M483" s="538"/>
      <c r="N483" s="538"/>
      <c r="O483" s="538"/>
      <c r="P483" s="538"/>
      <c r="Q483" s="538"/>
      <c r="R483" s="538"/>
      <c r="S483" s="538"/>
      <c r="T483" s="538"/>
      <c r="U483" s="538"/>
      <c r="V483" s="538"/>
      <c r="W483" s="538"/>
      <c r="X483" s="538"/>
      <c r="Y483" s="538"/>
      <c r="Z483" s="538"/>
    </row>
    <row r="484" spans="1:26" ht="18" customHeight="1">
      <c r="A484" s="538"/>
      <c r="B484" s="538"/>
      <c r="C484" s="538"/>
      <c r="D484" s="538"/>
      <c r="E484" s="538"/>
      <c r="F484" s="538"/>
      <c r="G484" s="538"/>
      <c r="H484" s="538"/>
      <c r="I484" s="538"/>
      <c r="J484" s="538"/>
      <c r="K484" s="538"/>
      <c r="L484" s="538"/>
      <c r="M484" s="538"/>
      <c r="N484" s="538"/>
      <c r="O484" s="538"/>
      <c r="P484" s="538"/>
      <c r="Q484" s="538"/>
      <c r="R484" s="538"/>
      <c r="S484" s="538"/>
      <c r="T484" s="538"/>
      <c r="U484" s="538"/>
      <c r="V484" s="538"/>
      <c r="W484" s="538"/>
      <c r="X484" s="538"/>
      <c r="Y484" s="538"/>
      <c r="Z484" s="538"/>
    </row>
    <row r="485" spans="1:26" ht="18" customHeight="1">
      <c r="A485" s="538"/>
      <c r="B485" s="538"/>
      <c r="C485" s="538"/>
      <c r="D485" s="538"/>
      <c r="E485" s="538"/>
      <c r="F485" s="538"/>
      <c r="G485" s="538"/>
      <c r="H485" s="538"/>
      <c r="I485" s="538"/>
      <c r="J485" s="538"/>
      <c r="K485" s="538"/>
      <c r="L485" s="538"/>
      <c r="M485" s="538"/>
      <c r="N485" s="538"/>
      <c r="O485" s="538"/>
      <c r="P485" s="538"/>
      <c r="Q485" s="538"/>
      <c r="R485" s="538"/>
      <c r="S485" s="538"/>
      <c r="T485" s="538"/>
      <c r="U485" s="538"/>
      <c r="V485" s="538"/>
      <c r="W485" s="538"/>
      <c r="X485" s="538"/>
      <c r="Y485" s="538"/>
      <c r="Z485" s="538"/>
    </row>
    <row r="486" spans="1:26" ht="18" customHeight="1">
      <c r="A486" s="538"/>
      <c r="B486" s="538"/>
      <c r="C486" s="538"/>
      <c r="D486" s="538"/>
      <c r="E486" s="538"/>
      <c r="F486" s="538"/>
      <c r="G486" s="538"/>
      <c r="H486" s="538"/>
      <c r="I486" s="538"/>
      <c r="J486" s="538"/>
      <c r="K486" s="538"/>
      <c r="L486" s="538"/>
      <c r="M486" s="538"/>
      <c r="N486" s="538"/>
      <c r="O486" s="538"/>
      <c r="P486" s="538"/>
      <c r="Q486" s="538"/>
      <c r="R486" s="538"/>
      <c r="S486" s="538"/>
      <c r="T486" s="538"/>
      <c r="U486" s="538"/>
      <c r="V486" s="538"/>
      <c r="W486" s="538"/>
      <c r="X486" s="538"/>
      <c r="Y486" s="538"/>
      <c r="Z486" s="538"/>
    </row>
    <row r="487" spans="1:26" ht="18" customHeight="1">
      <c r="A487" s="538"/>
      <c r="B487" s="538"/>
      <c r="C487" s="538"/>
      <c r="D487" s="538"/>
      <c r="E487" s="538"/>
      <c r="F487" s="538"/>
      <c r="G487" s="538"/>
      <c r="H487" s="538"/>
      <c r="I487" s="538"/>
      <c r="J487" s="538"/>
      <c r="K487" s="538"/>
      <c r="L487" s="538"/>
      <c r="M487" s="538"/>
      <c r="N487" s="538"/>
      <c r="O487" s="538"/>
      <c r="P487" s="538"/>
      <c r="Q487" s="538"/>
      <c r="R487" s="538"/>
      <c r="S487" s="538"/>
      <c r="T487" s="538"/>
      <c r="U487" s="538"/>
      <c r="V487" s="538"/>
      <c r="W487" s="538"/>
      <c r="X487" s="538"/>
      <c r="Y487" s="538"/>
      <c r="Z487" s="538"/>
    </row>
    <row r="488" spans="1:26" ht="18" customHeight="1">
      <c r="A488" s="538"/>
      <c r="B488" s="538"/>
      <c r="C488" s="538"/>
      <c r="D488" s="538"/>
      <c r="E488" s="538"/>
      <c r="F488" s="538"/>
      <c r="G488" s="538"/>
      <c r="H488" s="538"/>
      <c r="I488" s="538"/>
      <c r="J488" s="538"/>
      <c r="K488" s="538"/>
      <c r="L488" s="538"/>
      <c r="M488" s="538"/>
      <c r="N488" s="538"/>
      <c r="O488" s="538"/>
      <c r="P488" s="538"/>
      <c r="Q488" s="538"/>
      <c r="R488" s="538"/>
      <c r="S488" s="538"/>
      <c r="T488" s="538"/>
      <c r="U488" s="538"/>
      <c r="V488" s="538"/>
      <c r="W488" s="538"/>
      <c r="X488" s="538"/>
      <c r="Y488" s="538"/>
      <c r="Z488" s="538"/>
    </row>
    <row r="489" spans="1:26" ht="18" customHeight="1">
      <c r="A489" s="538"/>
      <c r="B489" s="538"/>
      <c r="C489" s="538"/>
      <c r="D489" s="538"/>
      <c r="E489" s="538"/>
      <c r="F489" s="538"/>
      <c r="G489" s="538"/>
      <c r="H489" s="538"/>
      <c r="I489" s="538"/>
      <c r="J489" s="538"/>
      <c r="K489" s="538"/>
      <c r="L489" s="538"/>
      <c r="M489" s="538"/>
      <c r="N489" s="538"/>
      <c r="O489" s="538"/>
      <c r="P489" s="538"/>
      <c r="Q489" s="538"/>
      <c r="R489" s="538"/>
      <c r="S489" s="538"/>
      <c r="T489" s="538"/>
      <c r="U489" s="538"/>
      <c r="V489" s="538"/>
      <c r="W489" s="538"/>
      <c r="X489" s="538"/>
      <c r="Y489" s="538"/>
      <c r="Z489" s="538"/>
    </row>
    <row r="490" spans="1:26" ht="18" customHeight="1">
      <c r="A490" s="538"/>
      <c r="B490" s="538"/>
      <c r="C490" s="538"/>
      <c r="D490" s="538"/>
      <c r="E490" s="538"/>
      <c r="F490" s="538"/>
      <c r="G490" s="538"/>
      <c r="H490" s="538"/>
      <c r="I490" s="538"/>
      <c r="J490" s="538"/>
      <c r="K490" s="538"/>
      <c r="L490" s="538"/>
      <c r="M490" s="538"/>
      <c r="N490" s="538"/>
      <c r="O490" s="538"/>
      <c r="P490" s="538"/>
      <c r="Q490" s="538"/>
      <c r="R490" s="538"/>
      <c r="S490" s="538"/>
      <c r="T490" s="538"/>
      <c r="U490" s="538"/>
      <c r="V490" s="538"/>
      <c r="W490" s="538"/>
      <c r="X490" s="538"/>
      <c r="Y490" s="538"/>
      <c r="Z490" s="538"/>
    </row>
    <row r="491" spans="1:26" ht="18" customHeight="1">
      <c r="A491" s="538"/>
      <c r="B491" s="538"/>
      <c r="C491" s="538"/>
      <c r="D491" s="538"/>
      <c r="E491" s="538"/>
      <c r="F491" s="538"/>
      <c r="G491" s="538"/>
      <c r="H491" s="538"/>
      <c r="I491" s="538"/>
      <c r="J491" s="538"/>
      <c r="K491" s="538"/>
      <c r="L491" s="538"/>
      <c r="M491" s="538"/>
      <c r="N491" s="538"/>
      <c r="O491" s="538"/>
      <c r="P491" s="538"/>
      <c r="Q491" s="538"/>
      <c r="R491" s="538"/>
      <c r="S491" s="538"/>
      <c r="T491" s="538"/>
      <c r="U491" s="538"/>
      <c r="V491" s="538"/>
      <c r="W491" s="538"/>
      <c r="X491" s="538"/>
      <c r="Y491" s="538"/>
      <c r="Z491" s="538"/>
    </row>
    <row r="492" spans="1:26" ht="18" customHeight="1">
      <c r="A492" s="538"/>
      <c r="B492" s="538"/>
      <c r="C492" s="538"/>
      <c r="D492" s="538"/>
      <c r="E492" s="538"/>
      <c r="F492" s="538"/>
      <c r="G492" s="538"/>
      <c r="H492" s="538"/>
      <c r="I492" s="538"/>
      <c r="J492" s="538"/>
      <c r="K492" s="538"/>
      <c r="L492" s="538"/>
      <c r="M492" s="538"/>
      <c r="N492" s="538"/>
      <c r="O492" s="538"/>
      <c r="P492" s="538"/>
      <c r="Q492" s="538"/>
      <c r="R492" s="538"/>
      <c r="S492" s="538"/>
      <c r="T492" s="538"/>
      <c r="U492" s="538"/>
      <c r="V492" s="538"/>
      <c r="W492" s="538"/>
      <c r="X492" s="538"/>
      <c r="Y492" s="538"/>
      <c r="Z492" s="538"/>
    </row>
    <row r="493" spans="1:26" ht="18" customHeight="1">
      <c r="A493" s="538"/>
      <c r="B493" s="538"/>
      <c r="C493" s="538"/>
      <c r="D493" s="538"/>
      <c r="E493" s="538"/>
      <c r="F493" s="538"/>
      <c r="G493" s="538"/>
      <c r="H493" s="538"/>
      <c r="I493" s="538"/>
      <c r="J493" s="538"/>
      <c r="K493" s="538"/>
      <c r="L493" s="538"/>
      <c r="M493" s="538"/>
      <c r="N493" s="538"/>
      <c r="O493" s="538"/>
      <c r="P493" s="538"/>
      <c r="Q493" s="538"/>
      <c r="R493" s="538"/>
      <c r="S493" s="538"/>
      <c r="T493" s="538"/>
      <c r="U493" s="538"/>
      <c r="V493" s="538"/>
      <c r="W493" s="538"/>
      <c r="X493" s="538"/>
      <c r="Y493" s="538"/>
      <c r="Z493" s="538"/>
    </row>
    <row r="494" spans="1:26" ht="18" customHeight="1">
      <c r="A494" s="538"/>
      <c r="B494" s="538"/>
      <c r="C494" s="538"/>
      <c r="D494" s="538"/>
      <c r="E494" s="538"/>
      <c r="F494" s="538"/>
      <c r="G494" s="538"/>
      <c r="H494" s="538"/>
      <c r="I494" s="538"/>
      <c r="J494" s="538"/>
      <c r="K494" s="538"/>
      <c r="L494" s="538"/>
      <c r="M494" s="538"/>
      <c r="N494" s="538"/>
      <c r="O494" s="538"/>
      <c r="P494" s="538"/>
      <c r="Q494" s="538"/>
      <c r="R494" s="538"/>
      <c r="S494" s="538"/>
      <c r="T494" s="538"/>
      <c r="U494" s="538"/>
      <c r="V494" s="538"/>
      <c r="W494" s="538"/>
      <c r="X494" s="538"/>
      <c r="Y494" s="538"/>
      <c r="Z494" s="538"/>
    </row>
    <row r="495" spans="1:26" ht="18" customHeight="1">
      <c r="A495" s="538"/>
      <c r="B495" s="538"/>
      <c r="C495" s="538"/>
      <c r="D495" s="538"/>
      <c r="E495" s="538"/>
      <c r="F495" s="538"/>
      <c r="G495" s="538"/>
      <c r="H495" s="538"/>
      <c r="I495" s="538"/>
      <c r="J495" s="538"/>
      <c r="K495" s="538"/>
      <c r="L495" s="538"/>
      <c r="M495" s="538"/>
      <c r="N495" s="538"/>
      <c r="O495" s="538"/>
      <c r="P495" s="538"/>
      <c r="Q495" s="538"/>
      <c r="R495" s="538"/>
      <c r="S495" s="538"/>
      <c r="T495" s="538"/>
      <c r="U495" s="538"/>
      <c r="V495" s="538"/>
      <c r="W495" s="538"/>
      <c r="X495" s="538"/>
      <c r="Y495" s="538"/>
      <c r="Z495" s="538"/>
    </row>
    <row r="496" spans="1:26" ht="18" customHeight="1">
      <c r="A496" s="538"/>
      <c r="B496" s="538"/>
      <c r="C496" s="538"/>
      <c r="D496" s="538"/>
      <c r="E496" s="538"/>
      <c r="F496" s="538"/>
      <c r="G496" s="538"/>
      <c r="H496" s="538"/>
      <c r="I496" s="538"/>
      <c r="J496" s="538"/>
      <c r="K496" s="538"/>
      <c r="L496" s="538"/>
      <c r="M496" s="538"/>
      <c r="N496" s="538"/>
      <c r="O496" s="538"/>
      <c r="P496" s="538"/>
      <c r="Q496" s="538"/>
      <c r="R496" s="538"/>
      <c r="S496" s="538"/>
      <c r="T496" s="538"/>
      <c r="U496" s="538"/>
      <c r="V496" s="538"/>
      <c r="W496" s="538"/>
      <c r="X496" s="538"/>
      <c r="Y496" s="538"/>
      <c r="Z496" s="538"/>
    </row>
    <row r="497" spans="1:26" ht="18" customHeight="1">
      <c r="A497" s="538"/>
      <c r="B497" s="538"/>
      <c r="C497" s="538"/>
      <c r="D497" s="538"/>
      <c r="E497" s="538"/>
      <c r="F497" s="538"/>
      <c r="G497" s="538"/>
      <c r="H497" s="538"/>
      <c r="I497" s="538"/>
      <c r="J497" s="538"/>
      <c r="K497" s="538"/>
      <c r="L497" s="538"/>
      <c r="M497" s="538"/>
      <c r="N497" s="538"/>
      <c r="O497" s="538"/>
      <c r="P497" s="538"/>
      <c r="Q497" s="538"/>
      <c r="R497" s="538"/>
      <c r="S497" s="538"/>
      <c r="T497" s="538"/>
      <c r="U497" s="538"/>
      <c r="V497" s="538"/>
      <c r="W497" s="538"/>
      <c r="X497" s="538"/>
      <c r="Y497" s="538"/>
      <c r="Z497" s="538"/>
    </row>
    <row r="498" spans="1:26" ht="18" customHeight="1">
      <c r="A498" s="538"/>
      <c r="B498" s="538"/>
      <c r="C498" s="538"/>
      <c r="D498" s="538"/>
      <c r="E498" s="538"/>
      <c r="F498" s="538"/>
      <c r="G498" s="538"/>
      <c r="H498" s="538"/>
      <c r="I498" s="538"/>
      <c r="J498" s="538"/>
      <c r="K498" s="538"/>
      <c r="L498" s="538"/>
      <c r="M498" s="538"/>
      <c r="N498" s="538"/>
      <c r="O498" s="538"/>
      <c r="P498" s="538"/>
      <c r="Q498" s="538"/>
      <c r="R498" s="538"/>
      <c r="S498" s="538"/>
      <c r="T498" s="538"/>
      <c r="U498" s="538"/>
      <c r="V498" s="538"/>
      <c r="W498" s="538"/>
      <c r="X498" s="538"/>
      <c r="Y498" s="538"/>
      <c r="Z498" s="538"/>
    </row>
    <row r="499" spans="1:26" ht="18" customHeight="1">
      <c r="A499" s="538"/>
      <c r="B499" s="538"/>
      <c r="C499" s="538"/>
      <c r="D499" s="538"/>
      <c r="E499" s="538"/>
      <c r="F499" s="538"/>
      <c r="G499" s="538"/>
      <c r="H499" s="538"/>
      <c r="I499" s="538"/>
      <c r="J499" s="538"/>
      <c r="K499" s="538"/>
      <c r="L499" s="538"/>
      <c r="M499" s="538"/>
      <c r="N499" s="538"/>
      <c r="O499" s="538"/>
      <c r="P499" s="538"/>
      <c r="Q499" s="538"/>
      <c r="R499" s="538"/>
      <c r="S499" s="538"/>
      <c r="T499" s="538"/>
      <c r="U499" s="538"/>
      <c r="V499" s="538"/>
      <c r="W499" s="538"/>
      <c r="X499" s="538"/>
      <c r="Y499" s="538"/>
      <c r="Z499" s="538"/>
    </row>
    <row r="500" spans="1:26" ht="18" customHeight="1">
      <c r="A500" s="538"/>
      <c r="B500" s="538"/>
      <c r="C500" s="538"/>
      <c r="D500" s="538"/>
      <c r="E500" s="538"/>
      <c r="F500" s="538"/>
      <c r="G500" s="538"/>
      <c r="H500" s="538"/>
      <c r="I500" s="538"/>
      <c r="J500" s="538"/>
      <c r="K500" s="538"/>
      <c r="L500" s="538"/>
      <c r="M500" s="538"/>
      <c r="N500" s="538"/>
      <c r="O500" s="538"/>
      <c r="P500" s="538"/>
      <c r="Q500" s="538"/>
      <c r="R500" s="538"/>
      <c r="S500" s="538"/>
      <c r="T500" s="538"/>
      <c r="U500" s="538"/>
      <c r="V500" s="538"/>
      <c r="W500" s="538"/>
      <c r="X500" s="538"/>
      <c r="Y500" s="538"/>
      <c r="Z500" s="538"/>
    </row>
    <row r="501" spans="1:26" ht="18" customHeight="1">
      <c r="A501" s="538"/>
      <c r="B501" s="538"/>
      <c r="C501" s="538"/>
      <c r="D501" s="538"/>
      <c r="E501" s="538"/>
      <c r="F501" s="538"/>
      <c r="G501" s="538"/>
      <c r="H501" s="538"/>
      <c r="I501" s="538"/>
      <c r="J501" s="538"/>
      <c r="K501" s="538"/>
      <c r="L501" s="538"/>
      <c r="M501" s="538"/>
      <c r="N501" s="538"/>
      <c r="O501" s="538"/>
      <c r="P501" s="538"/>
      <c r="Q501" s="538"/>
      <c r="R501" s="538"/>
      <c r="S501" s="538"/>
      <c r="T501" s="538"/>
      <c r="U501" s="538"/>
      <c r="V501" s="538"/>
      <c r="W501" s="538"/>
      <c r="X501" s="538"/>
      <c r="Y501" s="538"/>
      <c r="Z501" s="538"/>
    </row>
    <row r="502" spans="1:26" ht="18" customHeight="1">
      <c r="A502" s="538"/>
      <c r="B502" s="538"/>
      <c r="C502" s="538"/>
      <c r="D502" s="538"/>
      <c r="E502" s="538"/>
      <c r="F502" s="538"/>
      <c r="G502" s="538"/>
      <c r="H502" s="538"/>
      <c r="I502" s="538"/>
      <c r="J502" s="538"/>
      <c r="K502" s="538"/>
      <c r="L502" s="538"/>
      <c r="M502" s="538"/>
      <c r="N502" s="538"/>
      <c r="O502" s="538"/>
      <c r="P502" s="538"/>
      <c r="Q502" s="538"/>
      <c r="R502" s="538"/>
      <c r="S502" s="538"/>
      <c r="T502" s="538"/>
      <c r="U502" s="538"/>
      <c r="V502" s="538"/>
      <c r="W502" s="538"/>
      <c r="X502" s="538"/>
      <c r="Y502" s="538"/>
      <c r="Z502" s="538"/>
    </row>
    <row r="503" spans="1:26" ht="18" customHeight="1">
      <c r="A503" s="538"/>
      <c r="B503" s="538"/>
      <c r="C503" s="538"/>
      <c r="D503" s="538"/>
      <c r="E503" s="538"/>
      <c r="F503" s="538"/>
      <c r="G503" s="538"/>
      <c r="H503" s="538"/>
      <c r="I503" s="538"/>
      <c r="J503" s="538"/>
      <c r="K503" s="538"/>
      <c r="L503" s="538"/>
      <c r="M503" s="538"/>
      <c r="N503" s="538"/>
      <c r="O503" s="538"/>
      <c r="P503" s="538"/>
      <c r="Q503" s="538"/>
      <c r="R503" s="538"/>
      <c r="S503" s="538"/>
      <c r="T503" s="538"/>
      <c r="U503" s="538"/>
      <c r="V503" s="538"/>
      <c r="W503" s="538"/>
      <c r="X503" s="538"/>
      <c r="Y503" s="538"/>
      <c r="Z503" s="538"/>
    </row>
    <row r="504" spans="1:26" ht="18" customHeight="1">
      <c r="A504" s="538"/>
      <c r="B504" s="538"/>
      <c r="C504" s="538"/>
      <c r="D504" s="538"/>
      <c r="E504" s="538"/>
      <c r="F504" s="538"/>
      <c r="G504" s="538"/>
      <c r="H504" s="538"/>
      <c r="I504" s="538"/>
      <c r="J504" s="538"/>
      <c r="K504" s="538"/>
      <c r="L504" s="538"/>
      <c r="M504" s="538"/>
      <c r="N504" s="538"/>
      <c r="O504" s="538"/>
      <c r="P504" s="538"/>
      <c r="Q504" s="538"/>
      <c r="R504" s="538"/>
      <c r="S504" s="538"/>
      <c r="T504" s="538"/>
      <c r="U504" s="538"/>
      <c r="V504" s="538"/>
      <c r="W504" s="538"/>
      <c r="X504" s="538"/>
      <c r="Y504" s="538"/>
      <c r="Z504" s="538"/>
    </row>
    <row r="505" spans="1:26" ht="18" customHeight="1">
      <c r="A505" s="538"/>
      <c r="B505" s="538"/>
      <c r="C505" s="538"/>
      <c r="D505" s="538"/>
      <c r="E505" s="538"/>
      <c r="F505" s="538"/>
      <c r="G505" s="538"/>
      <c r="H505" s="538"/>
      <c r="I505" s="538"/>
      <c r="J505" s="538"/>
      <c r="K505" s="538"/>
      <c r="L505" s="538"/>
      <c r="M505" s="538"/>
      <c r="N505" s="538"/>
      <c r="O505" s="538"/>
      <c r="P505" s="538"/>
      <c r="Q505" s="538"/>
      <c r="R505" s="538"/>
      <c r="S505" s="538"/>
      <c r="T505" s="538"/>
      <c r="U505" s="538"/>
      <c r="V505" s="538"/>
      <c r="W505" s="538"/>
      <c r="X505" s="538"/>
      <c r="Y505" s="538"/>
      <c r="Z505" s="538"/>
    </row>
    <row r="506" spans="1:26" ht="18" customHeight="1">
      <c r="A506" s="538"/>
      <c r="B506" s="538"/>
      <c r="C506" s="538"/>
      <c r="D506" s="538"/>
      <c r="E506" s="538"/>
      <c r="F506" s="538"/>
      <c r="G506" s="538"/>
      <c r="H506" s="538"/>
      <c r="I506" s="538"/>
      <c r="J506" s="538"/>
      <c r="K506" s="538"/>
      <c r="L506" s="538"/>
      <c r="M506" s="538"/>
      <c r="N506" s="538"/>
      <c r="O506" s="538"/>
      <c r="P506" s="538"/>
      <c r="Q506" s="538"/>
      <c r="R506" s="538"/>
      <c r="S506" s="538"/>
      <c r="T506" s="538"/>
      <c r="U506" s="538"/>
      <c r="V506" s="538"/>
      <c r="W506" s="538"/>
      <c r="X506" s="538"/>
      <c r="Y506" s="538"/>
      <c r="Z506" s="538"/>
    </row>
    <row r="507" spans="1:26" ht="18" customHeight="1">
      <c r="A507" s="538"/>
      <c r="B507" s="538"/>
      <c r="C507" s="538"/>
      <c r="D507" s="538"/>
      <c r="E507" s="538"/>
      <c r="F507" s="538"/>
      <c r="G507" s="538"/>
      <c r="H507" s="538"/>
      <c r="I507" s="538"/>
      <c r="J507" s="538"/>
      <c r="K507" s="538"/>
      <c r="L507" s="538"/>
      <c r="M507" s="538"/>
      <c r="N507" s="538"/>
      <c r="O507" s="538"/>
      <c r="P507" s="538"/>
      <c r="Q507" s="538"/>
      <c r="R507" s="538"/>
      <c r="S507" s="538"/>
      <c r="T507" s="538"/>
      <c r="U507" s="538"/>
      <c r="V507" s="538"/>
      <c r="W507" s="538"/>
      <c r="X507" s="538"/>
      <c r="Y507" s="538"/>
      <c r="Z507" s="538"/>
    </row>
    <row r="508" spans="1:26" ht="18" customHeight="1">
      <c r="A508" s="538"/>
      <c r="B508" s="538"/>
      <c r="C508" s="538"/>
      <c r="D508" s="538"/>
      <c r="E508" s="538"/>
      <c r="F508" s="538"/>
      <c r="G508" s="538"/>
      <c r="H508" s="538"/>
      <c r="I508" s="538"/>
      <c r="J508" s="538"/>
      <c r="K508" s="538"/>
      <c r="L508" s="538"/>
      <c r="M508" s="538"/>
      <c r="N508" s="538"/>
      <c r="O508" s="538"/>
      <c r="P508" s="538"/>
      <c r="Q508" s="538"/>
      <c r="R508" s="538"/>
      <c r="S508" s="538"/>
      <c r="T508" s="538"/>
      <c r="U508" s="538"/>
      <c r="V508" s="538"/>
      <c r="W508" s="538"/>
      <c r="X508" s="538"/>
      <c r="Y508" s="538"/>
      <c r="Z508" s="538"/>
    </row>
    <row r="509" spans="1:26" ht="18" customHeight="1">
      <c r="A509" s="538"/>
      <c r="B509" s="538"/>
      <c r="C509" s="538"/>
      <c r="D509" s="538"/>
      <c r="E509" s="538"/>
      <c r="F509" s="538"/>
      <c r="G509" s="538"/>
      <c r="H509" s="538"/>
      <c r="I509" s="538"/>
      <c r="J509" s="538"/>
      <c r="K509" s="538"/>
      <c r="L509" s="538"/>
      <c r="M509" s="538"/>
      <c r="N509" s="538"/>
      <c r="O509" s="538"/>
      <c r="P509" s="538"/>
      <c r="Q509" s="538"/>
      <c r="R509" s="538"/>
      <c r="S509" s="538"/>
      <c r="T509" s="538"/>
      <c r="U509" s="538"/>
      <c r="V509" s="538"/>
      <c r="W509" s="538"/>
      <c r="X509" s="538"/>
      <c r="Y509" s="538"/>
      <c r="Z509" s="538"/>
    </row>
    <row r="510" spans="1:26" ht="18" customHeight="1">
      <c r="A510" s="538"/>
      <c r="B510" s="538"/>
      <c r="C510" s="538"/>
      <c r="D510" s="538"/>
      <c r="E510" s="538"/>
      <c r="F510" s="538"/>
      <c r="G510" s="538"/>
      <c r="H510" s="538"/>
      <c r="I510" s="538"/>
      <c r="J510" s="538"/>
      <c r="K510" s="538"/>
      <c r="L510" s="538"/>
      <c r="M510" s="538"/>
      <c r="N510" s="538"/>
      <c r="O510" s="538"/>
      <c r="P510" s="538"/>
      <c r="Q510" s="538"/>
      <c r="R510" s="538"/>
      <c r="S510" s="538"/>
      <c r="T510" s="538"/>
      <c r="U510" s="538"/>
      <c r="V510" s="538"/>
      <c r="W510" s="538"/>
      <c r="X510" s="538"/>
      <c r="Y510" s="538"/>
      <c r="Z510" s="538"/>
    </row>
    <row r="511" spans="1:26" ht="18" customHeight="1">
      <c r="A511" s="538"/>
      <c r="B511" s="538"/>
      <c r="C511" s="538"/>
      <c r="D511" s="538"/>
      <c r="E511" s="538"/>
      <c r="F511" s="538"/>
      <c r="G511" s="538"/>
      <c r="H511" s="538"/>
      <c r="I511" s="538"/>
      <c r="J511" s="538"/>
      <c r="K511" s="538"/>
      <c r="L511" s="538"/>
      <c r="M511" s="538"/>
      <c r="N511" s="538"/>
      <c r="O511" s="538"/>
      <c r="P511" s="538"/>
      <c r="Q511" s="538"/>
      <c r="R511" s="538"/>
      <c r="S511" s="538"/>
      <c r="T511" s="538"/>
      <c r="U511" s="538"/>
      <c r="V511" s="538"/>
      <c r="W511" s="538"/>
      <c r="X511" s="538"/>
      <c r="Y511" s="538"/>
      <c r="Z511" s="538"/>
    </row>
    <row r="512" spans="1:26" ht="18" customHeight="1">
      <c r="A512" s="538"/>
      <c r="B512" s="538"/>
      <c r="C512" s="538"/>
      <c r="D512" s="538"/>
      <c r="E512" s="538"/>
      <c r="F512" s="538"/>
      <c r="G512" s="538"/>
      <c r="H512" s="538"/>
      <c r="I512" s="538"/>
      <c r="J512" s="538"/>
      <c r="K512" s="538"/>
      <c r="L512" s="538"/>
      <c r="M512" s="538"/>
      <c r="N512" s="538"/>
      <c r="O512" s="538"/>
      <c r="P512" s="538"/>
      <c r="Q512" s="538"/>
      <c r="R512" s="538"/>
      <c r="S512" s="538"/>
      <c r="T512" s="538"/>
      <c r="U512" s="538"/>
      <c r="V512" s="538"/>
      <c r="W512" s="538"/>
      <c r="X512" s="538"/>
      <c r="Y512" s="538"/>
      <c r="Z512" s="538"/>
    </row>
    <row r="513" spans="1:26" ht="18" customHeight="1">
      <c r="A513" s="538"/>
      <c r="B513" s="538"/>
      <c r="C513" s="538"/>
      <c r="D513" s="538"/>
      <c r="E513" s="538"/>
      <c r="F513" s="538"/>
      <c r="G513" s="538"/>
      <c r="H513" s="538"/>
      <c r="I513" s="538"/>
      <c r="J513" s="538"/>
      <c r="K513" s="538"/>
      <c r="L513" s="538"/>
      <c r="M513" s="538"/>
      <c r="N513" s="538"/>
      <c r="O513" s="538"/>
      <c r="P513" s="538"/>
      <c r="Q513" s="538"/>
      <c r="R513" s="538"/>
      <c r="S513" s="538"/>
      <c r="T513" s="538"/>
      <c r="U513" s="538"/>
      <c r="V513" s="538"/>
      <c r="W513" s="538"/>
      <c r="X513" s="538"/>
      <c r="Y513" s="538"/>
      <c r="Z513" s="538"/>
    </row>
    <row r="514" spans="1:26" ht="18" customHeight="1">
      <c r="A514" s="538"/>
      <c r="B514" s="538"/>
      <c r="C514" s="538"/>
      <c r="D514" s="538"/>
      <c r="E514" s="538"/>
      <c r="F514" s="538"/>
      <c r="G514" s="538"/>
      <c r="H514" s="538"/>
      <c r="I514" s="538"/>
      <c r="J514" s="538"/>
      <c r="K514" s="538"/>
      <c r="L514" s="538"/>
      <c r="M514" s="538"/>
      <c r="N514" s="538"/>
      <c r="O514" s="538"/>
      <c r="P514" s="538"/>
      <c r="Q514" s="538"/>
      <c r="R514" s="538"/>
      <c r="S514" s="538"/>
      <c r="T514" s="538"/>
      <c r="U514" s="538"/>
      <c r="V514" s="538"/>
      <c r="W514" s="538"/>
      <c r="X514" s="538"/>
      <c r="Y514" s="538"/>
      <c r="Z514" s="538"/>
    </row>
    <row r="515" spans="1:26" ht="18" customHeight="1">
      <c r="A515" s="538"/>
      <c r="B515" s="538"/>
      <c r="C515" s="538"/>
      <c r="D515" s="538"/>
      <c r="E515" s="538"/>
      <c r="F515" s="538"/>
      <c r="G515" s="538"/>
      <c r="H515" s="538"/>
      <c r="I515" s="538"/>
      <c r="J515" s="538"/>
      <c r="K515" s="538"/>
      <c r="L515" s="538"/>
      <c r="M515" s="538"/>
      <c r="N515" s="538"/>
      <c r="O515" s="538"/>
      <c r="P515" s="538"/>
      <c r="Q515" s="538"/>
      <c r="R515" s="538"/>
      <c r="S515" s="538"/>
      <c r="T515" s="538"/>
      <c r="U515" s="538"/>
      <c r="V515" s="538"/>
      <c r="W515" s="538"/>
      <c r="X515" s="538"/>
      <c r="Y515" s="538"/>
      <c r="Z515" s="538"/>
    </row>
    <row r="516" spans="1:26" ht="18" customHeight="1">
      <c r="A516" s="538"/>
      <c r="B516" s="538"/>
      <c r="C516" s="538"/>
      <c r="D516" s="538"/>
      <c r="E516" s="538"/>
      <c r="F516" s="538"/>
      <c r="G516" s="538"/>
      <c r="H516" s="538"/>
      <c r="I516" s="538"/>
      <c r="J516" s="538"/>
      <c r="K516" s="538"/>
      <c r="L516" s="538"/>
      <c r="M516" s="538"/>
      <c r="N516" s="538"/>
      <c r="O516" s="538"/>
      <c r="P516" s="538"/>
      <c r="Q516" s="538"/>
      <c r="R516" s="538"/>
      <c r="S516" s="538"/>
      <c r="T516" s="538"/>
      <c r="U516" s="538"/>
      <c r="V516" s="538"/>
      <c r="W516" s="538"/>
      <c r="X516" s="538"/>
      <c r="Y516" s="538"/>
      <c r="Z516" s="538"/>
    </row>
    <row r="517" spans="1:26" ht="18" customHeight="1">
      <c r="A517" s="538"/>
      <c r="B517" s="538"/>
      <c r="C517" s="538"/>
      <c r="D517" s="538"/>
      <c r="E517" s="538"/>
      <c r="F517" s="538"/>
      <c r="G517" s="538"/>
      <c r="H517" s="538"/>
      <c r="I517" s="538"/>
      <c r="J517" s="538"/>
      <c r="K517" s="538"/>
      <c r="L517" s="538"/>
      <c r="M517" s="538"/>
      <c r="N517" s="538"/>
      <c r="O517" s="538"/>
      <c r="P517" s="538"/>
      <c r="Q517" s="538"/>
      <c r="R517" s="538"/>
      <c r="S517" s="538"/>
      <c r="T517" s="538"/>
      <c r="U517" s="538"/>
      <c r="V517" s="538"/>
      <c r="W517" s="538"/>
      <c r="X517" s="538"/>
      <c r="Y517" s="538"/>
      <c r="Z517" s="538"/>
    </row>
    <row r="518" spans="1:26" ht="18" customHeight="1">
      <c r="A518" s="538"/>
      <c r="B518" s="538"/>
      <c r="C518" s="538"/>
      <c r="D518" s="538"/>
      <c r="E518" s="538"/>
      <c r="F518" s="538"/>
      <c r="G518" s="538"/>
      <c r="H518" s="538"/>
      <c r="I518" s="538"/>
      <c r="J518" s="538"/>
      <c r="K518" s="538"/>
      <c r="L518" s="538"/>
      <c r="M518" s="538"/>
      <c r="N518" s="538"/>
      <c r="O518" s="538"/>
      <c r="P518" s="538"/>
      <c r="Q518" s="538"/>
      <c r="R518" s="538"/>
      <c r="S518" s="538"/>
      <c r="T518" s="538"/>
      <c r="U518" s="538"/>
      <c r="V518" s="538"/>
      <c r="W518" s="538"/>
      <c r="X518" s="538"/>
      <c r="Y518" s="538"/>
      <c r="Z518" s="538"/>
    </row>
    <row r="519" spans="1:26" ht="18" customHeight="1">
      <c r="A519" s="538"/>
      <c r="B519" s="538"/>
      <c r="C519" s="538"/>
      <c r="D519" s="538"/>
      <c r="E519" s="538"/>
      <c r="F519" s="538"/>
      <c r="G519" s="538"/>
      <c r="H519" s="538"/>
      <c r="I519" s="538"/>
      <c r="J519" s="538"/>
      <c r="K519" s="538"/>
      <c r="L519" s="538"/>
      <c r="M519" s="538"/>
      <c r="N519" s="538"/>
      <c r="O519" s="538"/>
      <c r="P519" s="538"/>
      <c r="Q519" s="538"/>
      <c r="R519" s="538"/>
      <c r="S519" s="538"/>
      <c r="T519" s="538"/>
      <c r="U519" s="538"/>
      <c r="V519" s="538"/>
      <c r="W519" s="538"/>
      <c r="X519" s="538"/>
      <c r="Y519" s="538"/>
      <c r="Z519" s="538"/>
    </row>
    <row r="520" spans="1:26" ht="18" customHeight="1">
      <c r="A520" s="538"/>
      <c r="B520" s="538"/>
      <c r="C520" s="538"/>
      <c r="D520" s="538"/>
      <c r="E520" s="538"/>
      <c r="F520" s="538"/>
      <c r="G520" s="538"/>
      <c r="H520" s="538"/>
      <c r="I520" s="538"/>
      <c r="J520" s="538"/>
      <c r="K520" s="538"/>
      <c r="L520" s="538"/>
      <c r="M520" s="538"/>
      <c r="N520" s="538"/>
      <c r="O520" s="538"/>
      <c r="P520" s="538"/>
      <c r="Q520" s="538"/>
      <c r="R520" s="538"/>
      <c r="S520" s="538"/>
      <c r="T520" s="538"/>
      <c r="U520" s="538"/>
      <c r="V520" s="538"/>
      <c r="W520" s="538"/>
      <c r="X520" s="538"/>
      <c r="Y520" s="538"/>
      <c r="Z520" s="538"/>
    </row>
    <row r="521" spans="1:26" ht="18" customHeight="1">
      <c r="A521" s="538"/>
      <c r="B521" s="538"/>
      <c r="C521" s="538"/>
      <c r="D521" s="538"/>
      <c r="E521" s="538"/>
      <c r="F521" s="538"/>
      <c r="G521" s="538"/>
      <c r="H521" s="538"/>
      <c r="I521" s="538"/>
      <c r="J521" s="538"/>
      <c r="K521" s="538"/>
      <c r="L521" s="538"/>
      <c r="M521" s="538"/>
      <c r="N521" s="538"/>
      <c r="O521" s="538"/>
      <c r="P521" s="538"/>
      <c r="Q521" s="538"/>
      <c r="R521" s="538"/>
      <c r="S521" s="538"/>
      <c r="T521" s="538"/>
      <c r="U521" s="538"/>
      <c r="V521" s="538"/>
      <c r="W521" s="538"/>
      <c r="X521" s="538"/>
      <c r="Y521" s="538"/>
      <c r="Z521" s="538"/>
    </row>
    <row r="522" spans="1:26" ht="18" customHeight="1">
      <c r="A522" s="538"/>
      <c r="B522" s="538"/>
      <c r="C522" s="538"/>
      <c r="D522" s="538"/>
      <c r="E522" s="538"/>
      <c r="F522" s="538"/>
      <c r="G522" s="538"/>
      <c r="H522" s="538"/>
      <c r="I522" s="538"/>
      <c r="J522" s="538"/>
      <c r="K522" s="538"/>
      <c r="L522" s="538"/>
      <c r="M522" s="538"/>
      <c r="N522" s="538"/>
      <c r="O522" s="538"/>
      <c r="P522" s="538"/>
      <c r="Q522" s="538"/>
      <c r="R522" s="538"/>
      <c r="S522" s="538"/>
      <c r="T522" s="538"/>
      <c r="U522" s="538"/>
      <c r="V522" s="538"/>
      <c r="W522" s="538"/>
      <c r="X522" s="538"/>
      <c r="Y522" s="538"/>
      <c r="Z522" s="538"/>
    </row>
    <row r="523" spans="1:26" ht="18" customHeight="1">
      <c r="A523" s="538"/>
      <c r="B523" s="538"/>
      <c r="C523" s="538"/>
      <c r="D523" s="538"/>
      <c r="E523" s="538"/>
      <c r="F523" s="538"/>
      <c r="G523" s="538"/>
      <c r="H523" s="538"/>
      <c r="I523" s="538"/>
      <c r="J523" s="538"/>
      <c r="K523" s="538"/>
      <c r="L523" s="538"/>
      <c r="M523" s="538"/>
      <c r="N523" s="538"/>
      <c r="O523" s="538"/>
      <c r="P523" s="538"/>
      <c r="Q523" s="538"/>
      <c r="R523" s="538"/>
      <c r="S523" s="538"/>
      <c r="T523" s="538"/>
      <c r="U523" s="538"/>
      <c r="V523" s="538"/>
      <c r="W523" s="538"/>
      <c r="X523" s="538"/>
      <c r="Y523" s="538"/>
      <c r="Z523" s="538"/>
    </row>
    <row r="524" spans="1:26" ht="18" customHeight="1">
      <c r="A524" s="538"/>
      <c r="B524" s="538"/>
      <c r="C524" s="538"/>
      <c r="D524" s="538"/>
      <c r="E524" s="538"/>
      <c r="F524" s="538"/>
      <c r="G524" s="538"/>
      <c r="H524" s="538"/>
      <c r="I524" s="538"/>
      <c r="J524" s="538"/>
      <c r="K524" s="538"/>
      <c r="L524" s="538"/>
      <c r="M524" s="538"/>
      <c r="N524" s="538"/>
      <c r="O524" s="538"/>
      <c r="P524" s="538"/>
      <c r="Q524" s="538"/>
      <c r="R524" s="538"/>
      <c r="S524" s="538"/>
      <c r="T524" s="538"/>
      <c r="U524" s="538"/>
      <c r="V524" s="538"/>
      <c r="W524" s="538"/>
      <c r="X524" s="538"/>
      <c r="Y524" s="538"/>
      <c r="Z524" s="538"/>
    </row>
    <row r="525" spans="1:26" ht="18" customHeight="1">
      <c r="A525" s="538"/>
      <c r="B525" s="538"/>
      <c r="C525" s="538"/>
      <c r="D525" s="538"/>
      <c r="E525" s="538"/>
      <c r="F525" s="538"/>
      <c r="G525" s="538"/>
      <c r="H525" s="538"/>
      <c r="I525" s="538"/>
      <c r="J525" s="538"/>
      <c r="K525" s="538"/>
      <c r="L525" s="538"/>
      <c r="M525" s="538"/>
      <c r="N525" s="538"/>
      <c r="O525" s="538"/>
      <c r="P525" s="538"/>
      <c r="Q525" s="538"/>
      <c r="R525" s="538"/>
      <c r="S525" s="538"/>
      <c r="T525" s="538"/>
      <c r="U525" s="538"/>
      <c r="V525" s="538"/>
      <c r="W525" s="538"/>
      <c r="X525" s="538"/>
      <c r="Y525" s="538"/>
      <c r="Z525" s="538"/>
    </row>
    <row r="526" spans="1:26" ht="18" customHeight="1">
      <c r="A526" s="538"/>
      <c r="B526" s="538"/>
      <c r="C526" s="538"/>
      <c r="D526" s="538"/>
      <c r="E526" s="538"/>
      <c r="F526" s="538"/>
      <c r="G526" s="538"/>
      <c r="H526" s="538"/>
      <c r="I526" s="538"/>
      <c r="J526" s="538"/>
      <c r="K526" s="538"/>
      <c r="L526" s="538"/>
      <c r="M526" s="538"/>
      <c r="N526" s="538"/>
      <c r="O526" s="538"/>
      <c r="P526" s="538"/>
      <c r="Q526" s="538"/>
      <c r="R526" s="538"/>
      <c r="S526" s="538"/>
      <c r="T526" s="538"/>
      <c r="U526" s="538"/>
      <c r="V526" s="538"/>
      <c r="W526" s="538"/>
      <c r="X526" s="538"/>
      <c r="Y526" s="538"/>
      <c r="Z526" s="538"/>
    </row>
    <row r="527" spans="1:26" ht="18" customHeight="1">
      <c r="A527" s="538"/>
      <c r="B527" s="538"/>
      <c r="C527" s="538"/>
      <c r="D527" s="538"/>
      <c r="E527" s="538"/>
      <c r="F527" s="538"/>
      <c r="G527" s="538"/>
      <c r="H527" s="538"/>
      <c r="I527" s="538"/>
      <c r="J527" s="538"/>
      <c r="K527" s="538"/>
      <c r="L527" s="538"/>
      <c r="M527" s="538"/>
      <c r="N527" s="538"/>
      <c r="O527" s="538"/>
      <c r="P527" s="538"/>
      <c r="Q527" s="538"/>
      <c r="R527" s="538"/>
      <c r="S527" s="538"/>
      <c r="T527" s="538"/>
      <c r="U527" s="538"/>
      <c r="V527" s="538"/>
      <c r="W527" s="538"/>
      <c r="X527" s="538"/>
      <c r="Y527" s="538"/>
      <c r="Z527" s="538"/>
    </row>
    <row r="528" spans="1:26" ht="18" customHeight="1">
      <c r="A528" s="538"/>
      <c r="B528" s="538"/>
      <c r="C528" s="538"/>
      <c r="D528" s="538"/>
      <c r="E528" s="538"/>
      <c r="F528" s="538"/>
      <c r="G528" s="538"/>
      <c r="H528" s="538"/>
      <c r="I528" s="538"/>
      <c r="J528" s="538"/>
      <c r="K528" s="538"/>
      <c r="L528" s="538"/>
      <c r="M528" s="538"/>
      <c r="N528" s="538"/>
      <c r="O528" s="538"/>
      <c r="P528" s="538"/>
      <c r="Q528" s="538"/>
      <c r="R528" s="538"/>
      <c r="S528" s="538"/>
      <c r="T528" s="538"/>
      <c r="U528" s="538"/>
      <c r="V528" s="538"/>
      <c r="W528" s="538"/>
      <c r="X528" s="538"/>
      <c r="Y528" s="538"/>
      <c r="Z528" s="538"/>
    </row>
    <row r="529" spans="1:26" ht="18" customHeight="1">
      <c r="A529" s="538"/>
      <c r="B529" s="538"/>
      <c r="C529" s="538"/>
      <c r="D529" s="538"/>
      <c r="E529" s="538"/>
      <c r="F529" s="538"/>
      <c r="G529" s="538"/>
      <c r="H529" s="538"/>
      <c r="I529" s="538"/>
      <c r="J529" s="538"/>
      <c r="K529" s="538"/>
      <c r="L529" s="538"/>
      <c r="M529" s="538"/>
      <c r="N529" s="538"/>
      <c r="O529" s="538"/>
      <c r="P529" s="538"/>
      <c r="Q529" s="538"/>
      <c r="R529" s="538"/>
      <c r="S529" s="538"/>
      <c r="T529" s="538"/>
      <c r="U529" s="538"/>
      <c r="V529" s="538"/>
      <c r="W529" s="538"/>
      <c r="X529" s="538"/>
      <c r="Y529" s="538"/>
      <c r="Z529" s="538"/>
    </row>
    <row r="530" spans="1:26" ht="18" customHeight="1">
      <c r="A530" s="538"/>
      <c r="B530" s="538"/>
      <c r="C530" s="538"/>
      <c r="D530" s="538"/>
      <c r="E530" s="538"/>
      <c r="F530" s="538"/>
      <c r="G530" s="538"/>
      <c r="H530" s="538"/>
      <c r="I530" s="538"/>
      <c r="J530" s="538"/>
      <c r="K530" s="538"/>
      <c r="L530" s="538"/>
      <c r="M530" s="538"/>
      <c r="N530" s="538"/>
      <c r="O530" s="538"/>
      <c r="P530" s="538"/>
      <c r="Q530" s="538"/>
      <c r="R530" s="538"/>
      <c r="S530" s="538"/>
      <c r="T530" s="538"/>
      <c r="U530" s="538"/>
      <c r="V530" s="538"/>
      <c r="W530" s="538"/>
      <c r="X530" s="538"/>
      <c r="Y530" s="538"/>
      <c r="Z530" s="538"/>
    </row>
    <row r="531" spans="1:26" ht="18" customHeight="1">
      <c r="A531" s="538"/>
      <c r="B531" s="538"/>
      <c r="C531" s="538"/>
      <c r="D531" s="538"/>
      <c r="E531" s="538"/>
      <c r="F531" s="538"/>
      <c r="G531" s="538"/>
      <c r="H531" s="538"/>
      <c r="I531" s="538"/>
      <c r="J531" s="538"/>
      <c r="K531" s="538"/>
      <c r="L531" s="538"/>
      <c r="M531" s="538"/>
      <c r="N531" s="538"/>
      <c r="O531" s="538"/>
      <c r="P531" s="538"/>
      <c r="Q531" s="538"/>
      <c r="R531" s="538"/>
      <c r="S531" s="538"/>
      <c r="T531" s="538"/>
      <c r="U531" s="538"/>
      <c r="V531" s="538"/>
      <c r="W531" s="538"/>
      <c r="X531" s="538"/>
      <c r="Y531" s="538"/>
      <c r="Z531" s="538"/>
    </row>
    <row r="532" spans="1:26" ht="18" customHeight="1">
      <c r="A532" s="538"/>
      <c r="B532" s="538"/>
      <c r="C532" s="538"/>
      <c r="D532" s="538"/>
      <c r="E532" s="538"/>
      <c r="F532" s="538"/>
      <c r="G532" s="538"/>
      <c r="H532" s="538"/>
      <c r="I532" s="538"/>
      <c r="J532" s="538"/>
      <c r="K532" s="538"/>
      <c r="L532" s="538"/>
      <c r="M532" s="538"/>
      <c r="N532" s="538"/>
      <c r="O532" s="538"/>
      <c r="P532" s="538"/>
      <c r="Q532" s="538"/>
      <c r="R532" s="538"/>
      <c r="S532" s="538"/>
      <c r="T532" s="538"/>
      <c r="U532" s="538"/>
      <c r="V532" s="538"/>
      <c r="W532" s="538"/>
      <c r="X532" s="538"/>
      <c r="Y532" s="538"/>
      <c r="Z532" s="538"/>
    </row>
    <row r="533" spans="1:26" ht="18" customHeight="1">
      <c r="A533" s="538"/>
      <c r="B533" s="538"/>
      <c r="C533" s="538"/>
      <c r="D533" s="538"/>
      <c r="E533" s="538"/>
      <c r="F533" s="538"/>
      <c r="G533" s="538"/>
      <c r="H533" s="538"/>
      <c r="I533" s="538"/>
      <c r="J533" s="538"/>
      <c r="K533" s="538"/>
      <c r="L533" s="538"/>
      <c r="M533" s="538"/>
      <c r="N533" s="538"/>
      <c r="O533" s="538"/>
      <c r="P533" s="538"/>
      <c r="Q533" s="538"/>
      <c r="R533" s="538"/>
      <c r="S533" s="538"/>
      <c r="T533" s="538"/>
      <c r="U533" s="538"/>
      <c r="V533" s="538"/>
      <c r="W533" s="538"/>
      <c r="X533" s="538"/>
      <c r="Y533" s="538"/>
      <c r="Z533" s="538"/>
    </row>
    <row r="534" spans="1:26" ht="18" customHeight="1">
      <c r="A534" s="538"/>
      <c r="B534" s="538"/>
      <c r="C534" s="538"/>
      <c r="D534" s="538"/>
      <c r="E534" s="538"/>
      <c r="F534" s="538"/>
      <c r="G534" s="538"/>
      <c r="H534" s="538"/>
      <c r="I534" s="538"/>
      <c r="J534" s="538"/>
      <c r="K534" s="538"/>
      <c r="L534" s="538"/>
      <c r="M534" s="538"/>
      <c r="N534" s="538"/>
      <c r="O534" s="538"/>
      <c r="P534" s="538"/>
      <c r="Q534" s="538"/>
      <c r="R534" s="538"/>
      <c r="S534" s="538"/>
      <c r="T534" s="538"/>
      <c r="U534" s="538"/>
      <c r="V534" s="538"/>
      <c r="W534" s="538"/>
      <c r="X534" s="538"/>
      <c r="Y534" s="538"/>
      <c r="Z534" s="538"/>
    </row>
    <row r="535" spans="1:26" ht="18" customHeight="1">
      <c r="A535" s="538"/>
      <c r="B535" s="538"/>
      <c r="C535" s="538"/>
      <c r="D535" s="538"/>
      <c r="E535" s="538"/>
      <c r="F535" s="538"/>
      <c r="G535" s="538"/>
      <c r="H535" s="538"/>
      <c r="I535" s="538"/>
      <c r="J535" s="538"/>
      <c r="K535" s="538"/>
      <c r="L535" s="538"/>
      <c r="M535" s="538"/>
      <c r="N535" s="538"/>
      <c r="O535" s="538"/>
      <c r="P535" s="538"/>
      <c r="Q535" s="538"/>
      <c r="R535" s="538"/>
      <c r="S535" s="538"/>
      <c r="T535" s="538"/>
      <c r="U535" s="538"/>
      <c r="V535" s="538"/>
      <c r="W535" s="538"/>
      <c r="X535" s="538"/>
      <c r="Y535" s="538"/>
      <c r="Z535" s="538"/>
    </row>
    <row r="536" spans="1:26" ht="18" customHeight="1">
      <c r="A536" s="538"/>
      <c r="B536" s="538"/>
      <c r="C536" s="538"/>
      <c r="D536" s="538"/>
      <c r="E536" s="538"/>
      <c r="F536" s="538"/>
      <c r="G536" s="538"/>
      <c r="H536" s="538"/>
      <c r="I536" s="538"/>
      <c r="J536" s="538"/>
      <c r="K536" s="538"/>
      <c r="L536" s="538"/>
      <c r="M536" s="538"/>
      <c r="N536" s="538"/>
      <c r="O536" s="538"/>
      <c r="P536" s="538"/>
      <c r="Q536" s="538"/>
      <c r="R536" s="538"/>
      <c r="S536" s="538"/>
      <c r="T536" s="538"/>
      <c r="U536" s="538"/>
      <c r="V536" s="538"/>
      <c r="W536" s="538"/>
      <c r="X536" s="538"/>
      <c r="Y536" s="538"/>
      <c r="Z536" s="538"/>
    </row>
    <row r="537" spans="1:26" ht="18" customHeight="1">
      <c r="A537" s="538"/>
      <c r="B537" s="538"/>
      <c r="C537" s="538"/>
      <c r="D537" s="538"/>
      <c r="E537" s="538"/>
      <c r="F537" s="538"/>
      <c r="G537" s="538"/>
      <c r="H537" s="538"/>
      <c r="I537" s="538"/>
      <c r="J537" s="538"/>
      <c r="K537" s="538"/>
      <c r="L537" s="538"/>
      <c r="M537" s="538"/>
      <c r="N537" s="538"/>
      <c r="O537" s="538"/>
      <c r="P537" s="538"/>
      <c r="Q537" s="538"/>
      <c r="R537" s="538"/>
      <c r="S537" s="538"/>
      <c r="T537" s="538"/>
      <c r="U537" s="538"/>
      <c r="V537" s="538"/>
      <c r="W537" s="538"/>
      <c r="X537" s="538"/>
      <c r="Y537" s="538"/>
      <c r="Z537" s="538"/>
    </row>
    <row r="538" spans="1:26" ht="18" customHeight="1">
      <c r="A538" s="538"/>
      <c r="B538" s="538"/>
      <c r="C538" s="538"/>
      <c r="D538" s="538"/>
      <c r="E538" s="538"/>
      <c r="F538" s="538"/>
      <c r="G538" s="538"/>
      <c r="H538" s="538"/>
      <c r="I538" s="538"/>
      <c r="J538" s="538"/>
      <c r="K538" s="538"/>
      <c r="L538" s="538"/>
      <c r="M538" s="538"/>
      <c r="N538" s="538"/>
      <c r="O538" s="538"/>
      <c r="P538" s="538"/>
      <c r="Q538" s="538"/>
      <c r="R538" s="538"/>
      <c r="S538" s="538"/>
      <c r="T538" s="538"/>
      <c r="U538" s="538"/>
      <c r="V538" s="538"/>
      <c r="W538" s="538"/>
      <c r="X538" s="538"/>
      <c r="Y538" s="538"/>
      <c r="Z538" s="538"/>
    </row>
    <row r="539" spans="1:26" ht="18" customHeight="1">
      <c r="A539" s="538"/>
      <c r="B539" s="538"/>
      <c r="C539" s="538"/>
      <c r="D539" s="538"/>
      <c r="E539" s="538"/>
      <c r="F539" s="538"/>
      <c r="G539" s="538"/>
      <c r="H539" s="538"/>
      <c r="I539" s="538"/>
      <c r="J539" s="538"/>
      <c r="K539" s="538"/>
      <c r="L539" s="538"/>
      <c r="M539" s="538"/>
      <c r="N539" s="538"/>
      <c r="O539" s="538"/>
      <c r="P539" s="538"/>
      <c r="Q539" s="538"/>
      <c r="R539" s="538"/>
      <c r="S539" s="538"/>
      <c r="T539" s="538"/>
      <c r="U539" s="538"/>
      <c r="V539" s="538"/>
      <c r="W539" s="538"/>
      <c r="X539" s="538"/>
      <c r="Y539" s="538"/>
      <c r="Z539" s="538"/>
    </row>
    <row r="540" spans="1:26" ht="18" customHeight="1">
      <c r="A540" s="538"/>
      <c r="B540" s="538"/>
      <c r="C540" s="538"/>
      <c r="D540" s="538"/>
      <c r="E540" s="538"/>
      <c r="F540" s="538"/>
      <c r="G540" s="538"/>
      <c r="H540" s="538"/>
      <c r="I540" s="538"/>
      <c r="J540" s="538"/>
      <c r="K540" s="538"/>
      <c r="L540" s="538"/>
      <c r="M540" s="538"/>
      <c r="N540" s="538"/>
      <c r="O540" s="538"/>
      <c r="P540" s="538"/>
      <c r="Q540" s="538"/>
      <c r="R540" s="538"/>
      <c r="S540" s="538"/>
      <c r="T540" s="538"/>
      <c r="U540" s="538"/>
      <c r="V540" s="538"/>
      <c r="W540" s="538"/>
      <c r="X540" s="538"/>
      <c r="Y540" s="538"/>
      <c r="Z540" s="538"/>
    </row>
    <row r="541" spans="1:26" ht="18" customHeight="1">
      <c r="A541" s="538"/>
      <c r="B541" s="538"/>
      <c r="C541" s="538"/>
      <c r="D541" s="538"/>
      <c r="E541" s="538"/>
      <c r="F541" s="538"/>
      <c r="G541" s="538"/>
      <c r="H541" s="538"/>
      <c r="I541" s="538"/>
      <c r="J541" s="538"/>
      <c r="K541" s="538"/>
      <c r="L541" s="538"/>
      <c r="M541" s="538"/>
      <c r="N541" s="538"/>
      <c r="O541" s="538"/>
      <c r="P541" s="538"/>
      <c r="Q541" s="538"/>
      <c r="R541" s="538"/>
      <c r="S541" s="538"/>
      <c r="T541" s="538"/>
      <c r="U541" s="538"/>
      <c r="V541" s="538"/>
      <c r="W541" s="538"/>
      <c r="X541" s="538"/>
      <c r="Y541" s="538"/>
      <c r="Z541" s="538"/>
    </row>
    <row r="542" spans="1:26" ht="18" customHeight="1">
      <c r="A542" s="538"/>
      <c r="B542" s="538"/>
      <c r="C542" s="538"/>
      <c r="D542" s="538"/>
      <c r="E542" s="538"/>
      <c r="F542" s="538"/>
      <c r="G542" s="538"/>
      <c r="H542" s="538"/>
      <c r="I542" s="538"/>
      <c r="J542" s="538"/>
      <c r="K542" s="538"/>
      <c r="L542" s="538"/>
      <c r="M542" s="538"/>
      <c r="N542" s="538"/>
      <c r="O542" s="538"/>
      <c r="P542" s="538"/>
      <c r="Q542" s="538"/>
      <c r="R542" s="538"/>
      <c r="S542" s="538"/>
      <c r="T542" s="538"/>
      <c r="U542" s="538"/>
      <c r="V542" s="538"/>
      <c r="W542" s="538"/>
      <c r="X542" s="538"/>
      <c r="Y542" s="538"/>
      <c r="Z542" s="538"/>
    </row>
    <row r="543" spans="1:26" ht="18" customHeight="1">
      <c r="A543" s="538"/>
      <c r="B543" s="538"/>
      <c r="C543" s="538"/>
      <c r="D543" s="538"/>
      <c r="E543" s="538"/>
      <c r="F543" s="538"/>
      <c r="G543" s="538"/>
      <c r="H543" s="538"/>
      <c r="I543" s="538"/>
      <c r="J543" s="538"/>
      <c r="K543" s="538"/>
      <c r="L543" s="538"/>
      <c r="M543" s="538"/>
      <c r="N543" s="538"/>
      <c r="O543" s="538"/>
      <c r="P543" s="538"/>
      <c r="Q543" s="538"/>
      <c r="R543" s="538"/>
      <c r="S543" s="538"/>
      <c r="T543" s="538"/>
      <c r="U543" s="538"/>
      <c r="V543" s="538"/>
      <c r="W543" s="538"/>
      <c r="X543" s="538"/>
      <c r="Y543" s="538"/>
      <c r="Z543" s="538"/>
    </row>
    <row r="544" spans="1:26" ht="18" customHeight="1">
      <c r="A544" s="538"/>
      <c r="B544" s="538"/>
      <c r="C544" s="538"/>
      <c r="D544" s="538"/>
      <c r="E544" s="538"/>
      <c r="F544" s="538"/>
      <c r="G544" s="538"/>
      <c r="H544" s="538"/>
      <c r="I544" s="538"/>
      <c r="J544" s="538"/>
      <c r="K544" s="538"/>
      <c r="L544" s="538"/>
      <c r="M544" s="538"/>
      <c r="N544" s="538"/>
      <c r="O544" s="538"/>
      <c r="P544" s="538"/>
      <c r="Q544" s="538"/>
      <c r="R544" s="538"/>
      <c r="S544" s="538"/>
      <c r="T544" s="538"/>
      <c r="U544" s="538"/>
      <c r="V544" s="538"/>
      <c r="W544" s="538"/>
      <c r="X544" s="538"/>
      <c r="Y544" s="538"/>
      <c r="Z544" s="538"/>
    </row>
    <row r="545" spans="1:26" ht="18" customHeight="1">
      <c r="A545" s="538"/>
      <c r="B545" s="538"/>
      <c r="C545" s="538"/>
      <c r="D545" s="538"/>
      <c r="E545" s="538"/>
      <c r="F545" s="538"/>
      <c r="G545" s="538"/>
      <c r="H545" s="538"/>
      <c r="I545" s="538"/>
      <c r="J545" s="538"/>
      <c r="K545" s="538"/>
      <c r="L545" s="538"/>
      <c r="M545" s="538"/>
      <c r="N545" s="538"/>
      <c r="O545" s="538"/>
      <c r="P545" s="538"/>
      <c r="Q545" s="538"/>
      <c r="R545" s="538"/>
      <c r="S545" s="538"/>
      <c r="T545" s="538"/>
      <c r="U545" s="538"/>
      <c r="V545" s="538"/>
      <c r="W545" s="538"/>
      <c r="X545" s="538"/>
      <c r="Y545" s="538"/>
      <c r="Z545" s="538"/>
    </row>
    <row r="546" spans="1:26" ht="18" customHeight="1">
      <c r="A546" s="538"/>
      <c r="B546" s="538"/>
      <c r="C546" s="538"/>
      <c r="D546" s="538"/>
      <c r="E546" s="538"/>
      <c r="F546" s="538"/>
      <c r="G546" s="538"/>
      <c r="H546" s="538"/>
      <c r="I546" s="538"/>
      <c r="J546" s="538"/>
      <c r="K546" s="538"/>
      <c r="L546" s="538"/>
      <c r="M546" s="538"/>
      <c r="N546" s="538"/>
      <c r="O546" s="538"/>
      <c r="P546" s="538"/>
      <c r="Q546" s="538"/>
      <c r="R546" s="538"/>
      <c r="S546" s="538"/>
      <c r="T546" s="538"/>
      <c r="U546" s="538"/>
      <c r="V546" s="538"/>
      <c r="W546" s="538"/>
      <c r="X546" s="538"/>
      <c r="Y546" s="538"/>
      <c r="Z546" s="538"/>
    </row>
    <row r="547" spans="1:26" ht="18" customHeight="1">
      <c r="A547" s="538"/>
      <c r="B547" s="538"/>
      <c r="C547" s="538"/>
      <c r="D547" s="538"/>
      <c r="E547" s="538"/>
      <c r="F547" s="538"/>
      <c r="G547" s="538"/>
      <c r="H547" s="538"/>
      <c r="I547" s="538"/>
      <c r="J547" s="538"/>
      <c r="K547" s="538"/>
      <c r="L547" s="538"/>
      <c r="M547" s="538"/>
      <c r="N547" s="538"/>
      <c r="O547" s="538"/>
      <c r="P547" s="538"/>
      <c r="Q547" s="538"/>
      <c r="R547" s="538"/>
      <c r="S547" s="538"/>
      <c r="T547" s="538"/>
      <c r="U547" s="538"/>
      <c r="V547" s="538"/>
      <c r="W547" s="538"/>
      <c r="X547" s="538"/>
      <c r="Y547" s="538"/>
      <c r="Z547" s="538"/>
    </row>
    <row r="548" spans="1:26" ht="18" customHeight="1">
      <c r="A548" s="538"/>
      <c r="B548" s="538"/>
      <c r="C548" s="538"/>
      <c r="D548" s="538"/>
      <c r="E548" s="538"/>
      <c r="F548" s="538"/>
      <c r="G548" s="538"/>
      <c r="H548" s="538"/>
      <c r="I548" s="538"/>
      <c r="J548" s="538"/>
      <c r="K548" s="538"/>
      <c r="L548" s="538"/>
      <c r="M548" s="538"/>
      <c r="N548" s="538"/>
      <c r="O548" s="538"/>
      <c r="P548" s="538"/>
      <c r="Q548" s="538"/>
      <c r="R548" s="538"/>
      <c r="S548" s="538"/>
      <c r="T548" s="538"/>
      <c r="U548" s="538"/>
      <c r="V548" s="538"/>
      <c r="W548" s="538"/>
      <c r="X548" s="538"/>
      <c r="Y548" s="538"/>
      <c r="Z548" s="538"/>
    </row>
    <row r="549" spans="1:26" ht="18" customHeight="1">
      <c r="A549" s="538"/>
      <c r="B549" s="538"/>
      <c r="C549" s="538"/>
      <c r="D549" s="538"/>
      <c r="E549" s="538"/>
      <c r="F549" s="538"/>
      <c r="G549" s="538"/>
      <c r="H549" s="538"/>
      <c r="I549" s="538"/>
      <c r="J549" s="538"/>
      <c r="K549" s="538"/>
      <c r="L549" s="538"/>
      <c r="M549" s="538"/>
      <c r="N549" s="538"/>
      <c r="O549" s="538"/>
      <c r="P549" s="538"/>
      <c r="Q549" s="538"/>
      <c r="R549" s="538"/>
      <c r="S549" s="538"/>
      <c r="T549" s="538"/>
      <c r="U549" s="538"/>
      <c r="V549" s="538"/>
      <c r="W549" s="538"/>
      <c r="X549" s="538"/>
      <c r="Y549" s="538"/>
      <c r="Z549" s="538"/>
    </row>
    <row r="550" spans="1:26" ht="18" customHeight="1">
      <c r="A550" s="538"/>
      <c r="B550" s="538"/>
      <c r="C550" s="538"/>
      <c r="D550" s="538"/>
      <c r="E550" s="538"/>
      <c r="F550" s="538"/>
      <c r="G550" s="538"/>
      <c r="H550" s="538"/>
      <c r="I550" s="538"/>
      <c r="J550" s="538"/>
      <c r="K550" s="538"/>
      <c r="L550" s="538"/>
      <c r="M550" s="538"/>
      <c r="N550" s="538"/>
      <c r="O550" s="538"/>
      <c r="P550" s="538"/>
      <c r="Q550" s="538"/>
      <c r="R550" s="538"/>
      <c r="S550" s="538"/>
      <c r="T550" s="538"/>
      <c r="U550" s="538"/>
      <c r="V550" s="538"/>
      <c r="W550" s="538"/>
      <c r="X550" s="538"/>
      <c r="Y550" s="538"/>
      <c r="Z550" s="538"/>
    </row>
    <row r="551" spans="1:26" ht="18" customHeight="1">
      <c r="A551" s="538"/>
      <c r="B551" s="538"/>
      <c r="C551" s="538"/>
      <c r="D551" s="538"/>
      <c r="E551" s="538"/>
      <c r="F551" s="538"/>
      <c r="G551" s="538"/>
      <c r="H551" s="538"/>
      <c r="I551" s="538"/>
      <c r="J551" s="538"/>
      <c r="K551" s="538"/>
      <c r="L551" s="538"/>
      <c r="M551" s="538"/>
      <c r="N551" s="538"/>
      <c r="O551" s="538"/>
      <c r="P551" s="538"/>
      <c r="Q551" s="538"/>
      <c r="R551" s="538"/>
      <c r="S551" s="538"/>
      <c r="T551" s="538"/>
      <c r="U551" s="538"/>
      <c r="V551" s="538"/>
      <c r="W551" s="538"/>
      <c r="X551" s="538"/>
      <c r="Y551" s="538"/>
      <c r="Z551" s="538"/>
    </row>
    <row r="552" spans="1:26" ht="18" customHeight="1">
      <c r="A552" s="538"/>
      <c r="B552" s="538"/>
      <c r="C552" s="538"/>
      <c r="D552" s="538"/>
      <c r="E552" s="538"/>
      <c r="F552" s="538"/>
      <c r="G552" s="538"/>
      <c r="H552" s="538"/>
      <c r="I552" s="538"/>
      <c r="J552" s="538"/>
      <c r="K552" s="538"/>
      <c r="L552" s="538"/>
      <c r="M552" s="538"/>
      <c r="N552" s="538"/>
      <c r="O552" s="538"/>
      <c r="P552" s="538"/>
      <c r="Q552" s="538"/>
      <c r="R552" s="538"/>
      <c r="S552" s="538"/>
      <c r="T552" s="538"/>
      <c r="U552" s="538"/>
      <c r="V552" s="538"/>
      <c r="W552" s="538"/>
      <c r="X552" s="538"/>
      <c r="Y552" s="538"/>
      <c r="Z552" s="538"/>
    </row>
    <row r="553" spans="1:26" ht="18" customHeight="1">
      <c r="A553" s="538"/>
      <c r="B553" s="538"/>
      <c r="C553" s="538"/>
      <c r="D553" s="538"/>
      <c r="E553" s="538"/>
      <c r="F553" s="538"/>
      <c r="G553" s="538"/>
      <c r="H553" s="538"/>
      <c r="I553" s="538"/>
      <c r="J553" s="538"/>
      <c r="K553" s="538"/>
      <c r="L553" s="538"/>
      <c r="M553" s="538"/>
      <c r="N553" s="538"/>
      <c r="O553" s="538"/>
      <c r="P553" s="538"/>
      <c r="Q553" s="538"/>
      <c r="R553" s="538"/>
      <c r="S553" s="538"/>
      <c r="T553" s="538"/>
      <c r="U553" s="538"/>
      <c r="V553" s="538"/>
      <c r="W553" s="538"/>
      <c r="X553" s="538"/>
      <c r="Y553" s="538"/>
      <c r="Z553" s="538"/>
    </row>
    <row r="554" spans="1:26" ht="18" customHeight="1">
      <c r="A554" s="538"/>
      <c r="B554" s="538"/>
      <c r="C554" s="538"/>
      <c r="D554" s="538"/>
      <c r="E554" s="538"/>
      <c r="F554" s="538"/>
      <c r="G554" s="538"/>
      <c r="H554" s="538"/>
      <c r="I554" s="538"/>
      <c r="J554" s="538"/>
      <c r="K554" s="538"/>
      <c r="L554" s="538"/>
      <c r="M554" s="538"/>
      <c r="N554" s="538"/>
      <c r="O554" s="538"/>
      <c r="P554" s="538"/>
      <c r="Q554" s="538"/>
      <c r="R554" s="538"/>
      <c r="S554" s="538"/>
      <c r="T554" s="538"/>
      <c r="U554" s="538"/>
      <c r="V554" s="538"/>
      <c r="W554" s="538"/>
      <c r="X554" s="538"/>
      <c r="Y554" s="538"/>
      <c r="Z554" s="538"/>
    </row>
    <row r="555" spans="1:26" ht="18" customHeight="1">
      <c r="A555" s="538"/>
      <c r="B555" s="538"/>
      <c r="C555" s="538"/>
      <c r="D555" s="538"/>
      <c r="E555" s="538"/>
      <c r="F555" s="538"/>
      <c r="G555" s="538"/>
      <c r="H555" s="538"/>
      <c r="I555" s="538"/>
      <c r="J555" s="538"/>
      <c r="K555" s="538"/>
      <c r="L555" s="538"/>
      <c r="M555" s="538"/>
      <c r="N555" s="538"/>
      <c r="O555" s="538"/>
      <c r="P555" s="538"/>
      <c r="Q555" s="538"/>
      <c r="R555" s="538"/>
      <c r="S555" s="538"/>
      <c r="T555" s="538"/>
      <c r="U555" s="538"/>
      <c r="V555" s="538"/>
      <c r="W555" s="538"/>
      <c r="X555" s="538"/>
      <c r="Y555" s="538"/>
      <c r="Z555" s="538"/>
    </row>
    <row r="556" spans="1:26" ht="18" customHeight="1">
      <c r="A556" s="538"/>
      <c r="B556" s="538"/>
      <c r="C556" s="538"/>
      <c r="D556" s="538"/>
      <c r="E556" s="538"/>
      <c r="F556" s="538"/>
      <c r="G556" s="538"/>
      <c r="H556" s="538"/>
      <c r="I556" s="538"/>
      <c r="J556" s="538"/>
      <c r="K556" s="538"/>
      <c r="L556" s="538"/>
      <c r="M556" s="538"/>
      <c r="N556" s="538"/>
      <c r="O556" s="538"/>
      <c r="P556" s="538"/>
      <c r="Q556" s="538"/>
      <c r="R556" s="538"/>
      <c r="S556" s="538"/>
      <c r="T556" s="538"/>
      <c r="U556" s="538"/>
      <c r="V556" s="538"/>
      <c r="W556" s="538"/>
      <c r="X556" s="538"/>
      <c r="Y556" s="538"/>
      <c r="Z556" s="538"/>
    </row>
    <row r="557" spans="1:26" ht="18" customHeight="1">
      <c r="A557" s="538"/>
      <c r="B557" s="538"/>
      <c r="C557" s="538"/>
      <c r="D557" s="538"/>
      <c r="E557" s="538"/>
      <c r="F557" s="538"/>
      <c r="G557" s="538"/>
      <c r="H557" s="538"/>
      <c r="I557" s="538"/>
      <c r="J557" s="538"/>
      <c r="K557" s="538"/>
      <c r="L557" s="538"/>
      <c r="M557" s="538"/>
      <c r="N557" s="538"/>
      <c r="O557" s="538"/>
      <c r="P557" s="538"/>
      <c r="Q557" s="538"/>
      <c r="R557" s="538"/>
      <c r="S557" s="538"/>
      <c r="T557" s="538"/>
      <c r="U557" s="538"/>
      <c r="V557" s="538"/>
      <c r="W557" s="538"/>
      <c r="X557" s="538"/>
      <c r="Y557" s="538"/>
      <c r="Z557" s="538"/>
    </row>
    <row r="558" spans="1:26" ht="18" customHeight="1">
      <c r="A558" s="538"/>
      <c r="B558" s="538"/>
      <c r="C558" s="538"/>
      <c r="D558" s="538"/>
      <c r="E558" s="538"/>
      <c r="F558" s="538"/>
      <c r="G558" s="538"/>
      <c r="H558" s="538"/>
      <c r="I558" s="538"/>
      <c r="J558" s="538"/>
      <c r="K558" s="538"/>
      <c r="L558" s="538"/>
      <c r="M558" s="538"/>
      <c r="N558" s="538"/>
      <c r="O558" s="538"/>
      <c r="P558" s="538"/>
      <c r="Q558" s="538"/>
      <c r="R558" s="538"/>
      <c r="S558" s="538"/>
      <c r="T558" s="538"/>
      <c r="U558" s="538"/>
      <c r="V558" s="538"/>
      <c r="W558" s="538"/>
      <c r="X558" s="538"/>
      <c r="Y558" s="538"/>
      <c r="Z558" s="538"/>
    </row>
    <row r="559" spans="1:26" ht="18" customHeight="1">
      <c r="A559" s="538"/>
      <c r="B559" s="538"/>
      <c r="C559" s="538"/>
      <c r="D559" s="538"/>
      <c r="E559" s="538"/>
      <c r="F559" s="538"/>
      <c r="G559" s="538"/>
      <c r="H559" s="538"/>
      <c r="I559" s="538"/>
      <c r="J559" s="538"/>
      <c r="K559" s="538"/>
      <c r="L559" s="538"/>
      <c r="M559" s="538"/>
      <c r="N559" s="538"/>
      <c r="O559" s="538"/>
      <c r="P559" s="538"/>
      <c r="Q559" s="538"/>
      <c r="R559" s="538"/>
      <c r="S559" s="538"/>
      <c r="T559" s="538"/>
      <c r="U559" s="538"/>
      <c r="V559" s="538"/>
      <c r="W559" s="538"/>
      <c r="X559" s="538"/>
      <c r="Y559" s="538"/>
      <c r="Z559" s="538"/>
    </row>
    <row r="560" spans="1:26" ht="18" customHeight="1">
      <c r="A560" s="538"/>
      <c r="B560" s="538"/>
      <c r="C560" s="538"/>
      <c r="D560" s="538"/>
      <c r="E560" s="538"/>
      <c r="F560" s="538"/>
      <c r="G560" s="538"/>
      <c r="H560" s="538"/>
      <c r="I560" s="538"/>
      <c r="J560" s="538"/>
      <c r="K560" s="538"/>
      <c r="L560" s="538"/>
      <c r="M560" s="538"/>
      <c r="N560" s="538"/>
      <c r="O560" s="538"/>
      <c r="P560" s="538"/>
      <c r="Q560" s="538"/>
      <c r="R560" s="538"/>
      <c r="S560" s="538"/>
      <c r="T560" s="538"/>
      <c r="U560" s="538"/>
      <c r="V560" s="538"/>
      <c r="W560" s="538"/>
      <c r="X560" s="538"/>
      <c r="Y560" s="538"/>
      <c r="Z560" s="538"/>
    </row>
    <row r="561" spans="1:26" ht="18" customHeight="1">
      <c r="A561" s="538"/>
      <c r="B561" s="538"/>
      <c r="C561" s="538"/>
      <c r="D561" s="538"/>
      <c r="E561" s="538"/>
      <c r="F561" s="538"/>
      <c r="G561" s="538"/>
      <c r="H561" s="538"/>
      <c r="I561" s="538"/>
      <c r="J561" s="538"/>
      <c r="K561" s="538"/>
      <c r="L561" s="538"/>
      <c r="M561" s="538"/>
      <c r="N561" s="538"/>
      <c r="O561" s="538"/>
      <c r="P561" s="538"/>
      <c r="Q561" s="538"/>
      <c r="R561" s="538"/>
      <c r="S561" s="538"/>
      <c r="T561" s="538"/>
      <c r="U561" s="538"/>
      <c r="V561" s="538"/>
      <c r="W561" s="538"/>
      <c r="X561" s="538"/>
      <c r="Y561" s="538"/>
      <c r="Z561" s="538"/>
    </row>
    <row r="562" spans="1:26" ht="18" customHeight="1">
      <c r="A562" s="538"/>
      <c r="B562" s="538"/>
      <c r="C562" s="538"/>
      <c r="D562" s="538"/>
      <c r="E562" s="538"/>
      <c r="F562" s="538"/>
      <c r="G562" s="538"/>
      <c r="H562" s="538"/>
      <c r="I562" s="538"/>
      <c r="J562" s="538"/>
      <c r="K562" s="538"/>
      <c r="L562" s="538"/>
      <c r="M562" s="538"/>
      <c r="N562" s="538"/>
      <c r="O562" s="538"/>
      <c r="P562" s="538"/>
      <c r="Q562" s="538"/>
      <c r="R562" s="538"/>
      <c r="S562" s="538"/>
      <c r="T562" s="538"/>
      <c r="U562" s="538"/>
      <c r="V562" s="538"/>
      <c r="W562" s="538"/>
      <c r="X562" s="538"/>
      <c r="Y562" s="538"/>
      <c r="Z562" s="538"/>
    </row>
    <row r="563" spans="1:26" ht="18" customHeight="1">
      <c r="A563" s="538"/>
      <c r="B563" s="538"/>
      <c r="C563" s="538"/>
      <c r="D563" s="538"/>
      <c r="E563" s="538"/>
      <c r="F563" s="538"/>
      <c r="G563" s="538"/>
      <c r="H563" s="538"/>
      <c r="I563" s="538"/>
      <c r="J563" s="538"/>
      <c r="K563" s="538"/>
      <c r="L563" s="538"/>
      <c r="M563" s="538"/>
      <c r="N563" s="538"/>
      <c r="O563" s="538"/>
      <c r="P563" s="538"/>
      <c r="Q563" s="538"/>
      <c r="R563" s="538"/>
      <c r="S563" s="538"/>
      <c r="T563" s="538"/>
      <c r="U563" s="538"/>
      <c r="V563" s="538"/>
      <c r="W563" s="538"/>
      <c r="X563" s="538"/>
      <c r="Y563" s="538"/>
      <c r="Z563" s="538"/>
    </row>
    <row r="564" spans="1:26" ht="18" customHeight="1">
      <c r="A564" s="538"/>
      <c r="B564" s="538"/>
      <c r="C564" s="538"/>
      <c r="D564" s="538"/>
      <c r="E564" s="538"/>
      <c r="F564" s="538"/>
      <c r="G564" s="538"/>
      <c r="H564" s="538"/>
      <c r="I564" s="538"/>
      <c r="J564" s="538"/>
      <c r="K564" s="538"/>
      <c r="L564" s="538"/>
      <c r="M564" s="538"/>
      <c r="N564" s="538"/>
      <c r="O564" s="538"/>
      <c r="P564" s="538"/>
      <c r="Q564" s="538"/>
      <c r="R564" s="538"/>
      <c r="S564" s="538"/>
      <c r="T564" s="538"/>
      <c r="U564" s="538"/>
      <c r="V564" s="538"/>
      <c r="W564" s="538"/>
      <c r="X564" s="538"/>
      <c r="Y564" s="538"/>
      <c r="Z564" s="538"/>
    </row>
    <row r="565" spans="1:26" ht="18" customHeight="1">
      <c r="A565" s="538"/>
      <c r="B565" s="538"/>
      <c r="C565" s="538"/>
      <c r="D565" s="538"/>
      <c r="E565" s="538"/>
      <c r="F565" s="538"/>
      <c r="G565" s="538"/>
      <c r="H565" s="538"/>
      <c r="I565" s="538"/>
      <c r="J565" s="538"/>
      <c r="K565" s="538"/>
      <c r="L565" s="538"/>
      <c r="M565" s="538"/>
      <c r="N565" s="538"/>
      <c r="O565" s="538"/>
      <c r="P565" s="538"/>
      <c r="Q565" s="538"/>
      <c r="R565" s="538"/>
      <c r="S565" s="538"/>
      <c r="T565" s="538"/>
      <c r="U565" s="538"/>
      <c r="V565" s="538"/>
      <c r="W565" s="538"/>
      <c r="X565" s="538"/>
      <c r="Y565" s="538"/>
      <c r="Z565" s="538"/>
    </row>
    <row r="566" spans="1:26" ht="18" customHeight="1">
      <c r="A566" s="538"/>
      <c r="B566" s="538"/>
      <c r="C566" s="538"/>
      <c r="D566" s="538"/>
      <c r="E566" s="538"/>
      <c r="F566" s="538"/>
      <c r="G566" s="538"/>
      <c r="H566" s="538"/>
      <c r="I566" s="538"/>
      <c r="J566" s="538"/>
      <c r="K566" s="538"/>
      <c r="L566" s="538"/>
      <c r="M566" s="538"/>
      <c r="N566" s="538"/>
      <c r="O566" s="538"/>
      <c r="P566" s="538"/>
      <c r="Q566" s="538"/>
      <c r="R566" s="538"/>
      <c r="S566" s="538"/>
      <c r="T566" s="538"/>
      <c r="U566" s="538"/>
      <c r="V566" s="538"/>
      <c r="W566" s="538"/>
      <c r="X566" s="538"/>
      <c r="Y566" s="538"/>
      <c r="Z566" s="538"/>
    </row>
    <row r="567" spans="1:26" ht="18" customHeight="1">
      <c r="A567" s="538"/>
      <c r="B567" s="538"/>
      <c r="C567" s="538"/>
      <c r="D567" s="538"/>
      <c r="E567" s="538"/>
      <c r="F567" s="538"/>
      <c r="G567" s="538"/>
      <c r="H567" s="538"/>
      <c r="I567" s="538"/>
      <c r="J567" s="538"/>
      <c r="K567" s="538"/>
      <c r="L567" s="538"/>
      <c r="M567" s="538"/>
      <c r="N567" s="538"/>
      <c r="O567" s="538"/>
      <c r="P567" s="538"/>
      <c r="Q567" s="538"/>
      <c r="R567" s="538"/>
      <c r="S567" s="538"/>
      <c r="T567" s="538"/>
      <c r="U567" s="538"/>
      <c r="V567" s="538"/>
      <c r="W567" s="538"/>
      <c r="X567" s="538"/>
      <c r="Y567" s="538"/>
      <c r="Z567" s="538"/>
    </row>
    <row r="568" spans="1:26" ht="18" customHeight="1">
      <c r="A568" s="538"/>
      <c r="B568" s="538"/>
      <c r="C568" s="538"/>
      <c r="D568" s="538"/>
      <c r="E568" s="538"/>
      <c r="F568" s="538"/>
      <c r="G568" s="538"/>
      <c r="H568" s="538"/>
      <c r="I568" s="538"/>
      <c r="J568" s="538"/>
      <c r="K568" s="538"/>
      <c r="L568" s="538"/>
      <c r="M568" s="538"/>
      <c r="N568" s="538"/>
      <c r="O568" s="538"/>
      <c r="P568" s="538"/>
      <c r="Q568" s="538"/>
      <c r="R568" s="538"/>
      <c r="S568" s="538"/>
      <c r="T568" s="538"/>
      <c r="U568" s="538"/>
      <c r="V568" s="538"/>
      <c r="W568" s="538"/>
      <c r="X568" s="538"/>
      <c r="Y568" s="538"/>
      <c r="Z568" s="538"/>
    </row>
    <row r="569" spans="1:26" ht="18" customHeight="1">
      <c r="A569" s="538"/>
      <c r="B569" s="538"/>
      <c r="C569" s="538"/>
      <c r="D569" s="538"/>
      <c r="E569" s="538"/>
      <c r="F569" s="538"/>
      <c r="G569" s="538"/>
      <c r="H569" s="538"/>
      <c r="I569" s="538"/>
      <c r="J569" s="538"/>
      <c r="K569" s="538"/>
      <c r="L569" s="538"/>
      <c r="M569" s="538"/>
      <c r="N569" s="538"/>
      <c r="O569" s="538"/>
      <c r="P569" s="538"/>
      <c r="Q569" s="538"/>
      <c r="R569" s="538"/>
      <c r="S569" s="538"/>
      <c r="T569" s="538"/>
      <c r="U569" s="538"/>
      <c r="V569" s="538"/>
      <c r="W569" s="538"/>
      <c r="X569" s="538"/>
      <c r="Y569" s="538"/>
      <c r="Z569" s="538"/>
    </row>
    <row r="570" spans="1:26" ht="18" customHeight="1">
      <c r="A570" s="538"/>
      <c r="B570" s="538"/>
      <c r="C570" s="538"/>
      <c r="D570" s="538"/>
      <c r="E570" s="538"/>
      <c r="F570" s="538"/>
      <c r="G570" s="538"/>
      <c r="H570" s="538"/>
      <c r="I570" s="538"/>
      <c r="J570" s="538"/>
      <c r="K570" s="538"/>
      <c r="L570" s="538"/>
      <c r="M570" s="538"/>
      <c r="N570" s="538"/>
      <c r="O570" s="538"/>
      <c r="P570" s="538"/>
      <c r="Q570" s="538"/>
      <c r="R570" s="538"/>
      <c r="S570" s="538"/>
      <c r="T570" s="538"/>
      <c r="U570" s="538"/>
      <c r="V570" s="538"/>
      <c r="W570" s="538"/>
      <c r="X570" s="538"/>
      <c r="Y570" s="538"/>
      <c r="Z570" s="538"/>
    </row>
    <row r="571" spans="1:26" ht="18" customHeight="1">
      <c r="A571" s="538"/>
      <c r="B571" s="538"/>
      <c r="C571" s="538"/>
      <c r="D571" s="538"/>
      <c r="E571" s="538"/>
      <c r="F571" s="538"/>
      <c r="G571" s="538"/>
      <c r="H571" s="538"/>
      <c r="I571" s="538"/>
      <c r="J571" s="538"/>
      <c r="K571" s="538"/>
      <c r="L571" s="538"/>
      <c r="M571" s="538"/>
      <c r="N571" s="538"/>
      <c r="O571" s="538"/>
      <c r="P571" s="538"/>
      <c r="Q571" s="538"/>
      <c r="R571" s="538"/>
      <c r="S571" s="538"/>
      <c r="T571" s="538"/>
      <c r="U571" s="538"/>
      <c r="V571" s="538"/>
      <c r="W571" s="538"/>
      <c r="X571" s="538"/>
      <c r="Y571" s="538"/>
      <c r="Z571" s="538"/>
    </row>
    <row r="572" spans="1:26" ht="18" customHeight="1">
      <c r="A572" s="538"/>
      <c r="B572" s="538"/>
      <c r="C572" s="538"/>
      <c r="D572" s="538"/>
      <c r="E572" s="538"/>
      <c r="F572" s="538"/>
      <c r="G572" s="538"/>
      <c r="H572" s="538"/>
      <c r="I572" s="538"/>
      <c r="J572" s="538"/>
      <c r="K572" s="538"/>
      <c r="L572" s="538"/>
      <c r="M572" s="538"/>
      <c r="N572" s="538"/>
      <c r="O572" s="538"/>
      <c r="P572" s="538"/>
      <c r="Q572" s="538"/>
      <c r="R572" s="538"/>
      <c r="S572" s="538"/>
      <c r="T572" s="538"/>
      <c r="U572" s="538"/>
      <c r="V572" s="538"/>
      <c r="W572" s="538"/>
      <c r="X572" s="538"/>
      <c r="Y572" s="538"/>
      <c r="Z572" s="538"/>
    </row>
    <row r="573" spans="1:26" ht="18" customHeight="1">
      <c r="A573" s="538"/>
      <c r="B573" s="538"/>
      <c r="C573" s="538"/>
      <c r="D573" s="538"/>
      <c r="E573" s="538"/>
      <c r="F573" s="538"/>
      <c r="G573" s="538"/>
      <c r="H573" s="538"/>
      <c r="I573" s="538"/>
      <c r="J573" s="538"/>
      <c r="K573" s="538"/>
      <c r="L573" s="538"/>
      <c r="M573" s="538"/>
      <c r="N573" s="538"/>
      <c r="O573" s="538"/>
      <c r="P573" s="538"/>
      <c r="Q573" s="538"/>
      <c r="R573" s="538"/>
      <c r="S573" s="538"/>
      <c r="T573" s="538"/>
      <c r="U573" s="538"/>
      <c r="V573" s="538"/>
      <c r="W573" s="538"/>
      <c r="X573" s="538"/>
      <c r="Y573" s="538"/>
      <c r="Z573" s="538"/>
    </row>
    <row r="574" spans="1:26" ht="18" customHeight="1">
      <c r="A574" s="538"/>
      <c r="B574" s="538"/>
      <c r="C574" s="538"/>
      <c r="D574" s="538"/>
      <c r="E574" s="538"/>
      <c r="F574" s="538"/>
      <c r="G574" s="538"/>
      <c r="H574" s="538"/>
      <c r="I574" s="538"/>
      <c r="J574" s="538"/>
      <c r="K574" s="538"/>
      <c r="L574" s="538"/>
      <c r="M574" s="538"/>
      <c r="N574" s="538"/>
      <c r="O574" s="538"/>
      <c r="P574" s="538"/>
      <c r="Q574" s="538"/>
      <c r="R574" s="538"/>
      <c r="S574" s="538"/>
      <c r="T574" s="538"/>
      <c r="U574" s="538"/>
      <c r="V574" s="538"/>
      <c r="W574" s="538"/>
      <c r="X574" s="538"/>
      <c r="Y574" s="538"/>
      <c r="Z574" s="538"/>
    </row>
    <row r="575" spans="1:26" ht="18" customHeight="1">
      <c r="A575" s="538"/>
      <c r="B575" s="538"/>
      <c r="C575" s="538"/>
      <c r="D575" s="538"/>
      <c r="E575" s="538"/>
      <c r="F575" s="538"/>
      <c r="G575" s="538"/>
      <c r="H575" s="538"/>
      <c r="I575" s="538"/>
      <c r="J575" s="538"/>
      <c r="K575" s="538"/>
      <c r="L575" s="538"/>
      <c r="M575" s="538"/>
      <c r="N575" s="538"/>
      <c r="O575" s="538"/>
      <c r="P575" s="538"/>
      <c r="Q575" s="538"/>
      <c r="R575" s="538"/>
      <c r="S575" s="538"/>
      <c r="T575" s="538"/>
      <c r="U575" s="538"/>
      <c r="V575" s="538"/>
      <c r="W575" s="538"/>
      <c r="X575" s="538"/>
      <c r="Y575" s="538"/>
      <c r="Z575" s="538"/>
    </row>
    <row r="576" spans="1:26" ht="18" customHeight="1">
      <c r="A576" s="538"/>
      <c r="B576" s="538"/>
      <c r="C576" s="538"/>
      <c r="D576" s="538"/>
      <c r="E576" s="538"/>
      <c r="F576" s="538"/>
      <c r="G576" s="538"/>
      <c r="H576" s="538"/>
      <c r="I576" s="538"/>
      <c r="J576" s="538"/>
      <c r="K576" s="538"/>
      <c r="L576" s="538"/>
      <c r="M576" s="538"/>
      <c r="N576" s="538"/>
      <c r="O576" s="538"/>
      <c r="P576" s="538"/>
      <c r="Q576" s="538"/>
      <c r="R576" s="538"/>
      <c r="S576" s="538"/>
      <c r="T576" s="538"/>
      <c r="U576" s="538"/>
      <c r="V576" s="538"/>
      <c r="W576" s="538"/>
      <c r="X576" s="538"/>
      <c r="Y576" s="538"/>
      <c r="Z576" s="538"/>
    </row>
    <row r="577" spans="1:26" ht="18" customHeight="1">
      <c r="A577" s="538"/>
      <c r="B577" s="538"/>
      <c r="C577" s="538"/>
      <c r="D577" s="538"/>
      <c r="E577" s="538"/>
      <c r="F577" s="538"/>
      <c r="G577" s="538"/>
      <c r="H577" s="538"/>
      <c r="I577" s="538"/>
      <c r="J577" s="538"/>
      <c r="K577" s="538"/>
      <c r="L577" s="538"/>
      <c r="M577" s="538"/>
      <c r="N577" s="538"/>
      <c r="O577" s="538"/>
      <c r="P577" s="538"/>
      <c r="Q577" s="538"/>
      <c r="R577" s="538"/>
      <c r="S577" s="538"/>
      <c r="T577" s="538"/>
      <c r="U577" s="538"/>
      <c r="V577" s="538"/>
      <c r="W577" s="538"/>
      <c r="X577" s="538"/>
      <c r="Y577" s="538"/>
      <c r="Z577" s="538"/>
    </row>
    <row r="578" spans="1:26" ht="18" customHeight="1">
      <c r="A578" s="538"/>
      <c r="B578" s="538"/>
      <c r="C578" s="538"/>
      <c r="D578" s="538"/>
      <c r="E578" s="538"/>
      <c r="F578" s="538"/>
      <c r="G578" s="538"/>
      <c r="H578" s="538"/>
      <c r="I578" s="538"/>
      <c r="J578" s="538"/>
      <c r="K578" s="538"/>
      <c r="L578" s="538"/>
      <c r="M578" s="538"/>
      <c r="N578" s="538"/>
      <c r="O578" s="538"/>
      <c r="P578" s="538"/>
      <c r="Q578" s="538"/>
      <c r="R578" s="538"/>
      <c r="S578" s="538"/>
      <c r="T578" s="538"/>
      <c r="U578" s="538"/>
      <c r="V578" s="538"/>
      <c r="W578" s="538"/>
      <c r="X578" s="538"/>
      <c r="Y578" s="538"/>
      <c r="Z578" s="538"/>
    </row>
    <row r="579" spans="1:26" ht="18" customHeight="1">
      <c r="A579" s="538"/>
      <c r="B579" s="538"/>
      <c r="C579" s="538"/>
      <c r="D579" s="538"/>
      <c r="E579" s="538"/>
      <c r="F579" s="538"/>
      <c r="G579" s="538"/>
      <c r="H579" s="538"/>
      <c r="I579" s="538"/>
      <c r="J579" s="538"/>
      <c r="K579" s="538"/>
      <c r="L579" s="538"/>
      <c r="M579" s="538"/>
      <c r="N579" s="538"/>
      <c r="O579" s="538"/>
      <c r="P579" s="538"/>
      <c r="Q579" s="538"/>
      <c r="R579" s="538"/>
      <c r="S579" s="538"/>
      <c r="T579" s="538"/>
      <c r="U579" s="538"/>
      <c r="V579" s="538"/>
      <c r="W579" s="538"/>
      <c r="X579" s="538"/>
      <c r="Y579" s="538"/>
      <c r="Z579" s="538"/>
    </row>
    <row r="580" spans="1:26" ht="18" customHeight="1">
      <c r="A580" s="538"/>
      <c r="B580" s="538"/>
      <c r="C580" s="538"/>
      <c r="D580" s="538"/>
      <c r="E580" s="538"/>
      <c r="F580" s="538"/>
      <c r="G580" s="538"/>
      <c r="H580" s="538"/>
      <c r="I580" s="538"/>
      <c r="J580" s="538"/>
      <c r="K580" s="538"/>
      <c r="L580" s="538"/>
      <c r="M580" s="538"/>
      <c r="N580" s="538"/>
      <c r="O580" s="538"/>
      <c r="P580" s="538"/>
      <c r="Q580" s="538"/>
      <c r="R580" s="538"/>
      <c r="S580" s="538"/>
      <c r="T580" s="538"/>
      <c r="U580" s="538"/>
      <c r="V580" s="538"/>
      <c r="W580" s="538"/>
      <c r="X580" s="538"/>
      <c r="Y580" s="538"/>
      <c r="Z580" s="538"/>
    </row>
    <row r="581" spans="1:26" ht="18" customHeight="1">
      <c r="A581" s="538"/>
      <c r="B581" s="538"/>
      <c r="C581" s="538"/>
      <c r="D581" s="538"/>
      <c r="E581" s="538"/>
      <c r="F581" s="538"/>
      <c r="G581" s="538"/>
      <c r="H581" s="538"/>
      <c r="I581" s="538"/>
      <c r="J581" s="538"/>
      <c r="K581" s="538"/>
      <c r="L581" s="538"/>
      <c r="M581" s="538"/>
      <c r="N581" s="538"/>
      <c r="O581" s="538"/>
      <c r="P581" s="538"/>
      <c r="Q581" s="538"/>
      <c r="R581" s="538"/>
      <c r="S581" s="538"/>
      <c r="T581" s="538"/>
      <c r="U581" s="538"/>
      <c r="V581" s="538"/>
      <c r="W581" s="538"/>
      <c r="X581" s="538"/>
      <c r="Y581" s="538"/>
      <c r="Z581" s="538"/>
    </row>
    <row r="582" spans="1:26" ht="18" customHeight="1">
      <c r="A582" s="538"/>
      <c r="B582" s="538"/>
      <c r="C582" s="538"/>
      <c r="D582" s="538"/>
      <c r="E582" s="538"/>
      <c r="F582" s="538"/>
      <c r="G582" s="538"/>
      <c r="H582" s="538"/>
      <c r="I582" s="538"/>
      <c r="J582" s="538"/>
      <c r="K582" s="538"/>
      <c r="L582" s="538"/>
      <c r="M582" s="538"/>
      <c r="N582" s="538"/>
      <c r="O582" s="538"/>
      <c r="P582" s="538"/>
      <c r="Q582" s="538"/>
      <c r="R582" s="538"/>
      <c r="S582" s="538"/>
      <c r="T582" s="538"/>
      <c r="U582" s="538"/>
      <c r="V582" s="538"/>
      <c r="W582" s="538"/>
      <c r="X582" s="538"/>
      <c r="Y582" s="538"/>
      <c r="Z582" s="538"/>
    </row>
    <row r="583" spans="1:26" ht="18" customHeight="1">
      <c r="A583" s="538"/>
      <c r="B583" s="538"/>
      <c r="C583" s="538"/>
      <c r="D583" s="538"/>
      <c r="E583" s="538"/>
      <c r="F583" s="538"/>
      <c r="G583" s="538"/>
      <c r="H583" s="538"/>
      <c r="I583" s="538"/>
      <c r="J583" s="538"/>
      <c r="K583" s="538"/>
      <c r="L583" s="538"/>
      <c r="M583" s="538"/>
      <c r="N583" s="538"/>
      <c r="O583" s="538"/>
      <c r="P583" s="538"/>
      <c r="Q583" s="538"/>
      <c r="R583" s="538"/>
      <c r="S583" s="538"/>
      <c r="T583" s="538"/>
      <c r="U583" s="538"/>
      <c r="V583" s="538"/>
      <c r="W583" s="538"/>
      <c r="X583" s="538"/>
      <c r="Y583" s="538"/>
      <c r="Z583" s="538"/>
    </row>
    <row r="584" spans="1:26" ht="18" customHeight="1">
      <c r="A584" s="538"/>
      <c r="B584" s="538"/>
      <c r="C584" s="538"/>
      <c r="D584" s="538"/>
      <c r="E584" s="538"/>
      <c r="F584" s="538"/>
      <c r="G584" s="538"/>
      <c r="H584" s="538"/>
      <c r="I584" s="538"/>
      <c r="J584" s="538"/>
      <c r="K584" s="538"/>
      <c r="L584" s="538"/>
      <c r="M584" s="538"/>
      <c r="N584" s="538"/>
      <c r="O584" s="538"/>
      <c r="P584" s="538"/>
      <c r="Q584" s="538"/>
      <c r="R584" s="538"/>
      <c r="S584" s="538"/>
      <c r="T584" s="538"/>
      <c r="U584" s="538"/>
      <c r="V584" s="538"/>
      <c r="W584" s="538"/>
      <c r="X584" s="538"/>
      <c r="Y584" s="538"/>
      <c r="Z584" s="538"/>
    </row>
    <row r="585" spans="1:26" ht="18" customHeight="1">
      <c r="A585" s="538"/>
      <c r="B585" s="538"/>
      <c r="C585" s="538"/>
      <c r="D585" s="538"/>
      <c r="E585" s="538"/>
      <c r="F585" s="538"/>
      <c r="G585" s="538"/>
      <c r="H585" s="538"/>
      <c r="I585" s="538"/>
      <c r="J585" s="538"/>
      <c r="K585" s="538"/>
      <c r="L585" s="538"/>
      <c r="M585" s="538"/>
      <c r="N585" s="538"/>
      <c r="O585" s="538"/>
      <c r="P585" s="538"/>
      <c r="Q585" s="538"/>
      <c r="R585" s="538"/>
      <c r="S585" s="538"/>
      <c r="T585" s="538"/>
      <c r="U585" s="538"/>
      <c r="V585" s="538"/>
      <c r="W585" s="538"/>
      <c r="X585" s="538"/>
      <c r="Y585" s="538"/>
      <c r="Z585" s="538"/>
    </row>
    <row r="586" spans="1:26" ht="18" customHeight="1">
      <c r="A586" s="538"/>
      <c r="B586" s="538"/>
      <c r="C586" s="538"/>
      <c r="D586" s="538"/>
      <c r="E586" s="538"/>
      <c r="F586" s="538"/>
      <c r="G586" s="538"/>
      <c r="H586" s="538"/>
      <c r="I586" s="538"/>
      <c r="J586" s="538"/>
      <c r="K586" s="538"/>
      <c r="L586" s="538"/>
      <c r="M586" s="538"/>
      <c r="N586" s="538"/>
      <c r="O586" s="538"/>
      <c r="P586" s="538"/>
      <c r="Q586" s="538"/>
      <c r="R586" s="538"/>
      <c r="S586" s="538"/>
      <c r="T586" s="538"/>
      <c r="U586" s="538"/>
      <c r="V586" s="538"/>
      <c r="W586" s="538"/>
      <c r="X586" s="538"/>
      <c r="Y586" s="538"/>
      <c r="Z586" s="538"/>
    </row>
    <row r="587" spans="1:26" ht="18" customHeight="1">
      <c r="A587" s="538"/>
      <c r="B587" s="538"/>
      <c r="C587" s="538"/>
      <c r="D587" s="538"/>
      <c r="E587" s="538"/>
      <c r="F587" s="538"/>
      <c r="G587" s="538"/>
      <c r="H587" s="538"/>
      <c r="I587" s="538"/>
      <c r="J587" s="538"/>
      <c r="K587" s="538"/>
      <c r="L587" s="538"/>
      <c r="M587" s="538"/>
      <c r="N587" s="538"/>
      <c r="O587" s="538"/>
      <c r="P587" s="538"/>
      <c r="Q587" s="538"/>
      <c r="R587" s="538"/>
      <c r="S587" s="538"/>
      <c r="T587" s="538"/>
      <c r="U587" s="538"/>
      <c r="V587" s="538"/>
      <c r="W587" s="538"/>
      <c r="X587" s="538"/>
      <c r="Y587" s="538"/>
      <c r="Z587" s="538"/>
    </row>
    <row r="588" spans="1:26" ht="18" customHeight="1">
      <c r="A588" s="538"/>
      <c r="B588" s="538"/>
      <c r="C588" s="538"/>
      <c r="D588" s="538"/>
      <c r="E588" s="538"/>
      <c r="F588" s="538"/>
      <c r="G588" s="538"/>
      <c r="H588" s="538"/>
      <c r="I588" s="538"/>
      <c r="J588" s="538"/>
      <c r="K588" s="538"/>
      <c r="L588" s="538"/>
      <c r="M588" s="538"/>
      <c r="N588" s="538"/>
      <c r="O588" s="538"/>
      <c r="P588" s="538"/>
      <c r="Q588" s="538"/>
      <c r="R588" s="538"/>
      <c r="S588" s="538"/>
      <c r="T588" s="538"/>
      <c r="U588" s="538"/>
      <c r="V588" s="538"/>
      <c r="W588" s="538"/>
      <c r="X588" s="538"/>
      <c r="Y588" s="538"/>
      <c r="Z588" s="538"/>
    </row>
    <row r="589" spans="1:26" ht="18" customHeight="1">
      <c r="A589" s="538"/>
      <c r="B589" s="538"/>
      <c r="C589" s="538"/>
      <c r="D589" s="538"/>
      <c r="E589" s="538"/>
      <c r="F589" s="538"/>
      <c r="G589" s="538"/>
      <c r="H589" s="538"/>
      <c r="I589" s="538"/>
      <c r="J589" s="538"/>
      <c r="K589" s="538"/>
      <c r="L589" s="538"/>
      <c r="M589" s="538"/>
      <c r="N589" s="538"/>
      <c r="O589" s="538"/>
      <c r="P589" s="538"/>
      <c r="Q589" s="538"/>
      <c r="R589" s="538"/>
      <c r="S589" s="538"/>
      <c r="T589" s="538"/>
      <c r="U589" s="538"/>
      <c r="V589" s="538"/>
      <c r="W589" s="538"/>
      <c r="X589" s="538"/>
      <c r="Y589" s="538"/>
      <c r="Z589" s="538"/>
    </row>
    <row r="590" spans="1:26" ht="18" customHeight="1">
      <c r="A590" s="538"/>
      <c r="B590" s="538"/>
      <c r="C590" s="538"/>
      <c r="D590" s="538"/>
      <c r="E590" s="538"/>
      <c r="F590" s="538"/>
      <c r="G590" s="538"/>
      <c r="H590" s="538"/>
      <c r="I590" s="538"/>
      <c r="J590" s="538"/>
      <c r="K590" s="538"/>
      <c r="L590" s="538"/>
      <c r="M590" s="538"/>
      <c r="N590" s="538"/>
      <c r="O590" s="538"/>
      <c r="P590" s="538"/>
      <c r="Q590" s="538"/>
      <c r="R590" s="538"/>
      <c r="S590" s="538"/>
      <c r="T590" s="538"/>
      <c r="U590" s="538"/>
      <c r="V590" s="538"/>
      <c r="W590" s="538"/>
      <c r="X590" s="538"/>
      <c r="Y590" s="538"/>
      <c r="Z590" s="538"/>
    </row>
    <row r="591" spans="1:26" ht="18" customHeight="1">
      <c r="A591" s="538"/>
      <c r="B591" s="538"/>
      <c r="C591" s="538"/>
      <c r="D591" s="538"/>
      <c r="E591" s="538"/>
      <c r="F591" s="538"/>
      <c r="G591" s="538"/>
      <c r="H591" s="538"/>
      <c r="I591" s="538"/>
      <c r="J591" s="538"/>
      <c r="K591" s="538"/>
      <c r="L591" s="538"/>
      <c r="M591" s="538"/>
      <c r="N591" s="538"/>
      <c r="O591" s="538"/>
      <c r="P591" s="538"/>
      <c r="Q591" s="538"/>
      <c r="R591" s="538"/>
      <c r="S591" s="538"/>
      <c r="T591" s="538"/>
      <c r="U591" s="538"/>
      <c r="V591" s="538"/>
      <c r="W591" s="538"/>
      <c r="X591" s="538"/>
      <c r="Y591" s="538"/>
      <c r="Z591" s="538"/>
    </row>
    <row r="592" spans="1:26" ht="18" customHeight="1">
      <c r="A592" s="538"/>
      <c r="B592" s="538"/>
      <c r="C592" s="538"/>
      <c r="D592" s="538"/>
      <c r="E592" s="538"/>
      <c r="F592" s="538"/>
      <c r="G592" s="538"/>
      <c r="H592" s="538"/>
      <c r="I592" s="538"/>
      <c r="J592" s="538"/>
      <c r="K592" s="538"/>
      <c r="L592" s="538"/>
      <c r="M592" s="538"/>
      <c r="N592" s="538"/>
      <c r="O592" s="538"/>
      <c r="P592" s="538"/>
      <c r="Q592" s="538"/>
      <c r="R592" s="538"/>
      <c r="S592" s="538"/>
      <c r="T592" s="538"/>
      <c r="U592" s="538"/>
      <c r="V592" s="538"/>
      <c r="W592" s="538"/>
      <c r="X592" s="538"/>
      <c r="Y592" s="538"/>
      <c r="Z592" s="538"/>
    </row>
    <row r="593" spans="1:26" ht="18" customHeight="1">
      <c r="A593" s="538"/>
      <c r="B593" s="538"/>
      <c r="C593" s="538"/>
      <c r="D593" s="538"/>
      <c r="E593" s="538"/>
      <c r="F593" s="538"/>
      <c r="G593" s="538"/>
      <c r="H593" s="538"/>
      <c r="I593" s="538"/>
      <c r="J593" s="538"/>
      <c r="K593" s="538"/>
      <c r="L593" s="538"/>
      <c r="M593" s="538"/>
      <c r="N593" s="538"/>
      <c r="O593" s="538"/>
      <c r="P593" s="538"/>
      <c r="Q593" s="538"/>
      <c r="R593" s="538"/>
      <c r="S593" s="538"/>
      <c r="T593" s="538"/>
      <c r="U593" s="538"/>
      <c r="V593" s="538"/>
      <c r="W593" s="538"/>
      <c r="X593" s="538"/>
      <c r="Y593" s="538"/>
      <c r="Z593" s="538"/>
    </row>
    <row r="594" spans="1:26" ht="18" customHeight="1">
      <c r="A594" s="538"/>
      <c r="B594" s="538"/>
      <c r="C594" s="538"/>
      <c r="D594" s="538"/>
      <c r="E594" s="538"/>
      <c r="F594" s="538"/>
      <c r="G594" s="538"/>
      <c r="H594" s="538"/>
      <c r="I594" s="538"/>
      <c r="J594" s="538"/>
      <c r="K594" s="538"/>
      <c r="L594" s="538"/>
      <c r="M594" s="538"/>
      <c r="N594" s="538"/>
      <c r="O594" s="538"/>
      <c r="P594" s="538"/>
      <c r="Q594" s="538"/>
      <c r="R594" s="538"/>
      <c r="S594" s="538"/>
      <c r="T594" s="538"/>
      <c r="U594" s="538"/>
      <c r="V594" s="538"/>
      <c r="W594" s="538"/>
      <c r="X594" s="538"/>
      <c r="Y594" s="538"/>
      <c r="Z594" s="538"/>
    </row>
    <row r="595" spans="1:26" ht="18" customHeight="1">
      <c r="A595" s="538"/>
      <c r="B595" s="538"/>
      <c r="C595" s="538"/>
      <c r="D595" s="538"/>
      <c r="E595" s="538"/>
      <c r="F595" s="538"/>
      <c r="G595" s="538"/>
      <c r="H595" s="538"/>
      <c r="I595" s="538"/>
      <c r="J595" s="538"/>
      <c r="K595" s="538"/>
      <c r="L595" s="538"/>
      <c r="M595" s="538"/>
      <c r="N595" s="538"/>
      <c r="O595" s="538"/>
      <c r="P595" s="538"/>
      <c r="Q595" s="538"/>
      <c r="R595" s="538"/>
      <c r="S595" s="538"/>
      <c r="T595" s="538"/>
      <c r="U595" s="538"/>
      <c r="V595" s="538"/>
      <c r="W595" s="538"/>
      <c r="X595" s="538"/>
      <c r="Y595" s="538"/>
      <c r="Z595" s="538"/>
    </row>
    <row r="596" spans="1:26" ht="18" customHeight="1">
      <c r="A596" s="538"/>
      <c r="B596" s="538"/>
      <c r="C596" s="538"/>
      <c r="D596" s="538"/>
      <c r="E596" s="538"/>
      <c r="F596" s="538"/>
      <c r="G596" s="538"/>
      <c r="H596" s="538"/>
      <c r="I596" s="538"/>
      <c r="J596" s="538"/>
      <c r="K596" s="538"/>
      <c r="L596" s="538"/>
      <c r="M596" s="538"/>
      <c r="N596" s="538"/>
      <c r="O596" s="538"/>
      <c r="P596" s="538"/>
      <c r="Q596" s="538"/>
      <c r="R596" s="538"/>
      <c r="S596" s="538"/>
      <c r="T596" s="538"/>
      <c r="U596" s="538"/>
      <c r="V596" s="538"/>
      <c r="W596" s="538"/>
      <c r="X596" s="538"/>
      <c r="Y596" s="538"/>
      <c r="Z596" s="538"/>
    </row>
    <row r="597" spans="1:26" ht="18" customHeight="1">
      <c r="A597" s="538"/>
      <c r="B597" s="538"/>
      <c r="C597" s="538"/>
      <c r="D597" s="538"/>
      <c r="E597" s="538"/>
      <c r="F597" s="538"/>
      <c r="G597" s="538"/>
      <c r="H597" s="538"/>
      <c r="I597" s="538"/>
      <c r="J597" s="538"/>
      <c r="K597" s="538"/>
      <c r="L597" s="538"/>
      <c r="M597" s="538"/>
      <c r="N597" s="538"/>
      <c r="O597" s="538"/>
      <c r="P597" s="538"/>
      <c r="Q597" s="538"/>
      <c r="R597" s="538"/>
      <c r="S597" s="538"/>
      <c r="T597" s="538"/>
      <c r="U597" s="538"/>
      <c r="V597" s="538"/>
      <c r="W597" s="538"/>
      <c r="X597" s="538"/>
      <c r="Y597" s="538"/>
      <c r="Z597" s="538"/>
    </row>
    <row r="598" spans="1:26" ht="18" customHeight="1">
      <c r="A598" s="538"/>
      <c r="B598" s="538"/>
      <c r="C598" s="538"/>
      <c r="D598" s="538"/>
      <c r="E598" s="538"/>
      <c r="F598" s="538"/>
      <c r="G598" s="538"/>
      <c r="H598" s="538"/>
      <c r="I598" s="538"/>
      <c r="J598" s="538"/>
      <c r="K598" s="538"/>
      <c r="L598" s="538"/>
      <c r="M598" s="538"/>
      <c r="N598" s="538"/>
      <c r="O598" s="538"/>
      <c r="P598" s="538"/>
      <c r="Q598" s="538"/>
      <c r="R598" s="538"/>
      <c r="S598" s="538"/>
      <c r="T598" s="538"/>
      <c r="U598" s="538"/>
      <c r="V598" s="538"/>
      <c r="W598" s="538"/>
      <c r="X598" s="538"/>
      <c r="Y598" s="538"/>
      <c r="Z598" s="538"/>
    </row>
    <row r="599" spans="1:26" ht="18" customHeight="1">
      <c r="A599" s="538"/>
      <c r="B599" s="538"/>
      <c r="C599" s="538"/>
      <c r="D599" s="538"/>
      <c r="E599" s="538"/>
      <c r="F599" s="538"/>
      <c r="G599" s="538"/>
      <c r="H599" s="538"/>
      <c r="I599" s="538"/>
      <c r="J599" s="538"/>
      <c r="K599" s="538"/>
      <c r="L599" s="538"/>
      <c r="M599" s="538"/>
      <c r="N599" s="538"/>
      <c r="O599" s="538"/>
      <c r="P599" s="538"/>
      <c r="Q599" s="538"/>
      <c r="R599" s="538"/>
      <c r="S599" s="538"/>
      <c r="T599" s="538"/>
      <c r="U599" s="538"/>
      <c r="V599" s="538"/>
      <c r="W599" s="538"/>
      <c r="X599" s="538"/>
      <c r="Y599" s="538"/>
      <c r="Z599" s="538"/>
    </row>
    <row r="600" spans="1:26" ht="18" customHeight="1">
      <c r="A600" s="538"/>
      <c r="B600" s="538"/>
      <c r="C600" s="538"/>
      <c r="D600" s="538"/>
      <c r="E600" s="538"/>
      <c r="F600" s="538"/>
      <c r="G600" s="538"/>
      <c r="H600" s="538"/>
      <c r="I600" s="538"/>
      <c r="J600" s="538"/>
      <c r="K600" s="538"/>
      <c r="L600" s="538"/>
      <c r="M600" s="538"/>
      <c r="N600" s="538"/>
      <c r="O600" s="538"/>
      <c r="P600" s="538"/>
      <c r="Q600" s="538"/>
      <c r="R600" s="538"/>
      <c r="S600" s="538"/>
      <c r="T600" s="538"/>
      <c r="U600" s="538"/>
      <c r="V600" s="538"/>
      <c r="W600" s="538"/>
      <c r="X600" s="538"/>
      <c r="Y600" s="538"/>
      <c r="Z600" s="538"/>
    </row>
    <row r="601" spans="1:26" ht="18" customHeight="1">
      <c r="A601" s="538"/>
      <c r="B601" s="538"/>
      <c r="C601" s="538"/>
      <c r="D601" s="538"/>
      <c r="E601" s="538"/>
      <c r="F601" s="538"/>
      <c r="G601" s="538"/>
      <c r="H601" s="538"/>
      <c r="I601" s="538"/>
      <c r="J601" s="538"/>
      <c r="K601" s="538"/>
      <c r="L601" s="538"/>
      <c r="M601" s="538"/>
      <c r="N601" s="538"/>
      <c r="O601" s="538"/>
      <c r="P601" s="538"/>
      <c r="Q601" s="538"/>
      <c r="R601" s="538"/>
      <c r="S601" s="538"/>
      <c r="T601" s="538"/>
      <c r="U601" s="538"/>
      <c r="V601" s="538"/>
      <c r="W601" s="538"/>
      <c r="X601" s="538"/>
      <c r="Y601" s="538"/>
      <c r="Z601" s="538"/>
    </row>
    <row r="602" spans="1:26" ht="18" customHeight="1">
      <c r="A602" s="538"/>
      <c r="B602" s="538"/>
      <c r="C602" s="538"/>
      <c r="D602" s="538"/>
      <c r="E602" s="538"/>
      <c r="F602" s="538"/>
      <c r="G602" s="538"/>
      <c r="H602" s="538"/>
      <c r="I602" s="538"/>
      <c r="J602" s="538"/>
      <c r="K602" s="538"/>
      <c r="L602" s="538"/>
      <c r="M602" s="538"/>
      <c r="N602" s="538"/>
      <c r="O602" s="538"/>
      <c r="P602" s="538"/>
      <c r="Q602" s="538"/>
      <c r="R602" s="538"/>
      <c r="S602" s="538"/>
      <c r="T602" s="538"/>
      <c r="U602" s="538"/>
      <c r="V602" s="538"/>
      <c r="W602" s="538"/>
      <c r="X602" s="538"/>
      <c r="Y602" s="538"/>
      <c r="Z602" s="538"/>
    </row>
    <row r="603" spans="1:26" ht="18" customHeight="1">
      <c r="A603" s="538"/>
      <c r="B603" s="538"/>
      <c r="C603" s="538"/>
      <c r="D603" s="538"/>
      <c r="E603" s="538"/>
      <c r="F603" s="538"/>
      <c r="G603" s="538"/>
      <c r="H603" s="538"/>
      <c r="I603" s="538"/>
      <c r="J603" s="538"/>
      <c r="K603" s="538"/>
      <c r="L603" s="538"/>
      <c r="M603" s="538"/>
      <c r="N603" s="538"/>
      <c r="O603" s="538"/>
      <c r="P603" s="538"/>
      <c r="Q603" s="538"/>
      <c r="R603" s="538"/>
      <c r="S603" s="538"/>
      <c r="T603" s="538"/>
      <c r="U603" s="538"/>
      <c r="V603" s="538"/>
      <c r="W603" s="538"/>
      <c r="X603" s="538"/>
      <c r="Y603" s="538"/>
      <c r="Z603" s="538"/>
    </row>
    <row r="604" spans="1:26" ht="18" customHeight="1">
      <c r="A604" s="538"/>
      <c r="B604" s="538"/>
      <c r="C604" s="538"/>
      <c r="D604" s="538"/>
      <c r="E604" s="538"/>
      <c r="F604" s="538"/>
      <c r="G604" s="538"/>
      <c r="H604" s="538"/>
      <c r="I604" s="538"/>
      <c r="J604" s="538"/>
      <c r="K604" s="538"/>
      <c r="L604" s="538"/>
      <c r="M604" s="538"/>
      <c r="N604" s="538"/>
      <c r="O604" s="538"/>
      <c r="P604" s="538"/>
      <c r="Q604" s="538"/>
      <c r="R604" s="538"/>
      <c r="S604" s="538"/>
      <c r="T604" s="538"/>
      <c r="U604" s="538"/>
      <c r="V604" s="538"/>
      <c r="W604" s="538"/>
      <c r="X604" s="538"/>
      <c r="Y604" s="538"/>
      <c r="Z604" s="538"/>
    </row>
    <row r="605" spans="1:26" ht="18" customHeight="1">
      <c r="A605" s="538"/>
      <c r="B605" s="538"/>
      <c r="C605" s="538"/>
      <c r="D605" s="538"/>
      <c r="E605" s="538"/>
      <c r="F605" s="538"/>
      <c r="G605" s="538"/>
      <c r="H605" s="538"/>
      <c r="I605" s="538"/>
      <c r="J605" s="538"/>
      <c r="K605" s="538"/>
      <c r="L605" s="538"/>
      <c r="M605" s="538"/>
      <c r="N605" s="538"/>
      <c r="O605" s="538"/>
      <c r="P605" s="538"/>
      <c r="Q605" s="538"/>
      <c r="R605" s="538"/>
      <c r="S605" s="538"/>
      <c r="T605" s="538"/>
      <c r="U605" s="538"/>
      <c r="V605" s="538"/>
      <c r="W605" s="538"/>
      <c r="X605" s="538"/>
      <c r="Y605" s="538"/>
      <c r="Z605" s="538"/>
    </row>
    <row r="606" spans="1:26" ht="18" customHeight="1">
      <c r="A606" s="538"/>
      <c r="B606" s="538"/>
      <c r="C606" s="538"/>
      <c r="D606" s="538"/>
      <c r="E606" s="538"/>
      <c r="F606" s="538"/>
      <c r="G606" s="538"/>
      <c r="H606" s="538"/>
      <c r="I606" s="538"/>
      <c r="J606" s="538"/>
      <c r="K606" s="538"/>
      <c r="L606" s="538"/>
      <c r="M606" s="538"/>
      <c r="N606" s="538"/>
      <c r="O606" s="538"/>
      <c r="P606" s="538"/>
      <c r="Q606" s="538"/>
      <c r="R606" s="538"/>
      <c r="S606" s="538"/>
      <c r="T606" s="538"/>
      <c r="U606" s="538"/>
      <c r="V606" s="538"/>
      <c r="W606" s="538"/>
      <c r="X606" s="538"/>
      <c r="Y606" s="538"/>
      <c r="Z606" s="538"/>
    </row>
    <row r="607" spans="1:26" ht="18" customHeight="1">
      <c r="A607" s="538"/>
      <c r="B607" s="538"/>
      <c r="C607" s="538"/>
      <c r="D607" s="538"/>
      <c r="E607" s="538"/>
      <c r="F607" s="538"/>
      <c r="G607" s="538"/>
      <c r="H607" s="538"/>
      <c r="I607" s="538"/>
      <c r="J607" s="538"/>
      <c r="K607" s="538"/>
      <c r="L607" s="538"/>
      <c r="M607" s="538"/>
      <c r="N607" s="538"/>
      <c r="O607" s="538"/>
      <c r="P607" s="538"/>
      <c r="Q607" s="538"/>
      <c r="R607" s="538"/>
      <c r="S607" s="538"/>
      <c r="T607" s="538"/>
      <c r="U607" s="538"/>
      <c r="V607" s="538"/>
      <c r="W607" s="538"/>
      <c r="X607" s="538"/>
      <c r="Y607" s="538"/>
      <c r="Z607" s="538"/>
    </row>
    <row r="608" spans="1:26" ht="18" customHeight="1">
      <c r="A608" s="538"/>
      <c r="B608" s="538"/>
      <c r="C608" s="538"/>
      <c r="D608" s="538"/>
      <c r="E608" s="538"/>
      <c r="F608" s="538"/>
      <c r="G608" s="538"/>
      <c r="H608" s="538"/>
      <c r="I608" s="538"/>
      <c r="J608" s="538"/>
      <c r="K608" s="538"/>
      <c r="L608" s="538"/>
      <c r="M608" s="538"/>
      <c r="N608" s="538"/>
      <c r="O608" s="538"/>
      <c r="P608" s="538"/>
      <c r="Q608" s="538"/>
      <c r="R608" s="538"/>
      <c r="S608" s="538"/>
      <c r="T608" s="538"/>
      <c r="U608" s="538"/>
      <c r="V608" s="538"/>
      <c r="W608" s="538"/>
      <c r="X608" s="538"/>
      <c r="Y608" s="538"/>
      <c r="Z608" s="538"/>
    </row>
    <row r="609" spans="1:26" ht="18" customHeight="1">
      <c r="A609" s="538"/>
      <c r="B609" s="538"/>
      <c r="C609" s="538"/>
      <c r="D609" s="538"/>
      <c r="E609" s="538"/>
      <c r="F609" s="538"/>
      <c r="G609" s="538"/>
      <c r="H609" s="538"/>
      <c r="I609" s="538"/>
      <c r="J609" s="538"/>
      <c r="K609" s="538"/>
      <c r="L609" s="538"/>
      <c r="M609" s="538"/>
      <c r="N609" s="538"/>
      <c r="O609" s="538"/>
      <c r="P609" s="538"/>
      <c r="Q609" s="538"/>
      <c r="R609" s="538"/>
      <c r="S609" s="538"/>
      <c r="T609" s="538"/>
      <c r="U609" s="538"/>
      <c r="V609" s="538"/>
      <c r="W609" s="538"/>
      <c r="X609" s="538"/>
      <c r="Y609" s="538"/>
      <c r="Z609" s="538"/>
    </row>
    <row r="610" spans="1:26" ht="18" customHeight="1">
      <c r="A610" s="538"/>
      <c r="B610" s="538"/>
      <c r="C610" s="538"/>
      <c r="D610" s="538"/>
      <c r="E610" s="538"/>
      <c r="F610" s="538"/>
      <c r="G610" s="538"/>
      <c r="H610" s="538"/>
      <c r="I610" s="538"/>
      <c r="J610" s="538"/>
      <c r="K610" s="538"/>
      <c r="L610" s="538"/>
      <c r="M610" s="538"/>
      <c r="N610" s="538"/>
      <c r="O610" s="538"/>
      <c r="P610" s="538"/>
      <c r="Q610" s="538"/>
      <c r="R610" s="538"/>
      <c r="S610" s="538"/>
      <c r="T610" s="538"/>
      <c r="U610" s="538"/>
      <c r="V610" s="538"/>
      <c r="W610" s="538"/>
      <c r="X610" s="538"/>
      <c r="Y610" s="538"/>
      <c r="Z610" s="538"/>
    </row>
    <row r="611" spans="1:26" ht="18" customHeight="1">
      <c r="A611" s="538"/>
      <c r="B611" s="538"/>
      <c r="C611" s="538"/>
      <c r="D611" s="538"/>
      <c r="E611" s="538"/>
      <c r="F611" s="538"/>
      <c r="G611" s="538"/>
      <c r="H611" s="538"/>
      <c r="I611" s="538"/>
      <c r="J611" s="538"/>
      <c r="K611" s="538"/>
      <c r="L611" s="538"/>
      <c r="M611" s="538"/>
      <c r="N611" s="538"/>
      <c r="O611" s="538"/>
      <c r="P611" s="538"/>
      <c r="Q611" s="538"/>
      <c r="R611" s="538"/>
      <c r="S611" s="538"/>
      <c r="T611" s="538"/>
      <c r="U611" s="538"/>
      <c r="V611" s="538"/>
      <c r="W611" s="538"/>
      <c r="X611" s="538"/>
      <c r="Y611" s="538"/>
      <c r="Z611" s="538"/>
    </row>
    <row r="612" spans="1:26" ht="18" customHeight="1">
      <c r="A612" s="538"/>
      <c r="B612" s="538"/>
      <c r="C612" s="538"/>
      <c r="D612" s="538"/>
      <c r="E612" s="538"/>
      <c r="F612" s="538"/>
      <c r="G612" s="538"/>
      <c r="H612" s="538"/>
      <c r="I612" s="538"/>
      <c r="J612" s="538"/>
      <c r="K612" s="538"/>
      <c r="L612" s="538"/>
      <c r="M612" s="538"/>
      <c r="N612" s="538"/>
      <c r="O612" s="538"/>
      <c r="P612" s="538"/>
      <c r="Q612" s="538"/>
      <c r="R612" s="538"/>
      <c r="S612" s="538"/>
      <c r="T612" s="538"/>
      <c r="U612" s="538"/>
      <c r="V612" s="538"/>
      <c r="W612" s="538"/>
      <c r="X612" s="538"/>
      <c r="Y612" s="538"/>
      <c r="Z612" s="538"/>
    </row>
    <row r="613" spans="1:26" ht="18" customHeight="1">
      <c r="A613" s="538"/>
      <c r="B613" s="538"/>
      <c r="C613" s="538"/>
      <c r="D613" s="538"/>
      <c r="E613" s="538"/>
      <c r="F613" s="538"/>
      <c r="G613" s="538"/>
      <c r="H613" s="538"/>
      <c r="I613" s="538"/>
      <c r="J613" s="538"/>
      <c r="K613" s="538"/>
      <c r="L613" s="538"/>
      <c r="M613" s="538"/>
      <c r="N613" s="538"/>
      <c r="O613" s="538"/>
      <c r="P613" s="538"/>
      <c r="Q613" s="538"/>
      <c r="R613" s="538"/>
      <c r="S613" s="538"/>
      <c r="T613" s="538"/>
      <c r="U613" s="538"/>
      <c r="V613" s="538"/>
      <c r="W613" s="538"/>
      <c r="X613" s="538"/>
      <c r="Y613" s="538"/>
      <c r="Z613" s="538"/>
    </row>
    <row r="614" spans="1:26" ht="18" customHeight="1">
      <c r="A614" s="538"/>
      <c r="B614" s="538"/>
      <c r="C614" s="538"/>
      <c r="D614" s="538"/>
      <c r="E614" s="538"/>
      <c r="F614" s="538"/>
      <c r="G614" s="538"/>
      <c r="H614" s="538"/>
      <c r="I614" s="538"/>
      <c r="J614" s="538"/>
      <c r="K614" s="538"/>
      <c r="L614" s="538"/>
      <c r="M614" s="538"/>
      <c r="N614" s="538"/>
      <c r="O614" s="538"/>
      <c r="P614" s="538"/>
      <c r="Q614" s="538"/>
      <c r="R614" s="538"/>
      <c r="S614" s="538"/>
      <c r="T614" s="538"/>
      <c r="U614" s="538"/>
      <c r="V614" s="538"/>
      <c r="W614" s="538"/>
      <c r="X614" s="538"/>
      <c r="Y614" s="538"/>
      <c r="Z614" s="538"/>
    </row>
    <row r="615" spans="1:26" ht="18" customHeight="1">
      <c r="A615" s="538"/>
      <c r="B615" s="538"/>
      <c r="C615" s="538"/>
      <c r="D615" s="538"/>
      <c r="E615" s="538"/>
      <c r="F615" s="538"/>
      <c r="G615" s="538"/>
      <c r="H615" s="538"/>
      <c r="I615" s="538"/>
      <c r="J615" s="538"/>
      <c r="K615" s="538"/>
      <c r="L615" s="538"/>
      <c r="M615" s="538"/>
      <c r="N615" s="538"/>
      <c r="O615" s="538"/>
      <c r="P615" s="538"/>
      <c r="Q615" s="538"/>
      <c r="R615" s="538"/>
      <c r="S615" s="538"/>
      <c r="T615" s="538"/>
      <c r="U615" s="538"/>
      <c r="V615" s="538"/>
      <c r="W615" s="538"/>
      <c r="X615" s="538"/>
      <c r="Y615" s="538"/>
      <c r="Z615" s="538"/>
    </row>
    <row r="616" spans="1:26" ht="18" customHeight="1">
      <c r="A616" s="538"/>
      <c r="B616" s="538"/>
      <c r="C616" s="538"/>
      <c r="D616" s="538"/>
      <c r="E616" s="538"/>
      <c r="F616" s="538"/>
      <c r="G616" s="538"/>
      <c r="H616" s="538"/>
      <c r="I616" s="538"/>
      <c r="J616" s="538"/>
      <c r="K616" s="538"/>
      <c r="L616" s="538"/>
      <c r="M616" s="538"/>
      <c r="N616" s="538"/>
      <c r="O616" s="538"/>
      <c r="P616" s="538"/>
      <c r="Q616" s="538"/>
      <c r="R616" s="538"/>
      <c r="S616" s="538"/>
      <c r="T616" s="538"/>
      <c r="U616" s="538"/>
      <c r="V616" s="538"/>
      <c r="W616" s="538"/>
      <c r="X616" s="538"/>
      <c r="Y616" s="538"/>
      <c r="Z616" s="538"/>
    </row>
    <row r="617" spans="1:26" ht="18" customHeight="1">
      <c r="A617" s="538"/>
      <c r="B617" s="538"/>
      <c r="C617" s="538"/>
      <c r="D617" s="538"/>
      <c r="E617" s="538"/>
      <c r="F617" s="538"/>
      <c r="G617" s="538"/>
      <c r="H617" s="538"/>
      <c r="I617" s="538"/>
      <c r="J617" s="538"/>
      <c r="K617" s="538"/>
      <c r="L617" s="538"/>
      <c r="M617" s="538"/>
      <c r="N617" s="538"/>
      <c r="O617" s="538"/>
      <c r="P617" s="538"/>
      <c r="Q617" s="538"/>
      <c r="R617" s="538"/>
      <c r="S617" s="538"/>
      <c r="T617" s="538"/>
      <c r="U617" s="538"/>
      <c r="V617" s="538"/>
      <c r="W617" s="538"/>
      <c r="X617" s="538"/>
      <c r="Y617" s="538"/>
      <c r="Z617" s="538"/>
    </row>
    <row r="618" spans="1:26" ht="18" customHeight="1">
      <c r="A618" s="538"/>
      <c r="B618" s="538"/>
      <c r="C618" s="538"/>
      <c r="D618" s="538"/>
      <c r="E618" s="538"/>
      <c r="F618" s="538"/>
      <c r="G618" s="538"/>
      <c r="H618" s="538"/>
      <c r="I618" s="538"/>
      <c r="J618" s="538"/>
      <c r="K618" s="538"/>
      <c r="L618" s="538"/>
      <c r="M618" s="538"/>
      <c r="N618" s="538"/>
      <c r="O618" s="538"/>
      <c r="P618" s="538"/>
      <c r="Q618" s="538"/>
      <c r="R618" s="538"/>
      <c r="S618" s="538"/>
      <c r="T618" s="538"/>
      <c r="U618" s="538"/>
      <c r="V618" s="538"/>
      <c r="W618" s="538"/>
      <c r="X618" s="538"/>
      <c r="Y618" s="538"/>
      <c r="Z618" s="538"/>
    </row>
    <row r="619" spans="1:26" ht="18" customHeight="1">
      <c r="A619" s="538"/>
      <c r="B619" s="538"/>
      <c r="C619" s="538"/>
      <c r="D619" s="538"/>
      <c r="E619" s="538"/>
      <c r="F619" s="538"/>
      <c r="G619" s="538"/>
      <c r="H619" s="538"/>
      <c r="I619" s="538"/>
      <c r="J619" s="538"/>
      <c r="K619" s="538"/>
      <c r="L619" s="538"/>
      <c r="M619" s="538"/>
      <c r="N619" s="538"/>
      <c r="O619" s="538"/>
      <c r="P619" s="538"/>
      <c r="Q619" s="538"/>
      <c r="R619" s="538"/>
      <c r="S619" s="538"/>
      <c r="T619" s="538"/>
      <c r="U619" s="538"/>
      <c r="V619" s="538"/>
      <c r="W619" s="538"/>
      <c r="X619" s="538"/>
      <c r="Y619" s="538"/>
      <c r="Z619" s="538"/>
    </row>
    <row r="620" spans="1:26" ht="18" customHeight="1">
      <c r="A620" s="538"/>
      <c r="B620" s="538"/>
      <c r="C620" s="538"/>
      <c r="D620" s="538"/>
      <c r="E620" s="538"/>
      <c r="F620" s="538"/>
      <c r="G620" s="538"/>
      <c r="H620" s="538"/>
      <c r="I620" s="538"/>
      <c r="J620" s="538"/>
      <c r="K620" s="538"/>
      <c r="L620" s="538"/>
      <c r="M620" s="538"/>
      <c r="N620" s="538"/>
      <c r="O620" s="538"/>
      <c r="P620" s="538"/>
      <c r="Q620" s="538"/>
      <c r="R620" s="538"/>
      <c r="S620" s="538"/>
      <c r="T620" s="538"/>
      <c r="U620" s="538"/>
      <c r="V620" s="538"/>
      <c r="W620" s="538"/>
      <c r="X620" s="538"/>
      <c r="Y620" s="538"/>
      <c r="Z620" s="538"/>
    </row>
    <row r="621" spans="1:26" ht="18" customHeight="1">
      <c r="A621" s="538"/>
      <c r="B621" s="538"/>
      <c r="C621" s="538"/>
      <c r="D621" s="538"/>
      <c r="E621" s="538"/>
      <c r="F621" s="538"/>
      <c r="G621" s="538"/>
      <c r="H621" s="538"/>
      <c r="I621" s="538"/>
      <c r="J621" s="538"/>
      <c r="K621" s="538"/>
      <c r="L621" s="538"/>
      <c r="M621" s="538"/>
      <c r="N621" s="538"/>
      <c r="O621" s="538"/>
      <c r="P621" s="538"/>
      <c r="Q621" s="538"/>
      <c r="R621" s="538"/>
      <c r="S621" s="538"/>
      <c r="T621" s="538"/>
      <c r="U621" s="538"/>
      <c r="V621" s="538"/>
      <c r="W621" s="538"/>
      <c r="X621" s="538"/>
      <c r="Y621" s="538"/>
      <c r="Z621" s="538"/>
    </row>
    <row r="622" spans="1:26" ht="18" customHeight="1">
      <c r="A622" s="538"/>
      <c r="B622" s="538"/>
      <c r="C622" s="538"/>
      <c r="D622" s="538"/>
      <c r="E622" s="538"/>
      <c r="F622" s="538"/>
      <c r="G622" s="538"/>
      <c r="H622" s="538"/>
      <c r="I622" s="538"/>
      <c r="J622" s="538"/>
      <c r="K622" s="538"/>
      <c r="L622" s="538"/>
      <c r="M622" s="538"/>
      <c r="N622" s="538"/>
      <c r="O622" s="538"/>
      <c r="P622" s="538"/>
      <c r="Q622" s="538"/>
      <c r="R622" s="538"/>
      <c r="S622" s="538"/>
      <c r="T622" s="538"/>
      <c r="U622" s="538"/>
      <c r="V622" s="538"/>
      <c r="W622" s="538"/>
      <c r="X622" s="538"/>
      <c r="Y622" s="538"/>
      <c r="Z622" s="538"/>
    </row>
    <row r="623" spans="1:26" ht="18" customHeight="1">
      <c r="A623" s="538"/>
      <c r="B623" s="538"/>
      <c r="C623" s="538"/>
      <c r="D623" s="538"/>
      <c r="E623" s="538"/>
      <c r="F623" s="538"/>
      <c r="G623" s="538"/>
      <c r="H623" s="538"/>
      <c r="I623" s="538"/>
      <c r="J623" s="538"/>
      <c r="K623" s="538"/>
      <c r="L623" s="538"/>
      <c r="M623" s="538"/>
      <c r="N623" s="538"/>
      <c r="O623" s="538"/>
      <c r="P623" s="538"/>
      <c r="Q623" s="538"/>
      <c r="R623" s="538"/>
      <c r="S623" s="538"/>
      <c r="T623" s="538"/>
      <c r="U623" s="538"/>
      <c r="V623" s="538"/>
      <c r="W623" s="538"/>
      <c r="X623" s="538"/>
      <c r="Y623" s="538"/>
      <c r="Z623" s="538"/>
    </row>
    <row r="624" spans="1:26" ht="18" customHeight="1">
      <c r="A624" s="538"/>
      <c r="B624" s="538"/>
      <c r="C624" s="538"/>
      <c r="D624" s="538"/>
      <c r="E624" s="538"/>
      <c r="F624" s="538"/>
      <c r="G624" s="538"/>
      <c r="H624" s="538"/>
      <c r="I624" s="538"/>
      <c r="J624" s="538"/>
      <c r="K624" s="538"/>
      <c r="L624" s="538"/>
      <c r="M624" s="538"/>
      <c r="N624" s="538"/>
      <c r="O624" s="538"/>
      <c r="P624" s="538"/>
      <c r="Q624" s="538"/>
      <c r="R624" s="538"/>
      <c r="S624" s="538"/>
      <c r="T624" s="538"/>
      <c r="U624" s="538"/>
      <c r="V624" s="538"/>
      <c r="W624" s="538"/>
      <c r="X624" s="538"/>
      <c r="Y624" s="538"/>
      <c r="Z624" s="538"/>
    </row>
    <row r="625" spans="1:26" ht="18" customHeight="1">
      <c r="A625" s="538"/>
      <c r="B625" s="538"/>
      <c r="C625" s="538"/>
      <c r="D625" s="538"/>
      <c r="E625" s="538"/>
      <c r="F625" s="538"/>
      <c r="G625" s="538"/>
      <c r="H625" s="538"/>
      <c r="I625" s="538"/>
      <c r="J625" s="538"/>
      <c r="K625" s="538"/>
      <c r="L625" s="538"/>
      <c r="M625" s="538"/>
      <c r="N625" s="538"/>
      <c r="O625" s="538"/>
      <c r="P625" s="538"/>
      <c r="Q625" s="538"/>
      <c r="R625" s="538"/>
      <c r="S625" s="538"/>
      <c r="T625" s="538"/>
      <c r="U625" s="538"/>
      <c r="V625" s="538"/>
      <c r="W625" s="538"/>
      <c r="X625" s="538"/>
      <c r="Y625" s="538"/>
      <c r="Z625" s="538"/>
    </row>
    <row r="626" spans="1:26" ht="18" customHeight="1">
      <c r="A626" s="538"/>
      <c r="B626" s="538"/>
      <c r="C626" s="538"/>
      <c r="D626" s="538"/>
      <c r="E626" s="538"/>
      <c r="F626" s="538"/>
      <c r="G626" s="538"/>
      <c r="H626" s="538"/>
      <c r="I626" s="538"/>
      <c r="J626" s="538"/>
      <c r="K626" s="538"/>
      <c r="L626" s="538"/>
      <c r="M626" s="538"/>
      <c r="N626" s="538"/>
      <c r="O626" s="538"/>
      <c r="P626" s="538"/>
      <c r="Q626" s="538"/>
      <c r="R626" s="538"/>
      <c r="S626" s="538"/>
      <c r="T626" s="538"/>
      <c r="U626" s="538"/>
      <c r="V626" s="538"/>
      <c r="W626" s="538"/>
      <c r="X626" s="538"/>
      <c r="Y626" s="538"/>
      <c r="Z626" s="538"/>
    </row>
    <row r="627" spans="1:26" ht="18" customHeight="1">
      <c r="A627" s="538"/>
      <c r="B627" s="538"/>
      <c r="C627" s="538"/>
      <c r="D627" s="538"/>
      <c r="E627" s="538"/>
      <c r="F627" s="538"/>
      <c r="G627" s="538"/>
      <c r="H627" s="538"/>
      <c r="I627" s="538"/>
      <c r="J627" s="538"/>
      <c r="K627" s="538"/>
      <c r="L627" s="538"/>
      <c r="M627" s="538"/>
      <c r="N627" s="538"/>
      <c r="O627" s="538"/>
      <c r="P627" s="538"/>
      <c r="Q627" s="538"/>
      <c r="R627" s="538"/>
      <c r="S627" s="538"/>
      <c r="T627" s="538"/>
      <c r="U627" s="538"/>
      <c r="V627" s="538"/>
      <c r="W627" s="538"/>
      <c r="X627" s="538"/>
      <c r="Y627" s="538"/>
      <c r="Z627" s="538"/>
    </row>
    <row r="628" spans="1:26" ht="18" customHeight="1">
      <c r="A628" s="538"/>
      <c r="B628" s="538"/>
      <c r="C628" s="538"/>
      <c r="D628" s="538"/>
      <c r="E628" s="538"/>
      <c r="F628" s="538"/>
      <c r="G628" s="538"/>
      <c r="H628" s="538"/>
      <c r="I628" s="538"/>
      <c r="J628" s="538"/>
      <c r="K628" s="538"/>
      <c r="L628" s="538"/>
      <c r="M628" s="538"/>
      <c r="N628" s="538"/>
      <c r="O628" s="538"/>
      <c r="P628" s="538"/>
      <c r="Q628" s="538"/>
      <c r="R628" s="538"/>
      <c r="S628" s="538"/>
      <c r="T628" s="538"/>
      <c r="U628" s="538"/>
      <c r="V628" s="538"/>
      <c r="W628" s="538"/>
      <c r="X628" s="538"/>
      <c r="Y628" s="538"/>
      <c r="Z628" s="538"/>
    </row>
    <row r="629" spans="1:26" ht="18" customHeight="1">
      <c r="A629" s="538"/>
      <c r="B629" s="538"/>
      <c r="C629" s="538"/>
      <c r="D629" s="538"/>
      <c r="E629" s="538"/>
      <c r="F629" s="538"/>
      <c r="G629" s="538"/>
      <c r="H629" s="538"/>
      <c r="I629" s="538"/>
      <c r="J629" s="538"/>
      <c r="K629" s="538"/>
      <c r="L629" s="538"/>
      <c r="M629" s="538"/>
      <c r="N629" s="538"/>
      <c r="O629" s="538"/>
      <c r="P629" s="538"/>
      <c r="Q629" s="538"/>
      <c r="R629" s="538"/>
      <c r="S629" s="538"/>
      <c r="T629" s="538"/>
      <c r="U629" s="538"/>
      <c r="V629" s="538"/>
      <c r="W629" s="538"/>
      <c r="X629" s="538"/>
      <c r="Y629" s="538"/>
      <c r="Z629" s="538"/>
    </row>
    <row r="630" spans="1:26" ht="18" customHeight="1">
      <c r="A630" s="538"/>
      <c r="B630" s="538"/>
      <c r="C630" s="538"/>
      <c r="D630" s="538"/>
      <c r="E630" s="538"/>
      <c r="F630" s="538"/>
      <c r="G630" s="538"/>
      <c r="H630" s="538"/>
      <c r="I630" s="538"/>
      <c r="J630" s="538"/>
      <c r="K630" s="538"/>
      <c r="L630" s="538"/>
      <c r="M630" s="538"/>
      <c r="N630" s="538"/>
      <c r="O630" s="538"/>
      <c r="P630" s="538"/>
      <c r="Q630" s="538"/>
      <c r="R630" s="538"/>
      <c r="S630" s="538"/>
      <c r="T630" s="538"/>
      <c r="U630" s="538"/>
      <c r="V630" s="538"/>
      <c r="W630" s="538"/>
      <c r="X630" s="538"/>
      <c r="Y630" s="538"/>
      <c r="Z630" s="538"/>
    </row>
    <row r="631" spans="1:26" ht="18" customHeight="1">
      <c r="A631" s="538"/>
      <c r="B631" s="538"/>
      <c r="C631" s="538"/>
      <c r="D631" s="538"/>
      <c r="E631" s="538"/>
      <c r="F631" s="538"/>
      <c r="G631" s="538"/>
      <c r="H631" s="538"/>
      <c r="I631" s="538"/>
      <c r="J631" s="538"/>
      <c r="K631" s="538"/>
      <c r="L631" s="538"/>
      <c r="M631" s="538"/>
      <c r="N631" s="538"/>
      <c r="O631" s="538"/>
      <c r="P631" s="538"/>
      <c r="Q631" s="538"/>
      <c r="R631" s="538"/>
      <c r="S631" s="538"/>
      <c r="T631" s="538"/>
      <c r="U631" s="538"/>
      <c r="V631" s="538"/>
      <c r="W631" s="538"/>
      <c r="X631" s="538"/>
      <c r="Y631" s="538"/>
      <c r="Z631" s="538"/>
    </row>
    <row r="632" spans="1:26" ht="18" customHeight="1">
      <c r="A632" s="538"/>
      <c r="B632" s="538"/>
      <c r="C632" s="538"/>
      <c r="D632" s="538"/>
      <c r="E632" s="538"/>
      <c r="F632" s="538"/>
      <c r="G632" s="538"/>
      <c r="H632" s="538"/>
      <c r="I632" s="538"/>
      <c r="J632" s="538"/>
      <c r="K632" s="538"/>
      <c r="L632" s="538"/>
      <c r="M632" s="538"/>
      <c r="N632" s="538"/>
      <c r="O632" s="538"/>
      <c r="P632" s="538"/>
      <c r="Q632" s="538"/>
      <c r="R632" s="538"/>
      <c r="S632" s="538"/>
      <c r="T632" s="538"/>
      <c r="U632" s="538"/>
      <c r="V632" s="538"/>
      <c r="W632" s="538"/>
      <c r="X632" s="538"/>
      <c r="Y632" s="538"/>
      <c r="Z632" s="538"/>
    </row>
    <row r="633" spans="1:26" ht="18" customHeight="1">
      <c r="A633" s="538"/>
      <c r="B633" s="538"/>
      <c r="C633" s="538"/>
      <c r="D633" s="538"/>
      <c r="E633" s="538"/>
      <c r="F633" s="538"/>
      <c r="G633" s="538"/>
      <c r="H633" s="538"/>
      <c r="I633" s="538"/>
      <c r="J633" s="538"/>
      <c r="K633" s="538"/>
      <c r="L633" s="538"/>
      <c r="M633" s="538"/>
      <c r="N633" s="538"/>
      <c r="O633" s="538"/>
      <c r="P633" s="538"/>
      <c r="Q633" s="538"/>
      <c r="R633" s="538"/>
      <c r="S633" s="538"/>
      <c r="T633" s="538"/>
      <c r="U633" s="538"/>
      <c r="V633" s="538"/>
      <c r="W633" s="538"/>
      <c r="X633" s="538"/>
      <c r="Y633" s="538"/>
      <c r="Z633" s="538"/>
    </row>
    <row r="634" spans="1:26" ht="18" customHeight="1">
      <c r="A634" s="538"/>
      <c r="B634" s="538"/>
      <c r="C634" s="538"/>
      <c r="D634" s="538"/>
      <c r="E634" s="538"/>
      <c r="F634" s="538"/>
      <c r="G634" s="538"/>
      <c r="H634" s="538"/>
      <c r="I634" s="538"/>
      <c r="J634" s="538"/>
      <c r="K634" s="538"/>
      <c r="L634" s="538"/>
      <c r="M634" s="538"/>
      <c r="N634" s="538"/>
      <c r="O634" s="538"/>
      <c r="P634" s="538"/>
      <c r="Q634" s="538"/>
      <c r="R634" s="538"/>
      <c r="S634" s="538"/>
      <c r="T634" s="538"/>
      <c r="U634" s="538"/>
      <c r="V634" s="538"/>
      <c r="W634" s="538"/>
      <c r="X634" s="538"/>
      <c r="Y634" s="538"/>
      <c r="Z634" s="538"/>
    </row>
    <row r="635" spans="1:26" ht="18" customHeight="1">
      <c r="A635" s="538"/>
      <c r="B635" s="538"/>
      <c r="C635" s="538"/>
      <c r="D635" s="538"/>
      <c r="E635" s="538"/>
      <c r="F635" s="538"/>
      <c r="G635" s="538"/>
      <c r="H635" s="538"/>
      <c r="I635" s="538"/>
      <c r="J635" s="538"/>
      <c r="K635" s="538"/>
      <c r="L635" s="538"/>
      <c r="M635" s="538"/>
      <c r="N635" s="538"/>
      <c r="O635" s="538"/>
      <c r="P635" s="538"/>
      <c r="Q635" s="538"/>
      <c r="R635" s="538"/>
      <c r="S635" s="538"/>
      <c r="T635" s="538"/>
      <c r="U635" s="538"/>
      <c r="V635" s="538"/>
      <c r="W635" s="538"/>
      <c r="X635" s="538"/>
      <c r="Y635" s="538"/>
      <c r="Z635" s="538"/>
    </row>
    <row r="636" spans="1:26" ht="18" customHeight="1">
      <c r="A636" s="538"/>
      <c r="B636" s="538"/>
      <c r="C636" s="538"/>
      <c r="D636" s="538"/>
      <c r="E636" s="538"/>
      <c r="F636" s="538"/>
      <c r="G636" s="538"/>
      <c r="H636" s="538"/>
      <c r="I636" s="538"/>
      <c r="J636" s="538"/>
      <c r="K636" s="538"/>
      <c r="L636" s="538"/>
      <c r="M636" s="538"/>
      <c r="N636" s="538"/>
      <c r="O636" s="538"/>
      <c r="P636" s="538"/>
      <c r="Q636" s="538"/>
      <c r="R636" s="538"/>
      <c r="S636" s="538"/>
      <c r="T636" s="538"/>
      <c r="U636" s="538"/>
      <c r="V636" s="538"/>
      <c r="W636" s="538"/>
      <c r="X636" s="538"/>
      <c r="Y636" s="538"/>
      <c r="Z636" s="538"/>
    </row>
    <row r="637" spans="1:26" ht="18" customHeight="1">
      <c r="A637" s="538"/>
      <c r="B637" s="538"/>
      <c r="C637" s="538"/>
      <c r="D637" s="538"/>
      <c r="E637" s="538"/>
      <c r="F637" s="538"/>
      <c r="G637" s="538"/>
      <c r="H637" s="538"/>
      <c r="I637" s="538"/>
      <c r="J637" s="538"/>
      <c r="K637" s="538"/>
      <c r="L637" s="538"/>
      <c r="M637" s="538"/>
      <c r="N637" s="538"/>
      <c r="O637" s="538"/>
      <c r="P637" s="538"/>
      <c r="Q637" s="538"/>
      <c r="R637" s="538"/>
      <c r="S637" s="538"/>
      <c r="T637" s="538"/>
      <c r="U637" s="538"/>
      <c r="V637" s="538"/>
      <c r="W637" s="538"/>
      <c r="X637" s="538"/>
      <c r="Y637" s="538"/>
      <c r="Z637" s="538"/>
    </row>
    <row r="638" spans="1:26" ht="18" customHeight="1">
      <c r="A638" s="538"/>
      <c r="B638" s="538"/>
      <c r="C638" s="538"/>
      <c r="D638" s="538"/>
      <c r="E638" s="538"/>
      <c r="F638" s="538"/>
      <c r="G638" s="538"/>
      <c r="H638" s="538"/>
      <c r="I638" s="538"/>
      <c r="J638" s="538"/>
      <c r="K638" s="538"/>
      <c r="L638" s="538"/>
      <c r="M638" s="538"/>
      <c r="N638" s="538"/>
      <c r="O638" s="538"/>
      <c r="P638" s="538"/>
      <c r="Q638" s="538"/>
      <c r="R638" s="538"/>
      <c r="S638" s="538"/>
      <c r="T638" s="538"/>
      <c r="U638" s="538"/>
      <c r="V638" s="538"/>
      <c r="W638" s="538"/>
      <c r="X638" s="538"/>
      <c r="Y638" s="538"/>
      <c r="Z638" s="538"/>
    </row>
    <row r="639" spans="1:26" ht="18" customHeight="1">
      <c r="A639" s="538"/>
      <c r="B639" s="538"/>
      <c r="C639" s="538"/>
      <c r="D639" s="538"/>
      <c r="E639" s="538"/>
      <c r="F639" s="538"/>
      <c r="G639" s="538"/>
      <c r="H639" s="538"/>
      <c r="I639" s="538"/>
      <c r="J639" s="538"/>
      <c r="K639" s="538"/>
      <c r="L639" s="538"/>
      <c r="M639" s="538"/>
      <c r="N639" s="538"/>
      <c r="O639" s="538"/>
      <c r="P639" s="538"/>
      <c r="Q639" s="538"/>
      <c r="R639" s="538"/>
      <c r="S639" s="538"/>
      <c r="T639" s="538"/>
      <c r="U639" s="538"/>
      <c r="V639" s="538"/>
      <c r="W639" s="538"/>
      <c r="X639" s="538"/>
      <c r="Y639" s="538"/>
      <c r="Z639" s="538"/>
    </row>
    <row r="640" spans="1:26" ht="18" customHeight="1">
      <c r="A640" s="538"/>
      <c r="B640" s="538"/>
      <c r="C640" s="538"/>
      <c r="D640" s="538"/>
      <c r="E640" s="538"/>
      <c r="F640" s="538"/>
      <c r="G640" s="538"/>
      <c r="H640" s="538"/>
      <c r="I640" s="538"/>
      <c r="J640" s="538"/>
      <c r="K640" s="538"/>
      <c r="L640" s="538"/>
      <c r="M640" s="538"/>
      <c r="N640" s="538"/>
      <c r="O640" s="538"/>
      <c r="P640" s="538"/>
      <c r="Q640" s="538"/>
      <c r="R640" s="538"/>
      <c r="S640" s="538"/>
      <c r="T640" s="538"/>
      <c r="U640" s="538"/>
      <c r="V640" s="538"/>
      <c r="W640" s="538"/>
      <c r="X640" s="538"/>
      <c r="Y640" s="538"/>
      <c r="Z640" s="538"/>
    </row>
    <row r="641" spans="1:26" ht="18" customHeight="1">
      <c r="A641" s="538"/>
      <c r="B641" s="538"/>
      <c r="C641" s="538"/>
      <c r="D641" s="538"/>
      <c r="E641" s="538"/>
      <c r="F641" s="538"/>
      <c r="G641" s="538"/>
      <c r="H641" s="538"/>
      <c r="I641" s="538"/>
      <c r="J641" s="538"/>
      <c r="K641" s="538"/>
      <c r="L641" s="538"/>
      <c r="M641" s="538"/>
      <c r="N641" s="538"/>
      <c r="O641" s="538"/>
      <c r="P641" s="538"/>
      <c r="Q641" s="538"/>
      <c r="R641" s="538"/>
      <c r="S641" s="538"/>
      <c r="T641" s="538"/>
      <c r="U641" s="538"/>
      <c r="V641" s="538"/>
      <c r="W641" s="538"/>
      <c r="X641" s="538"/>
      <c r="Y641" s="538"/>
      <c r="Z641" s="538"/>
    </row>
    <row r="642" spans="1:26" ht="18" customHeight="1">
      <c r="A642" s="538"/>
      <c r="B642" s="538"/>
      <c r="C642" s="538"/>
      <c r="D642" s="538"/>
      <c r="E642" s="538"/>
      <c r="F642" s="538"/>
      <c r="G642" s="538"/>
      <c r="H642" s="538"/>
      <c r="I642" s="538"/>
      <c r="J642" s="538"/>
      <c r="K642" s="538"/>
      <c r="L642" s="538"/>
      <c r="M642" s="538"/>
      <c r="N642" s="538"/>
      <c r="O642" s="538"/>
      <c r="P642" s="538"/>
      <c r="Q642" s="538"/>
      <c r="R642" s="538"/>
      <c r="S642" s="538"/>
      <c r="T642" s="538"/>
      <c r="U642" s="538"/>
      <c r="V642" s="538"/>
      <c r="W642" s="538"/>
      <c r="X642" s="538"/>
      <c r="Y642" s="538"/>
      <c r="Z642" s="538"/>
    </row>
    <row r="643" spans="1:26" ht="18" customHeight="1">
      <c r="A643" s="538"/>
      <c r="B643" s="538"/>
      <c r="C643" s="538"/>
      <c r="D643" s="538"/>
      <c r="E643" s="538"/>
      <c r="F643" s="538"/>
      <c r="G643" s="538"/>
      <c r="H643" s="538"/>
      <c r="I643" s="538"/>
      <c r="J643" s="538"/>
      <c r="K643" s="538"/>
      <c r="L643" s="538"/>
      <c r="M643" s="538"/>
      <c r="N643" s="538"/>
      <c r="O643" s="538"/>
      <c r="P643" s="538"/>
      <c r="Q643" s="538"/>
      <c r="R643" s="538"/>
      <c r="S643" s="538"/>
      <c r="T643" s="538"/>
      <c r="U643" s="538"/>
      <c r="V643" s="538"/>
      <c r="W643" s="538"/>
      <c r="X643" s="538"/>
      <c r="Y643" s="538"/>
      <c r="Z643" s="538"/>
    </row>
    <row r="644" spans="1:26" ht="18" customHeight="1">
      <c r="A644" s="538"/>
      <c r="B644" s="538"/>
      <c r="C644" s="538"/>
      <c r="D644" s="538"/>
      <c r="E644" s="538"/>
      <c r="F644" s="538"/>
      <c r="G644" s="538"/>
      <c r="H644" s="538"/>
      <c r="I644" s="538"/>
      <c r="J644" s="538"/>
      <c r="K644" s="538"/>
      <c r="L644" s="538"/>
      <c r="M644" s="538"/>
      <c r="N644" s="538"/>
      <c r="O644" s="538"/>
      <c r="P644" s="538"/>
      <c r="Q644" s="538"/>
      <c r="R644" s="538"/>
      <c r="S644" s="538"/>
      <c r="T644" s="538"/>
      <c r="U644" s="538"/>
      <c r="V644" s="538"/>
      <c r="W644" s="538"/>
      <c r="X644" s="538"/>
      <c r="Y644" s="538"/>
      <c r="Z644" s="538"/>
    </row>
    <row r="645" spans="1:26" ht="18" customHeight="1">
      <c r="A645" s="538"/>
      <c r="B645" s="538"/>
      <c r="C645" s="538"/>
      <c r="D645" s="538"/>
      <c r="E645" s="538"/>
      <c r="F645" s="538"/>
      <c r="G645" s="538"/>
      <c r="H645" s="538"/>
      <c r="I645" s="538"/>
      <c r="J645" s="538"/>
      <c r="K645" s="538"/>
      <c r="L645" s="538"/>
      <c r="M645" s="538"/>
      <c r="N645" s="538"/>
      <c r="O645" s="538"/>
      <c r="P645" s="538"/>
      <c r="Q645" s="538"/>
      <c r="R645" s="538"/>
      <c r="S645" s="538"/>
      <c r="T645" s="538"/>
      <c r="U645" s="538"/>
      <c r="V645" s="538"/>
      <c r="W645" s="538"/>
      <c r="X645" s="538"/>
      <c r="Y645" s="538"/>
      <c r="Z645" s="538"/>
    </row>
    <row r="646" spans="1:26" ht="18" customHeight="1">
      <c r="A646" s="538"/>
      <c r="B646" s="538"/>
      <c r="C646" s="538"/>
      <c r="D646" s="538"/>
      <c r="E646" s="538"/>
      <c r="F646" s="538"/>
      <c r="G646" s="538"/>
      <c r="H646" s="538"/>
      <c r="I646" s="538"/>
      <c r="J646" s="538"/>
      <c r="K646" s="538"/>
      <c r="L646" s="538"/>
      <c r="M646" s="538"/>
      <c r="N646" s="538"/>
      <c r="O646" s="538"/>
      <c r="P646" s="538"/>
      <c r="Q646" s="538"/>
      <c r="R646" s="538"/>
      <c r="S646" s="538"/>
      <c r="T646" s="538"/>
      <c r="U646" s="538"/>
      <c r="V646" s="538"/>
      <c r="W646" s="538"/>
      <c r="X646" s="538"/>
      <c r="Y646" s="538"/>
      <c r="Z646" s="538"/>
    </row>
    <row r="647" spans="1:26" ht="18" customHeight="1">
      <c r="A647" s="538"/>
      <c r="B647" s="538"/>
      <c r="C647" s="538"/>
      <c r="D647" s="538"/>
      <c r="E647" s="538"/>
      <c r="F647" s="538"/>
      <c r="G647" s="538"/>
      <c r="H647" s="538"/>
      <c r="I647" s="538"/>
      <c r="J647" s="538"/>
      <c r="K647" s="538"/>
      <c r="L647" s="538"/>
      <c r="M647" s="538"/>
      <c r="N647" s="538"/>
      <c r="O647" s="538"/>
      <c r="P647" s="538"/>
      <c r="Q647" s="538"/>
      <c r="R647" s="538"/>
      <c r="S647" s="538"/>
      <c r="T647" s="538"/>
      <c r="U647" s="538"/>
      <c r="V647" s="538"/>
      <c r="W647" s="538"/>
      <c r="X647" s="538"/>
      <c r="Y647" s="538"/>
      <c r="Z647" s="538"/>
    </row>
    <row r="648" spans="1:26" ht="18" customHeight="1">
      <c r="A648" s="538"/>
      <c r="B648" s="538"/>
      <c r="C648" s="538"/>
      <c r="D648" s="538"/>
      <c r="E648" s="538"/>
      <c r="F648" s="538"/>
      <c r="G648" s="538"/>
      <c r="H648" s="538"/>
      <c r="I648" s="538"/>
      <c r="J648" s="538"/>
      <c r="K648" s="538"/>
      <c r="L648" s="538"/>
      <c r="M648" s="538"/>
      <c r="N648" s="538"/>
      <c r="O648" s="538"/>
      <c r="P648" s="538"/>
      <c r="Q648" s="538"/>
      <c r="R648" s="538"/>
      <c r="S648" s="538"/>
      <c r="T648" s="538"/>
      <c r="U648" s="538"/>
      <c r="V648" s="538"/>
      <c r="W648" s="538"/>
      <c r="X648" s="538"/>
      <c r="Y648" s="538"/>
      <c r="Z648" s="538"/>
    </row>
    <row r="649" spans="1:26" ht="18" customHeight="1">
      <c r="A649" s="538"/>
      <c r="B649" s="538"/>
      <c r="C649" s="538"/>
      <c r="D649" s="538"/>
      <c r="E649" s="538"/>
      <c r="F649" s="538"/>
      <c r="G649" s="538"/>
      <c r="H649" s="538"/>
      <c r="I649" s="538"/>
      <c r="J649" s="538"/>
      <c r="K649" s="538"/>
      <c r="L649" s="538"/>
      <c r="M649" s="538"/>
      <c r="N649" s="538"/>
      <c r="O649" s="538"/>
      <c r="P649" s="538"/>
      <c r="Q649" s="538"/>
      <c r="R649" s="538"/>
      <c r="S649" s="538"/>
      <c r="T649" s="538"/>
      <c r="U649" s="538"/>
      <c r="V649" s="538"/>
      <c r="W649" s="538"/>
      <c r="X649" s="538"/>
      <c r="Y649" s="538"/>
      <c r="Z649" s="538"/>
    </row>
    <row r="650" spans="1:26" ht="18" customHeight="1">
      <c r="A650" s="538"/>
      <c r="B650" s="538"/>
      <c r="C650" s="538"/>
      <c r="D650" s="538"/>
      <c r="E650" s="538"/>
      <c r="F650" s="538"/>
      <c r="G650" s="538"/>
      <c r="H650" s="538"/>
      <c r="I650" s="538"/>
      <c r="J650" s="538"/>
      <c r="K650" s="538"/>
      <c r="L650" s="538"/>
      <c r="M650" s="538"/>
      <c r="N650" s="538"/>
      <c r="O650" s="538"/>
      <c r="P650" s="538"/>
      <c r="Q650" s="538"/>
      <c r="R650" s="538"/>
      <c r="S650" s="538"/>
      <c r="T650" s="538"/>
      <c r="U650" s="538"/>
      <c r="V650" s="538"/>
      <c r="W650" s="538"/>
      <c r="X650" s="538"/>
      <c r="Y650" s="538"/>
      <c r="Z650" s="538"/>
    </row>
    <row r="651" spans="1:26" ht="18" customHeight="1">
      <c r="A651" s="538"/>
      <c r="B651" s="538"/>
      <c r="C651" s="538"/>
      <c r="D651" s="538"/>
      <c r="E651" s="538"/>
      <c r="F651" s="538"/>
      <c r="G651" s="538"/>
      <c r="H651" s="538"/>
      <c r="I651" s="538"/>
      <c r="J651" s="538"/>
      <c r="K651" s="538"/>
      <c r="L651" s="538"/>
      <c r="M651" s="538"/>
      <c r="N651" s="538"/>
      <c r="O651" s="538"/>
      <c r="P651" s="538"/>
      <c r="Q651" s="538"/>
      <c r="R651" s="538"/>
      <c r="S651" s="538"/>
      <c r="T651" s="538"/>
      <c r="U651" s="538"/>
      <c r="V651" s="538"/>
      <c r="W651" s="538"/>
      <c r="X651" s="538"/>
      <c r="Y651" s="538"/>
      <c r="Z651" s="538"/>
    </row>
    <row r="652" spans="1:26" ht="18" customHeight="1">
      <c r="A652" s="538"/>
      <c r="B652" s="538"/>
      <c r="C652" s="538"/>
      <c r="D652" s="538"/>
      <c r="E652" s="538"/>
      <c r="F652" s="538"/>
      <c r="G652" s="538"/>
      <c r="H652" s="538"/>
      <c r="I652" s="538"/>
      <c r="J652" s="538"/>
      <c r="K652" s="538"/>
      <c r="L652" s="538"/>
      <c r="M652" s="538"/>
      <c r="N652" s="538"/>
      <c r="O652" s="538"/>
      <c r="P652" s="538"/>
      <c r="Q652" s="538"/>
      <c r="R652" s="538"/>
      <c r="S652" s="538"/>
      <c r="T652" s="538"/>
      <c r="U652" s="538"/>
      <c r="V652" s="538"/>
      <c r="W652" s="538"/>
      <c r="X652" s="538"/>
      <c r="Y652" s="538"/>
      <c r="Z652" s="538"/>
    </row>
    <row r="653" spans="1:26" ht="18" customHeight="1">
      <c r="A653" s="538"/>
      <c r="B653" s="538"/>
      <c r="C653" s="538"/>
      <c r="D653" s="538"/>
      <c r="E653" s="538"/>
      <c r="F653" s="538"/>
      <c r="G653" s="538"/>
      <c r="H653" s="538"/>
      <c r="I653" s="538"/>
      <c r="J653" s="538"/>
      <c r="K653" s="538"/>
      <c r="L653" s="538"/>
      <c r="M653" s="538"/>
      <c r="N653" s="538"/>
      <c r="O653" s="538"/>
      <c r="P653" s="538"/>
      <c r="Q653" s="538"/>
      <c r="R653" s="538"/>
      <c r="S653" s="538"/>
      <c r="T653" s="538"/>
      <c r="U653" s="538"/>
      <c r="V653" s="538"/>
      <c r="W653" s="538"/>
      <c r="X653" s="538"/>
      <c r="Y653" s="538"/>
      <c r="Z653" s="538"/>
    </row>
    <row r="654" spans="1:26" ht="18" customHeight="1">
      <c r="A654" s="538"/>
      <c r="B654" s="538"/>
      <c r="C654" s="538"/>
      <c r="D654" s="538"/>
      <c r="E654" s="538"/>
      <c r="F654" s="538"/>
      <c r="G654" s="538"/>
      <c r="H654" s="538"/>
      <c r="I654" s="538"/>
      <c r="J654" s="538"/>
      <c r="K654" s="538"/>
      <c r="L654" s="538"/>
      <c r="M654" s="538"/>
      <c r="N654" s="538"/>
      <c r="O654" s="538"/>
      <c r="P654" s="538"/>
      <c r="Q654" s="538"/>
      <c r="R654" s="538"/>
      <c r="S654" s="538"/>
      <c r="T654" s="538"/>
      <c r="U654" s="538"/>
      <c r="V654" s="538"/>
      <c r="W654" s="538"/>
      <c r="X654" s="538"/>
      <c r="Y654" s="538"/>
      <c r="Z654" s="538"/>
    </row>
    <row r="655" spans="1:26" ht="18" customHeight="1">
      <c r="A655" s="538"/>
      <c r="B655" s="538"/>
      <c r="C655" s="538"/>
      <c r="D655" s="538"/>
      <c r="E655" s="538"/>
      <c r="F655" s="538"/>
      <c r="G655" s="538"/>
      <c r="H655" s="538"/>
      <c r="I655" s="538"/>
      <c r="J655" s="538"/>
      <c r="K655" s="538"/>
      <c r="L655" s="538"/>
      <c r="M655" s="538"/>
      <c r="N655" s="538"/>
      <c r="O655" s="538"/>
      <c r="P655" s="538"/>
      <c r="Q655" s="538"/>
      <c r="R655" s="538"/>
      <c r="S655" s="538"/>
      <c r="T655" s="538"/>
      <c r="U655" s="538"/>
      <c r="V655" s="538"/>
      <c r="W655" s="538"/>
      <c r="X655" s="538"/>
      <c r="Y655" s="538"/>
      <c r="Z655" s="538"/>
    </row>
    <row r="656" spans="1:26" ht="18" customHeight="1">
      <c r="A656" s="538"/>
      <c r="B656" s="538"/>
      <c r="C656" s="538"/>
      <c r="D656" s="538"/>
      <c r="E656" s="538"/>
      <c r="F656" s="538"/>
      <c r="G656" s="538"/>
      <c r="H656" s="538"/>
      <c r="I656" s="538"/>
      <c r="J656" s="538"/>
      <c r="K656" s="538"/>
      <c r="L656" s="538"/>
      <c r="M656" s="538"/>
      <c r="N656" s="538"/>
      <c r="O656" s="538"/>
      <c r="P656" s="538"/>
      <c r="Q656" s="538"/>
      <c r="R656" s="538"/>
      <c r="S656" s="538"/>
      <c r="T656" s="538"/>
      <c r="U656" s="538"/>
      <c r="V656" s="538"/>
      <c r="W656" s="538"/>
      <c r="X656" s="538"/>
      <c r="Y656" s="538"/>
      <c r="Z656" s="538"/>
    </row>
    <row r="657" spans="1:26" ht="18" customHeight="1">
      <c r="A657" s="538"/>
      <c r="B657" s="538"/>
      <c r="C657" s="538"/>
      <c r="D657" s="538"/>
      <c r="E657" s="538"/>
      <c r="F657" s="538"/>
      <c r="G657" s="538"/>
      <c r="H657" s="538"/>
      <c r="I657" s="538"/>
      <c r="J657" s="538"/>
      <c r="K657" s="538"/>
      <c r="L657" s="538"/>
      <c r="M657" s="538"/>
      <c r="N657" s="538"/>
      <c r="O657" s="538"/>
      <c r="P657" s="538"/>
      <c r="Q657" s="538"/>
      <c r="R657" s="538"/>
      <c r="S657" s="538"/>
      <c r="T657" s="538"/>
      <c r="U657" s="538"/>
      <c r="V657" s="538"/>
      <c r="W657" s="538"/>
      <c r="X657" s="538"/>
      <c r="Y657" s="538"/>
      <c r="Z657" s="538"/>
    </row>
    <row r="658" spans="1:26" ht="18" customHeight="1">
      <c r="A658" s="538"/>
      <c r="B658" s="538"/>
      <c r="C658" s="538"/>
      <c r="D658" s="538"/>
      <c r="E658" s="538"/>
      <c r="F658" s="538"/>
      <c r="G658" s="538"/>
      <c r="H658" s="538"/>
      <c r="I658" s="538"/>
      <c r="J658" s="538"/>
      <c r="K658" s="538"/>
      <c r="L658" s="538"/>
      <c r="M658" s="538"/>
      <c r="N658" s="538"/>
      <c r="O658" s="538"/>
      <c r="P658" s="538"/>
      <c r="Q658" s="538"/>
      <c r="R658" s="538"/>
      <c r="S658" s="538"/>
      <c r="T658" s="538"/>
      <c r="U658" s="538"/>
      <c r="V658" s="538"/>
      <c r="W658" s="538"/>
      <c r="X658" s="538"/>
      <c r="Y658" s="538"/>
      <c r="Z658" s="538"/>
    </row>
    <row r="659" spans="1:26" ht="18" customHeight="1">
      <c r="A659" s="538"/>
      <c r="B659" s="538"/>
      <c r="C659" s="538"/>
      <c r="D659" s="538"/>
      <c r="E659" s="538"/>
      <c r="F659" s="538"/>
      <c r="G659" s="538"/>
      <c r="H659" s="538"/>
      <c r="I659" s="538"/>
      <c r="J659" s="538"/>
      <c r="K659" s="538"/>
      <c r="L659" s="538"/>
      <c r="M659" s="538"/>
      <c r="N659" s="538"/>
      <c r="O659" s="538"/>
      <c r="P659" s="538"/>
      <c r="Q659" s="538"/>
      <c r="R659" s="538"/>
      <c r="S659" s="538"/>
      <c r="T659" s="538"/>
      <c r="U659" s="538"/>
      <c r="V659" s="538"/>
      <c r="W659" s="538"/>
      <c r="X659" s="538"/>
      <c r="Y659" s="538"/>
      <c r="Z659" s="538"/>
    </row>
    <row r="660" spans="1:26" ht="18" customHeight="1">
      <c r="A660" s="538"/>
      <c r="B660" s="538"/>
      <c r="C660" s="538"/>
      <c r="D660" s="538"/>
      <c r="E660" s="538"/>
      <c r="F660" s="538"/>
      <c r="G660" s="538"/>
      <c r="H660" s="538"/>
      <c r="I660" s="538"/>
      <c r="J660" s="538"/>
      <c r="K660" s="538"/>
      <c r="L660" s="538"/>
      <c r="M660" s="538"/>
      <c r="N660" s="538"/>
      <c r="O660" s="538"/>
      <c r="P660" s="538"/>
      <c r="Q660" s="538"/>
      <c r="R660" s="538"/>
      <c r="S660" s="538"/>
      <c r="T660" s="538"/>
      <c r="U660" s="538"/>
      <c r="V660" s="538"/>
      <c r="W660" s="538"/>
      <c r="X660" s="538"/>
      <c r="Y660" s="538"/>
      <c r="Z660" s="538"/>
    </row>
    <row r="661" spans="1:26" ht="18" customHeight="1">
      <c r="A661" s="538"/>
      <c r="B661" s="538"/>
      <c r="C661" s="538"/>
      <c r="D661" s="538"/>
      <c r="E661" s="538"/>
      <c r="F661" s="538"/>
      <c r="G661" s="538"/>
      <c r="H661" s="538"/>
      <c r="I661" s="538"/>
      <c r="J661" s="538"/>
      <c r="K661" s="538"/>
      <c r="L661" s="538"/>
      <c r="M661" s="538"/>
      <c r="N661" s="538"/>
      <c r="O661" s="538"/>
      <c r="P661" s="538"/>
      <c r="Q661" s="538"/>
      <c r="R661" s="538"/>
      <c r="S661" s="538"/>
      <c r="T661" s="538"/>
      <c r="U661" s="538"/>
      <c r="V661" s="538"/>
      <c r="W661" s="538"/>
      <c r="X661" s="538"/>
      <c r="Y661" s="538"/>
      <c r="Z661" s="538"/>
    </row>
    <row r="662" spans="1:26" ht="18" customHeight="1">
      <c r="A662" s="538"/>
      <c r="B662" s="538"/>
      <c r="C662" s="538"/>
      <c r="D662" s="538"/>
      <c r="E662" s="538"/>
      <c r="F662" s="538"/>
      <c r="G662" s="538"/>
      <c r="H662" s="538"/>
      <c r="I662" s="538"/>
      <c r="J662" s="538"/>
      <c r="K662" s="538"/>
      <c r="L662" s="538"/>
      <c r="M662" s="538"/>
      <c r="N662" s="538"/>
      <c r="O662" s="538"/>
      <c r="P662" s="538"/>
      <c r="Q662" s="538"/>
      <c r="R662" s="538"/>
      <c r="S662" s="538"/>
      <c r="T662" s="538"/>
      <c r="U662" s="538"/>
      <c r="V662" s="538"/>
      <c r="W662" s="538"/>
      <c r="X662" s="538"/>
      <c r="Y662" s="538"/>
      <c r="Z662" s="538"/>
    </row>
    <row r="663" spans="1:26" ht="18" customHeight="1">
      <c r="A663" s="538"/>
      <c r="B663" s="538"/>
      <c r="C663" s="538"/>
      <c r="D663" s="538"/>
      <c r="E663" s="538"/>
      <c r="F663" s="538"/>
      <c r="G663" s="538"/>
      <c r="H663" s="538"/>
      <c r="I663" s="538"/>
      <c r="J663" s="538"/>
      <c r="K663" s="538"/>
      <c r="L663" s="538"/>
      <c r="M663" s="538"/>
      <c r="N663" s="538"/>
      <c r="O663" s="538"/>
      <c r="P663" s="538"/>
      <c r="Q663" s="538"/>
      <c r="R663" s="538"/>
      <c r="S663" s="538"/>
      <c r="T663" s="538"/>
      <c r="U663" s="538"/>
      <c r="V663" s="538"/>
      <c r="W663" s="538"/>
      <c r="X663" s="538"/>
      <c r="Y663" s="538"/>
      <c r="Z663" s="538"/>
    </row>
    <row r="664" spans="1:26" ht="18" customHeight="1">
      <c r="A664" s="538"/>
      <c r="B664" s="538"/>
      <c r="C664" s="538"/>
      <c r="D664" s="538"/>
      <c r="E664" s="538"/>
      <c r="F664" s="538"/>
      <c r="G664" s="538"/>
      <c r="H664" s="538"/>
      <c r="I664" s="538"/>
      <c r="J664" s="538"/>
      <c r="K664" s="538"/>
      <c r="L664" s="538"/>
      <c r="M664" s="538"/>
      <c r="N664" s="538"/>
      <c r="O664" s="538"/>
      <c r="P664" s="538"/>
      <c r="Q664" s="538"/>
      <c r="R664" s="538"/>
      <c r="S664" s="538"/>
      <c r="T664" s="538"/>
      <c r="U664" s="538"/>
      <c r="V664" s="538"/>
      <c r="W664" s="538"/>
      <c r="X664" s="538"/>
      <c r="Y664" s="538"/>
      <c r="Z664" s="538"/>
    </row>
    <row r="665" spans="1:26" ht="18" customHeight="1">
      <c r="A665" s="538"/>
      <c r="B665" s="538"/>
      <c r="C665" s="538"/>
      <c r="D665" s="538"/>
      <c r="E665" s="538"/>
      <c r="F665" s="538"/>
      <c r="G665" s="538"/>
      <c r="H665" s="538"/>
      <c r="I665" s="538"/>
      <c r="J665" s="538"/>
      <c r="K665" s="538"/>
      <c r="L665" s="538"/>
      <c r="M665" s="538"/>
      <c r="N665" s="538"/>
      <c r="O665" s="538"/>
      <c r="P665" s="538"/>
      <c r="Q665" s="538"/>
      <c r="R665" s="538"/>
      <c r="S665" s="538"/>
      <c r="T665" s="538"/>
      <c r="U665" s="538"/>
      <c r="V665" s="538"/>
      <c r="W665" s="538"/>
      <c r="X665" s="538"/>
      <c r="Y665" s="538"/>
      <c r="Z665" s="538"/>
    </row>
    <row r="666" spans="1:26" ht="18" customHeight="1">
      <c r="A666" s="538"/>
      <c r="B666" s="538"/>
      <c r="C666" s="538"/>
      <c r="D666" s="538"/>
      <c r="E666" s="538"/>
      <c r="F666" s="538"/>
      <c r="G666" s="538"/>
      <c r="H666" s="538"/>
      <c r="I666" s="538"/>
      <c r="J666" s="538"/>
      <c r="K666" s="538"/>
      <c r="L666" s="538"/>
      <c r="M666" s="538"/>
      <c r="N666" s="538"/>
      <c r="O666" s="538"/>
      <c r="P666" s="538"/>
      <c r="Q666" s="538"/>
      <c r="R666" s="538"/>
      <c r="S666" s="538"/>
      <c r="T666" s="538"/>
      <c r="U666" s="538"/>
      <c r="V666" s="538"/>
      <c r="W666" s="538"/>
      <c r="X666" s="538"/>
      <c r="Y666" s="538"/>
      <c r="Z666" s="538"/>
    </row>
    <row r="667" spans="1:26" ht="18" customHeight="1">
      <c r="A667" s="538"/>
      <c r="B667" s="538"/>
      <c r="C667" s="538"/>
      <c r="D667" s="538"/>
      <c r="E667" s="538"/>
      <c r="F667" s="538"/>
      <c r="G667" s="538"/>
      <c r="H667" s="538"/>
      <c r="I667" s="538"/>
      <c r="J667" s="538"/>
      <c r="K667" s="538"/>
      <c r="L667" s="538"/>
      <c r="M667" s="538"/>
      <c r="N667" s="538"/>
      <c r="O667" s="538"/>
      <c r="P667" s="538"/>
      <c r="Q667" s="538"/>
      <c r="R667" s="538"/>
      <c r="S667" s="538"/>
      <c r="T667" s="538"/>
      <c r="U667" s="538"/>
      <c r="V667" s="538"/>
      <c r="W667" s="538"/>
      <c r="X667" s="538"/>
      <c r="Y667" s="538"/>
      <c r="Z667" s="538"/>
    </row>
    <row r="668" spans="1:26" ht="18" customHeight="1">
      <c r="A668" s="538"/>
      <c r="B668" s="538"/>
      <c r="C668" s="538"/>
      <c r="D668" s="538"/>
      <c r="E668" s="538"/>
      <c r="F668" s="538"/>
      <c r="G668" s="538"/>
      <c r="H668" s="538"/>
      <c r="I668" s="538"/>
      <c r="J668" s="538"/>
      <c r="K668" s="538"/>
      <c r="L668" s="538"/>
      <c r="M668" s="538"/>
      <c r="N668" s="538"/>
      <c r="O668" s="538"/>
      <c r="P668" s="538"/>
      <c r="Q668" s="538"/>
      <c r="R668" s="538"/>
      <c r="S668" s="538"/>
      <c r="T668" s="538"/>
      <c r="U668" s="538"/>
      <c r="V668" s="538"/>
      <c r="W668" s="538"/>
      <c r="X668" s="538"/>
      <c r="Y668" s="538"/>
      <c r="Z668" s="538"/>
    </row>
    <row r="669" spans="1:26" ht="18" customHeight="1">
      <c r="A669" s="538"/>
      <c r="B669" s="538"/>
      <c r="C669" s="538"/>
      <c r="D669" s="538"/>
      <c r="E669" s="538"/>
      <c r="F669" s="538"/>
      <c r="G669" s="538"/>
      <c r="H669" s="538"/>
      <c r="I669" s="538"/>
      <c r="J669" s="538"/>
      <c r="K669" s="538"/>
      <c r="L669" s="538"/>
      <c r="M669" s="538"/>
      <c r="N669" s="538"/>
      <c r="O669" s="538"/>
      <c r="P669" s="538"/>
      <c r="Q669" s="538"/>
      <c r="R669" s="538"/>
      <c r="S669" s="538"/>
      <c r="T669" s="538"/>
      <c r="U669" s="538"/>
      <c r="V669" s="538"/>
      <c r="W669" s="538"/>
      <c r="X669" s="538"/>
      <c r="Y669" s="538"/>
      <c r="Z669" s="538"/>
    </row>
    <row r="670" spans="1:26" ht="18" customHeight="1">
      <c r="A670" s="538"/>
      <c r="B670" s="538"/>
      <c r="C670" s="538"/>
      <c r="D670" s="538"/>
      <c r="E670" s="538"/>
      <c r="F670" s="538"/>
      <c r="G670" s="538"/>
      <c r="H670" s="538"/>
      <c r="I670" s="538"/>
      <c r="J670" s="538"/>
      <c r="K670" s="538"/>
      <c r="L670" s="538"/>
      <c r="M670" s="538"/>
      <c r="N670" s="538"/>
      <c r="O670" s="538"/>
      <c r="P670" s="538"/>
      <c r="Q670" s="538"/>
      <c r="R670" s="538"/>
      <c r="S670" s="538"/>
      <c r="T670" s="538"/>
      <c r="U670" s="538"/>
      <c r="V670" s="538"/>
      <c r="W670" s="538"/>
      <c r="X670" s="538"/>
      <c r="Y670" s="538"/>
      <c r="Z670" s="538"/>
    </row>
    <row r="671" spans="1:26" ht="18" customHeight="1">
      <c r="A671" s="538"/>
      <c r="B671" s="538"/>
      <c r="C671" s="538"/>
      <c r="D671" s="538"/>
      <c r="E671" s="538"/>
      <c r="F671" s="538"/>
      <c r="G671" s="538"/>
      <c r="H671" s="538"/>
      <c r="I671" s="538"/>
      <c r="J671" s="538"/>
      <c r="K671" s="538"/>
      <c r="L671" s="538"/>
      <c r="M671" s="538"/>
      <c r="N671" s="538"/>
      <c r="O671" s="538"/>
      <c r="P671" s="538"/>
      <c r="Q671" s="538"/>
      <c r="R671" s="538"/>
      <c r="S671" s="538"/>
      <c r="T671" s="538"/>
      <c r="U671" s="538"/>
      <c r="V671" s="538"/>
      <c r="W671" s="538"/>
      <c r="X671" s="538"/>
      <c r="Y671" s="538"/>
      <c r="Z671" s="538"/>
    </row>
    <row r="672" spans="1:26" ht="18" customHeight="1">
      <c r="A672" s="538"/>
      <c r="B672" s="538"/>
      <c r="C672" s="538"/>
      <c r="D672" s="538"/>
      <c r="E672" s="538"/>
      <c r="F672" s="538"/>
      <c r="G672" s="538"/>
      <c r="H672" s="538"/>
      <c r="I672" s="538"/>
      <c r="J672" s="538"/>
      <c r="K672" s="538"/>
      <c r="L672" s="538"/>
      <c r="M672" s="538"/>
      <c r="N672" s="538"/>
      <c r="O672" s="538"/>
      <c r="P672" s="538"/>
      <c r="Q672" s="538"/>
      <c r="R672" s="538"/>
      <c r="S672" s="538"/>
      <c r="T672" s="538"/>
      <c r="U672" s="538"/>
      <c r="V672" s="538"/>
      <c r="W672" s="538"/>
      <c r="X672" s="538"/>
      <c r="Y672" s="538"/>
      <c r="Z672" s="538"/>
    </row>
    <row r="673" spans="1:26" ht="18" customHeight="1">
      <c r="A673" s="538"/>
      <c r="B673" s="538"/>
      <c r="C673" s="538"/>
      <c r="D673" s="538"/>
      <c r="E673" s="538"/>
      <c r="F673" s="538"/>
      <c r="G673" s="538"/>
      <c r="H673" s="538"/>
      <c r="I673" s="538"/>
      <c r="J673" s="538"/>
      <c r="K673" s="538"/>
      <c r="L673" s="538"/>
      <c r="M673" s="538"/>
      <c r="N673" s="538"/>
      <c r="O673" s="538"/>
      <c r="P673" s="538"/>
      <c r="Q673" s="538"/>
      <c r="R673" s="538"/>
      <c r="S673" s="538"/>
      <c r="T673" s="538"/>
      <c r="U673" s="538"/>
      <c r="V673" s="538"/>
      <c r="W673" s="538"/>
      <c r="X673" s="538"/>
      <c r="Y673" s="538"/>
      <c r="Z673" s="538"/>
    </row>
    <row r="674" spans="1:26" ht="18" customHeight="1">
      <c r="A674" s="538"/>
      <c r="B674" s="538"/>
      <c r="C674" s="538"/>
      <c r="D674" s="538"/>
      <c r="E674" s="538"/>
      <c r="F674" s="538"/>
      <c r="G674" s="538"/>
      <c r="H674" s="538"/>
      <c r="I674" s="538"/>
      <c r="J674" s="538"/>
      <c r="K674" s="538"/>
      <c r="L674" s="538"/>
      <c r="M674" s="538"/>
      <c r="N674" s="538"/>
      <c r="O674" s="538"/>
      <c r="P674" s="538"/>
      <c r="Q674" s="538"/>
      <c r="R674" s="538"/>
      <c r="S674" s="538"/>
      <c r="T674" s="538"/>
      <c r="U674" s="538"/>
      <c r="V674" s="538"/>
      <c r="W674" s="538"/>
      <c r="X674" s="538"/>
      <c r="Y674" s="538"/>
      <c r="Z674" s="538"/>
    </row>
    <row r="675" spans="1:26" ht="18" customHeight="1">
      <c r="A675" s="538"/>
      <c r="B675" s="538"/>
      <c r="C675" s="538"/>
      <c r="D675" s="538"/>
      <c r="E675" s="538"/>
      <c r="F675" s="538"/>
      <c r="G675" s="538"/>
      <c r="H675" s="538"/>
      <c r="I675" s="538"/>
      <c r="J675" s="538"/>
      <c r="K675" s="538"/>
      <c r="L675" s="538"/>
      <c r="M675" s="538"/>
      <c r="N675" s="538"/>
      <c r="O675" s="538"/>
      <c r="P675" s="538"/>
      <c r="Q675" s="538"/>
      <c r="R675" s="538"/>
      <c r="S675" s="538"/>
      <c r="T675" s="538"/>
      <c r="U675" s="538"/>
      <c r="V675" s="538"/>
      <c r="W675" s="538"/>
      <c r="X675" s="538"/>
      <c r="Y675" s="538"/>
      <c r="Z675" s="538"/>
    </row>
    <row r="676" spans="1:26" ht="18" customHeight="1">
      <c r="A676" s="538"/>
      <c r="B676" s="538"/>
      <c r="C676" s="538"/>
      <c r="D676" s="538"/>
      <c r="E676" s="538"/>
      <c r="F676" s="538"/>
      <c r="G676" s="538"/>
      <c r="H676" s="538"/>
      <c r="I676" s="538"/>
      <c r="J676" s="538"/>
      <c r="K676" s="538"/>
      <c r="L676" s="538"/>
      <c r="M676" s="538"/>
      <c r="N676" s="538"/>
      <c r="O676" s="538"/>
      <c r="P676" s="538"/>
      <c r="Q676" s="538"/>
      <c r="R676" s="538"/>
      <c r="S676" s="538"/>
      <c r="T676" s="538"/>
      <c r="U676" s="538"/>
      <c r="V676" s="538"/>
      <c r="W676" s="538"/>
      <c r="X676" s="538"/>
      <c r="Y676" s="538"/>
      <c r="Z676" s="538"/>
    </row>
    <row r="677" spans="1:26" ht="18" customHeight="1">
      <c r="A677" s="538"/>
      <c r="B677" s="538"/>
      <c r="C677" s="538"/>
      <c r="D677" s="538"/>
      <c r="E677" s="538"/>
      <c r="F677" s="538"/>
      <c r="G677" s="538"/>
      <c r="H677" s="538"/>
      <c r="I677" s="538"/>
      <c r="J677" s="538"/>
      <c r="K677" s="538"/>
      <c r="L677" s="538"/>
      <c r="M677" s="538"/>
      <c r="N677" s="538"/>
      <c r="O677" s="538"/>
      <c r="P677" s="538"/>
      <c r="Q677" s="538"/>
      <c r="R677" s="538"/>
      <c r="S677" s="538"/>
      <c r="T677" s="538"/>
      <c r="U677" s="538"/>
      <c r="V677" s="538"/>
      <c r="W677" s="538"/>
      <c r="X677" s="538"/>
      <c r="Y677" s="538"/>
      <c r="Z677" s="538"/>
    </row>
    <row r="678" spans="1:26" ht="18" customHeight="1">
      <c r="A678" s="538"/>
      <c r="B678" s="538"/>
      <c r="C678" s="538"/>
      <c r="D678" s="538"/>
      <c r="E678" s="538"/>
      <c r="F678" s="538"/>
      <c r="G678" s="538"/>
      <c r="H678" s="538"/>
      <c r="I678" s="538"/>
      <c r="J678" s="538"/>
      <c r="K678" s="538"/>
      <c r="L678" s="538"/>
      <c r="M678" s="538"/>
      <c r="N678" s="538"/>
      <c r="O678" s="538"/>
      <c r="P678" s="538"/>
      <c r="Q678" s="538"/>
      <c r="R678" s="538"/>
      <c r="S678" s="538"/>
      <c r="T678" s="538"/>
      <c r="U678" s="538"/>
      <c r="V678" s="538"/>
      <c r="W678" s="538"/>
      <c r="X678" s="538"/>
      <c r="Y678" s="538"/>
      <c r="Z678" s="538"/>
    </row>
    <row r="679" spans="1:26" ht="18" customHeight="1">
      <c r="A679" s="538"/>
      <c r="B679" s="538"/>
      <c r="C679" s="538"/>
      <c r="D679" s="538"/>
      <c r="E679" s="538"/>
      <c r="F679" s="538"/>
      <c r="G679" s="538"/>
      <c r="H679" s="538"/>
      <c r="I679" s="538"/>
      <c r="J679" s="538"/>
      <c r="K679" s="538"/>
      <c r="L679" s="538"/>
      <c r="M679" s="538"/>
      <c r="N679" s="538"/>
      <c r="O679" s="538"/>
      <c r="P679" s="538"/>
      <c r="Q679" s="538"/>
      <c r="R679" s="538"/>
      <c r="S679" s="538"/>
      <c r="T679" s="538"/>
      <c r="U679" s="538"/>
      <c r="V679" s="538"/>
      <c r="W679" s="538"/>
      <c r="X679" s="538"/>
      <c r="Y679" s="538"/>
      <c r="Z679" s="538"/>
    </row>
    <row r="680" spans="1:26" ht="18" customHeight="1">
      <c r="A680" s="538"/>
      <c r="B680" s="538"/>
      <c r="C680" s="538"/>
      <c r="D680" s="538"/>
      <c r="E680" s="538"/>
      <c r="F680" s="538"/>
      <c r="G680" s="538"/>
      <c r="H680" s="538"/>
      <c r="I680" s="538"/>
      <c r="J680" s="538"/>
      <c r="K680" s="538"/>
      <c r="L680" s="538"/>
      <c r="M680" s="538"/>
      <c r="N680" s="538"/>
      <c r="O680" s="538"/>
      <c r="P680" s="538"/>
      <c r="Q680" s="538"/>
      <c r="R680" s="538"/>
      <c r="S680" s="538"/>
      <c r="T680" s="538"/>
      <c r="U680" s="538"/>
      <c r="V680" s="538"/>
      <c r="W680" s="538"/>
      <c r="X680" s="538"/>
      <c r="Y680" s="538"/>
      <c r="Z680" s="538"/>
    </row>
    <row r="681" spans="1:26" ht="18" customHeight="1">
      <c r="A681" s="538"/>
      <c r="B681" s="538"/>
      <c r="C681" s="538"/>
      <c r="D681" s="538"/>
      <c r="E681" s="538"/>
      <c r="F681" s="538"/>
      <c r="G681" s="538"/>
      <c r="H681" s="538"/>
      <c r="I681" s="538"/>
      <c r="J681" s="538"/>
      <c r="K681" s="538"/>
      <c r="L681" s="538"/>
      <c r="M681" s="538"/>
      <c r="N681" s="538"/>
      <c r="O681" s="538"/>
      <c r="P681" s="538"/>
      <c r="Q681" s="538"/>
      <c r="R681" s="538"/>
      <c r="S681" s="538"/>
      <c r="T681" s="538"/>
      <c r="U681" s="538"/>
      <c r="V681" s="538"/>
      <c r="W681" s="538"/>
      <c r="X681" s="538"/>
      <c r="Y681" s="538"/>
      <c r="Z681" s="538"/>
    </row>
    <row r="682" spans="1:26" ht="18" customHeight="1">
      <c r="A682" s="538"/>
      <c r="B682" s="538"/>
      <c r="C682" s="538"/>
      <c r="D682" s="538"/>
      <c r="E682" s="538"/>
      <c r="F682" s="538"/>
      <c r="G682" s="538"/>
      <c r="H682" s="538"/>
      <c r="I682" s="538"/>
      <c r="J682" s="538"/>
      <c r="K682" s="538"/>
      <c r="L682" s="538"/>
      <c r="M682" s="538"/>
      <c r="N682" s="538"/>
      <c r="O682" s="538"/>
      <c r="P682" s="538"/>
      <c r="Q682" s="538"/>
      <c r="R682" s="538"/>
      <c r="S682" s="538"/>
      <c r="T682" s="538"/>
      <c r="U682" s="538"/>
      <c r="V682" s="538"/>
      <c r="W682" s="538"/>
      <c r="X682" s="538"/>
      <c r="Y682" s="538"/>
      <c r="Z682" s="538"/>
    </row>
    <row r="683" spans="1:26" ht="18" customHeight="1">
      <c r="A683" s="538"/>
      <c r="B683" s="538"/>
      <c r="C683" s="538"/>
      <c r="D683" s="538"/>
      <c r="E683" s="538"/>
      <c r="F683" s="538"/>
      <c r="G683" s="538"/>
      <c r="H683" s="538"/>
      <c r="I683" s="538"/>
      <c r="J683" s="538"/>
      <c r="K683" s="538"/>
      <c r="L683" s="538"/>
      <c r="M683" s="538"/>
      <c r="N683" s="538"/>
      <c r="O683" s="538"/>
      <c r="P683" s="538"/>
      <c r="Q683" s="538"/>
      <c r="R683" s="538"/>
      <c r="S683" s="538"/>
      <c r="T683" s="538"/>
      <c r="U683" s="538"/>
      <c r="V683" s="538"/>
      <c r="W683" s="538"/>
      <c r="X683" s="538"/>
      <c r="Y683" s="538"/>
      <c r="Z683" s="538"/>
    </row>
    <row r="684" spans="1:26" ht="18" customHeight="1">
      <c r="A684" s="538"/>
      <c r="B684" s="538"/>
      <c r="C684" s="538"/>
      <c r="D684" s="538"/>
      <c r="E684" s="538"/>
      <c r="F684" s="538"/>
      <c r="G684" s="538"/>
      <c r="H684" s="538"/>
      <c r="I684" s="538"/>
      <c r="J684" s="538"/>
      <c r="K684" s="538"/>
      <c r="L684" s="538"/>
      <c r="M684" s="538"/>
      <c r="N684" s="538"/>
      <c r="O684" s="538"/>
      <c r="P684" s="538"/>
      <c r="Q684" s="538"/>
      <c r="R684" s="538"/>
      <c r="S684" s="538"/>
      <c r="T684" s="538"/>
      <c r="U684" s="538"/>
      <c r="V684" s="538"/>
      <c r="W684" s="538"/>
      <c r="X684" s="538"/>
      <c r="Y684" s="538"/>
      <c r="Z684" s="538"/>
    </row>
    <row r="685" spans="1:26" ht="18" customHeight="1">
      <c r="A685" s="538"/>
      <c r="B685" s="538"/>
      <c r="C685" s="538"/>
      <c r="D685" s="538"/>
      <c r="E685" s="538"/>
      <c r="F685" s="538"/>
      <c r="G685" s="538"/>
      <c r="H685" s="538"/>
      <c r="I685" s="538"/>
      <c r="J685" s="538"/>
      <c r="K685" s="538"/>
      <c r="L685" s="538"/>
      <c r="M685" s="538"/>
      <c r="N685" s="538"/>
      <c r="O685" s="538"/>
      <c r="P685" s="538"/>
      <c r="Q685" s="538"/>
      <c r="R685" s="538"/>
      <c r="S685" s="538"/>
      <c r="T685" s="538"/>
      <c r="U685" s="538"/>
      <c r="V685" s="538"/>
      <c r="W685" s="538"/>
      <c r="X685" s="538"/>
      <c r="Y685" s="538"/>
      <c r="Z685" s="538"/>
    </row>
    <row r="686" spans="1:26" ht="18" customHeight="1">
      <c r="A686" s="538"/>
      <c r="B686" s="538"/>
      <c r="C686" s="538"/>
      <c r="D686" s="538"/>
      <c r="E686" s="538"/>
      <c r="F686" s="538"/>
      <c r="G686" s="538"/>
      <c r="H686" s="538"/>
      <c r="I686" s="538"/>
      <c r="J686" s="538"/>
      <c r="K686" s="538"/>
      <c r="L686" s="538"/>
      <c r="M686" s="538"/>
      <c r="N686" s="538"/>
      <c r="O686" s="538"/>
      <c r="P686" s="538"/>
      <c r="Q686" s="538"/>
      <c r="R686" s="538"/>
      <c r="S686" s="538"/>
      <c r="T686" s="538"/>
      <c r="U686" s="538"/>
      <c r="V686" s="538"/>
      <c r="W686" s="538"/>
      <c r="X686" s="538"/>
      <c r="Y686" s="538"/>
      <c r="Z686" s="538"/>
    </row>
    <row r="687" spans="1:26" ht="18" customHeight="1">
      <c r="A687" s="538"/>
      <c r="B687" s="538"/>
      <c r="C687" s="538"/>
      <c r="D687" s="538"/>
      <c r="E687" s="538"/>
      <c r="F687" s="538"/>
      <c r="G687" s="538"/>
      <c r="H687" s="538"/>
      <c r="I687" s="538"/>
      <c r="J687" s="538"/>
      <c r="K687" s="538"/>
      <c r="L687" s="538"/>
      <c r="M687" s="538"/>
      <c r="N687" s="538"/>
      <c r="O687" s="538"/>
      <c r="P687" s="538"/>
      <c r="Q687" s="538"/>
      <c r="R687" s="538"/>
      <c r="S687" s="538"/>
      <c r="T687" s="538"/>
      <c r="U687" s="538"/>
      <c r="V687" s="538"/>
      <c r="W687" s="538"/>
      <c r="X687" s="538"/>
      <c r="Y687" s="538"/>
      <c r="Z687" s="538"/>
    </row>
    <row r="688" spans="1:26" ht="18" customHeight="1">
      <c r="A688" s="538"/>
      <c r="B688" s="538"/>
      <c r="C688" s="538"/>
      <c r="D688" s="538"/>
      <c r="E688" s="538"/>
      <c r="F688" s="538"/>
      <c r="G688" s="538"/>
      <c r="H688" s="538"/>
      <c r="I688" s="538"/>
      <c r="J688" s="538"/>
      <c r="K688" s="538"/>
      <c r="L688" s="538"/>
      <c r="M688" s="538"/>
      <c r="N688" s="538"/>
      <c r="O688" s="538"/>
      <c r="P688" s="538"/>
      <c r="Q688" s="538"/>
      <c r="R688" s="538"/>
      <c r="S688" s="538"/>
      <c r="T688" s="538"/>
      <c r="U688" s="538"/>
      <c r="V688" s="538"/>
      <c r="W688" s="538"/>
      <c r="X688" s="538"/>
      <c r="Y688" s="538"/>
      <c r="Z688" s="538"/>
    </row>
    <row r="689" spans="1:26" ht="18" customHeight="1">
      <c r="A689" s="538"/>
      <c r="B689" s="538"/>
      <c r="C689" s="538"/>
      <c r="D689" s="538"/>
      <c r="E689" s="538"/>
      <c r="F689" s="538"/>
      <c r="G689" s="538"/>
      <c r="H689" s="538"/>
      <c r="I689" s="538"/>
      <c r="J689" s="538"/>
      <c r="K689" s="538"/>
      <c r="L689" s="538"/>
      <c r="M689" s="538"/>
      <c r="N689" s="538"/>
      <c r="O689" s="538"/>
      <c r="P689" s="538"/>
      <c r="Q689" s="538"/>
      <c r="R689" s="538"/>
      <c r="S689" s="538"/>
      <c r="T689" s="538"/>
      <c r="U689" s="538"/>
      <c r="V689" s="538"/>
      <c r="W689" s="538"/>
      <c r="X689" s="538"/>
      <c r="Y689" s="538"/>
      <c r="Z689" s="538"/>
    </row>
    <row r="690" spans="1:26" ht="18" customHeight="1">
      <c r="A690" s="538"/>
      <c r="B690" s="538"/>
      <c r="C690" s="538"/>
      <c r="D690" s="538"/>
      <c r="E690" s="538"/>
      <c r="F690" s="538"/>
      <c r="G690" s="538"/>
      <c r="H690" s="538"/>
      <c r="I690" s="538"/>
      <c r="J690" s="538"/>
      <c r="K690" s="538"/>
      <c r="L690" s="538"/>
      <c r="M690" s="538"/>
      <c r="N690" s="538"/>
      <c r="O690" s="538"/>
      <c r="P690" s="538"/>
      <c r="Q690" s="538"/>
      <c r="R690" s="538"/>
      <c r="S690" s="538"/>
      <c r="T690" s="538"/>
      <c r="U690" s="538"/>
      <c r="V690" s="538"/>
      <c r="W690" s="538"/>
      <c r="X690" s="538"/>
      <c r="Y690" s="538"/>
      <c r="Z690" s="538"/>
    </row>
    <row r="691" spans="1:26" ht="18" customHeight="1">
      <c r="A691" s="538"/>
      <c r="B691" s="538"/>
      <c r="C691" s="538"/>
      <c r="D691" s="538"/>
      <c r="E691" s="538"/>
      <c r="F691" s="538"/>
      <c r="G691" s="538"/>
      <c r="H691" s="538"/>
      <c r="I691" s="538"/>
      <c r="J691" s="538"/>
      <c r="K691" s="538"/>
      <c r="L691" s="538"/>
      <c r="M691" s="538"/>
      <c r="N691" s="538"/>
      <c r="O691" s="538"/>
      <c r="P691" s="538"/>
      <c r="Q691" s="538"/>
      <c r="R691" s="538"/>
      <c r="S691" s="538"/>
      <c r="T691" s="538"/>
      <c r="U691" s="538"/>
      <c r="V691" s="538"/>
      <c r="W691" s="538"/>
      <c r="X691" s="538"/>
      <c r="Y691" s="538"/>
      <c r="Z691" s="538"/>
    </row>
    <row r="692" spans="1:26" ht="18" customHeight="1">
      <c r="A692" s="538"/>
      <c r="B692" s="538"/>
      <c r="C692" s="538"/>
      <c r="D692" s="538"/>
      <c r="E692" s="538"/>
      <c r="F692" s="538"/>
      <c r="G692" s="538"/>
      <c r="H692" s="538"/>
      <c r="I692" s="538"/>
      <c r="J692" s="538"/>
      <c r="K692" s="538"/>
      <c r="L692" s="538"/>
      <c r="M692" s="538"/>
      <c r="N692" s="538"/>
      <c r="O692" s="538"/>
      <c r="P692" s="538"/>
      <c r="Q692" s="538"/>
      <c r="R692" s="538"/>
      <c r="S692" s="538"/>
      <c r="T692" s="538"/>
      <c r="U692" s="538"/>
      <c r="V692" s="538"/>
      <c r="W692" s="538"/>
      <c r="X692" s="538"/>
      <c r="Y692" s="538"/>
      <c r="Z692" s="538"/>
    </row>
    <row r="693" spans="1:26" ht="18" customHeight="1">
      <c r="A693" s="538"/>
      <c r="B693" s="538"/>
      <c r="C693" s="538"/>
      <c r="D693" s="538"/>
      <c r="E693" s="538"/>
      <c r="F693" s="538"/>
      <c r="G693" s="538"/>
      <c r="H693" s="538"/>
      <c r="I693" s="538"/>
      <c r="J693" s="538"/>
      <c r="K693" s="538"/>
      <c r="L693" s="538"/>
      <c r="M693" s="538"/>
      <c r="N693" s="538"/>
      <c r="O693" s="538"/>
      <c r="P693" s="538"/>
      <c r="Q693" s="538"/>
      <c r="R693" s="538"/>
      <c r="S693" s="538"/>
      <c r="T693" s="538"/>
      <c r="U693" s="538"/>
      <c r="V693" s="538"/>
      <c r="W693" s="538"/>
      <c r="X693" s="538"/>
      <c r="Y693" s="538"/>
      <c r="Z693" s="538"/>
    </row>
    <row r="694" spans="1:26" ht="18" customHeight="1">
      <c r="A694" s="538"/>
      <c r="B694" s="538"/>
      <c r="C694" s="538"/>
      <c r="D694" s="538"/>
      <c r="E694" s="538"/>
      <c r="F694" s="538"/>
      <c r="G694" s="538"/>
      <c r="H694" s="538"/>
      <c r="I694" s="538"/>
      <c r="J694" s="538"/>
      <c r="K694" s="538"/>
      <c r="L694" s="538"/>
      <c r="M694" s="538"/>
      <c r="N694" s="538"/>
      <c r="O694" s="538"/>
      <c r="P694" s="538"/>
      <c r="Q694" s="538"/>
      <c r="R694" s="538"/>
      <c r="S694" s="538"/>
      <c r="T694" s="538"/>
      <c r="U694" s="538"/>
      <c r="V694" s="538"/>
      <c r="W694" s="538"/>
      <c r="X694" s="538"/>
      <c r="Y694" s="538"/>
      <c r="Z694" s="538"/>
    </row>
    <row r="695" spans="1:26" ht="18" customHeight="1">
      <c r="A695" s="538"/>
      <c r="B695" s="538"/>
      <c r="C695" s="538"/>
      <c r="D695" s="538"/>
      <c r="E695" s="538"/>
      <c r="F695" s="538"/>
      <c r="G695" s="538"/>
      <c r="H695" s="538"/>
      <c r="I695" s="538"/>
      <c r="J695" s="538"/>
      <c r="K695" s="538"/>
      <c r="L695" s="538"/>
      <c r="M695" s="538"/>
      <c r="N695" s="538"/>
      <c r="O695" s="538"/>
      <c r="P695" s="538"/>
      <c r="Q695" s="538"/>
      <c r="R695" s="538"/>
      <c r="S695" s="538"/>
      <c r="T695" s="538"/>
      <c r="U695" s="538"/>
      <c r="V695" s="538"/>
      <c r="W695" s="538"/>
      <c r="X695" s="538"/>
      <c r="Y695" s="538"/>
      <c r="Z695" s="538"/>
    </row>
    <row r="696" spans="1:26" ht="18" customHeight="1">
      <c r="A696" s="538"/>
      <c r="B696" s="538"/>
      <c r="C696" s="538"/>
      <c r="D696" s="538"/>
      <c r="E696" s="538"/>
      <c r="F696" s="538"/>
      <c r="G696" s="538"/>
      <c r="H696" s="538"/>
      <c r="I696" s="538"/>
      <c r="J696" s="538"/>
      <c r="K696" s="538"/>
      <c r="L696" s="538"/>
      <c r="M696" s="538"/>
      <c r="N696" s="538"/>
      <c r="O696" s="538"/>
      <c r="P696" s="538"/>
      <c r="Q696" s="538"/>
      <c r="R696" s="538"/>
      <c r="S696" s="538"/>
      <c r="T696" s="538"/>
      <c r="U696" s="538"/>
      <c r="V696" s="538"/>
      <c r="W696" s="538"/>
      <c r="X696" s="538"/>
      <c r="Y696" s="538"/>
      <c r="Z696" s="538"/>
    </row>
    <row r="697" spans="1:26" ht="18" customHeight="1">
      <c r="A697" s="538"/>
      <c r="B697" s="538"/>
      <c r="C697" s="538"/>
      <c r="D697" s="538"/>
      <c r="E697" s="538"/>
      <c r="F697" s="538"/>
      <c r="G697" s="538"/>
      <c r="H697" s="538"/>
      <c r="I697" s="538"/>
      <c r="J697" s="538"/>
      <c r="K697" s="538"/>
      <c r="L697" s="538"/>
      <c r="M697" s="538"/>
      <c r="N697" s="538"/>
      <c r="O697" s="538"/>
      <c r="P697" s="538"/>
      <c r="Q697" s="538"/>
      <c r="R697" s="538"/>
      <c r="S697" s="538"/>
      <c r="T697" s="538"/>
      <c r="U697" s="538"/>
      <c r="V697" s="538"/>
      <c r="W697" s="538"/>
      <c r="X697" s="538"/>
      <c r="Y697" s="538"/>
      <c r="Z697" s="538"/>
    </row>
    <row r="698" spans="1:26" ht="18" customHeight="1">
      <c r="A698" s="538"/>
      <c r="B698" s="538"/>
      <c r="C698" s="538"/>
      <c r="D698" s="538"/>
      <c r="E698" s="538"/>
      <c r="F698" s="538"/>
      <c r="G698" s="538"/>
      <c r="H698" s="538"/>
      <c r="I698" s="538"/>
      <c r="J698" s="538"/>
      <c r="K698" s="538"/>
      <c r="L698" s="538"/>
      <c r="M698" s="538"/>
      <c r="N698" s="538"/>
      <c r="O698" s="538"/>
      <c r="P698" s="538"/>
      <c r="Q698" s="538"/>
      <c r="R698" s="538"/>
      <c r="S698" s="538"/>
      <c r="T698" s="538"/>
      <c r="U698" s="538"/>
      <c r="V698" s="538"/>
      <c r="W698" s="538"/>
      <c r="X698" s="538"/>
      <c r="Y698" s="538"/>
      <c r="Z698" s="538"/>
    </row>
    <row r="699" spans="1:26" ht="18" customHeight="1">
      <c r="A699" s="538"/>
      <c r="B699" s="538"/>
      <c r="C699" s="538"/>
      <c r="D699" s="538"/>
      <c r="E699" s="538"/>
      <c r="F699" s="538"/>
      <c r="G699" s="538"/>
      <c r="H699" s="538"/>
      <c r="I699" s="538"/>
      <c r="J699" s="538"/>
      <c r="K699" s="538"/>
      <c r="L699" s="538"/>
      <c r="M699" s="538"/>
      <c r="N699" s="538"/>
      <c r="O699" s="538"/>
      <c r="P699" s="538"/>
      <c r="Q699" s="538"/>
      <c r="R699" s="538"/>
      <c r="S699" s="538"/>
      <c r="T699" s="538"/>
      <c r="U699" s="538"/>
      <c r="V699" s="538"/>
      <c r="W699" s="538"/>
      <c r="X699" s="538"/>
      <c r="Y699" s="538"/>
      <c r="Z699" s="538"/>
    </row>
    <row r="700" spans="1:26" ht="18" customHeight="1">
      <c r="A700" s="538"/>
      <c r="B700" s="538"/>
      <c r="C700" s="538"/>
      <c r="D700" s="538"/>
      <c r="E700" s="538"/>
      <c r="F700" s="538"/>
      <c r="G700" s="538"/>
      <c r="H700" s="538"/>
      <c r="I700" s="538"/>
      <c r="J700" s="538"/>
      <c r="K700" s="538"/>
      <c r="L700" s="538"/>
      <c r="M700" s="538"/>
      <c r="N700" s="538"/>
      <c r="O700" s="538"/>
      <c r="P700" s="538"/>
      <c r="Q700" s="538"/>
      <c r="R700" s="538"/>
      <c r="S700" s="538"/>
      <c r="T700" s="538"/>
      <c r="U700" s="538"/>
      <c r="V700" s="538"/>
      <c r="W700" s="538"/>
      <c r="X700" s="538"/>
      <c r="Y700" s="538"/>
      <c r="Z700" s="538"/>
    </row>
    <row r="701" spans="1:26" ht="18" customHeight="1">
      <c r="A701" s="538"/>
      <c r="B701" s="538"/>
      <c r="C701" s="538"/>
      <c r="D701" s="538"/>
      <c r="E701" s="538"/>
      <c r="F701" s="538"/>
      <c r="G701" s="538"/>
      <c r="H701" s="538"/>
      <c r="I701" s="538"/>
      <c r="J701" s="538"/>
      <c r="K701" s="538"/>
      <c r="L701" s="538"/>
      <c r="M701" s="538"/>
      <c r="N701" s="538"/>
      <c r="O701" s="538"/>
      <c r="P701" s="538"/>
      <c r="Q701" s="538"/>
      <c r="R701" s="538"/>
      <c r="S701" s="538"/>
      <c r="T701" s="538"/>
      <c r="U701" s="538"/>
      <c r="V701" s="538"/>
      <c r="W701" s="538"/>
      <c r="X701" s="538"/>
      <c r="Y701" s="538"/>
      <c r="Z701" s="538"/>
    </row>
    <row r="702" spans="1:26" ht="18" customHeight="1">
      <c r="A702" s="538"/>
      <c r="B702" s="538"/>
      <c r="C702" s="538"/>
      <c r="D702" s="538"/>
      <c r="E702" s="538"/>
      <c r="F702" s="538"/>
      <c r="G702" s="538"/>
      <c r="H702" s="538"/>
      <c r="I702" s="538"/>
      <c r="J702" s="538"/>
      <c r="K702" s="538"/>
      <c r="L702" s="538"/>
      <c r="M702" s="538"/>
      <c r="N702" s="538"/>
      <c r="O702" s="538"/>
      <c r="P702" s="538"/>
      <c r="Q702" s="538"/>
      <c r="R702" s="538"/>
      <c r="S702" s="538"/>
      <c r="T702" s="538"/>
      <c r="U702" s="538"/>
      <c r="V702" s="538"/>
      <c r="W702" s="538"/>
      <c r="X702" s="538"/>
      <c r="Y702" s="538"/>
      <c r="Z702" s="538"/>
    </row>
    <row r="703" spans="1:26" ht="18" customHeight="1">
      <c r="A703" s="538"/>
      <c r="B703" s="538"/>
      <c r="C703" s="538"/>
      <c r="D703" s="538"/>
      <c r="E703" s="538"/>
      <c r="F703" s="538"/>
      <c r="G703" s="538"/>
      <c r="H703" s="538"/>
      <c r="I703" s="538"/>
      <c r="J703" s="538"/>
      <c r="K703" s="538"/>
      <c r="L703" s="538"/>
      <c r="M703" s="538"/>
      <c r="N703" s="538"/>
      <c r="O703" s="538"/>
      <c r="P703" s="538"/>
      <c r="Q703" s="538"/>
      <c r="R703" s="538"/>
      <c r="S703" s="538"/>
      <c r="T703" s="538"/>
      <c r="U703" s="538"/>
      <c r="V703" s="538"/>
      <c r="W703" s="538"/>
      <c r="X703" s="538"/>
      <c r="Y703" s="538"/>
      <c r="Z703" s="538"/>
    </row>
    <row r="704" spans="1:26" ht="18" customHeight="1">
      <c r="A704" s="538"/>
      <c r="B704" s="538"/>
      <c r="C704" s="538"/>
      <c r="D704" s="538"/>
      <c r="E704" s="538"/>
      <c r="F704" s="538"/>
      <c r="G704" s="538"/>
      <c r="H704" s="538"/>
      <c r="I704" s="538"/>
      <c r="J704" s="538"/>
      <c r="K704" s="538"/>
      <c r="L704" s="538"/>
      <c r="M704" s="538"/>
      <c r="N704" s="538"/>
      <c r="O704" s="538"/>
      <c r="P704" s="538"/>
      <c r="Q704" s="538"/>
      <c r="R704" s="538"/>
      <c r="S704" s="538"/>
      <c r="T704" s="538"/>
      <c r="U704" s="538"/>
      <c r="V704" s="538"/>
      <c r="W704" s="538"/>
      <c r="X704" s="538"/>
      <c r="Y704" s="538"/>
      <c r="Z704" s="538"/>
    </row>
    <row r="705" spans="1:26" ht="18" customHeight="1">
      <c r="A705" s="538"/>
      <c r="B705" s="538"/>
      <c r="C705" s="538"/>
      <c r="D705" s="538"/>
      <c r="E705" s="538"/>
      <c r="F705" s="538"/>
      <c r="G705" s="538"/>
      <c r="H705" s="538"/>
      <c r="I705" s="538"/>
      <c r="J705" s="538"/>
      <c r="K705" s="538"/>
      <c r="L705" s="538"/>
      <c r="M705" s="538"/>
      <c r="N705" s="538"/>
      <c r="O705" s="538"/>
      <c r="P705" s="538"/>
      <c r="Q705" s="538"/>
      <c r="R705" s="538"/>
      <c r="S705" s="538"/>
      <c r="T705" s="538"/>
      <c r="U705" s="538"/>
      <c r="V705" s="538"/>
      <c r="W705" s="538"/>
      <c r="X705" s="538"/>
      <c r="Y705" s="538"/>
      <c r="Z705" s="538"/>
    </row>
    <row r="706" spans="1:26" ht="18" customHeight="1">
      <c r="A706" s="538"/>
      <c r="B706" s="538"/>
      <c r="C706" s="538"/>
      <c r="D706" s="538"/>
      <c r="E706" s="538"/>
      <c r="F706" s="538"/>
      <c r="G706" s="538"/>
      <c r="H706" s="538"/>
      <c r="I706" s="538"/>
      <c r="J706" s="538"/>
      <c r="K706" s="538"/>
      <c r="L706" s="538"/>
      <c r="M706" s="538"/>
      <c r="N706" s="538"/>
      <c r="O706" s="538"/>
      <c r="P706" s="538"/>
      <c r="Q706" s="538"/>
      <c r="R706" s="538"/>
      <c r="S706" s="538"/>
      <c r="T706" s="538"/>
      <c r="U706" s="538"/>
      <c r="V706" s="538"/>
      <c r="W706" s="538"/>
      <c r="X706" s="538"/>
      <c r="Y706" s="538"/>
      <c r="Z706" s="538"/>
    </row>
    <row r="707" spans="1:26" ht="18" customHeight="1">
      <c r="A707" s="538"/>
      <c r="B707" s="538"/>
      <c r="C707" s="538"/>
      <c r="D707" s="538"/>
      <c r="E707" s="538"/>
      <c r="F707" s="538"/>
      <c r="G707" s="538"/>
      <c r="H707" s="538"/>
      <c r="I707" s="538"/>
      <c r="J707" s="538"/>
      <c r="K707" s="538"/>
      <c r="L707" s="538"/>
      <c r="M707" s="538"/>
      <c r="N707" s="538"/>
      <c r="O707" s="538"/>
      <c r="P707" s="538"/>
      <c r="Q707" s="538"/>
      <c r="R707" s="538"/>
      <c r="S707" s="538"/>
      <c r="T707" s="538"/>
      <c r="U707" s="538"/>
      <c r="V707" s="538"/>
      <c r="W707" s="538"/>
      <c r="X707" s="538"/>
      <c r="Y707" s="538"/>
      <c r="Z707" s="538"/>
    </row>
    <row r="708" spans="1:26" ht="18" customHeight="1">
      <c r="A708" s="538"/>
      <c r="B708" s="538"/>
      <c r="C708" s="538"/>
      <c r="D708" s="538"/>
      <c r="E708" s="538"/>
      <c r="F708" s="538"/>
      <c r="G708" s="538"/>
      <c r="H708" s="538"/>
      <c r="I708" s="538"/>
      <c r="J708" s="538"/>
      <c r="K708" s="538"/>
      <c r="L708" s="538"/>
      <c r="M708" s="538"/>
      <c r="N708" s="538"/>
      <c r="O708" s="538"/>
      <c r="P708" s="538"/>
      <c r="Q708" s="538"/>
      <c r="R708" s="538"/>
      <c r="S708" s="538"/>
      <c r="T708" s="538"/>
      <c r="U708" s="538"/>
      <c r="V708" s="538"/>
      <c r="W708" s="538"/>
      <c r="X708" s="538"/>
      <c r="Y708" s="538"/>
      <c r="Z708" s="538"/>
    </row>
    <row r="709" spans="1:26" ht="18" customHeight="1">
      <c r="A709" s="538"/>
      <c r="B709" s="538"/>
      <c r="C709" s="538"/>
      <c r="D709" s="538"/>
      <c r="E709" s="538"/>
      <c r="F709" s="538"/>
      <c r="G709" s="538"/>
      <c r="H709" s="538"/>
      <c r="I709" s="538"/>
      <c r="J709" s="538"/>
      <c r="K709" s="538"/>
      <c r="L709" s="538"/>
      <c r="M709" s="538"/>
      <c r="N709" s="538"/>
      <c r="O709" s="538"/>
      <c r="P709" s="538"/>
      <c r="Q709" s="538"/>
      <c r="R709" s="538"/>
      <c r="S709" s="538"/>
      <c r="T709" s="538"/>
      <c r="U709" s="538"/>
      <c r="V709" s="538"/>
      <c r="W709" s="538"/>
      <c r="X709" s="538"/>
      <c r="Y709" s="538"/>
      <c r="Z709" s="538"/>
    </row>
    <row r="710" spans="1:26" ht="18" customHeight="1">
      <c r="A710" s="538"/>
      <c r="B710" s="538"/>
      <c r="C710" s="538"/>
      <c r="D710" s="538"/>
      <c r="E710" s="538"/>
      <c r="F710" s="538"/>
      <c r="G710" s="538"/>
      <c r="H710" s="538"/>
      <c r="I710" s="538"/>
      <c r="J710" s="538"/>
      <c r="K710" s="538"/>
      <c r="L710" s="538"/>
      <c r="M710" s="538"/>
      <c r="N710" s="538"/>
      <c r="O710" s="538"/>
      <c r="P710" s="538"/>
      <c r="Q710" s="538"/>
      <c r="R710" s="538"/>
      <c r="S710" s="538"/>
      <c r="T710" s="538"/>
      <c r="U710" s="538"/>
      <c r="V710" s="538"/>
      <c r="W710" s="538"/>
      <c r="X710" s="538"/>
      <c r="Y710" s="538"/>
      <c r="Z710" s="538"/>
    </row>
    <row r="711" spans="1:26" ht="18" customHeight="1">
      <c r="A711" s="538"/>
      <c r="B711" s="538"/>
      <c r="C711" s="538"/>
      <c r="D711" s="538"/>
      <c r="E711" s="538"/>
      <c r="F711" s="538"/>
      <c r="G711" s="538"/>
      <c r="H711" s="538"/>
      <c r="I711" s="538"/>
      <c r="J711" s="538"/>
      <c r="K711" s="538"/>
      <c r="L711" s="538"/>
      <c r="M711" s="538"/>
      <c r="N711" s="538"/>
      <c r="O711" s="538"/>
      <c r="P711" s="538"/>
      <c r="Q711" s="538"/>
      <c r="R711" s="538"/>
      <c r="S711" s="538"/>
      <c r="T711" s="538"/>
      <c r="U711" s="538"/>
      <c r="V711" s="538"/>
      <c r="W711" s="538"/>
      <c r="X711" s="538"/>
      <c r="Y711" s="538"/>
      <c r="Z711" s="538"/>
    </row>
    <row r="712" spans="1:26" ht="18" customHeight="1">
      <c r="A712" s="538"/>
      <c r="B712" s="538"/>
      <c r="C712" s="538"/>
      <c r="D712" s="538"/>
      <c r="E712" s="538"/>
      <c r="F712" s="538"/>
      <c r="G712" s="538"/>
      <c r="H712" s="538"/>
      <c r="I712" s="538"/>
      <c r="J712" s="538"/>
      <c r="K712" s="538"/>
      <c r="L712" s="538"/>
      <c r="M712" s="538"/>
      <c r="N712" s="538"/>
      <c r="O712" s="538"/>
      <c r="P712" s="538"/>
      <c r="Q712" s="538"/>
      <c r="R712" s="538"/>
      <c r="S712" s="538"/>
      <c r="T712" s="538"/>
      <c r="U712" s="538"/>
      <c r="V712" s="538"/>
      <c r="W712" s="538"/>
      <c r="X712" s="538"/>
      <c r="Y712" s="538"/>
      <c r="Z712" s="538"/>
    </row>
    <row r="713" spans="1:26" ht="18" customHeight="1">
      <c r="A713" s="538"/>
      <c r="B713" s="538"/>
      <c r="C713" s="538"/>
      <c r="D713" s="538"/>
      <c r="E713" s="538"/>
      <c r="F713" s="538"/>
      <c r="G713" s="538"/>
      <c r="H713" s="538"/>
      <c r="I713" s="538"/>
      <c r="J713" s="538"/>
      <c r="K713" s="538"/>
      <c r="L713" s="538"/>
      <c r="M713" s="538"/>
      <c r="N713" s="538"/>
      <c r="O713" s="538"/>
      <c r="P713" s="538"/>
      <c r="Q713" s="538"/>
      <c r="R713" s="538"/>
      <c r="S713" s="538"/>
      <c r="T713" s="538"/>
      <c r="U713" s="538"/>
      <c r="V713" s="538"/>
      <c r="W713" s="538"/>
      <c r="X713" s="538"/>
      <c r="Y713" s="538"/>
      <c r="Z713" s="538"/>
    </row>
    <row r="714" spans="1:26" ht="18" customHeight="1">
      <c r="A714" s="538"/>
      <c r="B714" s="538"/>
      <c r="C714" s="538"/>
      <c r="D714" s="538"/>
      <c r="E714" s="538"/>
      <c r="F714" s="538"/>
      <c r="G714" s="538"/>
      <c r="H714" s="538"/>
      <c r="I714" s="538"/>
      <c r="J714" s="538"/>
      <c r="K714" s="538"/>
      <c r="L714" s="538"/>
      <c r="M714" s="538"/>
      <c r="N714" s="538"/>
      <c r="O714" s="538"/>
      <c r="P714" s="538"/>
      <c r="Q714" s="538"/>
      <c r="R714" s="538"/>
      <c r="S714" s="538"/>
      <c r="T714" s="538"/>
      <c r="U714" s="538"/>
      <c r="V714" s="538"/>
      <c r="W714" s="538"/>
      <c r="X714" s="538"/>
      <c r="Y714" s="538"/>
      <c r="Z714" s="538"/>
    </row>
    <row r="715" spans="1:26" ht="18" customHeight="1">
      <c r="A715" s="538"/>
      <c r="B715" s="538"/>
      <c r="C715" s="538"/>
      <c r="D715" s="538"/>
      <c r="E715" s="538"/>
      <c r="F715" s="538"/>
      <c r="G715" s="538"/>
      <c r="H715" s="538"/>
      <c r="I715" s="538"/>
      <c r="J715" s="538"/>
      <c r="K715" s="538"/>
      <c r="L715" s="538"/>
      <c r="M715" s="538"/>
      <c r="N715" s="538"/>
      <c r="O715" s="538"/>
      <c r="P715" s="538"/>
      <c r="Q715" s="538"/>
      <c r="R715" s="538"/>
      <c r="S715" s="538"/>
      <c r="T715" s="538"/>
      <c r="U715" s="538"/>
      <c r="V715" s="538"/>
      <c r="W715" s="538"/>
      <c r="X715" s="538"/>
      <c r="Y715" s="538"/>
      <c r="Z715" s="538"/>
    </row>
    <row r="716" spans="1:26" ht="18" customHeight="1">
      <c r="A716" s="538"/>
      <c r="B716" s="538"/>
      <c r="C716" s="538"/>
      <c r="D716" s="538"/>
      <c r="E716" s="538"/>
      <c r="F716" s="538"/>
      <c r="G716" s="538"/>
      <c r="H716" s="538"/>
      <c r="I716" s="538"/>
      <c r="J716" s="538"/>
      <c r="K716" s="538"/>
      <c r="L716" s="538"/>
      <c r="M716" s="538"/>
      <c r="N716" s="538"/>
      <c r="O716" s="538"/>
      <c r="P716" s="538"/>
      <c r="Q716" s="538"/>
      <c r="R716" s="538"/>
      <c r="S716" s="538"/>
      <c r="T716" s="538"/>
      <c r="U716" s="538"/>
      <c r="V716" s="538"/>
      <c r="W716" s="538"/>
      <c r="X716" s="538"/>
      <c r="Y716" s="538"/>
      <c r="Z716" s="538"/>
    </row>
    <row r="717" spans="1:26" ht="18" customHeight="1">
      <c r="A717" s="538"/>
      <c r="B717" s="538"/>
      <c r="C717" s="538"/>
      <c r="D717" s="538"/>
      <c r="E717" s="538"/>
      <c r="F717" s="538"/>
      <c r="G717" s="538"/>
      <c r="H717" s="538"/>
      <c r="I717" s="538"/>
      <c r="J717" s="538"/>
      <c r="K717" s="538"/>
      <c r="L717" s="538"/>
      <c r="M717" s="538"/>
      <c r="N717" s="538"/>
      <c r="O717" s="538"/>
      <c r="P717" s="538"/>
      <c r="Q717" s="538"/>
      <c r="R717" s="538"/>
      <c r="S717" s="538"/>
      <c r="T717" s="538"/>
      <c r="U717" s="538"/>
      <c r="V717" s="538"/>
      <c r="W717" s="538"/>
      <c r="X717" s="538"/>
      <c r="Y717" s="538"/>
      <c r="Z717" s="538"/>
    </row>
    <row r="718" spans="1:26" ht="18" customHeight="1">
      <c r="A718" s="538"/>
      <c r="B718" s="538"/>
      <c r="C718" s="538"/>
      <c r="D718" s="538"/>
      <c r="E718" s="538"/>
      <c r="F718" s="538"/>
      <c r="G718" s="538"/>
      <c r="H718" s="538"/>
      <c r="I718" s="538"/>
      <c r="J718" s="538"/>
      <c r="K718" s="538"/>
      <c r="L718" s="538"/>
      <c r="M718" s="538"/>
      <c r="N718" s="538"/>
      <c r="O718" s="538"/>
      <c r="P718" s="538"/>
      <c r="Q718" s="538"/>
      <c r="R718" s="538"/>
      <c r="S718" s="538"/>
      <c r="T718" s="538"/>
      <c r="U718" s="538"/>
      <c r="V718" s="538"/>
      <c r="W718" s="538"/>
      <c r="X718" s="538"/>
      <c r="Y718" s="538"/>
      <c r="Z718" s="538"/>
    </row>
    <row r="719" spans="1:26" ht="18" customHeight="1">
      <c r="A719" s="538"/>
      <c r="B719" s="538"/>
      <c r="C719" s="538"/>
      <c r="D719" s="538"/>
      <c r="E719" s="538"/>
      <c r="F719" s="538"/>
      <c r="G719" s="538"/>
      <c r="H719" s="538"/>
      <c r="I719" s="538"/>
      <c r="J719" s="538"/>
      <c r="K719" s="538"/>
      <c r="L719" s="538"/>
      <c r="M719" s="538"/>
      <c r="N719" s="538"/>
      <c r="O719" s="538"/>
      <c r="P719" s="538"/>
      <c r="Q719" s="538"/>
      <c r="R719" s="538"/>
      <c r="S719" s="538"/>
      <c r="T719" s="538"/>
      <c r="U719" s="538"/>
      <c r="V719" s="538"/>
      <c r="W719" s="538"/>
      <c r="X719" s="538"/>
      <c r="Y719" s="538"/>
      <c r="Z719" s="538"/>
    </row>
    <row r="720" spans="1:26" ht="18" customHeight="1">
      <c r="A720" s="538"/>
      <c r="B720" s="538"/>
      <c r="C720" s="538"/>
      <c r="D720" s="538"/>
      <c r="E720" s="538"/>
      <c r="F720" s="538"/>
      <c r="G720" s="538"/>
      <c r="H720" s="538"/>
      <c r="I720" s="538"/>
      <c r="J720" s="538"/>
      <c r="K720" s="538"/>
      <c r="L720" s="538"/>
      <c r="M720" s="538"/>
      <c r="N720" s="538"/>
      <c r="O720" s="538"/>
      <c r="P720" s="538"/>
      <c r="Q720" s="538"/>
      <c r="R720" s="538"/>
      <c r="S720" s="538"/>
      <c r="T720" s="538"/>
      <c r="U720" s="538"/>
      <c r="V720" s="538"/>
      <c r="W720" s="538"/>
      <c r="X720" s="538"/>
      <c r="Y720" s="538"/>
      <c r="Z720" s="538"/>
    </row>
    <row r="721" spans="1:26" ht="18" customHeight="1">
      <c r="A721" s="538"/>
      <c r="B721" s="538"/>
      <c r="C721" s="538"/>
      <c r="D721" s="538"/>
      <c r="E721" s="538"/>
      <c r="F721" s="538"/>
      <c r="G721" s="538"/>
      <c r="H721" s="538"/>
      <c r="I721" s="538"/>
      <c r="J721" s="538"/>
      <c r="K721" s="538"/>
      <c r="L721" s="538"/>
      <c r="M721" s="538"/>
      <c r="N721" s="538"/>
      <c r="O721" s="538"/>
      <c r="P721" s="538"/>
      <c r="Q721" s="538"/>
      <c r="R721" s="538"/>
      <c r="S721" s="538"/>
      <c r="T721" s="538"/>
      <c r="U721" s="538"/>
      <c r="V721" s="538"/>
      <c r="W721" s="538"/>
      <c r="X721" s="538"/>
      <c r="Y721" s="538"/>
      <c r="Z721" s="538"/>
    </row>
    <row r="722" spans="1:26" ht="18" customHeight="1">
      <c r="A722" s="538"/>
      <c r="B722" s="538"/>
      <c r="C722" s="538"/>
      <c r="D722" s="538"/>
      <c r="E722" s="538"/>
      <c r="F722" s="538"/>
      <c r="G722" s="538"/>
      <c r="H722" s="538"/>
      <c r="I722" s="538"/>
      <c r="J722" s="538"/>
      <c r="K722" s="538"/>
      <c r="L722" s="538"/>
      <c r="M722" s="538"/>
      <c r="N722" s="538"/>
      <c r="O722" s="538"/>
      <c r="P722" s="538"/>
      <c r="Q722" s="538"/>
      <c r="R722" s="538"/>
      <c r="S722" s="538"/>
      <c r="T722" s="538"/>
      <c r="U722" s="538"/>
      <c r="V722" s="538"/>
      <c r="W722" s="538"/>
      <c r="X722" s="538"/>
      <c r="Y722" s="538"/>
      <c r="Z722" s="538"/>
    </row>
    <row r="723" spans="1:26" ht="18" customHeight="1">
      <c r="A723" s="538"/>
      <c r="B723" s="538"/>
      <c r="C723" s="538"/>
      <c r="D723" s="538"/>
      <c r="E723" s="538"/>
      <c r="F723" s="538"/>
      <c r="G723" s="538"/>
      <c r="H723" s="538"/>
      <c r="I723" s="538"/>
      <c r="J723" s="538"/>
      <c r="K723" s="538"/>
      <c r="L723" s="538"/>
      <c r="M723" s="538"/>
      <c r="N723" s="538"/>
      <c r="O723" s="538"/>
      <c r="P723" s="538"/>
      <c r="Q723" s="538"/>
      <c r="R723" s="538"/>
      <c r="S723" s="538"/>
      <c r="T723" s="538"/>
      <c r="U723" s="538"/>
      <c r="V723" s="538"/>
      <c r="W723" s="538"/>
      <c r="X723" s="538"/>
      <c r="Y723" s="538"/>
      <c r="Z723" s="538"/>
    </row>
    <row r="724" spans="1:26" ht="18" customHeight="1">
      <c r="A724" s="538"/>
      <c r="B724" s="538"/>
      <c r="C724" s="538"/>
      <c r="D724" s="538"/>
      <c r="E724" s="538"/>
      <c r="F724" s="538"/>
      <c r="G724" s="538"/>
      <c r="H724" s="538"/>
      <c r="I724" s="538"/>
      <c r="J724" s="538"/>
      <c r="K724" s="538"/>
      <c r="L724" s="538"/>
      <c r="M724" s="538"/>
      <c r="N724" s="538"/>
      <c r="O724" s="538"/>
      <c r="P724" s="538"/>
      <c r="Q724" s="538"/>
      <c r="R724" s="538"/>
      <c r="S724" s="538"/>
      <c r="T724" s="538"/>
      <c r="U724" s="538"/>
      <c r="V724" s="538"/>
      <c r="W724" s="538"/>
      <c r="X724" s="538"/>
      <c r="Y724" s="538"/>
      <c r="Z724" s="538"/>
    </row>
    <row r="725" spans="1:26" ht="18" customHeight="1">
      <c r="A725" s="538"/>
      <c r="B725" s="538"/>
      <c r="C725" s="538"/>
      <c r="D725" s="538"/>
      <c r="E725" s="538"/>
      <c r="F725" s="538"/>
      <c r="G725" s="538"/>
      <c r="H725" s="538"/>
      <c r="I725" s="538"/>
      <c r="J725" s="538"/>
      <c r="K725" s="538"/>
      <c r="L725" s="538"/>
      <c r="M725" s="538"/>
      <c r="N725" s="538"/>
      <c r="O725" s="538"/>
      <c r="P725" s="538"/>
      <c r="Q725" s="538"/>
      <c r="R725" s="538"/>
      <c r="S725" s="538"/>
      <c r="T725" s="538"/>
      <c r="U725" s="538"/>
      <c r="V725" s="538"/>
      <c r="W725" s="538"/>
      <c r="X725" s="538"/>
      <c r="Y725" s="538"/>
      <c r="Z725" s="538"/>
    </row>
    <row r="726" spans="1:26" ht="18" customHeight="1">
      <c r="A726" s="538"/>
      <c r="B726" s="538"/>
      <c r="C726" s="538"/>
      <c r="D726" s="538"/>
      <c r="E726" s="538"/>
      <c r="F726" s="538"/>
      <c r="G726" s="538"/>
      <c r="H726" s="538"/>
      <c r="I726" s="538"/>
      <c r="J726" s="538"/>
      <c r="K726" s="538"/>
      <c r="L726" s="538"/>
      <c r="M726" s="538"/>
      <c r="N726" s="538"/>
      <c r="O726" s="538"/>
      <c r="P726" s="538"/>
      <c r="Q726" s="538"/>
      <c r="R726" s="538"/>
      <c r="S726" s="538"/>
      <c r="T726" s="538"/>
      <c r="U726" s="538"/>
      <c r="V726" s="538"/>
      <c r="W726" s="538"/>
      <c r="X726" s="538"/>
      <c r="Y726" s="538"/>
      <c r="Z726" s="538"/>
    </row>
    <row r="727" spans="1:26" ht="18" customHeight="1">
      <c r="A727" s="538"/>
      <c r="B727" s="538"/>
      <c r="C727" s="538"/>
      <c r="D727" s="538"/>
      <c r="E727" s="538"/>
      <c r="F727" s="538"/>
      <c r="G727" s="538"/>
      <c r="H727" s="538"/>
      <c r="I727" s="538"/>
      <c r="J727" s="538"/>
      <c r="K727" s="538"/>
      <c r="L727" s="538"/>
      <c r="M727" s="538"/>
      <c r="N727" s="538"/>
      <c r="O727" s="538"/>
      <c r="P727" s="538"/>
      <c r="Q727" s="538"/>
      <c r="R727" s="538"/>
      <c r="S727" s="538"/>
      <c r="T727" s="538"/>
      <c r="U727" s="538"/>
      <c r="V727" s="538"/>
      <c r="W727" s="538"/>
      <c r="X727" s="538"/>
      <c r="Y727" s="538"/>
      <c r="Z727" s="538"/>
    </row>
    <row r="728" spans="1:26" ht="18" customHeight="1">
      <c r="A728" s="538"/>
      <c r="B728" s="538"/>
      <c r="C728" s="538"/>
      <c r="D728" s="538"/>
      <c r="E728" s="538"/>
      <c r="F728" s="538"/>
      <c r="G728" s="538"/>
      <c r="H728" s="538"/>
      <c r="I728" s="538"/>
      <c r="J728" s="538"/>
      <c r="K728" s="538"/>
      <c r="L728" s="538"/>
      <c r="M728" s="538"/>
      <c r="N728" s="538"/>
      <c r="O728" s="538"/>
      <c r="P728" s="538"/>
      <c r="Q728" s="538"/>
      <c r="R728" s="538"/>
      <c r="S728" s="538"/>
      <c r="T728" s="538"/>
      <c r="U728" s="538"/>
      <c r="V728" s="538"/>
      <c r="W728" s="538"/>
      <c r="X728" s="538"/>
      <c r="Y728" s="538"/>
      <c r="Z728" s="538"/>
    </row>
    <row r="729" spans="1:26" ht="18" customHeight="1">
      <c r="A729" s="538"/>
      <c r="B729" s="538"/>
      <c r="C729" s="538"/>
      <c r="D729" s="538"/>
      <c r="E729" s="538"/>
      <c r="F729" s="538"/>
      <c r="G729" s="538"/>
      <c r="H729" s="538"/>
      <c r="I729" s="538"/>
      <c r="J729" s="538"/>
      <c r="K729" s="538"/>
      <c r="L729" s="538"/>
      <c r="M729" s="538"/>
      <c r="N729" s="538"/>
      <c r="O729" s="538"/>
      <c r="P729" s="538"/>
      <c r="Q729" s="538"/>
      <c r="R729" s="538"/>
      <c r="S729" s="538"/>
      <c r="T729" s="538"/>
      <c r="U729" s="538"/>
      <c r="V729" s="538"/>
      <c r="W729" s="538"/>
      <c r="X729" s="538"/>
      <c r="Y729" s="538"/>
      <c r="Z729" s="538"/>
    </row>
    <row r="730" spans="1:26" ht="18" customHeight="1">
      <c r="A730" s="538"/>
      <c r="B730" s="538"/>
      <c r="C730" s="538"/>
      <c r="D730" s="538"/>
      <c r="E730" s="538"/>
      <c r="F730" s="538"/>
      <c r="G730" s="538"/>
      <c r="H730" s="538"/>
      <c r="I730" s="538"/>
      <c r="J730" s="538"/>
      <c r="K730" s="538"/>
      <c r="L730" s="538"/>
      <c r="M730" s="538"/>
      <c r="N730" s="538"/>
      <c r="O730" s="538"/>
      <c r="P730" s="538"/>
      <c r="Q730" s="538"/>
      <c r="R730" s="538"/>
      <c r="S730" s="538"/>
      <c r="T730" s="538"/>
      <c r="U730" s="538"/>
      <c r="V730" s="538"/>
      <c r="W730" s="538"/>
      <c r="X730" s="538"/>
      <c r="Y730" s="538"/>
      <c r="Z730" s="538"/>
    </row>
    <row r="731" spans="1:26" ht="18" customHeight="1">
      <c r="A731" s="538"/>
      <c r="B731" s="538"/>
      <c r="C731" s="538"/>
      <c r="D731" s="538"/>
      <c r="E731" s="538"/>
      <c r="F731" s="538"/>
      <c r="G731" s="538"/>
      <c r="H731" s="538"/>
      <c r="I731" s="538"/>
      <c r="J731" s="538"/>
      <c r="K731" s="538"/>
      <c r="L731" s="538"/>
      <c r="M731" s="538"/>
      <c r="N731" s="538"/>
      <c r="O731" s="538"/>
      <c r="P731" s="538"/>
      <c r="Q731" s="538"/>
      <c r="R731" s="538"/>
      <c r="S731" s="538"/>
      <c r="T731" s="538"/>
      <c r="U731" s="538"/>
      <c r="V731" s="538"/>
      <c r="W731" s="538"/>
      <c r="X731" s="538"/>
      <c r="Y731" s="538"/>
      <c r="Z731" s="538"/>
    </row>
    <row r="732" spans="1:26" ht="18" customHeight="1">
      <c r="A732" s="538"/>
      <c r="B732" s="538"/>
      <c r="C732" s="538"/>
      <c r="D732" s="538"/>
      <c r="E732" s="538"/>
      <c r="F732" s="538"/>
      <c r="G732" s="538"/>
      <c r="H732" s="538"/>
      <c r="I732" s="538"/>
      <c r="J732" s="538"/>
      <c r="K732" s="538"/>
      <c r="L732" s="538"/>
      <c r="M732" s="538"/>
      <c r="N732" s="538"/>
      <c r="O732" s="538"/>
      <c r="P732" s="538"/>
      <c r="Q732" s="538"/>
      <c r="R732" s="538"/>
      <c r="S732" s="538"/>
      <c r="T732" s="538"/>
      <c r="U732" s="538"/>
      <c r="V732" s="538"/>
      <c r="W732" s="538"/>
      <c r="X732" s="538"/>
      <c r="Y732" s="538"/>
      <c r="Z732" s="538"/>
    </row>
    <row r="733" spans="1:26" ht="18" customHeight="1">
      <c r="A733" s="538"/>
      <c r="B733" s="538"/>
      <c r="C733" s="538"/>
      <c r="D733" s="538"/>
      <c r="E733" s="538"/>
      <c r="F733" s="538"/>
      <c r="G733" s="538"/>
      <c r="H733" s="538"/>
      <c r="I733" s="538"/>
      <c r="J733" s="538"/>
      <c r="K733" s="538"/>
      <c r="L733" s="538"/>
      <c r="M733" s="538"/>
      <c r="N733" s="538"/>
      <c r="O733" s="538"/>
      <c r="P733" s="538"/>
      <c r="Q733" s="538"/>
      <c r="R733" s="538"/>
      <c r="S733" s="538"/>
      <c r="T733" s="538"/>
      <c r="U733" s="538"/>
      <c r="V733" s="538"/>
      <c r="W733" s="538"/>
      <c r="X733" s="538"/>
      <c r="Y733" s="538"/>
      <c r="Z733" s="538"/>
    </row>
    <row r="734" spans="1:26" ht="18" customHeight="1">
      <c r="A734" s="538"/>
      <c r="B734" s="538"/>
      <c r="C734" s="538"/>
      <c r="D734" s="538"/>
      <c r="E734" s="538"/>
      <c r="F734" s="538"/>
      <c r="G734" s="538"/>
      <c r="H734" s="538"/>
      <c r="I734" s="538"/>
      <c r="J734" s="538"/>
      <c r="K734" s="538"/>
      <c r="L734" s="538"/>
      <c r="M734" s="538"/>
      <c r="N734" s="538"/>
      <c r="O734" s="538"/>
      <c r="P734" s="538"/>
      <c r="Q734" s="538"/>
      <c r="R734" s="538"/>
      <c r="S734" s="538"/>
      <c r="T734" s="538"/>
      <c r="U734" s="538"/>
      <c r="V734" s="538"/>
      <c r="W734" s="538"/>
      <c r="X734" s="538"/>
      <c r="Y734" s="538"/>
      <c r="Z734" s="538"/>
    </row>
    <row r="735" spans="1:26" ht="18" customHeight="1">
      <c r="A735" s="538"/>
      <c r="B735" s="538"/>
      <c r="C735" s="538"/>
      <c r="D735" s="538"/>
      <c r="E735" s="538"/>
      <c r="F735" s="538"/>
      <c r="G735" s="538"/>
      <c r="H735" s="538"/>
      <c r="I735" s="538"/>
      <c r="J735" s="538"/>
      <c r="K735" s="538"/>
      <c r="L735" s="538"/>
      <c r="M735" s="538"/>
      <c r="N735" s="538"/>
      <c r="O735" s="538"/>
      <c r="P735" s="538"/>
      <c r="Q735" s="538"/>
      <c r="R735" s="538"/>
      <c r="S735" s="538"/>
      <c r="T735" s="538"/>
      <c r="U735" s="538"/>
      <c r="V735" s="538"/>
      <c r="W735" s="538"/>
      <c r="X735" s="538"/>
      <c r="Y735" s="538"/>
      <c r="Z735" s="538"/>
    </row>
    <row r="736" spans="1:26" ht="18" customHeight="1">
      <c r="A736" s="538"/>
      <c r="B736" s="538"/>
      <c r="C736" s="538"/>
      <c r="D736" s="538"/>
      <c r="E736" s="538"/>
      <c r="F736" s="538"/>
      <c r="G736" s="538"/>
      <c r="H736" s="538"/>
      <c r="I736" s="538"/>
      <c r="J736" s="538"/>
      <c r="K736" s="538"/>
      <c r="L736" s="538"/>
      <c r="M736" s="538"/>
      <c r="N736" s="538"/>
      <c r="O736" s="538"/>
      <c r="P736" s="538"/>
      <c r="Q736" s="538"/>
      <c r="R736" s="538"/>
      <c r="S736" s="538"/>
      <c r="T736" s="538"/>
      <c r="U736" s="538"/>
      <c r="V736" s="538"/>
      <c r="W736" s="538"/>
      <c r="X736" s="538"/>
      <c r="Y736" s="538"/>
      <c r="Z736" s="538"/>
    </row>
    <row r="737" spans="1:26" ht="18" customHeight="1">
      <c r="A737" s="538"/>
      <c r="B737" s="538"/>
      <c r="C737" s="538"/>
      <c r="D737" s="538"/>
      <c r="E737" s="538"/>
      <c r="F737" s="538"/>
      <c r="G737" s="538"/>
      <c r="H737" s="538"/>
      <c r="I737" s="538"/>
      <c r="J737" s="538"/>
      <c r="K737" s="538"/>
      <c r="L737" s="538"/>
      <c r="M737" s="538"/>
      <c r="N737" s="538"/>
      <c r="O737" s="538"/>
      <c r="P737" s="538"/>
      <c r="Q737" s="538"/>
      <c r="R737" s="538"/>
      <c r="S737" s="538"/>
      <c r="T737" s="538"/>
      <c r="U737" s="538"/>
      <c r="V737" s="538"/>
      <c r="W737" s="538"/>
      <c r="X737" s="538"/>
      <c r="Y737" s="538"/>
      <c r="Z737" s="538"/>
    </row>
    <row r="738" spans="1:26" ht="18" customHeight="1">
      <c r="A738" s="538"/>
      <c r="B738" s="538"/>
      <c r="C738" s="538"/>
      <c r="D738" s="538"/>
      <c r="E738" s="538"/>
      <c r="F738" s="538"/>
      <c r="G738" s="538"/>
      <c r="H738" s="538"/>
      <c r="I738" s="538"/>
      <c r="J738" s="538"/>
      <c r="K738" s="538"/>
      <c r="L738" s="538"/>
      <c r="M738" s="538"/>
      <c r="N738" s="538"/>
      <c r="O738" s="538"/>
      <c r="P738" s="538"/>
      <c r="Q738" s="538"/>
      <c r="R738" s="538"/>
      <c r="S738" s="538"/>
      <c r="T738" s="538"/>
      <c r="U738" s="538"/>
      <c r="V738" s="538"/>
      <c r="W738" s="538"/>
      <c r="X738" s="538"/>
      <c r="Y738" s="538"/>
      <c r="Z738" s="538"/>
    </row>
    <row r="739" spans="1:26" ht="18" customHeight="1">
      <c r="A739" s="538"/>
      <c r="B739" s="538"/>
      <c r="C739" s="538"/>
      <c r="D739" s="538"/>
      <c r="E739" s="538"/>
      <c r="F739" s="538"/>
      <c r="G739" s="538"/>
      <c r="H739" s="538"/>
      <c r="I739" s="538"/>
      <c r="J739" s="538"/>
      <c r="K739" s="538"/>
      <c r="L739" s="538"/>
      <c r="M739" s="538"/>
      <c r="N739" s="538"/>
      <c r="O739" s="538"/>
      <c r="P739" s="538"/>
      <c r="Q739" s="538"/>
      <c r="R739" s="538"/>
      <c r="S739" s="538"/>
      <c r="T739" s="538"/>
      <c r="U739" s="538"/>
      <c r="V739" s="538"/>
      <c r="W739" s="538"/>
      <c r="X739" s="538"/>
      <c r="Y739" s="538"/>
      <c r="Z739" s="538"/>
    </row>
    <row r="740" spans="1:26" ht="18" customHeight="1">
      <c r="A740" s="538"/>
      <c r="B740" s="538"/>
      <c r="C740" s="538"/>
      <c r="D740" s="538"/>
      <c r="E740" s="538"/>
      <c r="F740" s="538"/>
      <c r="G740" s="538"/>
      <c r="H740" s="538"/>
      <c r="I740" s="538"/>
      <c r="J740" s="538"/>
      <c r="K740" s="538"/>
      <c r="L740" s="538"/>
      <c r="M740" s="538"/>
      <c r="N740" s="538"/>
      <c r="O740" s="538"/>
      <c r="P740" s="538"/>
      <c r="Q740" s="538"/>
      <c r="R740" s="538"/>
      <c r="S740" s="538"/>
      <c r="T740" s="538"/>
      <c r="U740" s="538"/>
      <c r="V740" s="538"/>
      <c r="W740" s="538"/>
      <c r="X740" s="538"/>
      <c r="Y740" s="538"/>
      <c r="Z740" s="538"/>
    </row>
    <row r="741" spans="1:26" ht="18" customHeight="1">
      <c r="A741" s="538"/>
      <c r="B741" s="538"/>
      <c r="C741" s="538"/>
      <c r="D741" s="538"/>
      <c r="E741" s="538"/>
      <c r="F741" s="538"/>
      <c r="G741" s="538"/>
      <c r="H741" s="538"/>
      <c r="I741" s="538"/>
      <c r="J741" s="538"/>
      <c r="K741" s="538"/>
      <c r="L741" s="538"/>
      <c r="M741" s="538"/>
      <c r="N741" s="538"/>
      <c r="O741" s="538"/>
      <c r="P741" s="538"/>
      <c r="Q741" s="538"/>
      <c r="R741" s="538"/>
      <c r="S741" s="538"/>
      <c r="T741" s="538"/>
      <c r="U741" s="538"/>
      <c r="V741" s="538"/>
      <c r="W741" s="538"/>
      <c r="X741" s="538"/>
      <c r="Y741" s="538"/>
      <c r="Z741" s="538"/>
    </row>
    <row r="742" spans="1:26" ht="18" customHeight="1">
      <c r="A742" s="538"/>
      <c r="B742" s="538"/>
      <c r="C742" s="538"/>
      <c r="D742" s="538"/>
      <c r="E742" s="538"/>
      <c r="F742" s="538"/>
      <c r="G742" s="538"/>
      <c r="H742" s="538"/>
      <c r="I742" s="538"/>
      <c r="J742" s="538"/>
      <c r="K742" s="538"/>
      <c r="L742" s="538"/>
      <c r="M742" s="538"/>
      <c r="N742" s="538"/>
      <c r="O742" s="538"/>
      <c r="P742" s="538"/>
      <c r="Q742" s="538"/>
      <c r="R742" s="538"/>
      <c r="S742" s="538"/>
      <c r="T742" s="538"/>
      <c r="U742" s="538"/>
      <c r="V742" s="538"/>
      <c r="W742" s="538"/>
      <c r="X742" s="538"/>
      <c r="Y742" s="538"/>
      <c r="Z742" s="538"/>
    </row>
    <row r="743" spans="1:26" ht="18" customHeight="1">
      <c r="A743" s="538"/>
      <c r="B743" s="538"/>
      <c r="C743" s="538"/>
      <c r="D743" s="538"/>
      <c r="E743" s="538"/>
      <c r="F743" s="538"/>
      <c r="G743" s="538"/>
      <c r="H743" s="538"/>
      <c r="I743" s="538"/>
      <c r="J743" s="538"/>
      <c r="K743" s="538"/>
      <c r="L743" s="538"/>
      <c r="M743" s="538"/>
      <c r="N743" s="538"/>
      <c r="O743" s="538"/>
      <c r="P743" s="538"/>
      <c r="Q743" s="538"/>
      <c r="R743" s="538"/>
      <c r="S743" s="538"/>
      <c r="T743" s="538"/>
      <c r="U743" s="538"/>
      <c r="V743" s="538"/>
      <c r="W743" s="538"/>
      <c r="X743" s="538"/>
      <c r="Y743" s="538"/>
      <c r="Z743" s="538"/>
    </row>
    <row r="744" spans="1:26" ht="18" customHeight="1">
      <c r="A744" s="538"/>
      <c r="B744" s="538"/>
      <c r="C744" s="538"/>
      <c r="D744" s="538"/>
      <c r="E744" s="538"/>
      <c r="F744" s="538"/>
      <c r="G744" s="538"/>
      <c r="H744" s="538"/>
      <c r="I744" s="538"/>
      <c r="J744" s="538"/>
      <c r="K744" s="538"/>
      <c r="L744" s="538"/>
      <c r="M744" s="538"/>
      <c r="N744" s="538"/>
      <c r="O744" s="538"/>
      <c r="P744" s="538"/>
      <c r="Q744" s="538"/>
      <c r="R744" s="538"/>
      <c r="S744" s="538"/>
      <c r="T744" s="538"/>
      <c r="U744" s="538"/>
      <c r="V744" s="538"/>
      <c r="W744" s="538"/>
      <c r="X744" s="538"/>
      <c r="Y744" s="538"/>
      <c r="Z744" s="538"/>
    </row>
    <row r="745" spans="1:26" ht="18" customHeight="1">
      <c r="A745" s="538"/>
      <c r="B745" s="538"/>
      <c r="C745" s="538"/>
      <c r="D745" s="538"/>
      <c r="E745" s="538"/>
      <c r="F745" s="538"/>
      <c r="G745" s="538"/>
      <c r="H745" s="538"/>
      <c r="I745" s="538"/>
      <c r="J745" s="538"/>
      <c r="K745" s="538"/>
      <c r="L745" s="538"/>
      <c r="M745" s="538"/>
      <c r="N745" s="538"/>
      <c r="O745" s="538"/>
      <c r="P745" s="538"/>
      <c r="Q745" s="538"/>
      <c r="R745" s="538"/>
      <c r="S745" s="538"/>
      <c r="T745" s="538"/>
      <c r="U745" s="538"/>
      <c r="V745" s="538"/>
      <c r="W745" s="538"/>
      <c r="X745" s="538"/>
      <c r="Y745" s="538"/>
      <c r="Z745" s="538"/>
    </row>
    <row r="746" spans="1:26" ht="18" customHeight="1">
      <c r="A746" s="538"/>
      <c r="B746" s="538"/>
      <c r="C746" s="538"/>
      <c r="D746" s="538"/>
      <c r="E746" s="538"/>
      <c r="F746" s="538"/>
      <c r="G746" s="538"/>
      <c r="H746" s="538"/>
      <c r="I746" s="538"/>
      <c r="J746" s="538"/>
      <c r="K746" s="538"/>
      <c r="L746" s="538"/>
      <c r="M746" s="538"/>
      <c r="N746" s="538"/>
      <c r="O746" s="538"/>
      <c r="P746" s="538"/>
      <c r="Q746" s="538"/>
      <c r="R746" s="538"/>
      <c r="S746" s="538"/>
      <c r="T746" s="538"/>
      <c r="U746" s="538"/>
      <c r="V746" s="538"/>
      <c r="W746" s="538"/>
      <c r="X746" s="538"/>
      <c r="Y746" s="538"/>
      <c r="Z746" s="538"/>
    </row>
    <row r="747" spans="1:26" ht="18" customHeight="1">
      <c r="A747" s="538"/>
      <c r="B747" s="538"/>
      <c r="C747" s="538"/>
      <c r="D747" s="538"/>
      <c r="E747" s="538"/>
      <c r="F747" s="538"/>
      <c r="G747" s="538"/>
      <c r="H747" s="538"/>
      <c r="I747" s="538"/>
      <c r="J747" s="538"/>
      <c r="K747" s="538"/>
      <c r="L747" s="538"/>
      <c r="M747" s="538"/>
      <c r="N747" s="538"/>
      <c r="O747" s="538"/>
      <c r="P747" s="538"/>
      <c r="Q747" s="538"/>
      <c r="R747" s="538"/>
      <c r="S747" s="538"/>
      <c r="T747" s="538"/>
      <c r="U747" s="538"/>
      <c r="V747" s="538"/>
      <c r="W747" s="538"/>
      <c r="X747" s="538"/>
      <c r="Y747" s="538"/>
      <c r="Z747" s="538"/>
    </row>
    <row r="748" spans="1:26" ht="18" customHeight="1">
      <c r="A748" s="538"/>
      <c r="B748" s="538"/>
      <c r="C748" s="538"/>
      <c r="D748" s="538"/>
      <c r="E748" s="538"/>
      <c r="F748" s="538"/>
      <c r="G748" s="538"/>
      <c r="H748" s="538"/>
      <c r="I748" s="538"/>
      <c r="J748" s="538"/>
      <c r="K748" s="538"/>
      <c r="L748" s="538"/>
      <c r="M748" s="538"/>
      <c r="N748" s="538"/>
      <c r="O748" s="538"/>
      <c r="P748" s="538"/>
      <c r="Q748" s="538"/>
      <c r="R748" s="538"/>
      <c r="S748" s="538"/>
      <c r="T748" s="538"/>
      <c r="U748" s="538"/>
      <c r="V748" s="538"/>
      <c r="W748" s="538"/>
      <c r="X748" s="538"/>
      <c r="Y748" s="538"/>
      <c r="Z748" s="538"/>
    </row>
    <row r="749" spans="1:26" ht="18" customHeight="1">
      <c r="A749" s="538"/>
      <c r="B749" s="538"/>
      <c r="C749" s="538"/>
      <c r="D749" s="538"/>
      <c r="E749" s="538"/>
      <c r="F749" s="538"/>
      <c r="G749" s="538"/>
      <c r="H749" s="538"/>
      <c r="I749" s="538"/>
      <c r="J749" s="538"/>
      <c r="K749" s="538"/>
      <c r="L749" s="538"/>
      <c r="M749" s="538"/>
      <c r="N749" s="538"/>
      <c r="O749" s="538"/>
      <c r="P749" s="538"/>
      <c r="Q749" s="538"/>
      <c r="R749" s="538"/>
      <c r="S749" s="538"/>
      <c r="T749" s="538"/>
      <c r="U749" s="538"/>
      <c r="V749" s="538"/>
      <c r="W749" s="538"/>
      <c r="X749" s="538"/>
      <c r="Y749" s="538"/>
      <c r="Z749" s="538"/>
    </row>
    <row r="750" spans="1:26" ht="18" customHeight="1">
      <c r="A750" s="538"/>
      <c r="B750" s="538"/>
      <c r="C750" s="538"/>
      <c r="D750" s="538"/>
      <c r="E750" s="538"/>
      <c r="F750" s="538"/>
      <c r="G750" s="538"/>
      <c r="H750" s="538"/>
      <c r="I750" s="538"/>
      <c r="J750" s="538"/>
      <c r="K750" s="538"/>
      <c r="L750" s="538"/>
      <c r="M750" s="538"/>
      <c r="N750" s="538"/>
      <c r="O750" s="538"/>
      <c r="P750" s="538"/>
      <c r="Q750" s="538"/>
      <c r="R750" s="538"/>
      <c r="S750" s="538"/>
      <c r="T750" s="538"/>
      <c r="U750" s="538"/>
      <c r="V750" s="538"/>
      <c r="W750" s="538"/>
      <c r="X750" s="538"/>
      <c r="Y750" s="538"/>
      <c r="Z750" s="538"/>
    </row>
    <row r="751" spans="1:26" ht="18" customHeight="1">
      <c r="A751" s="538"/>
      <c r="B751" s="538"/>
      <c r="C751" s="538"/>
      <c r="D751" s="538"/>
      <c r="E751" s="538"/>
      <c r="F751" s="538"/>
      <c r="G751" s="538"/>
      <c r="H751" s="538"/>
      <c r="I751" s="538"/>
      <c r="J751" s="538"/>
      <c r="K751" s="538"/>
      <c r="L751" s="538"/>
      <c r="M751" s="538"/>
      <c r="N751" s="538"/>
      <c r="O751" s="538"/>
      <c r="P751" s="538"/>
      <c r="Q751" s="538"/>
      <c r="R751" s="538"/>
      <c r="S751" s="538"/>
      <c r="T751" s="538"/>
      <c r="U751" s="538"/>
      <c r="V751" s="538"/>
      <c r="W751" s="538"/>
      <c r="X751" s="538"/>
      <c r="Y751" s="538"/>
      <c r="Z751" s="538"/>
    </row>
    <row r="752" spans="1:26" ht="18" customHeight="1">
      <c r="A752" s="538"/>
      <c r="B752" s="538"/>
      <c r="C752" s="538"/>
      <c r="D752" s="538"/>
      <c r="E752" s="538"/>
      <c r="F752" s="538"/>
      <c r="G752" s="538"/>
      <c r="H752" s="538"/>
      <c r="I752" s="538"/>
      <c r="J752" s="538"/>
      <c r="K752" s="538"/>
      <c r="L752" s="538"/>
      <c r="M752" s="538"/>
      <c r="N752" s="538"/>
      <c r="O752" s="538"/>
      <c r="P752" s="538"/>
      <c r="Q752" s="538"/>
      <c r="R752" s="538"/>
      <c r="S752" s="538"/>
      <c r="T752" s="538"/>
      <c r="U752" s="538"/>
      <c r="V752" s="538"/>
      <c r="W752" s="538"/>
      <c r="X752" s="538"/>
      <c r="Y752" s="538"/>
      <c r="Z752" s="538"/>
    </row>
    <row r="753" spans="1:26" ht="18" customHeight="1">
      <c r="A753" s="538"/>
      <c r="B753" s="538"/>
      <c r="C753" s="538"/>
      <c r="D753" s="538"/>
      <c r="E753" s="538"/>
      <c r="F753" s="538"/>
      <c r="G753" s="538"/>
      <c r="H753" s="538"/>
      <c r="I753" s="538"/>
      <c r="J753" s="538"/>
      <c r="K753" s="538"/>
      <c r="L753" s="538"/>
      <c r="M753" s="538"/>
      <c r="N753" s="538"/>
      <c r="O753" s="538"/>
      <c r="P753" s="538"/>
      <c r="Q753" s="538"/>
      <c r="R753" s="538"/>
      <c r="S753" s="538"/>
      <c r="T753" s="538"/>
      <c r="U753" s="538"/>
      <c r="V753" s="538"/>
      <c r="W753" s="538"/>
      <c r="X753" s="538"/>
      <c r="Y753" s="538"/>
      <c r="Z753" s="538"/>
    </row>
    <row r="754" spans="1:26" ht="18" customHeight="1">
      <c r="A754" s="538"/>
      <c r="B754" s="538"/>
      <c r="C754" s="538"/>
      <c r="D754" s="538"/>
      <c r="E754" s="538"/>
      <c r="F754" s="538"/>
      <c r="G754" s="538"/>
      <c r="H754" s="538"/>
      <c r="I754" s="538"/>
      <c r="J754" s="538"/>
      <c r="K754" s="538"/>
      <c r="L754" s="538"/>
      <c r="M754" s="538"/>
      <c r="N754" s="538"/>
      <c r="O754" s="538"/>
      <c r="P754" s="538"/>
      <c r="Q754" s="538"/>
      <c r="R754" s="538"/>
      <c r="S754" s="538"/>
      <c r="T754" s="538"/>
      <c r="U754" s="538"/>
      <c r="V754" s="538"/>
      <c r="W754" s="538"/>
      <c r="X754" s="538"/>
      <c r="Y754" s="538"/>
      <c r="Z754" s="538"/>
    </row>
    <row r="755" spans="1:26" ht="18" customHeight="1">
      <c r="A755" s="538"/>
      <c r="B755" s="538"/>
      <c r="C755" s="538"/>
      <c r="D755" s="538"/>
      <c r="E755" s="538"/>
      <c r="F755" s="538"/>
      <c r="G755" s="538"/>
      <c r="H755" s="538"/>
      <c r="I755" s="538"/>
      <c r="J755" s="538"/>
      <c r="K755" s="538"/>
      <c r="L755" s="538"/>
      <c r="M755" s="538"/>
      <c r="N755" s="538"/>
      <c r="O755" s="538"/>
      <c r="P755" s="538"/>
      <c r="Q755" s="538"/>
      <c r="R755" s="538"/>
      <c r="S755" s="538"/>
      <c r="T755" s="538"/>
      <c r="U755" s="538"/>
      <c r="V755" s="538"/>
      <c r="W755" s="538"/>
      <c r="X755" s="538"/>
      <c r="Y755" s="538"/>
      <c r="Z755" s="538"/>
    </row>
    <row r="756" spans="1:26" ht="18" customHeight="1">
      <c r="A756" s="538"/>
      <c r="B756" s="538"/>
      <c r="C756" s="538"/>
      <c r="D756" s="538"/>
      <c r="E756" s="538"/>
      <c r="F756" s="538"/>
      <c r="G756" s="538"/>
      <c r="H756" s="538"/>
      <c r="I756" s="538"/>
      <c r="J756" s="538"/>
      <c r="K756" s="538"/>
      <c r="L756" s="538"/>
      <c r="M756" s="538"/>
      <c r="N756" s="538"/>
      <c r="O756" s="538"/>
      <c r="P756" s="538"/>
      <c r="Q756" s="538"/>
      <c r="R756" s="538"/>
      <c r="S756" s="538"/>
      <c r="T756" s="538"/>
      <c r="U756" s="538"/>
      <c r="V756" s="538"/>
      <c r="W756" s="538"/>
      <c r="X756" s="538"/>
      <c r="Y756" s="538"/>
      <c r="Z756" s="538"/>
    </row>
    <row r="757" spans="1:26" ht="18" customHeight="1">
      <c r="A757" s="538"/>
      <c r="B757" s="538"/>
      <c r="C757" s="538"/>
      <c r="D757" s="538"/>
      <c r="E757" s="538"/>
      <c r="F757" s="538"/>
      <c r="G757" s="538"/>
      <c r="H757" s="538"/>
      <c r="I757" s="538"/>
      <c r="J757" s="538"/>
      <c r="K757" s="538"/>
      <c r="L757" s="538"/>
      <c r="M757" s="538"/>
      <c r="N757" s="538"/>
      <c r="O757" s="538"/>
      <c r="P757" s="538"/>
      <c r="Q757" s="538"/>
      <c r="R757" s="538"/>
      <c r="S757" s="538"/>
      <c r="T757" s="538"/>
      <c r="U757" s="538"/>
      <c r="V757" s="538"/>
      <c r="W757" s="538"/>
      <c r="X757" s="538"/>
      <c r="Y757" s="538"/>
      <c r="Z757" s="538"/>
    </row>
    <row r="758" spans="1:26" ht="18" customHeight="1">
      <c r="A758" s="538"/>
      <c r="B758" s="538"/>
      <c r="C758" s="538"/>
      <c r="D758" s="538"/>
      <c r="E758" s="538"/>
      <c r="F758" s="538"/>
      <c r="G758" s="538"/>
      <c r="H758" s="538"/>
      <c r="I758" s="538"/>
      <c r="J758" s="538"/>
      <c r="K758" s="538"/>
      <c r="L758" s="538"/>
      <c r="M758" s="538"/>
      <c r="N758" s="538"/>
      <c r="O758" s="538"/>
      <c r="P758" s="538"/>
      <c r="Q758" s="538"/>
      <c r="R758" s="538"/>
      <c r="S758" s="538"/>
      <c r="T758" s="538"/>
      <c r="U758" s="538"/>
      <c r="V758" s="538"/>
      <c r="W758" s="538"/>
      <c r="X758" s="538"/>
      <c r="Y758" s="538"/>
      <c r="Z758" s="538"/>
    </row>
    <row r="759" spans="1:26" ht="18" customHeight="1">
      <c r="A759" s="538"/>
      <c r="B759" s="538"/>
      <c r="C759" s="538"/>
      <c r="D759" s="538"/>
      <c r="E759" s="538"/>
      <c r="F759" s="538"/>
      <c r="G759" s="538"/>
      <c r="H759" s="538"/>
      <c r="I759" s="538"/>
      <c r="J759" s="538"/>
      <c r="K759" s="538"/>
      <c r="L759" s="538"/>
      <c r="M759" s="538"/>
      <c r="N759" s="538"/>
      <c r="O759" s="538"/>
      <c r="P759" s="538"/>
      <c r="Q759" s="538"/>
      <c r="R759" s="538"/>
      <c r="S759" s="538"/>
      <c r="T759" s="538"/>
      <c r="U759" s="538"/>
      <c r="V759" s="538"/>
      <c r="W759" s="538"/>
      <c r="X759" s="538"/>
      <c r="Y759" s="538"/>
      <c r="Z759" s="538"/>
    </row>
    <row r="760" spans="1:26" ht="18" customHeight="1">
      <c r="A760" s="538"/>
      <c r="B760" s="538"/>
      <c r="C760" s="538"/>
      <c r="D760" s="538"/>
      <c r="E760" s="538"/>
      <c r="F760" s="538"/>
      <c r="G760" s="538"/>
      <c r="H760" s="538"/>
      <c r="I760" s="538"/>
      <c r="J760" s="538"/>
      <c r="K760" s="538"/>
      <c r="L760" s="538"/>
      <c r="M760" s="538"/>
      <c r="N760" s="538"/>
      <c r="O760" s="538"/>
      <c r="P760" s="538"/>
      <c r="Q760" s="538"/>
      <c r="R760" s="538"/>
      <c r="S760" s="538"/>
      <c r="T760" s="538"/>
      <c r="U760" s="538"/>
      <c r="V760" s="538"/>
      <c r="W760" s="538"/>
      <c r="X760" s="538"/>
      <c r="Y760" s="538"/>
      <c r="Z760" s="538"/>
    </row>
    <row r="761" spans="1:26" ht="18" customHeight="1">
      <c r="A761" s="538"/>
      <c r="B761" s="538"/>
      <c r="C761" s="538"/>
      <c r="D761" s="538"/>
      <c r="E761" s="538"/>
      <c r="F761" s="538"/>
      <c r="G761" s="538"/>
      <c r="H761" s="538"/>
      <c r="I761" s="538"/>
      <c r="J761" s="538"/>
      <c r="K761" s="538"/>
      <c r="L761" s="538"/>
      <c r="M761" s="538"/>
      <c r="N761" s="538"/>
      <c r="O761" s="538"/>
      <c r="P761" s="538"/>
      <c r="Q761" s="538"/>
      <c r="R761" s="538"/>
      <c r="S761" s="538"/>
      <c r="T761" s="538"/>
      <c r="U761" s="538"/>
      <c r="V761" s="538"/>
      <c r="W761" s="538"/>
      <c r="X761" s="538"/>
      <c r="Y761" s="538"/>
      <c r="Z761" s="538"/>
    </row>
    <row r="762" spans="1:26" ht="18" customHeight="1">
      <c r="A762" s="538"/>
      <c r="B762" s="538"/>
      <c r="C762" s="538"/>
      <c r="D762" s="538"/>
      <c r="E762" s="538"/>
      <c r="F762" s="538"/>
      <c r="G762" s="538"/>
      <c r="H762" s="538"/>
      <c r="I762" s="538"/>
      <c r="J762" s="538"/>
      <c r="K762" s="538"/>
      <c r="L762" s="538"/>
      <c r="M762" s="538"/>
      <c r="N762" s="538"/>
      <c r="O762" s="538"/>
      <c r="P762" s="538"/>
      <c r="Q762" s="538"/>
      <c r="R762" s="538"/>
      <c r="S762" s="538"/>
      <c r="T762" s="538"/>
      <c r="U762" s="538"/>
      <c r="V762" s="538"/>
      <c r="W762" s="538"/>
      <c r="X762" s="538"/>
      <c r="Y762" s="538"/>
      <c r="Z762" s="538"/>
    </row>
    <row r="763" spans="1:26" ht="18" customHeight="1">
      <c r="A763" s="538"/>
      <c r="B763" s="538"/>
      <c r="C763" s="538"/>
      <c r="D763" s="538"/>
      <c r="E763" s="538"/>
      <c r="F763" s="538"/>
      <c r="G763" s="538"/>
      <c r="H763" s="538"/>
      <c r="I763" s="538"/>
      <c r="J763" s="538"/>
      <c r="K763" s="538"/>
      <c r="L763" s="538"/>
      <c r="M763" s="538"/>
      <c r="N763" s="538"/>
      <c r="O763" s="538"/>
      <c r="P763" s="538"/>
      <c r="Q763" s="538"/>
      <c r="R763" s="538"/>
      <c r="S763" s="538"/>
      <c r="T763" s="538"/>
      <c r="U763" s="538"/>
      <c r="V763" s="538"/>
      <c r="W763" s="538"/>
      <c r="X763" s="538"/>
      <c r="Y763" s="538"/>
      <c r="Z763" s="538"/>
    </row>
    <row r="764" spans="1:26" ht="18" customHeight="1">
      <c r="A764" s="538"/>
      <c r="B764" s="538"/>
      <c r="C764" s="538"/>
      <c r="D764" s="538"/>
      <c r="E764" s="538"/>
      <c r="F764" s="538"/>
      <c r="G764" s="538"/>
      <c r="H764" s="538"/>
      <c r="I764" s="538"/>
      <c r="J764" s="538"/>
      <c r="K764" s="538"/>
      <c r="L764" s="538"/>
      <c r="M764" s="538"/>
      <c r="N764" s="538"/>
      <c r="O764" s="538"/>
      <c r="P764" s="538"/>
      <c r="Q764" s="538"/>
      <c r="R764" s="538"/>
      <c r="S764" s="538"/>
      <c r="T764" s="538"/>
      <c r="U764" s="538"/>
      <c r="V764" s="538"/>
      <c r="W764" s="538"/>
      <c r="X764" s="538"/>
      <c r="Y764" s="538"/>
      <c r="Z764" s="538"/>
    </row>
    <row r="765" spans="1:26" ht="18" customHeight="1">
      <c r="A765" s="538"/>
      <c r="B765" s="538"/>
      <c r="C765" s="538"/>
      <c r="D765" s="538"/>
      <c r="E765" s="538"/>
      <c r="F765" s="538"/>
      <c r="G765" s="538"/>
      <c r="H765" s="538"/>
      <c r="I765" s="538"/>
      <c r="J765" s="538"/>
      <c r="K765" s="538"/>
      <c r="L765" s="538"/>
      <c r="M765" s="538"/>
      <c r="N765" s="538"/>
      <c r="O765" s="538"/>
      <c r="P765" s="538"/>
      <c r="Q765" s="538"/>
      <c r="R765" s="538"/>
      <c r="S765" s="538"/>
      <c r="T765" s="538"/>
      <c r="U765" s="538"/>
      <c r="V765" s="538"/>
      <c r="W765" s="538"/>
      <c r="X765" s="538"/>
      <c r="Y765" s="538"/>
      <c r="Z765" s="538"/>
    </row>
    <row r="766" spans="1:26" ht="18" customHeight="1">
      <c r="A766" s="538"/>
      <c r="B766" s="538"/>
      <c r="C766" s="538"/>
      <c r="D766" s="538"/>
      <c r="E766" s="538"/>
      <c r="F766" s="538"/>
      <c r="G766" s="538"/>
      <c r="H766" s="538"/>
      <c r="I766" s="538"/>
      <c r="J766" s="538"/>
      <c r="K766" s="538"/>
      <c r="L766" s="538"/>
      <c r="M766" s="538"/>
      <c r="N766" s="538"/>
      <c r="O766" s="538"/>
      <c r="P766" s="538"/>
      <c r="Q766" s="538"/>
      <c r="R766" s="538"/>
      <c r="S766" s="538"/>
      <c r="T766" s="538"/>
      <c r="U766" s="538"/>
      <c r="V766" s="538"/>
      <c r="W766" s="538"/>
      <c r="X766" s="538"/>
      <c r="Y766" s="538"/>
      <c r="Z766" s="538"/>
    </row>
    <row r="767" spans="1:26" ht="18" customHeight="1">
      <c r="A767" s="538"/>
      <c r="B767" s="538"/>
      <c r="C767" s="538"/>
      <c r="D767" s="538"/>
      <c r="E767" s="538"/>
      <c r="F767" s="538"/>
      <c r="G767" s="538"/>
      <c r="H767" s="538"/>
      <c r="I767" s="538"/>
      <c r="J767" s="538"/>
      <c r="K767" s="538"/>
      <c r="L767" s="538"/>
      <c r="M767" s="538"/>
      <c r="N767" s="538"/>
      <c r="O767" s="538"/>
      <c r="P767" s="538"/>
      <c r="Q767" s="538"/>
      <c r="R767" s="538"/>
      <c r="S767" s="538"/>
      <c r="T767" s="538"/>
      <c r="U767" s="538"/>
      <c r="V767" s="538"/>
      <c r="W767" s="538"/>
      <c r="X767" s="538"/>
      <c r="Y767" s="538"/>
      <c r="Z767" s="538"/>
    </row>
    <row r="768" spans="1:26" ht="18" customHeight="1">
      <c r="A768" s="538"/>
      <c r="B768" s="538"/>
      <c r="C768" s="538"/>
      <c r="D768" s="538"/>
      <c r="E768" s="538"/>
      <c r="F768" s="538"/>
      <c r="G768" s="538"/>
      <c r="H768" s="538"/>
      <c r="I768" s="538"/>
      <c r="J768" s="538"/>
      <c r="K768" s="538"/>
      <c r="L768" s="538"/>
      <c r="M768" s="538"/>
      <c r="N768" s="538"/>
      <c r="O768" s="538"/>
      <c r="P768" s="538"/>
      <c r="Q768" s="538"/>
      <c r="R768" s="538"/>
      <c r="S768" s="538"/>
      <c r="T768" s="538"/>
      <c r="U768" s="538"/>
      <c r="V768" s="538"/>
      <c r="W768" s="538"/>
      <c r="X768" s="538"/>
      <c r="Y768" s="538"/>
      <c r="Z768" s="538"/>
    </row>
    <row r="769" spans="1:26" ht="18" customHeight="1">
      <c r="A769" s="538"/>
      <c r="B769" s="538"/>
      <c r="C769" s="538"/>
      <c r="D769" s="538"/>
      <c r="E769" s="538"/>
      <c r="F769" s="538"/>
      <c r="G769" s="538"/>
      <c r="H769" s="538"/>
      <c r="I769" s="538"/>
      <c r="J769" s="538"/>
      <c r="K769" s="538"/>
      <c r="L769" s="538"/>
      <c r="M769" s="538"/>
      <c r="N769" s="538"/>
      <c r="O769" s="538"/>
      <c r="P769" s="538"/>
      <c r="Q769" s="538"/>
      <c r="R769" s="538"/>
      <c r="S769" s="538"/>
      <c r="T769" s="538"/>
      <c r="U769" s="538"/>
      <c r="V769" s="538"/>
      <c r="W769" s="538"/>
      <c r="X769" s="538"/>
      <c r="Y769" s="538"/>
      <c r="Z769" s="538"/>
    </row>
    <row r="770" spans="1:26" ht="18" customHeight="1">
      <c r="A770" s="538"/>
      <c r="B770" s="538"/>
      <c r="C770" s="538"/>
      <c r="D770" s="538"/>
      <c r="E770" s="538"/>
      <c r="F770" s="538"/>
      <c r="G770" s="538"/>
      <c r="H770" s="538"/>
      <c r="I770" s="538"/>
      <c r="J770" s="538"/>
      <c r="K770" s="538"/>
      <c r="L770" s="538"/>
      <c r="M770" s="538"/>
      <c r="N770" s="538"/>
      <c r="O770" s="538"/>
      <c r="P770" s="538"/>
      <c r="Q770" s="538"/>
      <c r="R770" s="538"/>
      <c r="S770" s="538"/>
      <c r="T770" s="538"/>
      <c r="U770" s="538"/>
      <c r="V770" s="538"/>
      <c r="W770" s="538"/>
      <c r="X770" s="538"/>
      <c r="Y770" s="538"/>
      <c r="Z770" s="538"/>
    </row>
    <row r="771" spans="1:26" ht="18" customHeight="1">
      <c r="A771" s="538"/>
      <c r="B771" s="538"/>
      <c r="C771" s="538"/>
      <c r="D771" s="538"/>
      <c r="E771" s="538"/>
      <c r="F771" s="538"/>
      <c r="G771" s="538"/>
      <c r="H771" s="538"/>
      <c r="I771" s="538"/>
      <c r="J771" s="538"/>
      <c r="K771" s="538"/>
      <c r="L771" s="538"/>
      <c r="M771" s="538"/>
      <c r="N771" s="538"/>
      <c r="O771" s="538"/>
      <c r="P771" s="538"/>
      <c r="Q771" s="538"/>
      <c r="R771" s="538"/>
      <c r="S771" s="538"/>
      <c r="T771" s="538"/>
      <c r="U771" s="538"/>
      <c r="V771" s="538"/>
      <c r="W771" s="538"/>
      <c r="X771" s="538"/>
      <c r="Y771" s="538"/>
      <c r="Z771" s="538"/>
    </row>
    <row r="772" spans="1:26" ht="18" customHeight="1">
      <c r="A772" s="538"/>
      <c r="B772" s="538"/>
      <c r="C772" s="538"/>
      <c r="D772" s="538"/>
      <c r="E772" s="538"/>
      <c r="F772" s="538"/>
      <c r="G772" s="538"/>
      <c r="H772" s="538"/>
      <c r="I772" s="538"/>
      <c r="J772" s="538"/>
      <c r="K772" s="538"/>
      <c r="L772" s="538"/>
      <c r="M772" s="538"/>
      <c r="N772" s="538"/>
      <c r="O772" s="538"/>
      <c r="P772" s="538"/>
      <c r="Q772" s="538"/>
      <c r="R772" s="538"/>
      <c r="S772" s="538"/>
      <c r="T772" s="538"/>
      <c r="U772" s="538"/>
      <c r="V772" s="538"/>
      <c r="W772" s="538"/>
      <c r="X772" s="538"/>
      <c r="Y772" s="538"/>
      <c r="Z772" s="538"/>
    </row>
    <row r="773" spans="1:26" ht="18" customHeight="1">
      <c r="A773" s="538"/>
      <c r="B773" s="538"/>
      <c r="C773" s="538"/>
      <c r="D773" s="538"/>
      <c r="E773" s="538"/>
      <c r="F773" s="538"/>
      <c r="G773" s="538"/>
      <c r="H773" s="538"/>
      <c r="I773" s="538"/>
      <c r="J773" s="538"/>
      <c r="K773" s="538"/>
      <c r="L773" s="538"/>
      <c r="M773" s="538"/>
      <c r="N773" s="538"/>
      <c r="O773" s="538"/>
      <c r="P773" s="538"/>
      <c r="Q773" s="538"/>
      <c r="R773" s="538"/>
      <c r="S773" s="538"/>
      <c r="T773" s="538"/>
      <c r="U773" s="538"/>
      <c r="V773" s="538"/>
      <c r="W773" s="538"/>
      <c r="X773" s="538"/>
      <c r="Y773" s="538"/>
      <c r="Z773" s="538"/>
    </row>
    <row r="774" spans="1:26" ht="18" customHeight="1">
      <c r="A774" s="538"/>
      <c r="B774" s="538"/>
      <c r="C774" s="538"/>
      <c r="D774" s="538"/>
      <c r="E774" s="538"/>
      <c r="F774" s="538"/>
      <c r="G774" s="538"/>
      <c r="H774" s="538"/>
      <c r="I774" s="538"/>
      <c r="J774" s="538"/>
      <c r="K774" s="538"/>
      <c r="L774" s="538"/>
      <c r="M774" s="538"/>
      <c r="N774" s="538"/>
      <c r="O774" s="538"/>
      <c r="P774" s="538"/>
      <c r="Q774" s="538"/>
      <c r="R774" s="538"/>
      <c r="S774" s="538"/>
      <c r="T774" s="538"/>
      <c r="U774" s="538"/>
      <c r="V774" s="538"/>
      <c r="W774" s="538"/>
      <c r="X774" s="538"/>
      <c r="Y774" s="538"/>
      <c r="Z774" s="538"/>
    </row>
    <row r="775" spans="1:26" ht="18" customHeight="1">
      <c r="A775" s="538"/>
      <c r="B775" s="538"/>
      <c r="C775" s="538"/>
      <c r="D775" s="538"/>
      <c r="E775" s="538"/>
      <c r="F775" s="538"/>
      <c r="G775" s="538"/>
      <c r="H775" s="538"/>
      <c r="I775" s="538"/>
      <c r="J775" s="538"/>
      <c r="K775" s="538"/>
      <c r="L775" s="538"/>
      <c r="M775" s="538"/>
      <c r="N775" s="538"/>
      <c r="O775" s="538"/>
      <c r="P775" s="538"/>
      <c r="Q775" s="538"/>
      <c r="R775" s="538"/>
      <c r="S775" s="538"/>
      <c r="T775" s="538"/>
      <c r="U775" s="538"/>
      <c r="V775" s="538"/>
      <c r="W775" s="538"/>
      <c r="X775" s="538"/>
      <c r="Y775" s="538"/>
      <c r="Z775" s="538"/>
    </row>
    <row r="776" spans="1:26" ht="18" customHeight="1">
      <c r="A776" s="538"/>
      <c r="B776" s="538"/>
      <c r="C776" s="538"/>
      <c r="D776" s="538"/>
      <c r="E776" s="538"/>
      <c r="F776" s="538"/>
      <c r="G776" s="538"/>
      <c r="H776" s="538"/>
      <c r="I776" s="538"/>
      <c r="J776" s="538"/>
      <c r="K776" s="538"/>
      <c r="L776" s="538"/>
      <c r="M776" s="538"/>
      <c r="N776" s="538"/>
      <c r="O776" s="538"/>
      <c r="P776" s="538"/>
      <c r="Q776" s="538"/>
      <c r="R776" s="538"/>
      <c r="S776" s="538"/>
      <c r="T776" s="538"/>
      <c r="U776" s="538"/>
      <c r="V776" s="538"/>
      <c r="W776" s="538"/>
      <c r="X776" s="538"/>
      <c r="Y776" s="538"/>
      <c r="Z776" s="538"/>
    </row>
    <row r="777" spans="1:26" ht="18" customHeight="1">
      <c r="A777" s="538"/>
      <c r="B777" s="538"/>
      <c r="C777" s="538"/>
      <c r="D777" s="538"/>
      <c r="E777" s="538"/>
      <c r="F777" s="538"/>
      <c r="G777" s="538"/>
      <c r="H777" s="538"/>
      <c r="I777" s="538"/>
      <c r="J777" s="538"/>
      <c r="K777" s="538"/>
      <c r="L777" s="538"/>
      <c r="M777" s="538"/>
      <c r="N777" s="538"/>
      <c r="O777" s="538"/>
      <c r="P777" s="538"/>
      <c r="Q777" s="538"/>
      <c r="R777" s="538"/>
      <c r="S777" s="538"/>
      <c r="T777" s="538"/>
      <c r="U777" s="538"/>
      <c r="V777" s="538"/>
      <c r="W777" s="538"/>
      <c r="X777" s="538"/>
      <c r="Y777" s="538"/>
      <c r="Z777" s="538"/>
    </row>
    <row r="778" spans="1:26" ht="18" customHeight="1">
      <c r="A778" s="538"/>
      <c r="B778" s="538"/>
      <c r="C778" s="538"/>
      <c r="D778" s="538"/>
      <c r="E778" s="538"/>
      <c r="F778" s="538"/>
      <c r="G778" s="538"/>
      <c r="H778" s="538"/>
      <c r="I778" s="538"/>
      <c r="J778" s="538"/>
      <c r="K778" s="538"/>
      <c r="L778" s="538"/>
      <c r="M778" s="538"/>
      <c r="N778" s="538"/>
      <c r="O778" s="538"/>
      <c r="P778" s="538"/>
      <c r="Q778" s="538"/>
      <c r="R778" s="538"/>
      <c r="S778" s="538"/>
      <c r="T778" s="538"/>
      <c r="U778" s="538"/>
      <c r="V778" s="538"/>
      <c r="W778" s="538"/>
      <c r="X778" s="538"/>
      <c r="Y778" s="538"/>
      <c r="Z778" s="538"/>
    </row>
    <row r="779" spans="1:26" ht="18" customHeight="1">
      <c r="A779" s="538"/>
      <c r="B779" s="538"/>
      <c r="C779" s="538"/>
      <c r="D779" s="538"/>
      <c r="E779" s="538"/>
      <c r="F779" s="538"/>
      <c r="G779" s="538"/>
      <c r="H779" s="538"/>
      <c r="I779" s="538"/>
      <c r="J779" s="538"/>
      <c r="K779" s="538"/>
      <c r="L779" s="538"/>
      <c r="M779" s="538"/>
      <c r="N779" s="538"/>
      <c r="O779" s="538"/>
      <c r="P779" s="538"/>
      <c r="Q779" s="538"/>
      <c r="R779" s="538"/>
      <c r="S779" s="538"/>
      <c r="T779" s="538"/>
      <c r="U779" s="538"/>
      <c r="V779" s="538"/>
      <c r="W779" s="538"/>
      <c r="X779" s="538"/>
      <c r="Y779" s="538"/>
      <c r="Z779" s="538"/>
    </row>
    <row r="780" spans="1:26" ht="18" customHeight="1">
      <c r="A780" s="538"/>
      <c r="B780" s="538"/>
      <c r="C780" s="538"/>
      <c r="D780" s="538"/>
      <c r="E780" s="538"/>
      <c r="F780" s="538"/>
      <c r="G780" s="538"/>
      <c r="H780" s="538"/>
      <c r="I780" s="538"/>
      <c r="J780" s="538"/>
      <c r="K780" s="538"/>
      <c r="L780" s="538"/>
      <c r="M780" s="538"/>
      <c r="N780" s="538"/>
      <c r="O780" s="538"/>
      <c r="P780" s="538"/>
      <c r="Q780" s="538"/>
      <c r="R780" s="538"/>
      <c r="S780" s="538"/>
      <c r="T780" s="538"/>
      <c r="U780" s="538"/>
      <c r="V780" s="538"/>
      <c r="W780" s="538"/>
      <c r="X780" s="538"/>
      <c r="Y780" s="538"/>
      <c r="Z780" s="538"/>
    </row>
    <row r="781" spans="1:26" ht="18" customHeight="1">
      <c r="A781" s="538"/>
      <c r="B781" s="538"/>
      <c r="C781" s="538"/>
      <c r="D781" s="538"/>
      <c r="E781" s="538"/>
      <c r="F781" s="538"/>
      <c r="G781" s="538"/>
      <c r="H781" s="538"/>
      <c r="I781" s="538"/>
      <c r="J781" s="538"/>
      <c r="K781" s="538"/>
      <c r="L781" s="538"/>
      <c r="M781" s="538"/>
      <c r="N781" s="538"/>
      <c r="O781" s="538"/>
      <c r="P781" s="538"/>
      <c r="Q781" s="538"/>
      <c r="R781" s="538"/>
      <c r="S781" s="538"/>
      <c r="T781" s="538"/>
      <c r="U781" s="538"/>
      <c r="V781" s="538"/>
      <c r="W781" s="538"/>
      <c r="X781" s="538"/>
      <c r="Y781" s="538"/>
      <c r="Z781" s="538"/>
    </row>
    <row r="782" spans="1:26" ht="18" customHeight="1">
      <c r="A782" s="538"/>
      <c r="B782" s="538"/>
      <c r="C782" s="538"/>
      <c r="D782" s="538"/>
      <c r="E782" s="538"/>
      <c r="F782" s="538"/>
      <c r="G782" s="538"/>
      <c r="H782" s="538"/>
      <c r="I782" s="538"/>
      <c r="J782" s="538"/>
      <c r="K782" s="538"/>
      <c r="L782" s="538"/>
      <c r="M782" s="538"/>
      <c r="N782" s="538"/>
      <c r="O782" s="538"/>
      <c r="P782" s="538"/>
      <c r="Q782" s="538"/>
      <c r="R782" s="538"/>
      <c r="S782" s="538"/>
      <c r="T782" s="538"/>
      <c r="U782" s="538"/>
      <c r="V782" s="538"/>
      <c r="W782" s="538"/>
      <c r="X782" s="538"/>
      <c r="Y782" s="538"/>
      <c r="Z782" s="538"/>
    </row>
    <row r="783" spans="1:26" ht="18" customHeight="1">
      <c r="A783" s="538"/>
      <c r="B783" s="538"/>
      <c r="C783" s="538"/>
      <c r="D783" s="538"/>
      <c r="E783" s="538"/>
      <c r="F783" s="538"/>
      <c r="G783" s="538"/>
      <c r="H783" s="538"/>
      <c r="I783" s="538"/>
      <c r="J783" s="538"/>
      <c r="K783" s="538"/>
      <c r="L783" s="538"/>
      <c r="M783" s="538"/>
      <c r="N783" s="538"/>
      <c r="O783" s="538"/>
      <c r="P783" s="538"/>
      <c r="Q783" s="538"/>
      <c r="R783" s="538"/>
      <c r="S783" s="538"/>
      <c r="T783" s="538"/>
      <c r="U783" s="538"/>
      <c r="V783" s="538"/>
      <c r="W783" s="538"/>
      <c r="X783" s="538"/>
      <c r="Y783" s="538"/>
      <c r="Z783" s="538"/>
    </row>
    <row r="784" spans="1:26" ht="18" customHeight="1">
      <c r="A784" s="538"/>
      <c r="B784" s="538"/>
      <c r="C784" s="538"/>
      <c r="D784" s="538"/>
      <c r="E784" s="538"/>
      <c r="F784" s="538"/>
      <c r="G784" s="538"/>
      <c r="H784" s="538"/>
      <c r="I784" s="538"/>
      <c r="J784" s="538"/>
      <c r="K784" s="538"/>
      <c r="L784" s="538"/>
      <c r="M784" s="538"/>
      <c r="N784" s="538"/>
      <c r="O784" s="538"/>
      <c r="P784" s="538"/>
      <c r="Q784" s="538"/>
      <c r="R784" s="538"/>
      <c r="S784" s="538"/>
      <c r="T784" s="538"/>
      <c r="U784" s="538"/>
      <c r="V784" s="538"/>
      <c r="W784" s="538"/>
      <c r="X784" s="538"/>
      <c r="Y784" s="538"/>
      <c r="Z784" s="538"/>
    </row>
    <row r="785" spans="1:26" ht="18" customHeight="1">
      <c r="A785" s="538"/>
      <c r="B785" s="538"/>
      <c r="C785" s="538"/>
      <c r="D785" s="538"/>
      <c r="E785" s="538"/>
      <c r="F785" s="538"/>
      <c r="G785" s="538"/>
      <c r="H785" s="538"/>
      <c r="I785" s="538"/>
      <c r="J785" s="538"/>
      <c r="K785" s="538"/>
      <c r="L785" s="538"/>
      <c r="M785" s="538"/>
      <c r="N785" s="538"/>
      <c r="O785" s="538"/>
      <c r="P785" s="538"/>
      <c r="Q785" s="538"/>
      <c r="R785" s="538"/>
      <c r="S785" s="538"/>
      <c r="T785" s="538"/>
      <c r="U785" s="538"/>
      <c r="V785" s="538"/>
      <c r="W785" s="538"/>
      <c r="X785" s="538"/>
      <c r="Y785" s="538"/>
      <c r="Z785" s="538"/>
    </row>
    <row r="786" spans="1:26" ht="18" customHeight="1">
      <c r="A786" s="538"/>
      <c r="B786" s="538"/>
      <c r="C786" s="538"/>
      <c r="D786" s="538"/>
      <c r="E786" s="538"/>
      <c r="F786" s="538"/>
      <c r="G786" s="538"/>
      <c r="H786" s="538"/>
      <c r="I786" s="538"/>
      <c r="J786" s="538"/>
      <c r="K786" s="538"/>
      <c r="L786" s="538"/>
      <c r="M786" s="538"/>
      <c r="N786" s="538"/>
      <c r="O786" s="538"/>
      <c r="P786" s="538"/>
      <c r="Q786" s="538"/>
      <c r="R786" s="538"/>
      <c r="S786" s="538"/>
      <c r="T786" s="538"/>
      <c r="U786" s="538"/>
      <c r="V786" s="538"/>
      <c r="W786" s="538"/>
      <c r="X786" s="538"/>
      <c r="Y786" s="538"/>
      <c r="Z786" s="538"/>
    </row>
    <row r="787" spans="1:26" ht="18" customHeight="1">
      <c r="A787" s="538"/>
      <c r="B787" s="538"/>
      <c r="C787" s="538"/>
      <c r="D787" s="538"/>
      <c r="E787" s="538"/>
      <c r="F787" s="538"/>
      <c r="G787" s="538"/>
      <c r="H787" s="538"/>
      <c r="I787" s="538"/>
      <c r="J787" s="538"/>
      <c r="K787" s="538"/>
      <c r="L787" s="538"/>
      <c r="M787" s="538"/>
      <c r="N787" s="538"/>
      <c r="O787" s="538"/>
      <c r="P787" s="538"/>
      <c r="Q787" s="538"/>
      <c r="R787" s="538"/>
      <c r="S787" s="538"/>
      <c r="T787" s="538"/>
      <c r="U787" s="538"/>
      <c r="V787" s="538"/>
      <c r="W787" s="538"/>
      <c r="X787" s="538"/>
      <c r="Y787" s="538"/>
      <c r="Z787" s="538"/>
    </row>
    <row r="788" spans="1:26" ht="18" customHeight="1">
      <c r="A788" s="538"/>
      <c r="B788" s="538"/>
      <c r="C788" s="538"/>
      <c r="D788" s="538"/>
      <c r="E788" s="538"/>
      <c r="F788" s="538"/>
      <c r="G788" s="538"/>
      <c r="H788" s="538"/>
      <c r="I788" s="538"/>
      <c r="J788" s="538"/>
      <c r="K788" s="538"/>
      <c r="L788" s="538"/>
      <c r="M788" s="538"/>
      <c r="N788" s="538"/>
      <c r="O788" s="538"/>
      <c r="P788" s="538"/>
      <c r="Q788" s="538"/>
      <c r="R788" s="538"/>
      <c r="S788" s="538"/>
      <c r="T788" s="538"/>
      <c r="U788" s="538"/>
      <c r="V788" s="538"/>
      <c r="W788" s="538"/>
      <c r="X788" s="538"/>
      <c r="Y788" s="538"/>
      <c r="Z788" s="538"/>
    </row>
    <row r="789" spans="1:26" ht="18" customHeight="1">
      <c r="A789" s="538"/>
      <c r="B789" s="538"/>
      <c r="C789" s="538"/>
      <c r="D789" s="538"/>
      <c r="E789" s="538"/>
      <c r="F789" s="538"/>
      <c r="G789" s="538"/>
      <c r="H789" s="538"/>
      <c r="I789" s="538"/>
      <c r="J789" s="538"/>
      <c r="K789" s="538"/>
      <c r="L789" s="538"/>
      <c r="M789" s="538"/>
      <c r="N789" s="538"/>
      <c r="O789" s="538"/>
      <c r="P789" s="538"/>
      <c r="Q789" s="538"/>
      <c r="R789" s="538"/>
      <c r="S789" s="538"/>
      <c r="T789" s="538"/>
      <c r="U789" s="538"/>
      <c r="V789" s="538"/>
      <c r="W789" s="538"/>
      <c r="X789" s="538"/>
      <c r="Y789" s="538"/>
      <c r="Z789" s="538"/>
    </row>
    <row r="790" spans="1:26" ht="18" customHeight="1">
      <c r="A790" s="538"/>
      <c r="B790" s="538"/>
      <c r="C790" s="538"/>
      <c r="D790" s="538"/>
      <c r="E790" s="538"/>
      <c r="F790" s="538"/>
      <c r="G790" s="538"/>
      <c r="H790" s="538"/>
      <c r="I790" s="538"/>
      <c r="J790" s="538"/>
      <c r="K790" s="538"/>
      <c r="L790" s="538"/>
      <c r="M790" s="538"/>
      <c r="N790" s="538"/>
      <c r="O790" s="538"/>
      <c r="P790" s="538"/>
      <c r="Q790" s="538"/>
      <c r="R790" s="538"/>
      <c r="S790" s="538"/>
      <c r="T790" s="538"/>
      <c r="U790" s="538"/>
      <c r="V790" s="538"/>
      <c r="W790" s="538"/>
      <c r="X790" s="538"/>
      <c r="Y790" s="538"/>
      <c r="Z790" s="538"/>
    </row>
    <row r="791" spans="1:26" ht="18" customHeight="1">
      <c r="A791" s="538"/>
      <c r="B791" s="538"/>
      <c r="C791" s="538"/>
      <c r="D791" s="538"/>
      <c r="E791" s="538"/>
      <c r="F791" s="538"/>
      <c r="G791" s="538"/>
      <c r="H791" s="538"/>
      <c r="I791" s="538"/>
      <c r="J791" s="538"/>
      <c r="K791" s="538"/>
      <c r="L791" s="538"/>
      <c r="M791" s="538"/>
      <c r="N791" s="538"/>
      <c r="O791" s="538"/>
      <c r="P791" s="538"/>
      <c r="Q791" s="538"/>
      <c r="R791" s="538"/>
      <c r="S791" s="538"/>
      <c r="T791" s="538"/>
      <c r="U791" s="538"/>
      <c r="V791" s="538"/>
      <c r="W791" s="538"/>
      <c r="X791" s="538"/>
      <c r="Y791" s="538"/>
      <c r="Z791" s="538"/>
    </row>
    <row r="792" spans="1:26" ht="18" customHeight="1">
      <c r="A792" s="538"/>
      <c r="B792" s="538"/>
      <c r="C792" s="538"/>
      <c r="D792" s="538"/>
      <c r="E792" s="538"/>
      <c r="F792" s="538"/>
      <c r="G792" s="538"/>
      <c r="H792" s="538"/>
      <c r="I792" s="538"/>
      <c r="J792" s="538"/>
      <c r="K792" s="538"/>
      <c r="L792" s="538"/>
      <c r="M792" s="538"/>
      <c r="N792" s="538"/>
      <c r="O792" s="538"/>
      <c r="P792" s="538"/>
      <c r="Q792" s="538"/>
      <c r="R792" s="538"/>
      <c r="S792" s="538"/>
      <c r="T792" s="538"/>
      <c r="U792" s="538"/>
      <c r="V792" s="538"/>
      <c r="W792" s="538"/>
      <c r="X792" s="538"/>
      <c r="Y792" s="538"/>
      <c r="Z792" s="538"/>
    </row>
    <row r="793" spans="1:26" ht="18" customHeight="1">
      <c r="A793" s="538"/>
      <c r="B793" s="538"/>
      <c r="C793" s="538"/>
      <c r="D793" s="538"/>
      <c r="E793" s="538"/>
      <c r="F793" s="538"/>
      <c r="G793" s="538"/>
      <c r="H793" s="538"/>
      <c r="I793" s="538"/>
      <c r="J793" s="538"/>
      <c r="K793" s="538"/>
      <c r="L793" s="538"/>
      <c r="M793" s="538"/>
      <c r="N793" s="538"/>
      <c r="O793" s="538"/>
      <c r="P793" s="538"/>
      <c r="Q793" s="538"/>
      <c r="R793" s="538"/>
      <c r="S793" s="538"/>
      <c r="T793" s="538"/>
      <c r="U793" s="538"/>
      <c r="V793" s="538"/>
      <c r="W793" s="538"/>
      <c r="X793" s="538"/>
      <c r="Y793" s="538"/>
      <c r="Z793" s="538"/>
    </row>
    <row r="794" spans="1:26" ht="18" customHeight="1">
      <c r="A794" s="538"/>
      <c r="B794" s="538"/>
      <c r="C794" s="538"/>
      <c r="D794" s="538"/>
      <c r="E794" s="538"/>
      <c r="F794" s="538"/>
      <c r="G794" s="538"/>
      <c r="H794" s="538"/>
      <c r="I794" s="538"/>
      <c r="J794" s="538"/>
      <c r="K794" s="538"/>
      <c r="L794" s="538"/>
      <c r="M794" s="538"/>
      <c r="N794" s="538"/>
      <c r="O794" s="538"/>
      <c r="P794" s="538"/>
      <c r="Q794" s="538"/>
      <c r="R794" s="538"/>
      <c r="S794" s="538"/>
      <c r="T794" s="538"/>
      <c r="U794" s="538"/>
      <c r="V794" s="538"/>
      <c r="W794" s="538"/>
      <c r="X794" s="538"/>
      <c r="Y794" s="538"/>
      <c r="Z794" s="538"/>
    </row>
    <row r="795" spans="1:26" ht="18" customHeight="1">
      <c r="A795" s="538"/>
      <c r="B795" s="538"/>
      <c r="C795" s="538"/>
      <c r="D795" s="538"/>
      <c r="E795" s="538"/>
      <c r="F795" s="538"/>
      <c r="G795" s="538"/>
      <c r="H795" s="538"/>
      <c r="I795" s="538"/>
      <c r="J795" s="538"/>
      <c r="K795" s="538"/>
      <c r="L795" s="538"/>
      <c r="M795" s="538"/>
      <c r="N795" s="538"/>
      <c r="O795" s="538"/>
      <c r="P795" s="538"/>
      <c r="Q795" s="538"/>
      <c r="R795" s="538"/>
      <c r="S795" s="538"/>
      <c r="T795" s="538"/>
      <c r="U795" s="538"/>
      <c r="V795" s="538"/>
      <c r="W795" s="538"/>
      <c r="X795" s="538"/>
      <c r="Y795" s="538"/>
      <c r="Z795" s="538"/>
    </row>
    <row r="796" spans="1:26" ht="18" customHeight="1">
      <c r="A796" s="538"/>
      <c r="B796" s="538"/>
      <c r="C796" s="538"/>
      <c r="D796" s="538"/>
      <c r="E796" s="538"/>
      <c r="F796" s="538"/>
      <c r="G796" s="538"/>
      <c r="H796" s="538"/>
      <c r="I796" s="538"/>
      <c r="J796" s="538"/>
      <c r="K796" s="538"/>
      <c r="L796" s="538"/>
      <c r="M796" s="538"/>
      <c r="N796" s="538"/>
      <c r="O796" s="538"/>
      <c r="P796" s="538"/>
      <c r="Q796" s="538"/>
      <c r="R796" s="538"/>
      <c r="S796" s="538"/>
      <c r="T796" s="538"/>
      <c r="U796" s="538"/>
      <c r="V796" s="538"/>
      <c r="W796" s="538"/>
      <c r="X796" s="538"/>
      <c r="Y796" s="538"/>
      <c r="Z796" s="538"/>
    </row>
    <row r="797" spans="1:26" ht="18" customHeight="1">
      <c r="A797" s="538"/>
      <c r="B797" s="538"/>
      <c r="C797" s="538"/>
      <c r="D797" s="538"/>
      <c r="E797" s="538"/>
      <c r="F797" s="538"/>
      <c r="G797" s="538"/>
      <c r="H797" s="538"/>
      <c r="I797" s="538"/>
      <c r="J797" s="538"/>
      <c r="K797" s="538"/>
      <c r="L797" s="538"/>
      <c r="M797" s="538"/>
      <c r="N797" s="538"/>
      <c r="O797" s="538"/>
      <c r="P797" s="538"/>
      <c r="Q797" s="538"/>
      <c r="R797" s="538"/>
      <c r="S797" s="538"/>
      <c r="T797" s="538"/>
      <c r="U797" s="538"/>
      <c r="V797" s="538"/>
      <c r="W797" s="538"/>
      <c r="X797" s="538"/>
      <c r="Y797" s="538"/>
      <c r="Z797" s="538"/>
    </row>
    <row r="798" spans="1:26" ht="18" customHeight="1">
      <c r="A798" s="538"/>
      <c r="B798" s="538"/>
      <c r="C798" s="538"/>
      <c r="D798" s="538"/>
      <c r="E798" s="538"/>
      <c r="F798" s="538"/>
      <c r="G798" s="538"/>
      <c r="H798" s="538"/>
      <c r="I798" s="538"/>
      <c r="J798" s="538"/>
      <c r="K798" s="538"/>
      <c r="L798" s="538"/>
      <c r="M798" s="538"/>
      <c r="N798" s="538"/>
      <c r="O798" s="538"/>
      <c r="P798" s="538"/>
      <c r="Q798" s="538"/>
      <c r="R798" s="538"/>
      <c r="S798" s="538"/>
      <c r="T798" s="538"/>
      <c r="U798" s="538"/>
      <c r="V798" s="538"/>
      <c r="W798" s="538"/>
      <c r="X798" s="538"/>
      <c r="Y798" s="538"/>
      <c r="Z798" s="538"/>
    </row>
    <row r="799" spans="1:26" ht="18" customHeight="1">
      <c r="A799" s="538"/>
      <c r="B799" s="538"/>
      <c r="C799" s="538"/>
      <c r="D799" s="538"/>
      <c r="E799" s="538"/>
      <c r="F799" s="538"/>
      <c r="G799" s="538"/>
      <c r="H799" s="538"/>
      <c r="I799" s="538"/>
      <c r="J799" s="538"/>
      <c r="K799" s="538"/>
      <c r="L799" s="538"/>
      <c r="M799" s="538"/>
      <c r="N799" s="538"/>
      <c r="O799" s="538"/>
      <c r="P799" s="538"/>
      <c r="Q799" s="538"/>
      <c r="R799" s="538"/>
      <c r="S799" s="538"/>
      <c r="T799" s="538"/>
      <c r="U799" s="538"/>
      <c r="V799" s="538"/>
      <c r="W799" s="538"/>
      <c r="X799" s="538"/>
      <c r="Y799" s="538"/>
      <c r="Z799" s="538"/>
    </row>
    <row r="800" spans="1:26" ht="18" customHeight="1">
      <c r="A800" s="538"/>
      <c r="B800" s="538"/>
      <c r="C800" s="538"/>
      <c r="D800" s="538"/>
      <c r="E800" s="538"/>
      <c r="F800" s="538"/>
      <c r="G800" s="538"/>
      <c r="H800" s="538"/>
      <c r="I800" s="538"/>
      <c r="J800" s="538"/>
      <c r="K800" s="538"/>
      <c r="L800" s="538"/>
      <c r="M800" s="538"/>
      <c r="N800" s="538"/>
      <c r="O800" s="538"/>
      <c r="P800" s="538"/>
      <c r="Q800" s="538"/>
      <c r="R800" s="538"/>
      <c r="S800" s="538"/>
      <c r="T800" s="538"/>
      <c r="U800" s="538"/>
      <c r="V800" s="538"/>
      <c r="W800" s="538"/>
      <c r="X800" s="538"/>
      <c r="Y800" s="538"/>
      <c r="Z800" s="538"/>
    </row>
    <row r="801" spans="1:26" ht="18" customHeight="1">
      <c r="A801" s="538"/>
      <c r="B801" s="538"/>
      <c r="C801" s="538"/>
      <c r="D801" s="538"/>
      <c r="E801" s="538"/>
      <c r="F801" s="538"/>
      <c r="G801" s="538"/>
      <c r="H801" s="538"/>
      <c r="I801" s="538"/>
      <c r="J801" s="538"/>
      <c r="K801" s="538"/>
      <c r="L801" s="538"/>
      <c r="M801" s="538"/>
      <c r="N801" s="538"/>
      <c r="O801" s="538"/>
      <c r="P801" s="538"/>
      <c r="Q801" s="538"/>
      <c r="R801" s="538"/>
      <c r="S801" s="538"/>
      <c r="T801" s="538"/>
      <c r="U801" s="538"/>
      <c r="V801" s="538"/>
      <c r="W801" s="538"/>
      <c r="X801" s="538"/>
      <c r="Y801" s="538"/>
      <c r="Z801" s="538"/>
    </row>
    <row r="802" spans="1:26" ht="18" customHeight="1">
      <c r="A802" s="538"/>
      <c r="B802" s="538"/>
      <c r="C802" s="538"/>
      <c r="D802" s="538"/>
      <c r="E802" s="538"/>
      <c r="F802" s="538"/>
      <c r="G802" s="538"/>
      <c r="H802" s="538"/>
      <c r="I802" s="538"/>
      <c r="J802" s="538"/>
      <c r="K802" s="538"/>
      <c r="L802" s="538"/>
      <c r="M802" s="538"/>
      <c r="N802" s="538"/>
      <c r="O802" s="538"/>
      <c r="P802" s="538"/>
      <c r="Q802" s="538"/>
      <c r="R802" s="538"/>
      <c r="S802" s="538"/>
      <c r="T802" s="538"/>
      <c r="U802" s="538"/>
      <c r="V802" s="538"/>
      <c r="W802" s="538"/>
      <c r="X802" s="538"/>
      <c r="Y802" s="538"/>
      <c r="Z802" s="538"/>
    </row>
    <row r="803" spans="1:26" ht="18" customHeight="1">
      <c r="A803" s="538"/>
      <c r="B803" s="538"/>
      <c r="C803" s="538"/>
      <c r="D803" s="538"/>
      <c r="E803" s="538"/>
      <c r="F803" s="538"/>
      <c r="G803" s="538"/>
      <c r="H803" s="538"/>
      <c r="I803" s="538"/>
      <c r="J803" s="538"/>
      <c r="K803" s="538"/>
      <c r="L803" s="538"/>
      <c r="M803" s="538"/>
      <c r="N803" s="538"/>
      <c r="O803" s="538"/>
      <c r="P803" s="538"/>
      <c r="Q803" s="538"/>
      <c r="R803" s="538"/>
      <c r="S803" s="538"/>
      <c r="T803" s="538"/>
      <c r="U803" s="538"/>
      <c r="V803" s="538"/>
      <c r="W803" s="538"/>
      <c r="X803" s="538"/>
      <c r="Y803" s="538"/>
      <c r="Z803" s="538"/>
    </row>
    <row r="804" spans="1:26" ht="18" customHeight="1">
      <c r="A804" s="538"/>
      <c r="B804" s="538"/>
      <c r="C804" s="538"/>
      <c r="D804" s="538"/>
      <c r="E804" s="538"/>
      <c r="F804" s="538"/>
      <c r="G804" s="538"/>
      <c r="H804" s="538"/>
      <c r="I804" s="538"/>
      <c r="J804" s="538"/>
      <c r="K804" s="538"/>
      <c r="L804" s="538"/>
      <c r="M804" s="538"/>
      <c r="N804" s="538"/>
      <c r="O804" s="538"/>
      <c r="P804" s="538"/>
      <c r="Q804" s="538"/>
      <c r="R804" s="538"/>
      <c r="S804" s="538"/>
      <c r="T804" s="538"/>
      <c r="U804" s="538"/>
      <c r="V804" s="538"/>
      <c r="W804" s="538"/>
      <c r="X804" s="538"/>
      <c r="Y804" s="538"/>
      <c r="Z804" s="538"/>
    </row>
    <row r="805" spans="1:26" ht="18" customHeight="1">
      <c r="A805" s="538"/>
      <c r="B805" s="538"/>
      <c r="C805" s="538"/>
      <c r="D805" s="538"/>
      <c r="E805" s="538"/>
      <c r="F805" s="538"/>
      <c r="G805" s="538"/>
      <c r="H805" s="538"/>
      <c r="I805" s="538"/>
      <c r="J805" s="538"/>
      <c r="K805" s="538"/>
      <c r="L805" s="538"/>
      <c r="M805" s="538"/>
      <c r="N805" s="538"/>
      <c r="O805" s="538"/>
      <c r="P805" s="538"/>
      <c r="Q805" s="538"/>
      <c r="R805" s="538"/>
      <c r="S805" s="538"/>
      <c r="T805" s="538"/>
      <c r="U805" s="538"/>
      <c r="V805" s="538"/>
      <c r="W805" s="538"/>
      <c r="X805" s="538"/>
      <c r="Y805" s="538"/>
      <c r="Z805" s="538"/>
    </row>
    <row r="806" spans="1:26" ht="18" customHeight="1">
      <c r="A806" s="538"/>
      <c r="B806" s="538"/>
      <c r="C806" s="538"/>
      <c r="D806" s="538"/>
      <c r="E806" s="538"/>
      <c r="F806" s="538"/>
      <c r="G806" s="538"/>
      <c r="H806" s="538"/>
      <c r="I806" s="538"/>
      <c r="J806" s="538"/>
      <c r="K806" s="538"/>
      <c r="L806" s="538"/>
      <c r="M806" s="538"/>
      <c r="N806" s="538"/>
      <c r="O806" s="538"/>
      <c r="P806" s="538"/>
      <c r="Q806" s="538"/>
      <c r="R806" s="538"/>
      <c r="S806" s="538"/>
      <c r="T806" s="538"/>
      <c r="U806" s="538"/>
      <c r="V806" s="538"/>
      <c r="W806" s="538"/>
      <c r="X806" s="538"/>
      <c r="Y806" s="538"/>
      <c r="Z806" s="538"/>
    </row>
    <row r="807" spans="1:26" ht="18" customHeight="1">
      <c r="A807" s="538"/>
      <c r="B807" s="538"/>
      <c r="C807" s="538"/>
      <c r="D807" s="538"/>
      <c r="E807" s="538"/>
      <c r="F807" s="538"/>
      <c r="G807" s="538"/>
      <c r="H807" s="538"/>
      <c r="I807" s="538"/>
      <c r="J807" s="538"/>
      <c r="K807" s="538"/>
      <c r="L807" s="538"/>
      <c r="M807" s="538"/>
      <c r="N807" s="538"/>
      <c r="O807" s="538"/>
      <c r="P807" s="538"/>
      <c r="Q807" s="538"/>
      <c r="R807" s="538"/>
      <c r="S807" s="538"/>
      <c r="T807" s="538"/>
      <c r="U807" s="538"/>
      <c r="V807" s="538"/>
      <c r="W807" s="538"/>
      <c r="X807" s="538"/>
      <c r="Y807" s="538"/>
      <c r="Z807" s="538"/>
    </row>
    <row r="808" spans="1:26" ht="18" customHeight="1">
      <c r="A808" s="538"/>
      <c r="B808" s="538"/>
      <c r="C808" s="538"/>
      <c r="D808" s="538"/>
      <c r="E808" s="538"/>
      <c r="F808" s="538"/>
      <c r="G808" s="538"/>
      <c r="H808" s="538"/>
      <c r="I808" s="538"/>
      <c r="J808" s="538"/>
      <c r="K808" s="538"/>
      <c r="L808" s="538"/>
      <c r="M808" s="538"/>
      <c r="N808" s="538"/>
      <c r="O808" s="538"/>
      <c r="P808" s="538"/>
      <c r="Q808" s="538"/>
      <c r="R808" s="538"/>
      <c r="S808" s="538"/>
      <c r="T808" s="538"/>
      <c r="U808" s="538"/>
      <c r="V808" s="538"/>
      <c r="W808" s="538"/>
      <c r="X808" s="538"/>
      <c r="Y808" s="538"/>
      <c r="Z808" s="538"/>
    </row>
    <row r="809" spans="1:26" ht="18" customHeight="1">
      <c r="A809" s="538"/>
      <c r="B809" s="538"/>
      <c r="C809" s="538"/>
      <c r="D809" s="538"/>
      <c r="E809" s="538"/>
      <c r="F809" s="538"/>
      <c r="G809" s="538"/>
      <c r="H809" s="538"/>
      <c r="I809" s="538"/>
      <c r="J809" s="538"/>
      <c r="K809" s="538"/>
      <c r="L809" s="538"/>
      <c r="M809" s="538"/>
      <c r="N809" s="538"/>
      <c r="O809" s="538"/>
      <c r="P809" s="538"/>
      <c r="Q809" s="538"/>
      <c r="R809" s="538"/>
      <c r="S809" s="538"/>
      <c r="T809" s="538"/>
      <c r="U809" s="538"/>
      <c r="V809" s="538"/>
      <c r="W809" s="538"/>
      <c r="X809" s="538"/>
      <c r="Y809" s="538"/>
      <c r="Z809" s="538"/>
    </row>
    <row r="810" spans="1:26" ht="18" customHeight="1">
      <c r="A810" s="538"/>
      <c r="B810" s="538"/>
      <c r="C810" s="538"/>
      <c r="D810" s="538"/>
      <c r="E810" s="538"/>
      <c r="F810" s="538"/>
      <c r="G810" s="538"/>
      <c r="H810" s="538"/>
      <c r="I810" s="538"/>
      <c r="J810" s="538"/>
      <c r="K810" s="538"/>
      <c r="L810" s="538"/>
      <c r="M810" s="538"/>
      <c r="N810" s="538"/>
      <c r="O810" s="538"/>
      <c r="P810" s="538"/>
      <c r="Q810" s="538"/>
      <c r="R810" s="538"/>
      <c r="S810" s="538"/>
      <c r="T810" s="538"/>
      <c r="U810" s="538"/>
      <c r="V810" s="538"/>
      <c r="W810" s="538"/>
      <c r="X810" s="538"/>
      <c r="Y810" s="538"/>
      <c r="Z810" s="538"/>
    </row>
    <row r="811" spans="1:26" ht="18" customHeight="1">
      <c r="A811" s="538"/>
      <c r="B811" s="538"/>
      <c r="C811" s="538"/>
      <c r="D811" s="538"/>
      <c r="E811" s="538"/>
      <c r="F811" s="538"/>
      <c r="G811" s="538"/>
      <c r="H811" s="538"/>
      <c r="I811" s="538"/>
      <c r="J811" s="538"/>
      <c r="K811" s="538"/>
      <c r="L811" s="538"/>
      <c r="M811" s="538"/>
      <c r="N811" s="538"/>
      <c r="O811" s="538"/>
      <c r="P811" s="538"/>
      <c r="Q811" s="538"/>
      <c r="R811" s="538"/>
      <c r="S811" s="538"/>
      <c r="T811" s="538"/>
      <c r="U811" s="538"/>
      <c r="V811" s="538"/>
      <c r="W811" s="538"/>
      <c r="X811" s="538"/>
      <c r="Y811" s="538"/>
      <c r="Z811" s="538"/>
    </row>
    <row r="812" spans="1:26" ht="18" customHeight="1">
      <c r="A812" s="538"/>
      <c r="B812" s="538"/>
      <c r="C812" s="538"/>
      <c r="D812" s="538"/>
      <c r="E812" s="538"/>
      <c r="F812" s="538"/>
      <c r="G812" s="538"/>
      <c r="H812" s="538"/>
      <c r="I812" s="538"/>
      <c r="J812" s="538"/>
      <c r="K812" s="538"/>
      <c r="L812" s="538"/>
      <c r="M812" s="538"/>
      <c r="N812" s="538"/>
      <c r="O812" s="538"/>
      <c r="P812" s="538"/>
      <c r="Q812" s="538"/>
      <c r="R812" s="538"/>
      <c r="S812" s="538"/>
      <c r="T812" s="538"/>
      <c r="U812" s="538"/>
      <c r="V812" s="538"/>
      <c r="W812" s="538"/>
      <c r="X812" s="538"/>
      <c r="Y812" s="538"/>
      <c r="Z812" s="538"/>
    </row>
    <row r="813" spans="1:26" ht="18" customHeight="1">
      <c r="A813" s="538"/>
      <c r="B813" s="538"/>
      <c r="C813" s="538"/>
      <c r="D813" s="538"/>
      <c r="E813" s="538"/>
      <c r="F813" s="538"/>
      <c r="G813" s="538"/>
      <c r="H813" s="538"/>
      <c r="I813" s="538"/>
      <c r="J813" s="538"/>
      <c r="K813" s="538"/>
      <c r="L813" s="538"/>
      <c r="M813" s="538"/>
      <c r="N813" s="538"/>
      <c r="O813" s="538"/>
      <c r="P813" s="538"/>
      <c r="Q813" s="538"/>
      <c r="R813" s="538"/>
      <c r="S813" s="538"/>
      <c r="T813" s="538"/>
      <c r="U813" s="538"/>
      <c r="V813" s="538"/>
      <c r="W813" s="538"/>
      <c r="X813" s="538"/>
      <c r="Y813" s="538"/>
      <c r="Z813" s="538"/>
    </row>
    <row r="814" spans="1:26" ht="18" customHeight="1">
      <c r="A814" s="538"/>
      <c r="B814" s="538"/>
      <c r="C814" s="538"/>
      <c r="D814" s="538"/>
      <c r="E814" s="538"/>
      <c r="F814" s="538"/>
      <c r="G814" s="538"/>
      <c r="H814" s="538"/>
      <c r="I814" s="538"/>
      <c r="J814" s="538"/>
      <c r="K814" s="538"/>
      <c r="L814" s="538"/>
      <c r="M814" s="538"/>
      <c r="N814" s="538"/>
      <c r="O814" s="538"/>
      <c r="P814" s="538"/>
      <c r="Q814" s="538"/>
      <c r="R814" s="538"/>
      <c r="S814" s="538"/>
      <c r="T814" s="538"/>
      <c r="U814" s="538"/>
      <c r="V814" s="538"/>
      <c r="W814" s="538"/>
      <c r="X814" s="538"/>
      <c r="Y814" s="538"/>
      <c r="Z814" s="538"/>
    </row>
    <row r="815" spans="1:26" ht="18" customHeight="1">
      <c r="A815" s="538"/>
      <c r="B815" s="538"/>
      <c r="C815" s="538"/>
      <c r="D815" s="538"/>
      <c r="E815" s="538"/>
      <c r="F815" s="538"/>
      <c r="G815" s="538"/>
      <c r="H815" s="538"/>
      <c r="I815" s="538"/>
      <c r="J815" s="538"/>
      <c r="K815" s="538"/>
      <c r="L815" s="538"/>
      <c r="M815" s="538"/>
      <c r="N815" s="538"/>
      <c r="O815" s="538"/>
      <c r="P815" s="538"/>
      <c r="Q815" s="538"/>
      <c r="R815" s="538"/>
      <c r="S815" s="538"/>
      <c r="T815" s="538"/>
      <c r="U815" s="538"/>
      <c r="V815" s="538"/>
      <c r="W815" s="538"/>
      <c r="X815" s="538"/>
      <c r="Y815" s="538"/>
      <c r="Z815" s="538"/>
    </row>
    <row r="816" spans="1:26" ht="18" customHeight="1">
      <c r="A816" s="538"/>
      <c r="B816" s="538"/>
      <c r="C816" s="538"/>
      <c r="D816" s="538"/>
      <c r="E816" s="538"/>
      <c r="F816" s="538"/>
      <c r="G816" s="538"/>
      <c r="H816" s="538"/>
      <c r="I816" s="538"/>
      <c r="J816" s="538"/>
      <c r="K816" s="538"/>
      <c r="L816" s="538"/>
      <c r="M816" s="538"/>
      <c r="N816" s="538"/>
      <c r="O816" s="538"/>
      <c r="P816" s="538"/>
      <c r="Q816" s="538"/>
      <c r="R816" s="538"/>
      <c r="S816" s="538"/>
      <c r="T816" s="538"/>
      <c r="U816" s="538"/>
      <c r="V816" s="538"/>
      <c r="W816" s="538"/>
      <c r="X816" s="538"/>
      <c r="Y816" s="538"/>
      <c r="Z816" s="538"/>
    </row>
    <row r="817" spans="1:26" ht="18" customHeight="1">
      <c r="A817" s="538"/>
      <c r="B817" s="538"/>
      <c r="C817" s="538"/>
      <c r="D817" s="538"/>
      <c r="E817" s="538"/>
      <c r="F817" s="538"/>
      <c r="G817" s="538"/>
      <c r="H817" s="538"/>
      <c r="I817" s="538"/>
      <c r="J817" s="538"/>
      <c r="K817" s="538"/>
      <c r="L817" s="538"/>
      <c r="M817" s="538"/>
      <c r="N817" s="538"/>
      <c r="O817" s="538"/>
      <c r="P817" s="538"/>
      <c r="Q817" s="538"/>
      <c r="R817" s="538"/>
      <c r="S817" s="538"/>
      <c r="T817" s="538"/>
      <c r="U817" s="538"/>
      <c r="V817" s="538"/>
      <c r="W817" s="538"/>
      <c r="X817" s="538"/>
      <c r="Y817" s="538"/>
      <c r="Z817" s="538"/>
    </row>
    <row r="818" spans="1:26" ht="18" customHeight="1">
      <c r="A818" s="538"/>
      <c r="B818" s="538"/>
      <c r="C818" s="538"/>
      <c r="D818" s="538"/>
      <c r="E818" s="538"/>
      <c r="F818" s="538"/>
      <c r="G818" s="538"/>
      <c r="H818" s="538"/>
      <c r="I818" s="538"/>
      <c r="J818" s="538"/>
      <c r="K818" s="538"/>
      <c r="L818" s="538"/>
      <c r="M818" s="538"/>
      <c r="N818" s="538"/>
      <c r="O818" s="538"/>
      <c r="P818" s="538"/>
      <c r="Q818" s="538"/>
      <c r="R818" s="538"/>
      <c r="S818" s="538"/>
      <c r="T818" s="538"/>
      <c r="U818" s="538"/>
      <c r="V818" s="538"/>
      <c r="W818" s="538"/>
      <c r="X818" s="538"/>
      <c r="Y818" s="538"/>
      <c r="Z818" s="538"/>
    </row>
    <row r="819" spans="1:26" ht="18" customHeight="1">
      <c r="A819" s="538"/>
      <c r="B819" s="538"/>
      <c r="C819" s="538"/>
      <c r="D819" s="538"/>
      <c r="E819" s="538"/>
      <c r="F819" s="538"/>
      <c r="G819" s="538"/>
      <c r="H819" s="538"/>
      <c r="I819" s="538"/>
      <c r="J819" s="538"/>
      <c r="K819" s="538"/>
      <c r="L819" s="538"/>
      <c r="M819" s="538"/>
      <c r="N819" s="538"/>
      <c r="O819" s="538"/>
      <c r="P819" s="538"/>
      <c r="Q819" s="538"/>
      <c r="R819" s="538"/>
      <c r="S819" s="538"/>
      <c r="T819" s="538"/>
      <c r="U819" s="538"/>
      <c r="V819" s="538"/>
      <c r="W819" s="538"/>
      <c r="X819" s="538"/>
      <c r="Y819" s="538"/>
      <c r="Z819" s="538"/>
    </row>
    <row r="820" spans="1:26" ht="18" customHeight="1">
      <c r="A820" s="538"/>
      <c r="B820" s="538"/>
      <c r="C820" s="538"/>
      <c r="D820" s="538"/>
      <c r="E820" s="538"/>
      <c r="F820" s="538"/>
      <c r="G820" s="538"/>
      <c r="H820" s="538"/>
      <c r="I820" s="538"/>
      <c r="J820" s="538"/>
      <c r="K820" s="538"/>
      <c r="L820" s="538"/>
      <c r="M820" s="538"/>
      <c r="N820" s="538"/>
      <c r="O820" s="538"/>
      <c r="P820" s="538"/>
      <c r="Q820" s="538"/>
      <c r="R820" s="538"/>
      <c r="S820" s="538"/>
      <c r="T820" s="538"/>
      <c r="U820" s="538"/>
      <c r="V820" s="538"/>
      <c r="W820" s="538"/>
      <c r="X820" s="538"/>
      <c r="Y820" s="538"/>
      <c r="Z820" s="538"/>
    </row>
    <row r="821" spans="1:26" ht="18" customHeight="1">
      <c r="A821" s="538"/>
      <c r="B821" s="538"/>
      <c r="C821" s="538"/>
      <c r="D821" s="538"/>
      <c r="E821" s="538"/>
      <c r="F821" s="538"/>
      <c r="G821" s="538"/>
      <c r="H821" s="538"/>
      <c r="I821" s="538"/>
      <c r="J821" s="538"/>
      <c r="K821" s="538"/>
      <c r="L821" s="538"/>
      <c r="M821" s="538"/>
      <c r="N821" s="538"/>
      <c r="O821" s="538"/>
      <c r="P821" s="538"/>
      <c r="Q821" s="538"/>
      <c r="R821" s="538"/>
      <c r="S821" s="538"/>
      <c r="T821" s="538"/>
      <c r="U821" s="538"/>
      <c r="V821" s="538"/>
      <c r="W821" s="538"/>
      <c r="X821" s="538"/>
      <c r="Y821" s="538"/>
      <c r="Z821" s="538"/>
    </row>
    <row r="822" spans="1:26" ht="18" customHeight="1">
      <c r="A822" s="538"/>
      <c r="B822" s="538"/>
      <c r="C822" s="538"/>
      <c r="D822" s="538"/>
      <c r="E822" s="538"/>
      <c r="F822" s="538"/>
      <c r="G822" s="538"/>
      <c r="H822" s="538"/>
      <c r="I822" s="538"/>
      <c r="J822" s="538"/>
      <c r="K822" s="538"/>
      <c r="L822" s="538"/>
      <c r="M822" s="538"/>
      <c r="N822" s="538"/>
      <c r="O822" s="538"/>
      <c r="P822" s="538"/>
      <c r="Q822" s="538"/>
      <c r="R822" s="538"/>
      <c r="S822" s="538"/>
      <c r="T822" s="538"/>
      <c r="U822" s="538"/>
      <c r="V822" s="538"/>
      <c r="W822" s="538"/>
      <c r="X822" s="538"/>
      <c r="Y822" s="538"/>
      <c r="Z822" s="538"/>
    </row>
    <row r="823" spans="1:26" ht="18" customHeight="1">
      <c r="A823" s="538"/>
      <c r="B823" s="538"/>
      <c r="C823" s="538"/>
      <c r="D823" s="538"/>
      <c r="E823" s="538"/>
      <c r="F823" s="538"/>
      <c r="G823" s="538"/>
      <c r="H823" s="538"/>
      <c r="I823" s="538"/>
      <c r="J823" s="538"/>
      <c r="K823" s="538"/>
      <c r="L823" s="538"/>
      <c r="M823" s="538"/>
      <c r="N823" s="538"/>
      <c r="O823" s="538"/>
      <c r="P823" s="538"/>
      <c r="Q823" s="538"/>
      <c r="R823" s="538"/>
      <c r="S823" s="538"/>
      <c r="T823" s="538"/>
      <c r="U823" s="538"/>
      <c r="V823" s="538"/>
      <c r="W823" s="538"/>
      <c r="X823" s="538"/>
      <c r="Y823" s="538"/>
      <c r="Z823" s="538"/>
    </row>
    <row r="824" spans="1:26" ht="18" customHeight="1">
      <c r="A824" s="538"/>
      <c r="B824" s="538"/>
      <c r="C824" s="538"/>
      <c r="D824" s="538"/>
      <c r="E824" s="538"/>
      <c r="F824" s="538"/>
      <c r="G824" s="538"/>
      <c r="H824" s="538"/>
      <c r="I824" s="538"/>
      <c r="J824" s="538"/>
      <c r="K824" s="538"/>
      <c r="L824" s="538"/>
      <c r="M824" s="538"/>
      <c r="N824" s="538"/>
      <c r="O824" s="538"/>
      <c r="P824" s="538"/>
      <c r="Q824" s="538"/>
      <c r="R824" s="538"/>
      <c r="S824" s="538"/>
      <c r="T824" s="538"/>
      <c r="U824" s="538"/>
      <c r="V824" s="538"/>
      <c r="W824" s="538"/>
      <c r="X824" s="538"/>
      <c r="Y824" s="538"/>
      <c r="Z824" s="538"/>
    </row>
    <row r="825" spans="1:26" ht="18" customHeight="1">
      <c r="A825" s="538"/>
      <c r="B825" s="538"/>
      <c r="C825" s="538"/>
      <c r="D825" s="538"/>
      <c r="E825" s="538"/>
      <c r="F825" s="538"/>
      <c r="G825" s="538"/>
      <c r="H825" s="538"/>
      <c r="I825" s="538"/>
      <c r="J825" s="538"/>
      <c r="K825" s="538"/>
      <c r="L825" s="538"/>
      <c r="M825" s="538"/>
      <c r="N825" s="538"/>
      <c r="O825" s="538"/>
      <c r="P825" s="538"/>
      <c r="Q825" s="538"/>
      <c r="R825" s="538"/>
      <c r="S825" s="538"/>
      <c r="T825" s="538"/>
      <c r="U825" s="538"/>
      <c r="V825" s="538"/>
      <c r="W825" s="538"/>
      <c r="X825" s="538"/>
      <c r="Y825" s="538"/>
      <c r="Z825" s="538"/>
    </row>
    <row r="826" spans="1:26" ht="18" customHeight="1">
      <c r="A826" s="538"/>
      <c r="B826" s="538"/>
      <c r="C826" s="538"/>
      <c r="D826" s="538"/>
      <c r="E826" s="538"/>
      <c r="F826" s="538"/>
      <c r="G826" s="538"/>
      <c r="H826" s="538"/>
      <c r="I826" s="538"/>
      <c r="J826" s="538"/>
      <c r="K826" s="538"/>
      <c r="L826" s="538"/>
      <c r="M826" s="538"/>
      <c r="N826" s="538"/>
      <c r="O826" s="538"/>
      <c r="P826" s="538"/>
      <c r="Q826" s="538"/>
      <c r="R826" s="538"/>
      <c r="S826" s="538"/>
      <c r="T826" s="538"/>
      <c r="U826" s="538"/>
      <c r="V826" s="538"/>
      <c r="W826" s="538"/>
      <c r="X826" s="538"/>
      <c r="Y826" s="538"/>
      <c r="Z826" s="538"/>
    </row>
    <row r="827" spans="1:26" ht="18" customHeight="1">
      <c r="A827" s="538"/>
      <c r="B827" s="538"/>
      <c r="C827" s="538"/>
      <c r="D827" s="538"/>
      <c r="E827" s="538"/>
      <c r="F827" s="538"/>
      <c r="G827" s="538"/>
      <c r="H827" s="538"/>
      <c r="I827" s="538"/>
      <c r="J827" s="538"/>
      <c r="K827" s="538"/>
      <c r="L827" s="538"/>
      <c r="M827" s="538"/>
      <c r="N827" s="538"/>
      <c r="O827" s="538"/>
      <c r="P827" s="538"/>
      <c r="Q827" s="538"/>
      <c r="R827" s="538"/>
      <c r="S827" s="538"/>
      <c r="T827" s="538"/>
      <c r="U827" s="538"/>
      <c r="V827" s="538"/>
      <c r="W827" s="538"/>
      <c r="X827" s="538"/>
      <c r="Y827" s="538"/>
      <c r="Z827" s="538"/>
    </row>
    <row r="828" spans="1:26" ht="18" customHeight="1">
      <c r="A828" s="538"/>
      <c r="B828" s="538"/>
      <c r="C828" s="538"/>
      <c r="D828" s="538"/>
      <c r="E828" s="538"/>
      <c r="F828" s="538"/>
      <c r="G828" s="538"/>
      <c r="H828" s="538"/>
      <c r="I828" s="538"/>
      <c r="J828" s="538"/>
      <c r="K828" s="538"/>
      <c r="L828" s="538"/>
      <c r="M828" s="538"/>
      <c r="N828" s="538"/>
      <c r="O828" s="538"/>
      <c r="P828" s="538"/>
      <c r="Q828" s="538"/>
      <c r="R828" s="538"/>
      <c r="S828" s="538"/>
      <c r="T828" s="538"/>
      <c r="U828" s="538"/>
      <c r="V828" s="538"/>
      <c r="W828" s="538"/>
      <c r="X828" s="538"/>
      <c r="Y828" s="538"/>
      <c r="Z828" s="538"/>
    </row>
    <row r="829" spans="1:26" ht="18" customHeight="1">
      <c r="A829" s="538"/>
      <c r="B829" s="538"/>
      <c r="C829" s="538"/>
      <c r="D829" s="538"/>
      <c r="E829" s="538"/>
      <c r="F829" s="538"/>
      <c r="G829" s="538"/>
      <c r="H829" s="538"/>
      <c r="I829" s="538"/>
      <c r="J829" s="538"/>
      <c r="K829" s="538"/>
      <c r="L829" s="538"/>
      <c r="M829" s="538"/>
      <c r="N829" s="538"/>
      <c r="O829" s="538"/>
      <c r="P829" s="538"/>
      <c r="Q829" s="538"/>
      <c r="R829" s="538"/>
      <c r="S829" s="538"/>
      <c r="T829" s="538"/>
      <c r="U829" s="538"/>
      <c r="V829" s="538"/>
      <c r="W829" s="538"/>
      <c r="X829" s="538"/>
      <c r="Y829" s="538"/>
      <c r="Z829" s="538"/>
    </row>
    <row r="830" spans="1:26" ht="18" customHeight="1">
      <c r="A830" s="538"/>
      <c r="B830" s="538"/>
      <c r="C830" s="538"/>
      <c r="D830" s="538"/>
      <c r="E830" s="538"/>
      <c r="F830" s="538"/>
      <c r="G830" s="538"/>
      <c r="H830" s="538"/>
      <c r="I830" s="538"/>
      <c r="J830" s="538"/>
      <c r="K830" s="538"/>
      <c r="L830" s="538"/>
      <c r="M830" s="538"/>
      <c r="N830" s="538"/>
      <c r="O830" s="538"/>
      <c r="P830" s="538"/>
      <c r="Q830" s="538"/>
      <c r="R830" s="538"/>
      <c r="S830" s="538"/>
      <c r="T830" s="538"/>
      <c r="U830" s="538"/>
      <c r="V830" s="538"/>
      <c r="W830" s="538"/>
      <c r="X830" s="538"/>
      <c r="Y830" s="538"/>
      <c r="Z830" s="538"/>
    </row>
    <row r="831" spans="1:26" ht="18" customHeight="1">
      <c r="A831" s="538"/>
      <c r="B831" s="538"/>
      <c r="C831" s="538"/>
      <c r="D831" s="538"/>
      <c r="E831" s="538"/>
      <c r="F831" s="538"/>
      <c r="G831" s="538"/>
      <c r="H831" s="538"/>
      <c r="I831" s="538"/>
      <c r="J831" s="538"/>
      <c r="K831" s="538"/>
      <c r="L831" s="538"/>
      <c r="M831" s="538"/>
      <c r="N831" s="538"/>
      <c r="O831" s="538"/>
      <c r="P831" s="538"/>
      <c r="Q831" s="538"/>
      <c r="R831" s="538"/>
      <c r="S831" s="538"/>
      <c r="T831" s="538"/>
      <c r="U831" s="538"/>
      <c r="V831" s="538"/>
      <c r="W831" s="538"/>
      <c r="X831" s="538"/>
      <c r="Y831" s="538"/>
      <c r="Z831" s="538"/>
    </row>
    <row r="832" spans="1:26" ht="18" customHeight="1">
      <c r="A832" s="538"/>
      <c r="B832" s="538"/>
      <c r="C832" s="538"/>
      <c r="D832" s="538"/>
      <c r="E832" s="538"/>
      <c r="F832" s="538"/>
      <c r="G832" s="538"/>
      <c r="H832" s="538"/>
      <c r="I832" s="538"/>
      <c r="J832" s="538"/>
      <c r="K832" s="538"/>
      <c r="L832" s="538"/>
      <c r="M832" s="538"/>
      <c r="N832" s="538"/>
      <c r="O832" s="538"/>
      <c r="P832" s="538"/>
      <c r="Q832" s="538"/>
      <c r="R832" s="538"/>
      <c r="S832" s="538"/>
      <c r="T832" s="538"/>
      <c r="U832" s="538"/>
      <c r="V832" s="538"/>
      <c r="W832" s="538"/>
      <c r="X832" s="538"/>
      <c r="Y832" s="538"/>
      <c r="Z832" s="538"/>
    </row>
    <row r="833" spans="1:26" ht="18" customHeight="1">
      <c r="A833" s="538"/>
      <c r="B833" s="538"/>
      <c r="C833" s="538"/>
      <c r="D833" s="538"/>
      <c r="E833" s="538"/>
      <c r="F833" s="538"/>
      <c r="G833" s="538"/>
      <c r="H833" s="538"/>
      <c r="I833" s="538"/>
      <c r="J833" s="538"/>
      <c r="K833" s="538"/>
      <c r="L833" s="538"/>
      <c r="M833" s="538"/>
      <c r="N833" s="538"/>
      <c r="O833" s="538"/>
      <c r="P833" s="538"/>
      <c r="Q833" s="538"/>
      <c r="R833" s="538"/>
      <c r="S833" s="538"/>
      <c r="T833" s="538"/>
      <c r="U833" s="538"/>
      <c r="V833" s="538"/>
      <c r="W833" s="538"/>
      <c r="X833" s="538"/>
      <c r="Y833" s="538"/>
      <c r="Z833" s="538"/>
    </row>
    <row r="834" spans="1:26" ht="18" customHeight="1">
      <c r="A834" s="538"/>
      <c r="B834" s="538"/>
      <c r="C834" s="538"/>
      <c r="D834" s="538"/>
      <c r="E834" s="538"/>
      <c r="F834" s="538"/>
      <c r="G834" s="538"/>
      <c r="H834" s="538"/>
      <c r="I834" s="538"/>
      <c r="J834" s="538"/>
      <c r="K834" s="538"/>
      <c r="L834" s="538"/>
      <c r="M834" s="538"/>
      <c r="N834" s="538"/>
      <c r="O834" s="538"/>
      <c r="P834" s="538"/>
      <c r="Q834" s="538"/>
      <c r="R834" s="538"/>
      <c r="S834" s="538"/>
      <c r="T834" s="538"/>
      <c r="U834" s="538"/>
      <c r="V834" s="538"/>
      <c r="W834" s="538"/>
      <c r="X834" s="538"/>
      <c r="Y834" s="538"/>
      <c r="Z834" s="538"/>
    </row>
    <row r="835" spans="1:26" ht="18" customHeight="1">
      <c r="A835" s="538"/>
      <c r="B835" s="538"/>
      <c r="C835" s="538"/>
      <c r="D835" s="538"/>
      <c r="E835" s="538"/>
      <c r="F835" s="538"/>
      <c r="G835" s="538"/>
      <c r="H835" s="538"/>
      <c r="I835" s="538"/>
      <c r="J835" s="538"/>
      <c r="K835" s="538"/>
      <c r="L835" s="538"/>
      <c r="M835" s="538"/>
      <c r="N835" s="538"/>
      <c r="O835" s="538"/>
      <c r="P835" s="538"/>
      <c r="Q835" s="538"/>
      <c r="R835" s="538"/>
      <c r="S835" s="538"/>
      <c r="T835" s="538"/>
      <c r="U835" s="538"/>
      <c r="V835" s="538"/>
      <c r="W835" s="538"/>
      <c r="X835" s="538"/>
      <c r="Y835" s="538"/>
      <c r="Z835" s="538"/>
    </row>
    <row r="836" spans="1:26" ht="18" customHeight="1">
      <c r="A836" s="538"/>
      <c r="B836" s="538"/>
      <c r="C836" s="538"/>
      <c r="D836" s="538"/>
      <c r="E836" s="538"/>
      <c r="F836" s="538"/>
      <c r="G836" s="538"/>
      <c r="H836" s="538"/>
      <c r="I836" s="538"/>
      <c r="J836" s="538"/>
      <c r="K836" s="538"/>
      <c r="L836" s="538"/>
      <c r="M836" s="538"/>
      <c r="N836" s="538"/>
      <c r="O836" s="538"/>
      <c r="P836" s="538"/>
      <c r="Q836" s="538"/>
      <c r="R836" s="538"/>
      <c r="S836" s="538"/>
      <c r="T836" s="538"/>
      <c r="U836" s="538"/>
      <c r="V836" s="538"/>
      <c r="W836" s="538"/>
      <c r="X836" s="538"/>
      <c r="Y836" s="538"/>
      <c r="Z836" s="538"/>
    </row>
    <row r="837" spans="1:26" ht="18" customHeight="1">
      <c r="A837" s="538"/>
      <c r="B837" s="538"/>
      <c r="C837" s="538"/>
      <c r="D837" s="538"/>
      <c r="E837" s="538"/>
      <c r="F837" s="538"/>
      <c r="G837" s="538"/>
      <c r="H837" s="538"/>
      <c r="I837" s="538"/>
      <c r="J837" s="538"/>
      <c r="K837" s="538"/>
      <c r="L837" s="538"/>
      <c r="M837" s="538"/>
      <c r="N837" s="538"/>
      <c r="O837" s="538"/>
      <c r="P837" s="538"/>
      <c r="Q837" s="538"/>
      <c r="R837" s="538"/>
      <c r="S837" s="538"/>
      <c r="T837" s="538"/>
      <c r="U837" s="538"/>
      <c r="V837" s="538"/>
      <c r="W837" s="538"/>
      <c r="X837" s="538"/>
      <c r="Y837" s="538"/>
      <c r="Z837" s="538"/>
    </row>
    <row r="838" spans="1:26" ht="18" customHeight="1">
      <c r="A838" s="538"/>
      <c r="B838" s="538"/>
      <c r="C838" s="538"/>
      <c r="D838" s="538"/>
      <c r="E838" s="538"/>
      <c r="F838" s="538"/>
      <c r="G838" s="538"/>
      <c r="H838" s="538"/>
      <c r="I838" s="538"/>
      <c r="J838" s="538"/>
      <c r="K838" s="538"/>
      <c r="L838" s="538"/>
      <c r="M838" s="538"/>
      <c r="N838" s="538"/>
      <c r="O838" s="538"/>
      <c r="P838" s="538"/>
      <c r="Q838" s="538"/>
      <c r="R838" s="538"/>
      <c r="S838" s="538"/>
      <c r="T838" s="538"/>
      <c r="U838" s="538"/>
      <c r="V838" s="538"/>
      <c r="W838" s="538"/>
      <c r="X838" s="538"/>
      <c r="Y838" s="538"/>
      <c r="Z838" s="538"/>
    </row>
    <row r="839" spans="1:26" ht="18" customHeight="1">
      <c r="A839" s="538"/>
      <c r="B839" s="538"/>
      <c r="C839" s="538"/>
      <c r="D839" s="538"/>
      <c r="E839" s="538"/>
      <c r="F839" s="538"/>
      <c r="G839" s="538"/>
      <c r="H839" s="538"/>
      <c r="I839" s="538"/>
      <c r="J839" s="538"/>
      <c r="K839" s="538"/>
      <c r="L839" s="538"/>
      <c r="M839" s="538"/>
      <c r="N839" s="538"/>
      <c r="O839" s="538"/>
      <c r="P839" s="538"/>
      <c r="Q839" s="538"/>
      <c r="R839" s="538"/>
      <c r="S839" s="538"/>
      <c r="T839" s="538"/>
      <c r="U839" s="538"/>
      <c r="V839" s="538"/>
      <c r="W839" s="538"/>
      <c r="X839" s="538"/>
      <c r="Y839" s="538"/>
      <c r="Z839" s="538"/>
    </row>
    <row r="840" spans="1:26" ht="18" customHeight="1">
      <c r="A840" s="538"/>
      <c r="B840" s="538"/>
      <c r="C840" s="538"/>
      <c r="D840" s="538"/>
      <c r="E840" s="538"/>
      <c r="F840" s="538"/>
      <c r="G840" s="538"/>
      <c r="H840" s="538"/>
      <c r="I840" s="538"/>
      <c r="J840" s="538"/>
      <c r="K840" s="538"/>
      <c r="L840" s="538"/>
      <c r="M840" s="538"/>
      <c r="N840" s="538"/>
      <c r="O840" s="538"/>
      <c r="P840" s="538"/>
      <c r="Q840" s="538"/>
      <c r="R840" s="538"/>
      <c r="S840" s="538"/>
      <c r="T840" s="538"/>
      <c r="U840" s="538"/>
      <c r="V840" s="538"/>
      <c r="W840" s="538"/>
      <c r="X840" s="538"/>
      <c r="Y840" s="538"/>
      <c r="Z840" s="538"/>
    </row>
    <row r="841" spans="1:26" ht="18" customHeight="1">
      <c r="A841" s="538"/>
      <c r="B841" s="538"/>
      <c r="C841" s="538"/>
      <c r="D841" s="538"/>
      <c r="E841" s="538"/>
      <c r="F841" s="538"/>
      <c r="G841" s="538"/>
      <c r="H841" s="538"/>
      <c r="I841" s="538"/>
      <c r="J841" s="538"/>
      <c r="K841" s="538"/>
      <c r="L841" s="538"/>
      <c r="M841" s="538"/>
      <c r="N841" s="538"/>
      <c r="O841" s="538"/>
      <c r="P841" s="538"/>
      <c r="Q841" s="538"/>
      <c r="R841" s="538"/>
      <c r="S841" s="538"/>
      <c r="T841" s="538"/>
      <c r="U841" s="538"/>
      <c r="V841" s="538"/>
      <c r="W841" s="538"/>
      <c r="X841" s="538"/>
      <c r="Y841" s="538"/>
      <c r="Z841" s="538"/>
    </row>
    <row r="842" spans="1:26" ht="18" customHeight="1">
      <c r="A842" s="538"/>
      <c r="B842" s="538"/>
      <c r="C842" s="538"/>
      <c r="D842" s="538"/>
      <c r="E842" s="538"/>
      <c r="F842" s="538"/>
      <c r="G842" s="538"/>
      <c r="H842" s="538"/>
      <c r="I842" s="538"/>
      <c r="J842" s="538"/>
      <c r="K842" s="538"/>
      <c r="L842" s="538"/>
      <c r="M842" s="538"/>
      <c r="N842" s="538"/>
      <c r="O842" s="538"/>
      <c r="P842" s="538"/>
      <c r="Q842" s="538"/>
      <c r="R842" s="538"/>
      <c r="S842" s="538"/>
      <c r="T842" s="538"/>
      <c r="U842" s="538"/>
      <c r="V842" s="538"/>
      <c r="W842" s="538"/>
      <c r="X842" s="538"/>
      <c r="Y842" s="538"/>
      <c r="Z842" s="538"/>
    </row>
    <row r="843" spans="1:26" ht="18" customHeight="1">
      <c r="A843" s="538"/>
      <c r="B843" s="538"/>
      <c r="C843" s="538"/>
      <c r="D843" s="538"/>
      <c r="E843" s="538"/>
      <c r="F843" s="538"/>
      <c r="G843" s="538"/>
      <c r="H843" s="538"/>
      <c r="I843" s="538"/>
      <c r="J843" s="538"/>
      <c r="K843" s="538"/>
      <c r="L843" s="538"/>
      <c r="M843" s="538"/>
      <c r="N843" s="538"/>
      <c r="O843" s="538"/>
      <c r="P843" s="538"/>
      <c r="Q843" s="538"/>
      <c r="R843" s="538"/>
      <c r="S843" s="538"/>
      <c r="T843" s="538"/>
      <c r="U843" s="538"/>
      <c r="V843" s="538"/>
      <c r="W843" s="538"/>
      <c r="X843" s="538"/>
      <c r="Y843" s="538"/>
      <c r="Z843" s="538"/>
    </row>
    <row r="844" spans="1:26" ht="18" customHeight="1">
      <c r="A844" s="538"/>
      <c r="B844" s="538"/>
      <c r="C844" s="538"/>
      <c r="D844" s="538"/>
      <c r="E844" s="538"/>
      <c r="F844" s="538"/>
      <c r="G844" s="538"/>
      <c r="H844" s="538"/>
      <c r="I844" s="538"/>
      <c r="J844" s="538"/>
      <c r="K844" s="538"/>
      <c r="L844" s="538"/>
      <c r="M844" s="538"/>
      <c r="N844" s="538"/>
      <c r="O844" s="538"/>
      <c r="P844" s="538"/>
      <c r="Q844" s="538"/>
      <c r="R844" s="538"/>
      <c r="S844" s="538"/>
      <c r="T844" s="538"/>
      <c r="U844" s="538"/>
      <c r="V844" s="538"/>
      <c r="W844" s="538"/>
      <c r="X844" s="538"/>
      <c r="Y844" s="538"/>
      <c r="Z844" s="538"/>
    </row>
    <row r="845" spans="1:26" ht="18" customHeight="1">
      <c r="A845" s="538"/>
      <c r="B845" s="538"/>
      <c r="C845" s="538"/>
      <c r="D845" s="538"/>
      <c r="E845" s="538"/>
      <c r="F845" s="538"/>
      <c r="G845" s="538"/>
      <c r="H845" s="538"/>
      <c r="I845" s="538"/>
      <c r="J845" s="538"/>
      <c r="K845" s="538"/>
      <c r="L845" s="538"/>
      <c r="M845" s="538"/>
      <c r="N845" s="538"/>
      <c r="O845" s="538"/>
      <c r="P845" s="538"/>
      <c r="Q845" s="538"/>
      <c r="R845" s="538"/>
      <c r="S845" s="538"/>
      <c r="T845" s="538"/>
      <c r="U845" s="538"/>
      <c r="V845" s="538"/>
      <c r="W845" s="538"/>
      <c r="X845" s="538"/>
      <c r="Y845" s="538"/>
      <c r="Z845" s="538"/>
    </row>
    <row r="846" spans="1:26" ht="18" customHeight="1">
      <c r="A846" s="538"/>
      <c r="B846" s="538"/>
      <c r="C846" s="538"/>
      <c r="D846" s="538"/>
      <c r="E846" s="538"/>
      <c r="F846" s="538"/>
      <c r="G846" s="538"/>
      <c r="H846" s="538"/>
      <c r="I846" s="538"/>
      <c r="J846" s="538"/>
      <c r="K846" s="538"/>
      <c r="L846" s="538"/>
      <c r="M846" s="538"/>
      <c r="N846" s="538"/>
      <c r="O846" s="538"/>
      <c r="P846" s="538"/>
      <c r="Q846" s="538"/>
      <c r="R846" s="538"/>
      <c r="S846" s="538"/>
      <c r="T846" s="538"/>
      <c r="U846" s="538"/>
      <c r="V846" s="538"/>
      <c r="W846" s="538"/>
      <c r="X846" s="538"/>
      <c r="Y846" s="538"/>
      <c r="Z846" s="538"/>
    </row>
    <row r="847" spans="1:26" ht="18" customHeight="1">
      <c r="A847" s="538"/>
      <c r="B847" s="538"/>
      <c r="C847" s="538"/>
      <c r="D847" s="538"/>
      <c r="E847" s="538"/>
      <c r="F847" s="538"/>
      <c r="G847" s="538"/>
      <c r="H847" s="538"/>
      <c r="I847" s="538"/>
      <c r="J847" s="538"/>
      <c r="K847" s="538"/>
      <c r="L847" s="538"/>
      <c r="M847" s="538"/>
      <c r="N847" s="538"/>
      <c r="O847" s="538"/>
      <c r="P847" s="538"/>
      <c r="Q847" s="538"/>
      <c r="R847" s="538"/>
      <c r="S847" s="538"/>
      <c r="T847" s="538"/>
      <c r="U847" s="538"/>
      <c r="V847" s="538"/>
      <c r="W847" s="538"/>
      <c r="X847" s="538"/>
      <c r="Y847" s="538"/>
      <c r="Z847" s="538"/>
    </row>
    <row r="848" spans="1:26" ht="18" customHeight="1">
      <c r="A848" s="538"/>
      <c r="B848" s="538"/>
      <c r="C848" s="538"/>
      <c r="D848" s="538"/>
      <c r="E848" s="538"/>
      <c r="F848" s="538"/>
      <c r="G848" s="538"/>
      <c r="H848" s="538"/>
      <c r="I848" s="538"/>
      <c r="J848" s="538"/>
      <c r="K848" s="538"/>
      <c r="L848" s="538"/>
      <c r="M848" s="538"/>
      <c r="N848" s="538"/>
      <c r="O848" s="538"/>
      <c r="P848" s="538"/>
      <c r="Q848" s="538"/>
      <c r="R848" s="538"/>
      <c r="S848" s="538"/>
      <c r="T848" s="538"/>
      <c r="U848" s="538"/>
      <c r="V848" s="538"/>
      <c r="W848" s="538"/>
      <c r="X848" s="538"/>
      <c r="Y848" s="538"/>
      <c r="Z848" s="538"/>
    </row>
    <row r="849" spans="1:26" ht="18" customHeight="1">
      <c r="A849" s="538"/>
      <c r="B849" s="538"/>
      <c r="C849" s="538"/>
      <c r="D849" s="538"/>
      <c r="E849" s="538"/>
      <c r="F849" s="538"/>
      <c r="G849" s="538"/>
      <c r="H849" s="538"/>
      <c r="I849" s="538"/>
      <c r="J849" s="538"/>
      <c r="K849" s="538"/>
      <c r="L849" s="538"/>
      <c r="M849" s="538"/>
      <c r="N849" s="538"/>
      <c r="O849" s="538"/>
      <c r="P849" s="538"/>
      <c r="Q849" s="538"/>
      <c r="R849" s="538"/>
      <c r="S849" s="538"/>
      <c r="T849" s="538"/>
      <c r="U849" s="538"/>
      <c r="V849" s="538"/>
      <c r="W849" s="538"/>
      <c r="X849" s="538"/>
      <c r="Y849" s="538"/>
      <c r="Z849" s="538"/>
    </row>
    <row r="850" spans="1:26" ht="18" customHeight="1">
      <c r="A850" s="538"/>
      <c r="B850" s="538"/>
      <c r="C850" s="538"/>
      <c r="D850" s="538"/>
      <c r="E850" s="538"/>
      <c r="F850" s="538"/>
      <c r="G850" s="538"/>
      <c r="H850" s="538"/>
      <c r="I850" s="538"/>
      <c r="J850" s="538"/>
      <c r="K850" s="538"/>
      <c r="L850" s="538"/>
      <c r="M850" s="538"/>
      <c r="N850" s="538"/>
      <c r="O850" s="538"/>
      <c r="P850" s="538"/>
      <c r="Q850" s="538"/>
      <c r="R850" s="538"/>
      <c r="S850" s="538"/>
      <c r="T850" s="538"/>
      <c r="U850" s="538"/>
      <c r="V850" s="538"/>
      <c r="W850" s="538"/>
      <c r="X850" s="538"/>
      <c r="Y850" s="538"/>
      <c r="Z850" s="538"/>
    </row>
    <row r="851" spans="1:26" ht="18" customHeight="1">
      <c r="A851" s="538"/>
      <c r="B851" s="538"/>
      <c r="C851" s="538"/>
      <c r="D851" s="538"/>
      <c r="E851" s="538"/>
      <c r="F851" s="538"/>
      <c r="G851" s="538"/>
      <c r="H851" s="538"/>
      <c r="I851" s="538"/>
      <c r="J851" s="538"/>
      <c r="K851" s="538"/>
      <c r="L851" s="538"/>
      <c r="M851" s="538"/>
      <c r="N851" s="538"/>
      <c r="O851" s="538"/>
      <c r="P851" s="538"/>
      <c r="Q851" s="538"/>
      <c r="R851" s="538"/>
      <c r="S851" s="538"/>
      <c r="T851" s="538"/>
      <c r="U851" s="538"/>
      <c r="V851" s="538"/>
      <c r="W851" s="538"/>
      <c r="X851" s="538"/>
      <c r="Y851" s="538"/>
      <c r="Z851" s="538"/>
    </row>
    <row r="852" spans="1:26" ht="18" customHeight="1">
      <c r="A852" s="538"/>
      <c r="B852" s="538"/>
      <c r="C852" s="538"/>
      <c r="D852" s="538"/>
      <c r="E852" s="538"/>
      <c r="F852" s="538"/>
      <c r="G852" s="538"/>
      <c r="H852" s="538"/>
      <c r="I852" s="538"/>
      <c r="J852" s="538"/>
      <c r="K852" s="538"/>
      <c r="L852" s="538"/>
      <c r="M852" s="538"/>
      <c r="N852" s="538"/>
      <c r="O852" s="538"/>
      <c r="P852" s="538"/>
      <c r="Q852" s="538"/>
      <c r="R852" s="538"/>
      <c r="S852" s="538"/>
      <c r="T852" s="538"/>
      <c r="U852" s="538"/>
      <c r="V852" s="538"/>
      <c r="W852" s="538"/>
      <c r="X852" s="538"/>
      <c r="Y852" s="538"/>
      <c r="Z852" s="538"/>
    </row>
    <row r="853" spans="1:26" ht="18" customHeight="1">
      <c r="A853" s="538"/>
      <c r="B853" s="538"/>
      <c r="C853" s="538"/>
      <c r="D853" s="538"/>
      <c r="E853" s="538"/>
      <c r="F853" s="538"/>
      <c r="G853" s="538"/>
      <c r="H853" s="538"/>
      <c r="I853" s="538"/>
      <c r="J853" s="538"/>
      <c r="K853" s="538"/>
      <c r="L853" s="538"/>
      <c r="M853" s="538"/>
      <c r="N853" s="538"/>
      <c r="O853" s="538"/>
      <c r="P853" s="538"/>
      <c r="Q853" s="538"/>
      <c r="R853" s="538"/>
      <c r="S853" s="538"/>
      <c r="T853" s="538"/>
      <c r="U853" s="538"/>
      <c r="V853" s="538"/>
      <c r="W853" s="538"/>
      <c r="X853" s="538"/>
      <c r="Y853" s="538"/>
      <c r="Z853" s="538"/>
    </row>
    <row r="854" spans="1:26" ht="18" customHeight="1">
      <c r="A854" s="538"/>
      <c r="B854" s="538"/>
      <c r="C854" s="538"/>
      <c r="D854" s="538"/>
      <c r="E854" s="538"/>
      <c r="F854" s="538"/>
      <c r="G854" s="538"/>
      <c r="H854" s="538"/>
      <c r="I854" s="538"/>
      <c r="J854" s="538"/>
      <c r="K854" s="538"/>
      <c r="L854" s="538"/>
      <c r="M854" s="538"/>
      <c r="N854" s="538"/>
      <c r="O854" s="538"/>
      <c r="P854" s="538"/>
      <c r="Q854" s="538"/>
      <c r="R854" s="538"/>
      <c r="S854" s="538"/>
      <c r="T854" s="538"/>
      <c r="U854" s="538"/>
      <c r="V854" s="538"/>
      <c r="W854" s="538"/>
      <c r="X854" s="538"/>
      <c r="Y854" s="538"/>
      <c r="Z854" s="538"/>
    </row>
    <row r="855" spans="1:26" ht="18" customHeight="1">
      <c r="A855" s="538"/>
      <c r="B855" s="538"/>
      <c r="C855" s="538"/>
      <c r="D855" s="538"/>
      <c r="E855" s="538"/>
      <c r="F855" s="538"/>
      <c r="G855" s="538"/>
      <c r="H855" s="538"/>
      <c r="I855" s="538"/>
      <c r="J855" s="538"/>
      <c r="K855" s="538"/>
      <c r="L855" s="538"/>
      <c r="M855" s="538"/>
      <c r="N855" s="538"/>
      <c r="O855" s="538"/>
      <c r="P855" s="538"/>
      <c r="Q855" s="538"/>
      <c r="R855" s="538"/>
      <c r="S855" s="538"/>
      <c r="T855" s="538"/>
      <c r="U855" s="538"/>
      <c r="V855" s="538"/>
      <c r="W855" s="538"/>
      <c r="X855" s="538"/>
      <c r="Y855" s="538"/>
      <c r="Z855" s="538"/>
    </row>
    <row r="856" spans="1:26" ht="18" customHeight="1">
      <c r="A856" s="538"/>
      <c r="B856" s="538"/>
      <c r="C856" s="538"/>
      <c r="D856" s="538"/>
      <c r="E856" s="538"/>
      <c r="F856" s="538"/>
      <c r="G856" s="538"/>
      <c r="H856" s="538"/>
      <c r="I856" s="538"/>
      <c r="J856" s="538"/>
      <c r="K856" s="538"/>
      <c r="L856" s="538"/>
      <c r="M856" s="538"/>
      <c r="N856" s="538"/>
      <c r="O856" s="538"/>
      <c r="P856" s="538"/>
      <c r="Q856" s="538"/>
      <c r="R856" s="538"/>
      <c r="S856" s="538"/>
      <c r="T856" s="538"/>
      <c r="U856" s="538"/>
      <c r="V856" s="538"/>
      <c r="W856" s="538"/>
      <c r="X856" s="538"/>
      <c r="Y856" s="538"/>
      <c r="Z856" s="538"/>
    </row>
    <row r="857" spans="1:26" ht="18" customHeight="1">
      <c r="A857" s="538"/>
      <c r="B857" s="538"/>
      <c r="C857" s="538"/>
      <c r="D857" s="538"/>
      <c r="E857" s="538"/>
      <c r="F857" s="538"/>
      <c r="G857" s="538"/>
      <c r="H857" s="538"/>
      <c r="I857" s="538"/>
      <c r="J857" s="538"/>
      <c r="K857" s="538"/>
      <c r="L857" s="538"/>
      <c r="M857" s="538"/>
      <c r="N857" s="538"/>
      <c r="O857" s="538"/>
      <c r="P857" s="538"/>
      <c r="Q857" s="538"/>
      <c r="R857" s="538"/>
      <c r="S857" s="538"/>
      <c r="T857" s="538"/>
      <c r="U857" s="538"/>
      <c r="V857" s="538"/>
      <c r="W857" s="538"/>
      <c r="X857" s="538"/>
      <c r="Y857" s="538"/>
      <c r="Z857" s="538"/>
    </row>
    <row r="858" spans="1:26" ht="18" customHeight="1">
      <c r="A858" s="538"/>
      <c r="B858" s="538"/>
      <c r="C858" s="538"/>
      <c r="D858" s="538"/>
      <c r="E858" s="538"/>
      <c r="F858" s="538"/>
      <c r="G858" s="538"/>
      <c r="H858" s="538"/>
      <c r="I858" s="538"/>
      <c r="J858" s="538"/>
      <c r="K858" s="538"/>
      <c r="L858" s="538"/>
      <c r="M858" s="538"/>
      <c r="N858" s="538"/>
      <c r="O858" s="538"/>
      <c r="P858" s="538"/>
      <c r="Q858" s="538"/>
      <c r="R858" s="538"/>
      <c r="S858" s="538"/>
      <c r="T858" s="538"/>
      <c r="U858" s="538"/>
      <c r="V858" s="538"/>
      <c r="W858" s="538"/>
      <c r="X858" s="538"/>
      <c r="Y858" s="538"/>
      <c r="Z858" s="538"/>
    </row>
    <row r="859" spans="1:26" ht="18" customHeight="1">
      <c r="A859" s="538"/>
      <c r="B859" s="538"/>
      <c r="C859" s="538"/>
      <c r="D859" s="538"/>
      <c r="E859" s="538"/>
      <c r="F859" s="538"/>
      <c r="G859" s="538"/>
      <c r="H859" s="538"/>
      <c r="I859" s="538"/>
      <c r="J859" s="538"/>
      <c r="K859" s="538"/>
      <c r="L859" s="538"/>
      <c r="M859" s="538"/>
      <c r="N859" s="538"/>
      <c r="O859" s="538"/>
      <c r="P859" s="538"/>
      <c r="Q859" s="538"/>
      <c r="R859" s="538"/>
      <c r="S859" s="538"/>
      <c r="T859" s="538"/>
      <c r="U859" s="538"/>
      <c r="V859" s="538"/>
      <c r="W859" s="538"/>
      <c r="X859" s="538"/>
      <c r="Y859" s="538"/>
      <c r="Z859" s="538"/>
    </row>
    <row r="860" spans="1:26" ht="18" customHeight="1">
      <c r="A860" s="538"/>
      <c r="B860" s="538"/>
      <c r="C860" s="538"/>
      <c r="D860" s="538"/>
      <c r="E860" s="538"/>
      <c r="F860" s="538"/>
      <c r="G860" s="538"/>
      <c r="H860" s="538"/>
      <c r="I860" s="538"/>
      <c r="J860" s="538"/>
      <c r="K860" s="538"/>
      <c r="L860" s="538"/>
      <c r="M860" s="538"/>
      <c r="N860" s="538"/>
      <c r="O860" s="538"/>
      <c r="P860" s="538"/>
      <c r="Q860" s="538"/>
      <c r="R860" s="538"/>
      <c r="S860" s="538"/>
      <c r="T860" s="538"/>
      <c r="U860" s="538"/>
      <c r="V860" s="538"/>
      <c r="W860" s="538"/>
      <c r="X860" s="538"/>
      <c r="Y860" s="538"/>
      <c r="Z860" s="538"/>
    </row>
    <row r="861" spans="1:26" ht="18" customHeight="1">
      <c r="A861" s="538"/>
      <c r="B861" s="538"/>
      <c r="C861" s="538"/>
      <c r="D861" s="538"/>
      <c r="E861" s="538"/>
      <c r="F861" s="538"/>
      <c r="G861" s="538"/>
      <c r="H861" s="538"/>
      <c r="I861" s="538"/>
      <c r="J861" s="538"/>
      <c r="K861" s="538"/>
      <c r="L861" s="538"/>
      <c r="M861" s="538"/>
      <c r="N861" s="538"/>
      <c r="O861" s="538"/>
      <c r="P861" s="538"/>
      <c r="Q861" s="538"/>
      <c r="R861" s="538"/>
      <c r="S861" s="538"/>
      <c r="T861" s="538"/>
      <c r="U861" s="538"/>
      <c r="V861" s="538"/>
      <c r="W861" s="538"/>
      <c r="X861" s="538"/>
      <c r="Y861" s="538"/>
      <c r="Z861" s="538"/>
    </row>
    <row r="862" spans="1:26" ht="18" customHeight="1">
      <c r="A862" s="538"/>
      <c r="B862" s="538"/>
      <c r="C862" s="538"/>
      <c r="D862" s="538"/>
      <c r="E862" s="538"/>
      <c r="F862" s="538"/>
      <c r="G862" s="538"/>
      <c r="H862" s="538"/>
      <c r="I862" s="538"/>
      <c r="J862" s="538"/>
      <c r="K862" s="538"/>
      <c r="L862" s="538"/>
      <c r="M862" s="538"/>
      <c r="N862" s="538"/>
      <c r="O862" s="538"/>
      <c r="P862" s="538"/>
      <c r="Q862" s="538"/>
      <c r="R862" s="538"/>
      <c r="S862" s="538"/>
      <c r="T862" s="538"/>
      <c r="U862" s="538"/>
      <c r="V862" s="538"/>
      <c r="W862" s="538"/>
      <c r="X862" s="538"/>
      <c r="Y862" s="538"/>
      <c r="Z862" s="538"/>
    </row>
    <row r="863" spans="1:26" ht="18" customHeight="1">
      <c r="A863" s="538"/>
      <c r="B863" s="538"/>
      <c r="C863" s="538"/>
      <c r="D863" s="538"/>
      <c r="E863" s="538"/>
      <c r="F863" s="538"/>
      <c r="G863" s="538"/>
      <c r="H863" s="538"/>
      <c r="I863" s="538"/>
      <c r="J863" s="538"/>
      <c r="K863" s="538"/>
      <c r="L863" s="538"/>
      <c r="M863" s="538"/>
      <c r="N863" s="538"/>
      <c r="O863" s="538"/>
      <c r="P863" s="538"/>
      <c r="Q863" s="538"/>
      <c r="R863" s="538"/>
      <c r="S863" s="538"/>
      <c r="T863" s="538"/>
      <c r="U863" s="538"/>
      <c r="V863" s="538"/>
      <c r="W863" s="538"/>
      <c r="X863" s="538"/>
      <c r="Y863" s="538"/>
      <c r="Z863" s="538"/>
    </row>
    <row r="864" spans="1:26" ht="18" customHeight="1">
      <c r="A864" s="538"/>
      <c r="B864" s="538"/>
      <c r="C864" s="538"/>
      <c r="D864" s="538"/>
      <c r="E864" s="538"/>
      <c r="F864" s="538"/>
      <c r="G864" s="538"/>
      <c r="H864" s="538"/>
      <c r="I864" s="538"/>
      <c r="J864" s="538"/>
      <c r="K864" s="538"/>
      <c r="L864" s="538"/>
      <c r="M864" s="538"/>
      <c r="N864" s="538"/>
      <c r="O864" s="538"/>
      <c r="P864" s="538"/>
      <c r="Q864" s="538"/>
      <c r="R864" s="538"/>
      <c r="S864" s="538"/>
      <c r="T864" s="538"/>
      <c r="U864" s="538"/>
      <c r="V864" s="538"/>
      <c r="W864" s="538"/>
      <c r="X864" s="538"/>
      <c r="Y864" s="538"/>
      <c r="Z864" s="538"/>
    </row>
    <row r="865" spans="1:26" ht="18" customHeight="1">
      <c r="A865" s="538"/>
      <c r="B865" s="538"/>
      <c r="C865" s="538"/>
      <c r="D865" s="538"/>
      <c r="E865" s="538"/>
      <c r="F865" s="538"/>
      <c r="G865" s="538"/>
      <c r="H865" s="538"/>
      <c r="I865" s="538"/>
      <c r="J865" s="538"/>
      <c r="K865" s="538"/>
      <c r="L865" s="538"/>
      <c r="M865" s="538"/>
      <c r="N865" s="538"/>
      <c r="O865" s="538"/>
      <c r="P865" s="538"/>
      <c r="Q865" s="538"/>
      <c r="R865" s="538"/>
      <c r="S865" s="538"/>
      <c r="T865" s="538"/>
      <c r="U865" s="538"/>
      <c r="V865" s="538"/>
      <c r="W865" s="538"/>
      <c r="X865" s="538"/>
      <c r="Y865" s="538"/>
      <c r="Z865" s="538"/>
    </row>
    <row r="866" spans="1:26" ht="18" customHeight="1">
      <c r="A866" s="538"/>
      <c r="B866" s="538"/>
      <c r="C866" s="538"/>
      <c r="D866" s="538"/>
      <c r="E866" s="538"/>
      <c r="F866" s="538"/>
      <c r="G866" s="538"/>
      <c r="H866" s="538"/>
      <c r="I866" s="538"/>
      <c r="J866" s="538"/>
      <c r="K866" s="538"/>
      <c r="L866" s="538"/>
      <c r="M866" s="538"/>
      <c r="N866" s="538"/>
      <c r="O866" s="538"/>
      <c r="P866" s="538"/>
      <c r="Q866" s="538"/>
      <c r="R866" s="538"/>
      <c r="S866" s="538"/>
      <c r="T866" s="538"/>
      <c r="U866" s="538"/>
      <c r="V866" s="538"/>
      <c r="W866" s="538"/>
      <c r="X866" s="538"/>
      <c r="Y866" s="538"/>
      <c r="Z866" s="538"/>
    </row>
    <row r="867" spans="1:26" ht="18" customHeight="1">
      <c r="A867" s="538"/>
      <c r="B867" s="538"/>
      <c r="C867" s="538"/>
      <c r="D867" s="538"/>
      <c r="E867" s="538"/>
      <c r="F867" s="538"/>
      <c r="G867" s="538"/>
      <c r="H867" s="538"/>
      <c r="I867" s="538"/>
      <c r="J867" s="538"/>
      <c r="K867" s="538"/>
      <c r="L867" s="538"/>
      <c r="M867" s="538"/>
      <c r="N867" s="538"/>
      <c r="O867" s="538"/>
      <c r="P867" s="538"/>
      <c r="Q867" s="538"/>
      <c r="R867" s="538"/>
      <c r="S867" s="538"/>
      <c r="T867" s="538"/>
      <c r="U867" s="538"/>
      <c r="V867" s="538"/>
      <c r="W867" s="538"/>
      <c r="X867" s="538"/>
      <c r="Y867" s="538"/>
      <c r="Z867" s="538"/>
    </row>
    <row r="868" spans="1:26" ht="18" customHeight="1">
      <c r="A868" s="538"/>
      <c r="B868" s="538"/>
      <c r="C868" s="538"/>
      <c r="D868" s="538"/>
      <c r="E868" s="538"/>
      <c r="F868" s="538"/>
      <c r="G868" s="538"/>
      <c r="H868" s="538"/>
      <c r="I868" s="538"/>
      <c r="J868" s="538"/>
      <c r="K868" s="538"/>
      <c r="L868" s="538"/>
      <c r="M868" s="538"/>
      <c r="N868" s="538"/>
      <c r="O868" s="538"/>
      <c r="P868" s="538"/>
      <c r="Q868" s="538"/>
      <c r="R868" s="538"/>
      <c r="S868" s="538"/>
      <c r="T868" s="538"/>
      <c r="U868" s="538"/>
      <c r="V868" s="538"/>
      <c r="W868" s="538"/>
      <c r="X868" s="538"/>
      <c r="Y868" s="538"/>
      <c r="Z868" s="538"/>
    </row>
    <row r="869" spans="1:26" ht="18" customHeight="1">
      <c r="A869" s="538"/>
      <c r="B869" s="538"/>
      <c r="C869" s="538"/>
      <c r="D869" s="538"/>
      <c r="E869" s="538"/>
      <c r="F869" s="538"/>
      <c r="G869" s="538"/>
      <c r="H869" s="538"/>
      <c r="I869" s="538"/>
      <c r="J869" s="538"/>
      <c r="K869" s="538"/>
      <c r="L869" s="538"/>
      <c r="M869" s="538"/>
      <c r="N869" s="538"/>
      <c r="O869" s="538"/>
      <c r="P869" s="538"/>
      <c r="Q869" s="538"/>
      <c r="R869" s="538"/>
      <c r="S869" s="538"/>
      <c r="T869" s="538"/>
      <c r="U869" s="538"/>
      <c r="V869" s="538"/>
      <c r="W869" s="538"/>
      <c r="X869" s="538"/>
      <c r="Y869" s="538"/>
      <c r="Z869" s="538"/>
    </row>
    <row r="870" spans="1:26" ht="18" customHeight="1">
      <c r="A870" s="538"/>
      <c r="B870" s="538"/>
      <c r="C870" s="538"/>
      <c r="D870" s="538"/>
      <c r="E870" s="538"/>
      <c r="F870" s="538"/>
      <c r="G870" s="538"/>
      <c r="H870" s="538"/>
      <c r="I870" s="538"/>
      <c r="J870" s="538"/>
      <c r="K870" s="538"/>
      <c r="L870" s="538"/>
      <c r="M870" s="538"/>
      <c r="N870" s="538"/>
      <c r="O870" s="538"/>
      <c r="P870" s="538"/>
      <c r="Q870" s="538"/>
      <c r="R870" s="538"/>
      <c r="S870" s="538"/>
      <c r="T870" s="538"/>
      <c r="U870" s="538"/>
      <c r="V870" s="538"/>
      <c r="W870" s="538"/>
      <c r="X870" s="538"/>
      <c r="Y870" s="538"/>
      <c r="Z870" s="538"/>
    </row>
    <row r="871" spans="1:26" ht="18" customHeight="1">
      <c r="A871" s="538"/>
      <c r="B871" s="538"/>
      <c r="C871" s="538"/>
      <c r="D871" s="538"/>
      <c r="E871" s="538"/>
      <c r="F871" s="538"/>
      <c r="G871" s="538"/>
      <c r="H871" s="538"/>
      <c r="I871" s="538"/>
      <c r="J871" s="538"/>
      <c r="K871" s="538"/>
      <c r="L871" s="538"/>
      <c r="M871" s="538"/>
      <c r="N871" s="538"/>
      <c r="O871" s="538"/>
      <c r="P871" s="538"/>
      <c r="Q871" s="538"/>
      <c r="R871" s="538"/>
      <c r="S871" s="538"/>
      <c r="T871" s="538"/>
      <c r="U871" s="538"/>
      <c r="V871" s="538"/>
      <c r="W871" s="538"/>
      <c r="X871" s="538"/>
      <c r="Y871" s="538"/>
      <c r="Z871" s="538"/>
    </row>
    <row r="872" spans="1:26" ht="18" customHeight="1">
      <c r="A872" s="538"/>
      <c r="B872" s="538"/>
      <c r="C872" s="538"/>
      <c r="D872" s="538"/>
      <c r="E872" s="538"/>
      <c r="F872" s="538"/>
      <c r="G872" s="538"/>
      <c r="H872" s="538"/>
      <c r="I872" s="538"/>
      <c r="J872" s="538"/>
      <c r="K872" s="538"/>
      <c r="L872" s="538"/>
      <c r="M872" s="538"/>
      <c r="N872" s="538"/>
      <c r="O872" s="538"/>
      <c r="P872" s="538"/>
      <c r="Q872" s="538"/>
      <c r="R872" s="538"/>
      <c r="S872" s="538"/>
      <c r="T872" s="538"/>
      <c r="U872" s="538"/>
      <c r="V872" s="538"/>
      <c r="W872" s="538"/>
      <c r="X872" s="538"/>
      <c r="Y872" s="538"/>
      <c r="Z872" s="538"/>
    </row>
    <row r="873" spans="1:26" ht="18" customHeight="1">
      <c r="A873" s="538"/>
      <c r="B873" s="538"/>
      <c r="C873" s="538"/>
      <c r="D873" s="538"/>
      <c r="E873" s="538"/>
      <c r="F873" s="538"/>
      <c r="G873" s="538"/>
      <c r="H873" s="538"/>
      <c r="I873" s="538"/>
      <c r="J873" s="538"/>
      <c r="K873" s="538"/>
      <c r="L873" s="538"/>
      <c r="M873" s="538"/>
      <c r="N873" s="538"/>
      <c r="O873" s="538"/>
      <c r="P873" s="538"/>
      <c r="Q873" s="538"/>
      <c r="R873" s="538"/>
      <c r="S873" s="538"/>
      <c r="T873" s="538"/>
      <c r="U873" s="538"/>
      <c r="V873" s="538"/>
      <c r="W873" s="538"/>
      <c r="X873" s="538"/>
      <c r="Y873" s="538"/>
      <c r="Z873" s="538"/>
    </row>
    <row r="874" spans="1:26" ht="18" customHeight="1">
      <c r="A874" s="538"/>
      <c r="B874" s="538"/>
      <c r="C874" s="538"/>
      <c r="D874" s="538"/>
      <c r="E874" s="538"/>
      <c r="F874" s="538"/>
      <c r="G874" s="538"/>
      <c r="H874" s="538"/>
      <c r="I874" s="538"/>
      <c r="J874" s="538"/>
      <c r="K874" s="538"/>
      <c r="L874" s="538"/>
      <c r="M874" s="538"/>
      <c r="N874" s="538"/>
      <c r="O874" s="538"/>
      <c r="P874" s="538"/>
      <c r="Q874" s="538"/>
      <c r="R874" s="538"/>
      <c r="S874" s="538"/>
      <c r="T874" s="538"/>
      <c r="U874" s="538"/>
      <c r="V874" s="538"/>
      <c r="W874" s="538"/>
      <c r="X874" s="538"/>
      <c r="Y874" s="538"/>
      <c r="Z874" s="538"/>
    </row>
    <row r="875" spans="1:26" ht="18" customHeight="1">
      <c r="A875" s="538"/>
      <c r="B875" s="538"/>
      <c r="C875" s="538"/>
      <c r="D875" s="538"/>
      <c r="E875" s="538"/>
      <c r="F875" s="538"/>
      <c r="G875" s="538"/>
      <c r="H875" s="538"/>
      <c r="I875" s="538"/>
      <c r="J875" s="538"/>
      <c r="K875" s="538"/>
      <c r="L875" s="538"/>
      <c r="M875" s="538"/>
      <c r="N875" s="538"/>
      <c r="O875" s="538"/>
      <c r="P875" s="538"/>
      <c r="Q875" s="538"/>
      <c r="R875" s="538"/>
      <c r="S875" s="538"/>
      <c r="T875" s="538"/>
      <c r="U875" s="538"/>
      <c r="V875" s="538"/>
      <c r="W875" s="538"/>
      <c r="X875" s="538"/>
      <c r="Y875" s="538"/>
      <c r="Z875" s="538"/>
    </row>
    <row r="876" spans="1:26" ht="18" customHeight="1">
      <c r="A876" s="538"/>
      <c r="B876" s="538"/>
      <c r="C876" s="538"/>
      <c r="D876" s="538"/>
      <c r="E876" s="538"/>
      <c r="F876" s="538"/>
      <c r="G876" s="538"/>
      <c r="H876" s="538"/>
      <c r="I876" s="538"/>
      <c r="J876" s="538"/>
      <c r="K876" s="538"/>
      <c r="L876" s="538"/>
      <c r="M876" s="538"/>
      <c r="N876" s="538"/>
      <c r="O876" s="538"/>
      <c r="P876" s="538"/>
      <c r="Q876" s="538"/>
      <c r="R876" s="538"/>
      <c r="S876" s="538"/>
      <c r="T876" s="538"/>
      <c r="U876" s="538"/>
      <c r="V876" s="538"/>
      <c r="W876" s="538"/>
      <c r="X876" s="538"/>
      <c r="Y876" s="538"/>
      <c r="Z876" s="538"/>
    </row>
    <row r="877" spans="1:26" ht="18" customHeight="1">
      <c r="A877" s="538"/>
      <c r="B877" s="538"/>
      <c r="C877" s="538"/>
      <c r="D877" s="538"/>
      <c r="E877" s="538"/>
      <c r="F877" s="538"/>
      <c r="G877" s="538"/>
      <c r="H877" s="538"/>
      <c r="I877" s="538"/>
      <c r="J877" s="538"/>
      <c r="K877" s="538"/>
      <c r="L877" s="538"/>
      <c r="M877" s="538"/>
      <c r="N877" s="538"/>
      <c r="O877" s="538"/>
      <c r="P877" s="538"/>
      <c r="Q877" s="538"/>
      <c r="R877" s="538"/>
      <c r="S877" s="538"/>
      <c r="T877" s="538"/>
      <c r="U877" s="538"/>
      <c r="V877" s="538"/>
      <c r="W877" s="538"/>
      <c r="X877" s="538"/>
      <c r="Y877" s="538"/>
      <c r="Z877" s="538"/>
    </row>
    <row r="878" spans="1:26" ht="18" customHeight="1">
      <c r="A878" s="538"/>
      <c r="B878" s="538"/>
      <c r="C878" s="538"/>
      <c r="D878" s="538"/>
      <c r="E878" s="538"/>
      <c r="F878" s="538"/>
      <c r="G878" s="538"/>
      <c r="H878" s="538"/>
      <c r="I878" s="538"/>
      <c r="J878" s="538"/>
      <c r="K878" s="538"/>
      <c r="L878" s="538"/>
      <c r="M878" s="538"/>
      <c r="N878" s="538"/>
      <c r="O878" s="538"/>
      <c r="P878" s="538"/>
      <c r="Q878" s="538"/>
      <c r="R878" s="538"/>
      <c r="S878" s="538"/>
      <c r="T878" s="538"/>
      <c r="U878" s="538"/>
      <c r="V878" s="538"/>
      <c r="W878" s="538"/>
      <c r="X878" s="538"/>
      <c r="Y878" s="538"/>
      <c r="Z878" s="538"/>
    </row>
    <row r="879" spans="1:26" ht="18" customHeight="1">
      <c r="A879" s="538"/>
      <c r="B879" s="538"/>
      <c r="C879" s="538"/>
      <c r="D879" s="538"/>
      <c r="E879" s="538"/>
      <c r="F879" s="538"/>
      <c r="G879" s="538"/>
      <c r="H879" s="538"/>
      <c r="I879" s="538"/>
      <c r="J879" s="538"/>
      <c r="K879" s="538"/>
      <c r="L879" s="538"/>
      <c r="M879" s="538"/>
      <c r="N879" s="538"/>
      <c r="O879" s="538"/>
      <c r="P879" s="538"/>
      <c r="Q879" s="538"/>
      <c r="R879" s="538"/>
      <c r="S879" s="538"/>
      <c r="T879" s="538"/>
      <c r="U879" s="538"/>
      <c r="V879" s="538"/>
      <c r="W879" s="538"/>
      <c r="X879" s="538"/>
      <c r="Y879" s="538"/>
      <c r="Z879" s="538"/>
    </row>
    <row r="880" spans="1:26" ht="18" customHeight="1">
      <c r="A880" s="538"/>
      <c r="B880" s="538"/>
      <c r="C880" s="538"/>
      <c r="D880" s="538"/>
      <c r="E880" s="538"/>
      <c r="F880" s="538"/>
      <c r="G880" s="538"/>
      <c r="H880" s="538"/>
      <c r="I880" s="538"/>
      <c r="J880" s="538"/>
      <c r="K880" s="538"/>
      <c r="L880" s="538"/>
      <c r="M880" s="538"/>
      <c r="N880" s="538"/>
      <c r="O880" s="538"/>
      <c r="P880" s="538"/>
      <c r="Q880" s="538"/>
      <c r="R880" s="538"/>
      <c r="S880" s="538"/>
      <c r="T880" s="538"/>
      <c r="U880" s="538"/>
      <c r="V880" s="538"/>
      <c r="W880" s="538"/>
      <c r="X880" s="538"/>
      <c r="Y880" s="538"/>
      <c r="Z880" s="538"/>
    </row>
    <row r="881" spans="1:26" ht="18" customHeight="1">
      <c r="A881" s="538"/>
      <c r="B881" s="538"/>
      <c r="C881" s="538"/>
      <c r="D881" s="538"/>
      <c r="E881" s="538"/>
      <c r="F881" s="538"/>
      <c r="G881" s="538"/>
      <c r="H881" s="538"/>
      <c r="I881" s="538"/>
      <c r="J881" s="538"/>
      <c r="K881" s="538"/>
      <c r="L881" s="538"/>
      <c r="M881" s="538"/>
      <c r="N881" s="538"/>
      <c r="O881" s="538"/>
      <c r="P881" s="538"/>
      <c r="Q881" s="538"/>
      <c r="R881" s="538"/>
      <c r="S881" s="538"/>
      <c r="T881" s="538"/>
      <c r="U881" s="538"/>
      <c r="V881" s="538"/>
      <c r="W881" s="538"/>
      <c r="X881" s="538"/>
      <c r="Y881" s="538"/>
      <c r="Z881" s="538"/>
    </row>
    <row r="882" spans="1:26" ht="18" customHeight="1">
      <c r="A882" s="538"/>
      <c r="B882" s="538"/>
      <c r="C882" s="538"/>
      <c r="D882" s="538"/>
      <c r="E882" s="538"/>
      <c r="F882" s="538"/>
      <c r="G882" s="538"/>
      <c r="H882" s="538"/>
      <c r="I882" s="538"/>
      <c r="J882" s="538"/>
      <c r="K882" s="538"/>
      <c r="L882" s="538"/>
      <c r="M882" s="538"/>
      <c r="N882" s="538"/>
      <c r="O882" s="538"/>
      <c r="P882" s="538"/>
      <c r="Q882" s="538"/>
      <c r="R882" s="538"/>
      <c r="S882" s="538"/>
      <c r="T882" s="538"/>
      <c r="U882" s="538"/>
      <c r="V882" s="538"/>
      <c r="W882" s="538"/>
      <c r="X882" s="538"/>
      <c r="Y882" s="538"/>
      <c r="Z882" s="538"/>
    </row>
    <row r="883" spans="1:26" ht="18" customHeight="1">
      <c r="A883" s="538"/>
      <c r="B883" s="538"/>
      <c r="C883" s="538"/>
      <c r="D883" s="538"/>
      <c r="E883" s="538"/>
      <c r="F883" s="538"/>
      <c r="G883" s="538"/>
      <c r="H883" s="538"/>
      <c r="I883" s="538"/>
      <c r="J883" s="538"/>
      <c r="K883" s="538"/>
      <c r="L883" s="538"/>
      <c r="M883" s="538"/>
      <c r="N883" s="538"/>
      <c r="O883" s="538"/>
      <c r="P883" s="538"/>
      <c r="Q883" s="538"/>
      <c r="R883" s="538"/>
      <c r="S883" s="538"/>
      <c r="T883" s="538"/>
      <c r="U883" s="538"/>
      <c r="V883" s="538"/>
      <c r="W883" s="538"/>
      <c r="X883" s="538"/>
      <c r="Y883" s="538"/>
      <c r="Z883" s="538"/>
    </row>
    <row r="884" spans="1:26" ht="18" customHeight="1">
      <c r="A884" s="538"/>
      <c r="B884" s="538"/>
      <c r="C884" s="538"/>
      <c r="D884" s="538"/>
      <c r="E884" s="538"/>
      <c r="F884" s="538"/>
      <c r="G884" s="538"/>
      <c r="H884" s="538"/>
      <c r="I884" s="538"/>
      <c r="J884" s="538"/>
      <c r="K884" s="538"/>
      <c r="L884" s="538"/>
      <c r="M884" s="538"/>
      <c r="N884" s="538"/>
      <c r="O884" s="538"/>
      <c r="P884" s="538"/>
      <c r="Q884" s="538"/>
      <c r="R884" s="538"/>
      <c r="S884" s="538"/>
      <c r="T884" s="538"/>
      <c r="U884" s="538"/>
      <c r="V884" s="538"/>
      <c r="W884" s="538"/>
      <c r="X884" s="538"/>
      <c r="Y884" s="538"/>
      <c r="Z884" s="538"/>
    </row>
    <row r="885" spans="1:26" ht="18" customHeight="1">
      <c r="A885" s="538"/>
      <c r="B885" s="538"/>
      <c r="C885" s="538"/>
      <c r="D885" s="538"/>
      <c r="E885" s="538"/>
      <c r="F885" s="538"/>
      <c r="G885" s="538"/>
      <c r="H885" s="538"/>
      <c r="I885" s="538"/>
      <c r="J885" s="538"/>
      <c r="K885" s="538"/>
      <c r="L885" s="538"/>
      <c r="M885" s="538"/>
      <c r="N885" s="538"/>
      <c r="O885" s="538"/>
      <c r="P885" s="538"/>
      <c r="Q885" s="538"/>
      <c r="R885" s="538"/>
      <c r="S885" s="538"/>
      <c r="T885" s="538"/>
      <c r="U885" s="538"/>
      <c r="V885" s="538"/>
      <c r="W885" s="538"/>
      <c r="X885" s="538"/>
      <c r="Y885" s="538"/>
      <c r="Z885" s="538"/>
    </row>
    <row r="886" spans="1:26" ht="18" customHeight="1">
      <c r="A886" s="538"/>
      <c r="B886" s="538"/>
      <c r="C886" s="538"/>
      <c r="D886" s="538"/>
      <c r="E886" s="538"/>
      <c r="F886" s="538"/>
      <c r="G886" s="538"/>
      <c r="H886" s="538"/>
      <c r="I886" s="538"/>
      <c r="J886" s="538"/>
      <c r="K886" s="538"/>
      <c r="L886" s="538"/>
      <c r="M886" s="538"/>
      <c r="N886" s="538"/>
      <c r="O886" s="538"/>
      <c r="P886" s="538"/>
      <c r="Q886" s="538"/>
      <c r="R886" s="538"/>
      <c r="S886" s="538"/>
      <c r="T886" s="538"/>
      <c r="U886" s="538"/>
      <c r="V886" s="538"/>
      <c r="W886" s="538"/>
      <c r="X886" s="538"/>
      <c r="Y886" s="538"/>
      <c r="Z886" s="538"/>
    </row>
    <row r="887" spans="1:26" ht="18" customHeight="1">
      <c r="A887" s="538"/>
      <c r="B887" s="538"/>
      <c r="C887" s="538"/>
      <c r="D887" s="538"/>
      <c r="E887" s="538"/>
      <c r="F887" s="538"/>
      <c r="G887" s="538"/>
      <c r="H887" s="538"/>
      <c r="I887" s="538"/>
      <c r="J887" s="538"/>
      <c r="K887" s="538"/>
      <c r="L887" s="538"/>
      <c r="M887" s="538"/>
      <c r="N887" s="538"/>
      <c r="O887" s="538"/>
      <c r="P887" s="538"/>
      <c r="Q887" s="538"/>
      <c r="R887" s="538"/>
      <c r="S887" s="538"/>
      <c r="T887" s="538"/>
      <c r="U887" s="538"/>
      <c r="V887" s="538"/>
      <c r="W887" s="538"/>
      <c r="X887" s="538"/>
      <c r="Y887" s="538"/>
      <c r="Z887" s="538"/>
    </row>
    <row r="888" spans="1:26" ht="18" customHeight="1">
      <c r="A888" s="538"/>
      <c r="B888" s="538"/>
      <c r="C888" s="538"/>
      <c r="D888" s="538"/>
      <c r="E888" s="538"/>
      <c r="F888" s="538"/>
      <c r="G888" s="538"/>
      <c r="H888" s="538"/>
      <c r="I888" s="538"/>
      <c r="J888" s="538"/>
      <c r="K888" s="538"/>
      <c r="L888" s="538"/>
      <c r="M888" s="538"/>
      <c r="N888" s="538"/>
      <c r="O888" s="538"/>
      <c r="P888" s="538"/>
      <c r="Q888" s="538"/>
      <c r="R888" s="538"/>
      <c r="S888" s="538"/>
      <c r="T888" s="538"/>
      <c r="U888" s="538"/>
      <c r="V888" s="538"/>
      <c r="W888" s="538"/>
      <c r="X888" s="538"/>
      <c r="Y888" s="538"/>
      <c r="Z888" s="538"/>
    </row>
    <row r="889" spans="1:26" ht="18" customHeight="1">
      <c r="A889" s="538"/>
      <c r="B889" s="538"/>
      <c r="C889" s="538"/>
      <c r="D889" s="538"/>
      <c r="E889" s="538"/>
      <c r="F889" s="538"/>
      <c r="G889" s="538"/>
      <c r="H889" s="538"/>
      <c r="I889" s="538"/>
      <c r="J889" s="538"/>
      <c r="K889" s="538"/>
      <c r="L889" s="538"/>
      <c r="M889" s="538"/>
      <c r="N889" s="538"/>
      <c r="O889" s="538"/>
      <c r="P889" s="538"/>
      <c r="Q889" s="538"/>
      <c r="R889" s="538"/>
      <c r="S889" s="538"/>
      <c r="T889" s="538"/>
      <c r="U889" s="538"/>
      <c r="V889" s="538"/>
      <c r="W889" s="538"/>
      <c r="X889" s="538"/>
      <c r="Y889" s="538"/>
      <c r="Z889" s="538"/>
    </row>
    <row r="890" spans="1:26" ht="18" customHeight="1">
      <c r="A890" s="538"/>
      <c r="B890" s="538"/>
      <c r="C890" s="538"/>
      <c r="D890" s="538"/>
      <c r="E890" s="538"/>
      <c r="F890" s="538"/>
      <c r="G890" s="538"/>
      <c r="H890" s="538"/>
      <c r="I890" s="538"/>
      <c r="J890" s="538"/>
      <c r="K890" s="538"/>
      <c r="L890" s="538"/>
      <c r="M890" s="538"/>
      <c r="N890" s="538"/>
      <c r="O890" s="538"/>
      <c r="P890" s="538"/>
      <c r="Q890" s="538"/>
      <c r="R890" s="538"/>
      <c r="S890" s="538"/>
      <c r="T890" s="538"/>
      <c r="U890" s="538"/>
      <c r="V890" s="538"/>
      <c r="W890" s="538"/>
      <c r="X890" s="538"/>
      <c r="Y890" s="538"/>
      <c r="Z890" s="538"/>
    </row>
    <row r="891" spans="1:26" ht="18" customHeight="1">
      <c r="A891" s="538"/>
      <c r="B891" s="538"/>
      <c r="C891" s="538"/>
      <c r="D891" s="538"/>
      <c r="E891" s="538"/>
      <c r="F891" s="538"/>
      <c r="G891" s="538"/>
      <c r="H891" s="538"/>
      <c r="I891" s="538"/>
      <c r="J891" s="538"/>
      <c r="K891" s="538"/>
      <c r="L891" s="538"/>
      <c r="M891" s="538"/>
      <c r="N891" s="538"/>
      <c r="O891" s="538"/>
      <c r="P891" s="538"/>
      <c r="Q891" s="538"/>
      <c r="R891" s="538"/>
      <c r="S891" s="538"/>
      <c r="T891" s="538"/>
      <c r="U891" s="538"/>
      <c r="V891" s="538"/>
      <c r="W891" s="538"/>
      <c r="X891" s="538"/>
      <c r="Y891" s="538"/>
      <c r="Z891" s="538"/>
    </row>
    <row r="892" spans="1:26" ht="18" customHeight="1">
      <c r="A892" s="538"/>
      <c r="B892" s="538"/>
      <c r="C892" s="538"/>
      <c r="D892" s="538"/>
      <c r="E892" s="538"/>
      <c r="F892" s="538"/>
      <c r="G892" s="538"/>
      <c r="H892" s="538"/>
      <c r="I892" s="538"/>
      <c r="J892" s="538"/>
      <c r="K892" s="538"/>
      <c r="L892" s="538"/>
      <c r="M892" s="538"/>
      <c r="N892" s="538"/>
      <c r="O892" s="538"/>
      <c r="P892" s="538"/>
      <c r="Q892" s="538"/>
      <c r="R892" s="538"/>
      <c r="S892" s="538"/>
      <c r="T892" s="538"/>
      <c r="U892" s="538"/>
      <c r="V892" s="538"/>
      <c r="W892" s="538"/>
      <c r="X892" s="538"/>
      <c r="Y892" s="538"/>
      <c r="Z892" s="538"/>
    </row>
    <row r="893" spans="1:26" ht="18" customHeight="1">
      <c r="A893" s="538"/>
      <c r="B893" s="538"/>
      <c r="C893" s="538"/>
      <c r="D893" s="538"/>
      <c r="E893" s="538"/>
      <c r="F893" s="538"/>
      <c r="G893" s="538"/>
      <c r="H893" s="538"/>
      <c r="I893" s="538"/>
      <c r="J893" s="538"/>
      <c r="K893" s="538"/>
      <c r="L893" s="538"/>
      <c r="M893" s="538"/>
      <c r="N893" s="538"/>
      <c r="O893" s="538"/>
      <c r="P893" s="538"/>
      <c r="Q893" s="538"/>
      <c r="R893" s="538"/>
      <c r="S893" s="538"/>
      <c r="T893" s="538"/>
      <c r="U893" s="538"/>
      <c r="V893" s="538"/>
      <c r="W893" s="538"/>
      <c r="X893" s="538"/>
      <c r="Y893" s="538"/>
      <c r="Z893" s="538"/>
    </row>
    <row r="894" spans="1:26" ht="18" customHeight="1">
      <c r="A894" s="538"/>
      <c r="B894" s="538"/>
      <c r="C894" s="538"/>
      <c r="D894" s="538"/>
      <c r="E894" s="538"/>
      <c r="F894" s="538"/>
      <c r="G894" s="538"/>
      <c r="H894" s="538"/>
      <c r="I894" s="538"/>
      <c r="J894" s="538"/>
      <c r="K894" s="538"/>
      <c r="L894" s="538"/>
      <c r="M894" s="538"/>
      <c r="N894" s="538"/>
      <c r="O894" s="538"/>
      <c r="P894" s="538"/>
      <c r="Q894" s="538"/>
      <c r="R894" s="538"/>
      <c r="S894" s="538"/>
      <c r="T894" s="538"/>
      <c r="U894" s="538"/>
      <c r="V894" s="538"/>
      <c r="W894" s="538"/>
      <c r="X894" s="538"/>
      <c r="Y894" s="538"/>
      <c r="Z894" s="538"/>
    </row>
    <row r="895" spans="1:26" ht="18" customHeight="1">
      <c r="A895" s="538"/>
      <c r="B895" s="538"/>
      <c r="C895" s="538"/>
      <c r="D895" s="538"/>
      <c r="E895" s="538"/>
      <c r="F895" s="538"/>
      <c r="G895" s="538"/>
      <c r="H895" s="538"/>
      <c r="I895" s="538"/>
      <c r="J895" s="538"/>
      <c r="K895" s="538"/>
      <c r="L895" s="538"/>
      <c r="M895" s="538"/>
      <c r="N895" s="538"/>
      <c r="O895" s="538"/>
      <c r="P895" s="538"/>
      <c r="Q895" s="538"/>
      <c r="R895" s="538"/>
      <c r="S895" s="538"/>
      <c r="T895" s="538"/>
      <c r="U895" s="538"/>
      <c r="V895" s="538"/>
      <c r="W895" s="538"/>
      <c r="X895" s="538"/>
      <c r="Y895" s="538"/>
      <c r="Z895" s="538"/>
    </row>
    <row r="896" spans="1:26" ht="18" customHeight="1">
      <c r="A896" s="538"/>
      <c r="B896" s="538"/>
      <c r="C896" s="538"/>
      <c r="D896" s="538"/>
      <c r="E896" s="538"/>
      <c r="F896" s="538"/>
      <c r="G896" s="538"/>
      <c r="H896" s="538"/>
      <c r="I896" s="538"/>
      <c r="J896" s="538"/>
      <c r="K896" s="538"/>
      <c r="L896" s="538"/>
      <c r="M896" s="538"/>
      <c r="N896" s="538"/>
      <c r="O896" s="538"/>
      <c r="P896" s="538"/>
      <c r="Q896" s="538"/>
      <c r="R896" s="538"/>
      <c r="S896" s="538"/>
      <c r="T896" s="538"/>
      <c r="U896" s="538"/>
      <c r="V896" s="538"/>
      <c r="W896" s="538"/>
      <c r="X896" s="538"/>
      <c r="Y896" s="538"/>
      <c r="Z896" s="538"/>
    </row>
    <row r="897" spans="1:26" ht="18" customHeight="1">
      <c r="A897" s="538"/>
      <c r="B897" s="538"/>
      <c r="C897" s="538"/>
      <c r="D897" s="538"/>
      <c r="E897" s="538"/>
      <c r="F897" s="538"/>
      <c r="G897" s="538"/>
      <c r="H897" s="538"/>
      <c r="I897" s="538"/>
      <c r="J897" s="538"/>
      <c r="K897" s="538"/>
      <c r="L897" s="538"/>
      <c r="M897" s="538"/>
      <c r="N897" s="538"/>
      <c r="O897" s="538"/>
      <c r="P897" s="538"/>
      <c r="Q897" s="538"/>
      <c r="R897" s="538"/>
      <c r="S897" s="538"/>
      <c r="T897" s="538"/>
      <c r="U897" s="538"/>
      <c r="V897" s="538"/>
      <c r="W897" s="538"/>
      <c r="X897" s="538"/>
      <c r="Y897" s="538"/>
      <c r="Z897" s="538"/>
    </row>
    <row r="898" spans="1:26" ht="18" customHeight="1">
      <c r="A898" s="538"/>
      <c r="B898" s="538"/>
      <c r="C898" s="538"/>
      <c r="D898" s="538"/>
      <c r="E898" s="538"/>
      <c r="F898" s="538"/>
      <c r="G898" s="538"/>
      <c r="H898" s="538"/>
      <c r="I898" s="538"/>
      <c r="J898" s="538"/>
      <c r="K898" s="538"/>
      <c r="L898" s="538"/>
      <c r="M898" s="538"/>
      <c r="N898" s="538"/>
      <c r="O898" s="538"/>
      <c r="P898" s="538"/>
      <c r="Q898" s="538"/>
      <c r="R898" s="538"/>
      <c r="S898" s="538"/>
      <c r="T898" s="538"/>
      <c r="U898" s="538"/>
      <c r="V898" s="538"/>
      <c r="W898" s="538"/>
      <c r="X898" s="538"/>
      <c r="Y898" s="538"/>
      <c r="Z898" s="538"/>
    </row>
    <row r="899" spans="1:26" ht="18" customHeight="1">
      <c r="A899" s="538"/>
      <c r="B899" s="538"/>
      <c r="C899" s="538"/>
      <c r="D899" s="538"/>
      <c r="E899" s="538"/>
      <c r="F899" s="538"/>
      <c r="G899" s="538"/>
      <c r="H899" s="538"/>
      <c r="I899" s="538"/>
      <c r="J899" s="538"/>
      <c r="K899" s="538"/>
      <c r="L899" s="538"/>
      <c r="M899" s="538"/>
      <c r="N899" s="538"/>
      <c r="O899" s="538"/>
      <c r="P899" s="538"/>
      <c r="Q899" s="538"/>
      <c r="R899" s="538"/>
      <c r="S899" s="538"/>
      <c r="T899" s="538"/>
      <c r="U899" s="538"/>
      <c r="V899" s="538"/>
      <c r="W899" s="538"/>
      <c r="X899" s="538"/>
      <c r="Y899" s="538"/>
      <c r="Z899" s="538"/>
    </row>
    <row r="900" spans="1:26" ht="18" customHeight="1">
      <c r="A900" s="538"/>
      <c r="B900" s="538"/>
      <c r="C900" s="538"/>
      <c r="D900" s="538"/>
      <c r="E900" s="538"/>
      <c r="F900" s="538"/>
      <c r="G900" s="538"/>
      <c r="H900" s="538"/>
      <c r="I900" s="538"/>
      <c r="J900" s="538"/>
      <c r="K900" s="538"/>
      <c r="L900" s="538"/>
      <c r="M900" s="538"/>
      <c r="N900" s="538"/>
      <c r="O900" s="538"/>
      <c r="P900" s="538"/>
      <c r="Q900" s="538"/>
      <c r="R900" s="538"/>
      <c r="S900" s="538"/>
      <c r="T900" s="538"/>
      <c r="U900" s="538"/>
      <c r="V900" s="538"/>
      <c r="W900" s="538"/>
      <c r="X900" s="538"/>
      <c r="Y900" s="538"/>
      <c r="Z900" s="538"/>
    </row>
    <row r="901" spans="1:26" ht="18" customHeight="1">
      <c r="A901" s="538"/>
      <c r="B901" s="538"/>
      <c r="C901" s="538"/>
      <c r="D901" s="538"/>
      <c r="E901" s="538"/>
      <c r="F901" s="538"/>
      <c r="G901" s="538"/>
      <c r="H901" s="538"/>
      <c r="I901" s="538"/>
      <c r="J901" s="538"/>
      <c r="K901" s="538"/>
      <c r="L901" s="538"/>
      <c r="M901" s="538"/>
      <c r="N901" s="538"/>
      <c r="O901" s="538"/>
      <c r="P901" s="538"/>
      <c r="Q901" s="538"/>
      <c r="R901" s="538"/>
      <c r="S901" s="538"/>
      <c r="T901" s="538"/>
      <c r="U901" s="538"/>
      <c r="V901" s="538"/>
      <c r="W901" s="538"/>
      <c r="X901" s="538"/>
      <c r="Y901" s="538"/>
      <c r="Z901" s="538"/>
    </row>
    <row r="902" spans="1:26" ht="18" customHeight="1">
      <c r="A902" s="538"/>
      <c r="B902" s="538"/>
      <c r="C902" s="538"/>
      <c r="D902" s="538"/>
      <c r="E902" s="538"/>
      <c r="F902" s="538"/>
      <c r="G902" s="538"/>
      <c r="H902" s="538"/>
      <c r="I902" s="538"/>
      <c r="J902" s="538"/>
      <c r="K902" s="538"/>
      <c r="L902" s="538"/>
      <c r="M902" s="538"/>
      <c r="N902" s="538"/>
      <c r="O902" s="538"/>
      <c r="P902" s="538"/>
      <c r="Q902" s="538"/>
      <c r="R902" s="538"/>
      <c r="S902" s="538"/>
      <c r="T902" s="538"/>
      <c r="U902" s="538"/>
      <c r="V902" s="538"/>
      <c r="W902" s="538"/>
      <c r="X902" s="538"/>
      <c r="Y902" s="538"/>
      <c r="Z902" s="538"/>
    </row>
    <row r="903" spans="1:26" ht="18" customHeight="1">
      <c r="A903" s="538"/>
      <c r="B903" s="538"/>
      <c r="C903" s="538"/>
      <c r="D903" s="538"/>
      <c r="E903" s="538"/>
      <c r="F903" s="538"/>
      <c r="G903" s="538"/>
      <c r="H903" s="538"/>
      <c r="I903" s="538"/>
      <c r="J903" s="538"/>
      <c r="K903" s="538"/>
      <c r="L903" s="538"/>
      <c r="M903" s="538"/>
      <c r="N903" s="538"/>
      <c r="O903" s="538"/>
      <c r="P903" s="538"/>
      <c r="Q903" s="538"/>
      <c r="R903" s="538"/>
      <c r="S903" s="538"/>
      <c r="T903" s="538"/>
      <c r="U903" s="538"/>
      <c r="V903" s="538"/>
      <c r="W903" s="538"/>
      <c r="X903" s="538"/>
      <c r="Y903" s="538"/>
      <c r="Z903" s="538"/>
    </row>
    <row r="904" spans="1:26" ht="18" customHeight="1">
      <c r="A904" s="538"/>
      <c r="B904" s="538"/>
      <c r="C904" s="538"/>
      <c r="D904" s="538"/>
      <c r="E904" s="538"/>
      <c r="F904" s="538"/>
      <c r="G904" s="538"/>
      <c r="H904" s="538"/>
      <c r="I904" s="538"/>
      <c r="J904" s="538"/>
      <c r="K904" s="538"/>
      <c r="L904" s="538"/>
      <c r="M904" s="538"/>
      <c r="N904" s="538"/>
      <c r="O904" s="538"/>
      <c r="P904" s="538"/>
      <c r="Q904" s="538"/>
      <c r="R904" s="538"/>
      <c r="S904" s="538"/>
      <c r="T904" s="538"/>
      <c r="U904" s="538"/>
      <c r="V904" s="538"/>
      <c r="W904" s="538"/>
      <c r="X904" s="538"/>
      <c r="Y904" s="538"/>
      <c r="Z904" s="538"/>
    </row>
    <row r="905" spans="1:26" ht="18" customHeight="1">
      <c r="A905" s="538"/>
      <c r="B905" s="538"/>
      <c r="C905" s="538"/>
      <c r="D905" s="538"/>
      <c r="E905" s="538"/>
      <c r="F905" s="538"/>
      <c r="G905" s="538"/>
      <c r="H905" s="538"/>
      <c r="I905" s="538"/>
      <c r="J905" s="538"/>
      <c r="K905" s="538"/>
      <c r="L905" s="538"/>
      <c r="M905" s="538"/>
      <c r="N905" s="538"/>
      <c r="O905" s="538"/>
      <c r="P905" s="538"/>
      <c r="Q905" s="538"/>
      <c r="R905" s="538"/>
      <c r="S905" s="538"/>
      <c r="T905" s="538"/>
      <c r="U905" s="538"/>
      <c r="V905" s="538"/>
      <c r="W905" s="538"/>
      <c r="X905" s="538"/>
      <c r="Y905" s="538"/>
      <c r="Z905" s="538"/>
    </row>
    <row r="906" spans="1:26" ht="18" customHeight="1">
      <c r="A906" s="538"/>
      <c r="B906" s="538"/>
      <c r="C906" s="538"/>
      <c r="D906" s="538"/>
      <c r="E906" s="538"/>
      <c r="F906" s="538"/>
      <c r="G906" s="538"/>
      <c r="H906" s="538"/>
      <c r="I906" s="538"/>
      <c r="J906" s="538"/>
      <c r="K906" s="538"/>
      <c r="L906" s="538"/>
      <c r="M906" s="538"/>
      <c r="N906" s="538"/>
      <c r="O906" s="538"/>
      <c r="P906" s="538"/>
      <c r="Q906" s="538"/>
      <c r="R906" s="538"/>
      <c r="S906" s="538"/>
      <c r="T906" s="538"/>
      <c r="U906" s="538"/>
      <c r="V906" s="538"/>
      <c r="W906" s="538"/>
      <c r="X906" s="538"/>
      <c r="Y906" s="538"/>
      <c r="Z906" s="538"/>
    </row>
    <row r="907" spans="1:26" ht="18" customHeight="1">
      <c r="A907" s="538"/>
      <c r="B907" s="538"/>
      <c r="C907" s="538"/>
      <c r="D907" s="538"/>
      <c r="E907" s="538"/>
      <c r="F907" s="538"/>
      <c r="G907" s="538"/>
      <c r="H907" s="538"/>
      <c r="I907" s="538"/>
      <c r="J907" s="538"/>
      <c r="K907" s="538"/>
      <c r="L907" s="538"/>
      <c r="M907" s="538"/>
      <c r="N907" s="538"/>
      <c r="O907" s="538"/>
      <c r="P907" s="538"/>
      <c r="Q907" s="538"/>
      <c r="R907" s="538"/>
      <c r="S907" s="538"/>
      <c r="T907" s="538"/>
      <c r="U907" s="538"/>
      <c r="V907" s="538"/>
      <c r="W907" s="538"/>
      <c r="X907" s="538"/>
      <c r="Y907" s="538"/>
      <c r="Z907" s="538"/>
    </row>
    <row r="908" spans="1:26" ht="18" customHeight="1">
      <c r="A908" s="538"/>
      <c r="B908" s="538"/>
      <c r="C908" s="538"/>
      <c r="D908" s="538"/>
      <c r="E908" s="538"/>
      <c r="F908" s="538"/>
      <c r="G908" s="538"/>
      <c r="H908" s="538"/>
      <c r="I908" s="538"/>
      <c r="J908" s="538"/>
      <c r="K908" s="538"/>
      <c r="L908" s="538"/>
      <c r="M908" s="538"/>
      <c r="N908" s="538"/>
      <c r="O908" s="538"/>
      <c r="P908" s="538"/>
      <c r="Q908" s="538"/>
      <c r="R908" s="538"/>
      <c r="S908" s="538"/>
      <c r="T908" s="538"/>
      <c r="U908" s="538"/>
      <c r="V908" s="538"/>
      <c r="W908" s="538"/>
      <c r="X908" s="538"/>
      <c r="Y908" s="538"/>
      <c r="Z908" s="538"/>
    </row>
    <row r="909" spans="1:26" ht="18" customHeight="1">
      <c r="A909" s="538"/>
      <c r="B909" s="538"/>
      <c r="C909" s="538"/>
      <c r="D909" s="538"/>
      <c r="E909" s="538"/>
      <c r="F909" s="538"/>
      <c r="G909" s="538"/>
      <c r="H909" s="538"/>
      <c r="I909" s="538"/>
      <c r="J909" s="538"/>
      <c r="K909" s="538"/>
      <c r="L909" s="538"/>
      <c r="M909" s="538"/>
      <c r="N909" s="538"/>
      <c r="O909" s="538"/>
      <c r="P909" s="538"/>
      <c r="Q909" s="538"/>
      <c r="R909" s="538"/>
      <c r="S909" s="538"/>
      <c r="T909" s="538"/>
      <c r="U909" s="538"/>
      <c r="V909" s="538"/>
      <c r="W909" s="538"/>
      <c r="X909" s="538"/>
      <c r="Y909" s="538"/>
      <c r="Z909" s="538"/>
    </row>
    <row r="910" spans="1:26" ht="18" customHeight="1">
      <c r="A910" s="538"/>
      <c r="B910" s="538"/>
      <c r="C910" s="538"/>
      <c r="D910" s="538"/>
      <c r="E910" s="538"/>
      <c r="F910" s="538"/>
      <c r="G910" s="538"/>
      <c r="H910" s="538"/>
      <c r="I910" s="538"/>
      <c r="J910" s="538"/>
      <c r="K910" s="538"/>
      <c r="L910" s="538"/>
      <c r="M910" s="538"/>
      <c r="N910" s="538"/>
      <c r="O910" s="538"/>
      <c r="P910" s="538"/>
      <c r="Q910" s="538"/>
      <c r="R910" s="538"/>
      <c r="S910" s="538"/>
      <c r="T910" s="538"/>
      <c r="U910" s="538"/>
      <c r="V910" s="538"/>
      <c r="W910" s="538"/>
      <c r="X910" s="538"/>
      <c r="Y910" s="538"/>
      <c r="Z910" s="538"/>
    </row>
    <row r="911" spans="1:26" ht="18" customHeight="1">
      <c r="A911" s="538"/>
      <c r="B911" s="538"/>
      <c r="C911" s="538"/>
      <c r="D911" s="538"/>
      <c r="E911" s="538"/>
      <c r="F911" s="538"/>
      <c r="G911" s="538"/>
      <c r="H911" s="538"/>
      <c r="I911" s="538"/>
      <c r="J911" s="538"/>
      <c r="K911" s="538"/>
      <c r="L911" s="538"/>
      <c r="M911" s="538"/>
      <c r="N911" s="538"/>
      <c r="O911" s="538"/>
      <c r="P911" s="538"/>
      <c r="Q911" s="538"/>
      <c r="R911" s="538"/>
      <c r="S911" s="538"/>
      <c r="T911" s="538"/>
      <c r="U911" s="538"/>
      <c r="V911" s="538"/>
      <c r="W911" s="538"/>
      <c r="X911" s="538"/>
      <c r="Y911" s="538"/>
      <c r="Z911" s="538"/>
    </row>
    <row r="912" spans="1:26" ht="18" customHeight="1">
      <c r="A912" s="538"/>
      <c r="B912" s="538"/>
      <c r="C912" s="538"/>
      <c r="D912" s="538"/>
      <c r="E912" s="538"/>
      <c r="F912" s="538"/>
      <c r="G912" s="538"/>
      <c r="H912" s="538"/>
      <c r="I912" s="538"/>
      <c r="J912" s="538"/>
      <c r="K912" s="538"/>
      <c r="L912" s="538"/>
      <c r="M912" s="538"/>
      <c r="N912" s="538"/>
      <c r="O912" s="538"/>
      <c r="P912" s="538"/>
      <c r="Q912" s="538"/>
      <c r="R912" s="538"/>
      <c r="S912" s="538"/>
      <c r="T912" s="538"/>
      <c r="U912" s="538"/>
      <c r="V912" s="538"/>
      <c r="W912" s="538"/>
      <c r="X912" s="538"/>
      <c r="Y912" s="538"/>
      <c r="Z912" s="538"/>
    </row>
    <row r="913" spans="1:26" ht="18" customHeight="1">
      <c r="A913" s="538"/>
      <c r="B913" s="538"/>
      <c r="C913" s="538"/>
      <c r="D913" s="538"/>
      <c r="E913" s="538"/>
      <c r="F913" s="538"/>
      <c r="G913" s="538"/>
      <c r="H913" s="538"/>
      <c r="I913" s="538"/>
      <c r="J913" s="538"/>
      <c r="K913" s="538"/>
      <c r="L913" s="538"/>
      <c r="M913" s="538"/>
      <c r="N913" s="538"/>
      <c r="O913" s="538"/>
      <c r="P913" s="538"/>
      <c r="Q913" s="538"/>
      <c r="R913" s="538"/>
      <c r="S913" s="538"/>
      <c r="T913" s="538"/>
      <c r="U913" s="538"/>
      <c r="V913" s="538"/>
      <c r="W913" s="538"/>
      <c r="X913" s="538"/>
      <c r="Y913" s="538"/>
      <c r="Z913" s="538"/>
    </row>
    <row r="914" spans="1:26" ht="18" customHeight="1">
      <c r="A914" s="538"/>
      <c r="B914" s="538"/>
      <c r="C914" s="538"/>
      <c r="D914" s="538"/>
      <c r="E914" s="538"/>
      <c r="F914" s="538"/>
      <c r="G914" s="538"/>
      <c r="H914" s="538"/>
      <c r="I914" s="538"/>
      <c r="J914" s="538"/>
      <c r="K914" s="538"/>
      <c r="L914" s="538"/>
      <c r="M914" s="538"/>
      <c r="N914" s="538"/>
      <c r="O914" s="538"/>
      <c r="P914" s="538"/>
      <c r="Q914" s="538"/>
      <c r="R914" s="538"/>
      <c r="S914" s="538"/>
      <c r="T914" s="538"/>
      <c r="U914" s="538"/>
      <c r="V914" s="538"/>
      <c r="W914" s="538"/>
      <c r="X914" s="538"/>
      <c r="Y914" s="538"/>
      <c r="Z914" s="538"/>
    </row>
    <row r="915" spans="1:26" ht="18" customHeight="1">
      <c r="A915" s="538"/>
      <c r="B915" s="538"/>
      <c r="C915" s="538"/>
      <c r="D915" s="538"/>
      <c r="E915" s="538"/>
      <c r="F915" s="538"/>
      <c r="G915" s="538"/>
      <c r="H915" s="538"/>
      <c r="I915" s="538"/>
      <c r="J915" s="538"/>
      <c r="K915" s="538"/>
      <c r="L915" s="538"/>
      <c r="M915" s="538"/>
      <c r="N915" s="538"/>
      <c r="O915" s="538"/>
      <c r="P915" s="538"/>
      <c r="Q915" s="538"/>
      <c r="R915" s="538"/>
      <c r="S915" s="538"/>
      <c r="T915" s="538"/>
      <c r="U915" s="538"/>
      <c r="V915" s="538"/>
      <c r="W915" s="538"/>
      <c r="X915" s="538"/>
      <c r="Y915" s="538"/>
      <c r="Z915" s="538"/>
    </row>
    <row r="916" spans="1:26" ht="18" customHeight="1">
      <c r="A916" s="538"/>
      <c r="B916" s="538"/>
      <c r="C916" s="538"/>
      <c r="D916" s="538"/>
      <c r="E916" s="538"/>
      <c r="F916" s="538"/>
      <c r="G916" s="538"/>
      <c r="H916" s="538"/>
      <c r="I916" s="538"/>
      <c r="J916" s="538"/>
      <c r="K916" s="538"/>
      <c r="L916" s="538"/>
      <c r="M916" s="538"/>
      <c r="N916" s="538"/>
      <c r="O916" s="538"/>
      <c r="P916" s="538"/>
      <c r="Q916" s="538"/>
      <c r="R916" s="538"/>
      <c r="S916" s="538"/>
      <c r="T916" s="538"/>
      <c r="U916" s="538"/>
      <c r="V916" s="538"/>
      <c r="W916" s="538"/>
      <c r="X916" s="538"/>
      <c r="Y916" s="538"/>
      <c r="Z916" s="538"/>
    </row>
    <row r="917" spans="1:26" ht="18" customHeight="1">
      <c r="A917" s="538"/>
      <c r="B917" s="538"/>
      <c r="C917" s="538"/>
      <c r="D917" s="538"/>
      <c r="E917" s="538"/>
      <c r="F917" s="538"/>
      <c r="G917" s="538"/>
      <c r="H917" s="538"/>
      <c r="I917" s="538"/>
      <c r="J917" s="538"/>
      <c r="K917" s="538"/>
      <c r="L917" s="538"/>
      <c r="M917" s="538"/>
      <c r="N917" s="538"/>
      <c r="O917" s="538"/>
      <c r="P917" s="538"/>
      <c r="Q917" s="538"/>
      <c r="R917" s="538"/>
      <c r="S917" s="538"/>
      <c r="T917" s="538"/>
      <c r="U917" s="538"/>
      <c r="V917" s="538"/>
      <c r="W917" s="538"/>
      <c r="X917" s="538"/>
      <c r="Y917" s="538"/>
      <c r="Z917" s="538"/>
    </row>
    <row r="918" spans="1:26" ht="18" customHeight="1">
      <c r="A918" s="538"/>
      <c r="B918" s="538"/>
      <c r="C918" s="538"/>
      <c r="D918" s="538"/>
      <c r="E918" s="538"/>
      <c r="F918" s="538"/>
      <c r="G918" s="538"/>
      <c r="H918" s="538"/>
      <c r="I918" s="538"/>
      <c r="J918" s="538"/>
      <c r="K918" s="538"/>
      <c r="L918" s="538"/>
      <c r="M918" s="538"/>
      <c r="N918" s="538"/>
      <c r="O918" s="538"/>
      <c r="P918" s="538"/>
      <c r="Q918" s="538"/>
      <c r="R918" s="538"/>
      <c r="S918" s="538"/>
      <c r="T918" s="538"/>
      <c r="U918" s="538"/>
      <c r="V918" s="538"/>
      <c r="W918" s="538"/>
      <c r="X918" s="538"/>
      <c r="Y918" s="538"/>
      <c r="Z918" s="538"/>
    </row>
    <row r="919" spans="1:26" ht="18" customHeight="1">
      <c r="A919" s="538"/>
      <c r="B919" s="538"/>
      <c r="C919" s="538"/>
      <c r="D919" s="538"/>
      <c r="E919" s="538"/>
      <c r="F919" s="538"/>
      <c r="G919" s="538"/>
      <c r="H919" s="538"/>
      <c r="I919" s="538"/>
      <c r="J919" s="538"/>
      <c r="K919" s="538"/>
      <c r="L919" s="538"/>
      <c r="M919" s="538"/>
      <c r="N919" s="538"/>
      <c r="O919" s="538"/>
      <c r="P919" s="538"/>
      <c r="Q919" s="538"/>
      <c r="R919" s="538"/>
      <c r="S919" s="538"/>
      <c r="T919" s="538"/>
      <c r="U919" s="538"/>
      <c r="V919" s="538"/>
      <c r="W919" s="538"/>
      <c r="X919" s="538"/>
      <c r="Y919" s="538"/>
      <c r="Z919" s="538"/>
    </row>
    <row r="920" spans="1:26" ht="18" customHeight="1">
      <c r="A920" s="538"/>
      <c r="B920" s="538"/>
      <c r="C920" s="538"/>
      <c r="D920" s="538"/>
      <c r="E920" s="538"/>
      <c r="F920" s="538"/>
      <c r="G920" s="538"/>
      <c r="H920" s="538"/>
      <c r="I920" s="538"/>
      <c r="J920" s="538"/>
      <c r="K920" s="538"/>
      <c r="L920" s="538"/>
      <c r="M920" s="538"/>
      <c r="N920" s="538"/>
      <c r="O920" s="538"/>
      <c r="P920" s="538"/>
      <c r="Q920" s="538"/>
      <c r="R920" s="538"/>
      <c r="S920" s="538"/>
      <c r="T920" s="538"/>
      <c r="U920" s="538"/>
      <c r="V920" s="538"/>
      <c r="W920" s="538"/>
      <c r="X920" s="538"/>
      <c r="Y920" s="538"/>
      <c r="Z920" s="538"/>
    </row>
    <row r="921" spans="1:26" ht="18" customHeight="1">
      <c r="A921" s="538"/>
      <c r="B921" s="538"/>
      <c r="C921" s="538"/>
      <c r="D921" s="538"/>
      <c r="E921" s="538"/>
      <c r="F921" s="538"/>
      <c r="G921" s="538"/>
      <c r="H921" s="538"/>
      <c r="I921" s="538"/>
      <c r="J921" s="538"/>
      <c r="K921" s="538"/>
      <c r="L921" s="538"/>
      <c r="M921" s="538"/>
      <c r="N921" s="538"/>
      <c r="O921" s="538"/>
      <c r="P921" s="538"/>
      <c r="Q921" s="538"/>
      <c r="R921" s="538"/>
      <c r="S921" s="538"/>
      <c r="T921" s="538"/>
      <c r="U921" s="538"/>
      <c r="V921" s="538"/>
      <c r="W921" s="538"/>
      <c r="X921" s="538"/>
      <c r="Y921" s="538"/>
      <c r="Z921" s="538"/>
    </row>
    <row r="922" spans="1:26" ht="18" customHeight="1">
      <c r="A922" s="538"/>
      <c r="B922" s="538"/>
      <c r="C922" s="538"/>
      <c r="D922" s="538"/>
      <c r="E922" s="538"/>
      <c r="F922" s="538"/>
      <c r="G922" s="538"/>
      <c r="H922" s="538"/>
      <c r="I922" s="538"/>
      <c r="J922" s="538"/>
      <c r="K922" s="538"/>
      <c r="L922" s="538"/>
      <c r="M922" s="538"/>
      <c r="N922" s="538"/>
      <c r="O922" s="538"/>
      <c r="P922" s="538"/>
      <c r="Q922" s="538"/>
      <c r="R922" s="538"/>
      <c r="S922" s="538"/>
      <c r="T922" s="538"/>
      <c r="U922" s="538"/>
      <c r="V922" s="538"/>
      <c r="W922" s="538"/>
      <c r="X922" s="538"/>
      <c r="Y922" s="538"/>
      <c r="Z922" s="538"/>
    </row>
    <row r="923" spans="1:26" ht="18" customHeight="1">
      <c r="A923" s="538"/>
      <c r="B923" s="538"/>
      <c r="C923" s="538"/>
      <c r="D923" s="538"/>
      <c r="E923" s="538"/>
      <c r="F923" s="538"/>
      <c r="G923" s="538"/>
      <c r="H923" s="538"/>
      <c r="I923" s="538"/>
      <c r="J923" s="538"/>
      <c r="K923" s="538"/>
      <c r="L923" s="538"/>
      <c r="M923" s="538"/>
      <c r="N923" s="538"/>
      <c r="O923" s="538"/>
      <c r="P923" s="538"/>
      <c r="Q923" s="538"/>
      <c r="R923" s="538"/>
      <c r="S923" s="538"/>
      <c r="T923" s="538"/>
      <c r="U923" s="538"/>
      <c r="V923" s="538"/>
      <c r="W923" s="538"/>
      <c r="X923" s="538"/>
      <c r="Y923" s="538"/>
      <c r="Z923" s="538"/>
    </row>
    <row r="924" spans="1:26" ht="18" customHeight="1">
      <c r="A924" s="538"/>
      <c r="B924" s="538"/>
      <c r="C924" s="538"/>
      <c r="D924" s="538"/>
      <c r="E924" s="538"/>
      <c r="F924" s="538"/>
      <c r="G924" s="538"/>
      <c r="H924" s="538"/>
      <c r="I924" s="538"/>
      <c r="J924" s="538"/>
      <c r="K924" s="538"/>
      <c r="L924" s="538"/>
      <c r="M924" s="538"/>
      <c r="N924" s="538"/>
      <c r="O924" s="538"/>
      <c r="P924" s="538"/>
      <c r="Q924" s="538"/>
      <c r="R924" s="538"/>
      <c r="S924" s="538"/>
      <c r="T924" s="538"/>
      <c r="U924" s="538"/>
      <c r="V924" s="538"/>
      <c r="W924" s="538"/>
      <c r="X924" s="538"/>
      <c r="Y924" s="538"/>
      <c r="Z924" s="538"/>
    </row>
    <row r="925" spans="1:26" ht="18" customHeight="1">
      <c r="A925" s="538"/>
      <c r="B925" s="538"/>
      <c r="C925" s="538"/>
      <c r="D925" s="538"/>
      <c r="E925" s="538"/>
      <c r="F925" s="538"/>
      <c r="G925" s="538"/>
      <c r="H925" s="538"/>
      <c r="I925" s="538"/>
      <c r="J925" s="538"/>
      <c r="K925" s="538"/>
      <c r="L925" s="538"/>
      <c r="M925" s="538"/>
      <c r="N925" s="538"/>
      <c r="O925" s="538"/>
      <c r="P925" s="538"/>
      <c r="Q925" s="538"/>
      <c r="R925" s="538"/>
      <c r="S925" s="538"/>
      <c r="T925" s="538"/>
      <c r="U925" s="538"/>
      <c r="V925" s="538"/>
      <c r="W925" s="538"/>
      <c r="X925" s="538"/>
      <c r="Y925" s="538"/>
      <c r="Z925" s="538"/>
    </row>
    <row r="926" spans="1:26" ht="18" customHeight="1">
      <c r="A926" s="538"/>
      <c r="B926" s="538"/>
      <c r="C926" s="538"/>
      <c r="D926" s="538"/>
      <c r="E926" s="538"/>
      <c r="F926" s="538"/>
      <c r="G926" s="538"/>
      <c r="H926" s="538"/>
      <c r="I926" s="538"/>
      <c r="J926" s="538"/>
      <c r="K926" s="538"/>
      <c r="L926" s="538"/>
      <c r="M926" s="538"/>
      <c r="N926" s="538"/>
      <c r="O926" s="538"/>
      <c r="P926" s="538"/>
      <c r="Q926" s="538"/>
      <c r="R926" s="538"/>
      <c r="S926" s="538"/>
      <c r="T926" s="538"/>
      <c r="U926" s="538"/>
      <c r="V926" s="538"/>
      <c r="W926" s="538"/>
      <c r="X926" s="538"/>
      <c r="Y926" s="538"/>
      <c r="Z926" s="538"/>
    </row>
    <row r="927" spans="1:26" ht="18" customHeight="1">
      <c r="A927" s="538"/>
      <c r="B927" s="538"/>
      <c r="C927" s="538"/>
      <c r="D927" s="538"/>
      <c r="E927" s="538"/>
      <c r="F927" s="538"/>
      <c r="G927" s="538"/>
      <c r="H927" s="538"/>
      <c r="I927" s="538"/>
      <c r="J927" s="538"/>
      <c r="K927" s="538"/>
      <c r="L927" s="538"/>
      <c r="M927" s="538"/>
      <c r="N927" s="538"/>
      <c r="O927" s="538"/>
      <c r="P927" s="538"/>
      <c r="Q927" s="538"/>
      <c r="R927" s="538"/>
      <c r="S927" s="538"/>
      <c r="T927" s="538"/>
      <c r="U927" s="538"/>
      <c r="V927" s="538"/>
      <c r="W927" s="538"/>
      <c r="X927" s="538"/>
      <c r="Y927" s="538"/>
      <c r="Z927" s="538"/>
    </row>
    <row r="928" spans="1:26" ht="18" customHeight="1">
      <c r="A928" s="538"/>
      <c r="B928" s="538"/>
      <c r="C928" s="538"/>
      <c r="D928" s="538"/>
      <c r="E928" s="538"/>
      <c r="F928" s="538"/>
      <c r="G928" s="538"/>
      <c r="H928" s="538"/>
      <c r="I928" s="538"/>
      <c r="J928" s="538"/>
      <c r="K928" s="538"/>
      <c r="L928" s="538"/>
      <c r="M928" s="538"/>
      <c r="N928" s="538"/>
      <c r="O928" s="538"/>
      <c r="P928" s="538"/>
      <c r="Q928" s="538"/>
      <c r="R928" s="538"/>
      <c r="S928" s="538"/>
      <c r="T928" s="538"/>
      <c r="U928" s="538"/>
      <c r="V928" s="538"/>
      <c r="W928" s="538"/>
      <c r="X928" s="538"/>
      <c r="Y928" s="538"/>
      <c r="Z928" s="538"/>
    </row>
    <row r="929" spans="1:26" ht="18" customHeight="1">
      <c r="A929" s="538"/>
      <c r="B929" s="538"/>
      <c r="C929" s="538"/>
      <c r="D929" s="538"/>
      <c r="E929" s="538"/>
      <c r="F929" s="538"/>
      <c r="G929" s="538"/>
      <c r="H929" s="538"/>
      <c r="I929" s="538"/>
      <c r="J929" s="538"/>
      <c r="K929" s="538"/>
      <c r="L929" s="538"/>
      <c r="M929" s="538"/>
      <c r="N929" s="538"/>
      <c r="O929" s="538"/>
      <c r="P929" s="538"/>
      <c r="Q929" s="538"/>
      <c r="R929" s="538"/>
      <c r="S929" s="538"/>
      <c r="T929" s="538"/>
      <c r="U929" s="538"/>
      <c r="V929" s="538"/>
      <c r="W929" s="538"/>
      <c r="X929" s="538"/>
      <c r="Y929" s="538"/>
      <c r="Z929" s="538"/>
    </row>
    <row r="930" spans="1:26" ht="18" customHeight="1">
      <c r="A930" s="538"/>
      <c r="B930" s="538"/>
      <c r="C930" s="538"/>
      <c r="D930" s="538"/>
      <c r="E930" s="538"/>
      <c r="F930" s="538"/>
      <c r="G930" s="538"/>
      <c r="H930" s="538"/>
      <c r="I930" s="538"/>
      <c r="J930" s="538"/>
      <c r="K930" s="538"/>
      <c r="L930" s="538"/>
      <c r="M930" s="538"/>
      <c r="N930" s="538"/>
      <c r="O930" s="538"/>
      <c r="P930" s="538"/>
      <c r="Q930" s="538"/>
      <c r="R930" s="538"/>
      <c r="S930" s="538"/>
      <c r="T930" s="538"/>
      <c r="U930" s="538"/>
      <c r="V930" s="538"/>
      <c r="W930" s="538"/>
      <c r="X930" s="538"/>
      <c r="Y930" s="538"/>
      <c r="Z930" s="538"/>
    </row>
    <row r="931" spans="1:26" ht="18" customHeight="1">
      <c r="A931" s="538"/>
      <c r="B931" s="538"/>
      <c r="C931" s="538"/>
      <c r="D931" s="538"/>
      <c r="E931" s="538"/>
      <c r="F931" s="538"/>
      <c r="G931" s="538"/>
      <c r="H931" s="538"/>
      <c r="I931" s="538"/>
      <c r="J931" s="538"/>
      <c r="K931" s="538"/>
      <c r="L931" s="538"/>
      <c r="M931" s="538"/>
      <c r="N931" s="538"/>
      <c r="O931" s="538"/>
      <c r="P931" s="538"/>
      <c r="Q931" s="538"/>
      <c r="R931" s="538"/>
      <c r="S931" s="538"/>
      <c r="T931" s="538"/>
      <c r="U931" s="538"/>
      <c r="V931" s="538"/>
      <c r="W931" s="538"/>
      <c r="X931" s="538"/>
      <c r="Y931" s="538"/>
      <c r="Z931" s="538"/>
    </row>
    <row r="932" spans="1:26" ht="18" customHeight="1">
      <c r="A932" s="538"/>
      <c r="B932" s="538"/>
      <c r="C932" s="538"/>
      <c r="D932" s="538"/>
      <c r="E932" s="538"/>
      <c r="F932" s="538"/>
      <c r="G932" s="538"/>
      <c r="H932" s="538"/>
      <c r="I932" s="538"/>
      <c r="J932" s="538"/>
      <c r="K932" s="538"/>
      <c r="L932" s="538"/>
      <c r="M932" s="538"/>
      <c r="N932" s="538"/>
      <c r="O932" s="538"/>
      <c r="P932" s="538"/>
      <c r="Q932" s="538"/>
      <c r="R932" s="538"/>
      <c r="S932" s="538"/>
      <c r="T932" s="538"/>
      <c r="U932" s="538"/>
      <c r="V932" s="538"/>
      <c r="W932" s="538"/>
      <c r="X932" s="538"/>
      <c r="Y932" s="538"/>
      <c r="Z932" s="538"/>
    </row>
    <row r="933" spans="1:26" ht="18" customHeight="1">
      <c r="A933" s="538"/>
      <c r="B933" s="538"/>
      <c r="C933" s="538"/>
      <c r="D933" s="538"/>
      <c r="E933" s="538"/>
      <c r="F933" s="538"/>
      <c r="G933" s="538"/>
      <c r="H933" s="538"/>
      <c r="I933" s="538"/>
      <c r="J933" s="538"/>
      <c r="K933" s="538"/>
      <c r="L933" s="538"/>
      <c r="M933" s="538"/>
      <c r="N933" s="538"/>
      <c r="O933" s="538"/>
      <c r="P933" s="538"/>
      <c r="Q933" s="538"/>
      <c r="R933" s="538"/>
      <c r="S933" s="538"/>
      <c r="T933" s="538"/>
      <c r="U933" s="538"/>
      <c r="V933" s="538"/>
      <c r="W933" s="538"/>
      <c r="X933" s="538"/>
      <c r="Y933" s="538"/>
      <c r="Z933" s="538"/>
    </row>
    <row r="934" spans="1:26" ht="18" customHeight="1">
      <c r="A934" s="538"/>
      <c r="B934" s="538"/>
      <c r="C934" s="538"/>
      <c r="D934" s="538"/>
      <c r="E934" s="538"/>
      <c r="F934" s="538"/>
      <c r="G934" s="538"/>
      <c r="H934" s="538"/>
      <c r="I934" s="538"/>
      <c r="J934" s="538"/>
      <c r="K934" s="538"/>
      <c r="L934" s="538"/>
      <c r="M934" s="538"/>
      <c r="N934" s="538"/>
      <c r="O934" s="538"/>
      <c r="P934" s="538"/>
      <c r="Q934" s="538"/>
      <c r="R934" s="538"/>
      <c r="S934" s="538"/>
      <c r="T934" s="538"/>
      <c r="U934" s="538"/>
      <c r="V934" s="538"/>
      <c r="W934" s="538"/>
      <c r="X934" s="538"/>
      <c r="Y934" s="538"/>
      <c r="Z934" s="538"/>
    </row>
    <row r="935" spans="1:26" ht="18" customHeight="1">
      <c r="A935" s="538"/>
      <c r="B935" s="538"/>
      <c r="C935" s="538"/>
      <c r="D935" s="538"/>
      <c r="E935" s="538"/>
      <c r="F935" s="538"/>
      <c r="G935" s="538"/>
      <c r="H935" s="538"/>
      <c r="I935" s="538"/>
      <c r="J935" s="538"/>
      <c r="K935" s="538"/>
      <c r="L935" s="538"/>
      <c r="M935" s="538"/>
      <c r="N935" s="538"/>
      <c r="O935" s="538"/>
      <c r="P935" s="538"/>
      <c r="Q935" s="538"/>
      <c r="R935" s="538"/>
      <c r="S935" s="538"/>
      <c r="T935" s="538"/>
      <c r="U935" s="538"/>
      <c r="V935" s="538"/>
      <c r="W935" s="538"/>
      <c r="X935" s="538"/>
      <c r="Y935" s="538"/>
      <c r="Z935" s="538"/>
    </row>
    <row r="936" spans="1:26" ht="18" customHeight="1">
      <c r="A936" s="538"/>
      <c r="B936" s="538"/>
      <c r="C936" s="538"/>
      <c r="D936" s="538"/>
      <c r="E936" s="538"/>
      <c r="F936" s="538"/>
      <c r="G936" s="538"/>
      <c r="H936" s="538"/>
      <c r="I936" s="538"/>
      <c r="J936" s="538"/>
      <c r="K936" s="538"/>
      <c r="L936" s="538"/>
      <c r="M936" s="538"/>
      <c r="N936" s="538"/>
      <c r="O936" s="538"/>
      <c r="P936" s="538"/>
      <c r="Q936" s="538"/>
      <c r="R936" s="538"/>
      <c r="S936" s="538"/>
      <c r="T936" s="538"/>
      <c r="U936" s="538"/>
      <c r="V936" s="538"/>
      <c r="W936" s="538"/>
      <c r="X936" s="538"/>
      <c r="Y936" s="538"/>
      <c r="Z936" s="538"/>
    </row>
    <row r="937" spans="1:26" ht="18" customHeight="1">
      <c r="A937" s="538"/>
      <c r="B937" s="538"/>
      <c r="C937" s="538"/>
      <c r="D937" s="538"/>
      <c r="E937" s="538"/>
      <c r="F937" s="538"/>
      <c r="G937" s="538"/>
      <c r="H937" s="538"/>
      <c r="I937" s="538"/>
      <c r="J937" s="538"/>
      <c r="K937" s="538"/>
      <c r="L937" s="538"/>
      <c r="M937" s="538"/>
      <c r="N937" s="538"/>
      <c r="O937" s="538"/>
      <c r="P937" s="538"/>
      <c r="Q937" s="538"/>
      <c r="R937" s="538"/>
      <c r="S937" s="538"/>
      <c r="T937" s="538"/>
      <c r="U937" s="538"/>
      <c r="V937" s="538"/>
      <c r="W937" s="538"/>
      <c r="X937" s="538"/>
      <c r="Y937" s="538"/>
      <c r="Z937" s="538"/>
    </row>
    <row r="938" spans="1:26" ht="18" customHeight="1">
      <c r="A938" s="538"/>
      <c r="B938" s="538"/>
      <c r="C938" s="538"/>
      <c r="D938" s="538"/>
      <c r="E938" s="538"/>
      <c r="F938" s="538"/>
      <c r="G938" s="538"/>
      <c r="H938" s="538"/>
      <c r="I938" s="538"/>
      <c r="J938" s="538"/>
      <c r="K938" s="538"/>
      <c r="L938" s="538"/>
      <c r="M938" s="538"/>
      <c r="N938" s="538"/>
      <c r="O938" s="538"/>
      <c r="P938" s="538"/>
      <c r="Q938" s="538"/>
      <c r="R938" s="538"/>
      <c r="S938" s="538"/>
      <c r="T938" s="538"/>
      <c r="U938" s="538"/>
      <c r="V938" s="538"/>
      <c r="W938" s="538"/>
      <c r="X938" s="538"/>
      <c r="Y938" s="538"/>
      <c r="Z938" s="538"/>
    </row>
    <row r="939" spans="1:26" ht="18" customHeight="1">
      <c r="A939" s="538"/>
      <c r="B939" s="538"/>
      <c r="C939" s="538"/>
      <c r="D939" s="538"/>
      <c r="E939" s="538"/>
      <c r="F939" s="538"/>
      <c r="G939" s="538"/>
      <c r="H939" s="538"/>
      <c r="I939" s="538"/>
      <c r="J939" s="538"/>
      <c r="K939" s="538"/>
      <c r="L939" s="538"/>
      <c r="M939" s="538"/>
      <c r="N939" s="538"/>
      <c r="O939" s="538"/>
      <c r="P939" s="538"/>
      <c r="Q939" s="538"/>
      <c r="R939" s="538"/>
      <c r="S939" s="538"/>
      <c r="T939" s="538"/>
      <c r="U939" s="538"/>
      <c r="V939" s="538"/>
      <c r="W939" s="538"/>
      <c r="X939" s="538"/>
      <c r="Y939" s="538"/>
      <c r="Z939" s="538"/>
    </row>
    <row r="940" spans="1:26" ht="18" customHeight="1">
      <c r="A940" s="538"/>
      <c r="B940" s="538"/>
      <c r="C940" s="538"/>
      <c r="D940" s="538"/>
      <c r="E940" s="538"/>
      <c r="F940" s="538"/>
      <c r="G940" s="538"/>
      <c r="H940" s="538"/>
      <c r="I940" s="538"/>
      <c r="J940" s="538"/>
      <c r="K940" s="538"/>
      <c r="L940" s="538"/>
      <c r="M940" s="538"/>
      <c r="N940" s="538"/>
      <c r="O940" s="538"/>
      <c r="P940" s="538"/>
      <c r="Q940" s="538"/>
      <c r="R940" s="538"/>
      <c r="S940" s="538"/>
      <c r="T940" s="538"/>
      <c r="U940" s="538"/>
      <c r="V940" s="538"/>
      <c r="W940" s="538"/>
      <c r="X940" s="538"/>
      <c r="Y940" s="538"/>
      <c r="Z940" s="538"/>
    </row>
    <row r="941" spans="1:26" ht="18" customHeight="1">
      <c r="A941" s="538"/>
      <c r="B941" s="538"/>
      <c r="C941" s="538"/>
      <c r="D941" s="538"/>
      <c r="E941" s="538"/>
      <c r="F941" s="538"/>
      <c r="G941" s="538"/>
      <c r="H941" s="538"/>
      <c r="I941" s="538"/>
      <c r="J941" s="538"/>
      <c r="K941" s="538"/>
      <c r="L941" s="538"/>
      <c r="M941" s="538"/>
      <c r="N941" s="538"/>
      <c r="O941" s="538"/>
      <c r="P941" s="538"/>
      <c r="Q941" s="538"/>
      <c r="R941" s="538"/>
      <c r="S941" s="538"/>
      <c r="T941" s="538"/>
      <c r="U941" s="538"/>
      <c r="V941" s="538"/>
      <c r="W941" s="538"/>
      <c r="X941" s="538"/>
      <c r="Y941" s="538"/>
      <c r="Z941" s="538"/>
    </row>
    <row r="942" spans="1:26" ht="18" customHeight="1">
      <c r="A942" s="538"/>
      <c r="B942" s="538"/>
      <c r="C942" s="538"/>
      <c r="D942" s="538"/>
      <c r="E942" s="538"/>
      <c r="F942" s="538"/>
      <c r="G942" s="538"/>
      <c r="H942" s="538"/>
      <c r="I942" s="538"/>
      <c r="J942" s="538"/>
      <c r="K942" s="538"/>
      <c r="L942" s="538"/>
      <c r="M942" s="538"/>
      <c r="N942" s="538"/>
      <c r="O942" s="538"/>
      <c r="P942" s="538"/>
      <c r="Q942" s="538"/>
      <c r="R942" s="538"/>
      <c r="S942" s="538"/>
      <c r="T942" s="538"/>
      <c r="U942" s="538"/>
      <c r="V942" s="538"/>
      <c r="W942" s="538"/>
      <c r="X942" s="538"/>
      <c r="Y942" s="538"/>
      <c r="Z942" s="538"/>
    </row>
    <row r="943" spans="1:26" ht="18" customHeight="1">
      <c r="A943" s="538"/>
      <c r="B943" s="538"/>
      <c r="C943" s="538"/>
      <c r="D943" s="538"/>
      <c r="E943" s="538"/>
      <c r="F943" s="538"/>
      <c r="G943" s="538"/>
      <c r="H943" s="538"/>
      <c r="I943" s="538"/>
      <c r="J943" s="538"/>
      <c r="K943" s="538"/>
      <c r="L943" s="538"/>
      <c r="M943" s="538"/>
      <c r="N943" s="538"/>
      <c r="O943" s="538"/>
      <c r="P943" s="538"/>
      <c r="Q943" s="538"/>
      <c r="R943" s="538"/>
      <c r="S943" s="538"/>
      <c r="T943" s="538"/>
      <c r="U943" s="538"/>
      <c r="V943" s="538"/>
      <c r="W943" s="538"/>
      <c r="X943" s="538"/>
      <c r="Y943" s="538"/>
      <c r="Z943" s="538"/>
    </row>
    <row r="944" spans="1:26" ht="18" customHeight="1">
      <c r="A944" s="538"/>
      <c r="B944" s="538"/>
      <c r="C944" s="538"/>
      <c r="D944" s="538"/>
      <c r="E944" s="538"/>
      <c r="F944" s="538"/>
      <c r="G944" s="538"/>
      <c r="H944" s="538"/>
      <c r="I944" s="538"/>
      <c r="J944" s="538"/>
      <c r="K944" s="538"/>
      <c r="L944" s="538"/>
      <c r="M944" s="538"/>
      <c r="N944" s="538"/>
      <c r="O944" s="538"/>
      <c r="P944" s="538"/>
      <c r="Q944" s="538"/>
      <c r="R944" s="538"/>
      <c r="S944" s="538"/>
      <c r="T944" s="538"/>
      <c r="U944" s="538"/>
      <c r="V944" s="538"/>
      <c r="W944" s="538"/>
      <c r="X944" s="538"/>
      <c r="Y944" s="538"/>
      <c r="Z944" s="538"/>
    </row>
    <row r="945" spans="1:26" ht="18" customHeight="1">
      <c r="A945" s="538"/>
      <c r="B945" s="538"/>
      <c r="C945" s="538"/>
      <c r="D945" s="538"/>
      <c r="E945" s="538"/>
      <c r="F945" s="538"/>
      <c r="G945" s="538"/>
      <c r="H945" s="538"/>
      <c r="I945" s="538"/>
      <c r="J945" s="538"/>
      <c r="K945" s="538"/>
      <c r="L945" s="538"/>
      <c r="M945" s="538"/>
      <c r="N945" s="538"/>
      <c r="O945" s="538"/>
      <c r="P945" s="538"/>
      <c r="Q945" s="538"/>
      <c r="R945" s="538"/>
      <c r="S945" s="538"/>
      <c r="T945" s="538"/>
      <c r="U945" s="538"/>
      <c r="V945" s="538"/>
      <c r="W945" s="538"/>
      <c r="X945" s="538"/>
      <c r="Y945" s="538"/>
      <c r="Z945" s="538"/>
    </row>
    <row r="946" spans="1:26" ht="18" customHeight="1">
      <c r="A946" s="538"/>
      <c r="B946" s="538"/>
      <c r="C946" s="538"/>
      <c r="D946" s="538"/>
      <c r="E946" s="538"/>
      <c r="F946" s="538"/>
      <c r="G946" s="538"/>
      <c r="H946" s="538"/>
      <c r="I946" s="538"/>
      <c r="J946" s="538"/>
      <c r="K946" s="538"/>
      <c r="L946" s="538"/>
      <c r="M946" s="538"/>
      <c r="N946" s="538"/>
      <c r="O946" s="538"/>
      <c r="P946" s="538"/>
      <c r="Q946" s="538"/>
      <c r="R946" s="538"/>
      <c r="S946" s="538"/>
      <c r="T946" s="538"/>
      <c r="U946" s="538"/>
      <c r="V946" s="538"/>
      <c r="W946" s="538"/>
      <c r="X946" s="538"/>
      <c r="Y946" s="538"/>
      <c r="Z946" s="538"/>
    </row>
    <row r="947" spans="1:26" ht="18" customHeight="1">
      <c r="A947" s="538"/>
      <c r="B947" s="538"/>
      <c r="C947" s="538"/>
      <c r="D947" s="538"/>
      <c r="E947" s="538"/>
      <c r="F947" s="538"/>
      <c r="G947" s="538"/>
      <c r="H947" s="538"/>
      <c r="I947" s="538"/>
      <c r="J947" s="538"/>
      <c r="K947" s="538"/>
      <c r="L947" s="538"/>
      <c r="M947" s="538"/>
      <c r="N947" s="538"/>
      <c r="O947" s="538"/>
      <c r="P947" s="538"/>
      <c r="Q947" s="538"/>
      <c r="R947" s="538"/>
      <c r="S947" s="538"/>
      <c r="T947" s="538"/>
      <c r="U947" s="538"/>
      <c r="V947" s="538"/>
      <c r="W947" s="538"/>
      <c r="X947" s="538"/>
      <c r="Y947" s="538"/>
      <c r="Z947" s="538"/>
    </row>
    <row r="948" spans="1:26" ht="18" customHeight="1">
      <c r="A948" s="538"/>
      <c r="B948" s="538"/>
      <c r="C948" s="538"/>
      <c r="D948" s="538"/>
      <c r="E948" s="538"/>
      <c r="F948" s="538"/>
      <c r="G948" s="538"/>
      <c r="H948" s="538"/>
      <c r="I948" s="538"/>
      <c r="J948" s="538"/>
      <c r="K948" s="538"/>
      <c r="L948" s="538"/>
      <c r="M948" s="538"/>
      <c r="N948" s="538"/>
      <c r="O948" s="538"/>
      <c r="P948" s="538"/>
      <c r="Q948" s="538"/>
      <c r="R948" s="538"/>
      <c r="S948" s="538"/>
      <c r="T948" s="538"/>
      <c r="U948" s="538"/>
      <c r="V948" s="538"/>
      <c r="W948" s="538"/>
      <c r="X948" s="538"/>
      <c r="Y948" s="538"/>
      <c r="Z948" s="538"/>
    </row>
    <row r="949" spans="1:26" ht="18" customHeight="1">
      <c r="A949" s="538"/>
      <c r="B949" s="538"/>
      <c r="C949" s="538"/>
      <c r="D949" s="538"/>
      <c r="E949" s="538"/>
      <c r="F949" s="538"/>
      <c r="G949" s="538"/>
      <c r="H949" s="538"/>
      <c r="I949" s="538"/>
      <c r="J949" s="538"/>
      <c r="K949" s="538"/>
      <c r="L949" s="538"/>
      <c r="M949" s="538"/>
      <c r="N949" s="538"/>
      <c r="O949" s="538"/>
      <c r="P949" s="538"/>
      <c r="Q949" s="538"/>
      <c r="R949" s="538"/>
      <c r="S949" s="538"/>
      <c r="T949" s="538"/>
      <c r="U949" s="538"/>
      <c r="V949" s="538"/>
      <c r="W949" s="538"/>
      <c r="X949" s="538"/>
      <c r="Y949" s="538"/>
      <c r="Z949" s="538"/>
    </row>
    <row r="950" spans="1:26" ht="18" customHeight="1">
      <c r="A950" s="538"/>
      <c r="B950" s="538"/>
      <c r="C950" s="538"/>
      <c r="D950" s="538"/>
      <c r="E950" s="538"/>
      <c r="F950" s="538"/>
      <c r="G950" s="538"/>
      <c r="H950" s="538"/>
      <c r="I950" s="538"/>
      <c r="J950" s="538"/>
      <c r="K950" s="538"/>
      <c r="L950" s="538"/>
      <c r="M950" s="538"/>
      <c r="N950" s="538"/>
      <c r="O950" s="538"/>
      <c r="P950" s="538"/>
      <c r="Q950" s="538"/>
      <c r="R950" s="538"/>
      <c r="S950" s="538"/>
      <c r="T950" s="538"/>
      <c r="U950" s="538"/>
      <c r="V950" s="538"/>
      <c r="W950" s="538"/>
      <c r="X950" s="538"/>
      <c r="Y950" s="538"/>
      <c r="Z950" s="538"/>
    </row>
    <row r="951" spans="1:26" ht="18" customHeight="1">
      <c r="A951" s="538"/>
      <c r="B951" s="538"/>
      <c r="C951" s="538"/>
      <c r="D951" s="538"/>
      <c r="E951" s="538"/>
      <c r="F951" s="538"/>
      <c r="G951" s="538"/>
      <c r="H951" s="538"/>
      <c r="I951" s="538"/>
      <c r="J951" s="538"/>
      <c r="K951" s="538"/>
      <c r="L951" s="538"/>
      <c r="M951" s="538"/>
      <c r="N951" s="538"/>
      <c r="O951" s="538"/>
      <c r="P951" s="538"/>
      <c r="Q951" s="538"/>
      <c r="R951" s="538"/>
      <c r="S951" s="538"/>
      <c r="T951" s="538"/>
      <c r="U951" s="538"/>
      <c r="V951" s="538"/>
      <c r="W951" s="538"/>
      <c r="X951" s="538"/>
      <c r="Y951" s="538"/>
      <c r="Z951" s="538"/>
    </row>
    <row r="952" spans="1:26" ht="18" customHeight="1">
      <c r="A952" s="538"/>
      <c r="B952" s="538"/>
      <c r="C952" s="538"/>
      <c r="D952" s="538"/>
      <c r="E952" s="538"/>
      <c r="F952" s="538"/>
      <c r="G952" s="538"/>
      <c r="H952" s="538"/>
      <c r="I952" s="538"/>
      <c r="J952" s="538"/>
      <c r="K952" s="538"/>
      <c r="L952" s="538"/>
      <c r="M952" s="538"/>
      <c r="N952" s="538"/>
      <c r="O952" s="538"/>
      <c r="P952" s="538"/>
      <c r="Q952" s="538"/>
      <c r="R952" s="538"/>
      <c r="S952" s="538"/>
      <c r="T952" s="538"/>
      <c r="U952" s="538"/>
      <c r="V952" s="538"/>
      <c r="W952" s="538"/>
      <c r="X952" s="538"/>
      <c r="Y952" s="538"/>
      <c r="Z952" s="538"/>
    </row>
    <row r="953" spans="1:26" ht="18" customHeight="1">
      <c r="A953" s="538"/>
      <c r="B953" s="538"/>
      <c r="C953" s="538"/>
      <c r="D953" s="538"/>
      <c r="E953" s="538"/>
      <c r="F953" s="538"/>
      <c r="G953" s="538"/>
      <c r="H953" s="538"/>
      <c r="I953" s="538"/>
      <c r="J953" s="538"/>
      <c r="K953" s="538"/>
      <c r="L953" s="538"/>
      <c r="M953" s="538"/>
      <c r="N953" s="538"/>
      <c r="O953" s="538"/>
      <c r="P953" s="538"/>
      <c r="Q953" s="538"/>
      <c r="R953" s="538"/>
      <c r="S953" s="538"/>
      <c r="T953" s="538"/>
      <c r="U953" s="538"/>
      <c r="V953" s="538"/>
      <c r="W953" s="538"/>
      <c r="X953" s="538"/>
      <c r="Y953" s="538"/>
      <c r="Z953" s="538"/>
    </row>
    <row r="954" spans="1:26" ht="18" customHeight="1">
      <c r="A954" s="538"/>
      <c r="B954" s="538"/>
      <c r="C954" s="538"/>
      <c r="D954" s="538"/>
      <c r="E954" s="538"/>
      <c r="F954" s="538"/>
      <c r="G954" s="538"/>
      <c r="H954" s="538"/>
      <c r="I954" s="538"/>
      <c r="J954" s="538"/>
      <c r="K954" s="538"/>
      <c r="L954" s="538"/>
      <c r="M954" s="538"/>
      <c r="N954" s="538"/>
      <c r="O954" s="538"/>
      <c r="P954" s="538"/>
      <c r="Q954" s="538"/>
      <c r="R954" s="538"/>
      <c r="S954" s="538"/>
      <c r="T954" s="538"/>
      <c r="U954" s="538"/>
      <c r="V954" s="538"/>
      <c r="W954" s="538"/>
      <c r="X954" s="538"/>
      <c r="Y954" s="538"/>
      <c r="Z954" s="538"/>
    </row>
    <row r="955" spans="1:26" ht="18" customHeight="1">
      <c r="A955" s="538"/>
      <c r="B955" s="538"/>
      <c r="C955" s="538"/>
      <c r="D955" s="538"/>
      <c r="E955" s="538"/>
      <c r="F955" s="538"/>
      <c r="G955" s="538"/>
      <c r="H955" s="538"/>
      <c r="I955" s="538"/>
      <c r="J955" s="538"/>
      <c r="K955" s="538"/>
      <c r="L955" s="538"/>
      <c r="M955" s="538"/>
      <c r="N955" s="538"/>
      <c r="O955" s="538"/>
      <c r="P955" s="538"/>
      <c r="Q955" s="538"/>
      <c r="R955" s="538"/>
      <c r="S955" s="538"/>
      <c r="T955" s="538"/>
      <c r="U955" s="538"/>
      <c r="V955" s="538"/>
      <c r="W955" s="538"/>
      <c r="X955" s="538"/>
      <c r="Y955" s="538"/>
      <c r="Z955" s="538"/>
    </row>
    <row r="956" spans="1:26" ht="18" customHeight="1">
      <c r="A956" s="538"/>
      <c r="B956" s="538"/>
      <c r="C956" s="538"/>
      <c r="D956" s="538"/>
      <c r="E956" s="538"/>
      <c r="F956" s="538"/>
      <c r="G956" s="538"/>
      <c r="H956" s="538"/>
      <c r="I956" s="538"/>
      <c r="J956" s="538"/>
      <c r="K956" s="538"/>
      <c r="L956" s="538"/>
      <c r="M956" s="538"/>
      <c r="N956" s="538"/>
      <c r="O956" s="538"/>
      <c r="P956" s="538"/>
      <c r="Q956" s="538"/>
      <c r="R956" s="538"/>
      <c r="S956" s="538"/>
      <c r="T956" s="538"/>
      <c r="U956" s="538"/>
      <c r="V956" s="538"/>
      <c r="W956" s="538"/>
      <c r="X956" s="538"/>
      <c r="Y956" s="538"/>
      <c r="Z956" s="538"/>
    </row>
    <row r="957" spans="1:26" ht="18" customHeight="1">
      <c r="A957" s="538"/>
      <c r="B957" s="538"/>
      <c r="C957" s="538"/>
      <c r="D957" s="538"/>
      <c r="E957" s="538"/>
      <c r="F957" s="538"/>
      <c r="G957" s="538"/>
      <c r="H957" s="538"/>
      <c r="I957" s="538"/>
      <c r="J957" s="538"/>
      <c r="K957" s="538"/>
      <c r="L957" s="538"/>
      <c r="M957" s="538"/>
      <c r="N957" s="538"/>
      <c r="O957" s="538"/>
      <c r="P957" s="538"/>
      <c r="Q957" s="538"/>
      <c r="R957" s="538"/>
      <c r="S957" s="538"/>
      <c r="T957" s="538"/>
      <c r="U957" s="538"/>
      <c r="V957" s="538"/>
      <c r="W957" s="538"/>
      <c r="X957" s="538"/>
      <c r="Y957" s="538"/>
      <c r="Z957" s="538"/>
    </row>
    <row r="958" spans="1:26" ht="18" customHeight="1">
      <c r="A958" s="538"/>
      <c r="B958" s="538"/>
      <c r="C958" s="538"/>
      <c r="D958" s="538"/>
      <c r="E958" s="538"/>
      <c r="F958" s="538"/>
      <c r="G958" s="538"/>
      <c r="H958" s="538"/>
      <c r="I958" s="538"/>
      <c r="J958" s="538"/>
      <c r="K958" s="538"/>
      <c r="L958" s="538"/>
      <c r="M958" s="538"/>
      <c r="N958" s="538"/>
      <c r="O958" s="538"/>
      <c r="P958" s="538"/>
      <c r="Q958" s="538"/>
      <c r="R958" s="538"/>
      <c r="S958" s="538"/>
      <c r="T958" s="538"/>
      <c r="U958" s="538"/>
      <c r="V958" s="538"/>
      <c r="W958" s="538"/>
      <c r="X958" s="538"/>
      <c r="Y958" s="538"/>
      <c r="Z958" s="538"/>
    </row>
    <row r="959" spans="1:26" ht="18" customHeight="1">
      <c r="A959" s="538"/>
      <c r="B959" s="538"/>
      <c r="C959" s="538"/>
      <c r="D959" s="538"/>
      <c r="E959" s="538"/>
      <c r="F959" s="538"/>
      <c r="G959" s="538"/>
      <c r="H959" s="538"/>
      <c r="I959" s="538"/>
      <c r="J959" s="538"/>
      <c r="K959" s="538"/>
      <c r="L959" s="538"/>
      <c r="M959" s="538"/>
      <c r="N959" s="538"/>
      <c r="O959" s="538"/>
      <c r="P959" s="538"/>
      <c r="Q959" s="538"/>
      <c r="R959" s="538"/>
      <c r="S959" s="538"/>
      <c r="T959" s="538"/>
      <c r="U959" s="538"/>
      <c r="V959" s="538"/>
      <c r="W959" s="538"/>
      <c r="X959" s="538"/>
      <c r="Y959" s="538"/>
      <c r="Z959" s="538"/>
    </row>
    <row r="960" spans="1:26" ht="18" customHeight="1">
      <c r="A960" s="538"/>
      <c r="B960" s="538"/>
      <c r="C960" s="538"/>
      <c r="D960" s="538"/>
      <c r="E960" s="538"/>
      <c r="F960" s="538"/>
      <c r="G960" s="538"/>
      <c r="H960" s="538"/>
      <c r="I960" s="538"/>
      <c r="J960" s="538"/>
      <c r="K960" s="538"/>
      <c r="L960" s="538"/>
      <c r="M960" s="538"/>
      <c r="N960" s="538"/>
      <c r="O960" s="538"/>
      <c r="P960" s="538"/>
      <c r="Q960" s="538"/>
      <c r="R960" s="538"/>
      <c r="S960" s="538"/>
      <c r="T960" s="538"/>
      <c r="U960" s="538"/>
      <c r="V960" s="538"/>
      <c r="W960" s="538"/>
      <c r="X960" s="538"/>
      <c r="Y960" s="538"/>
      <c r="Z960" s="538"/>
    </row>
    <row r="961" spans="1:26" ht="18" customHeight="1">
      <c r="A961" s="538"/>
      <c r="B961" s="538"/>
      <c r="C961" s="538"/>
      <c r="D961" s="538"/>
      <c r="E961" s="538"/>
      <c r="F961" s="538"/>
      <c r="G961" s="538"/>
      <c r="H961" s="538"/>
      <c r="I961" s="538"/>
      <c r="J961" s="538"/>
      <c r="K961" s="538"/>
      <c r="L961" s="538"/>
      <c r="M961" s="538"/>
      <c r="N961" s="538"/>
      <c r="O961" s="538"/>
      <c r="P961" s="538"/>
      <c r="Q961" s="538"/>
      <c r="R961" s="538"/>
      <c r="S961" s="538"/>
      <c r="T961" s="538"/>
      <c r="U961" s="538"/>
      <c r="V961" s="538"/>
      <c r="W961" s="538"/>
      <c r="X961" s="538"/>
      <c r="Y961" s="538"/>
      <c r="Z961" s="538"/>
    </row>
    <row r="962" spans="1:26" ht="18" customHeight="1">
      <c r="A962" s="538"/>
      <c r="B962" s="538"/>
      <c r="C962" s="538"/>
      <c r="D962" s="538"/>
      <c r="E962" s="538"/>
      <c r="F962" s="538"/>
      <c r="G962" s="538"/>
      <c r="H962" s="538"/>
      <c r="I962" s="538"/>
      <c r="J962" s="538"/>
      <c r="K962" s="538"/>
      <c r="L962" s="538"/>
      <c r="M962" s="538"/>
      <c r="N962" s="538"/>
      <c r="O962" s="538"/>
      <c r="P962" s="538"/>
      <c r="Q962" s="538"/>
      <c r="R962" s="538"/>
      <c r="S962" s="538"/>
      <c r="T962" s="538"/>
      <c r="U962" s="538"/>
      <c r="V962" s="538"/>
      <c r="W962" s="538"/>
      <c r="X962" s="538"/>
      <c r="Y962" s="538"/>
      <c r="Z962" s="538"/>
    </row>
    <row r="963" spans="1:26" ht="18" customHeight="1">
      <c r="A963" s="538"/>
      <c r="B963" s="538"/>
      <c r="C963" s="538"/>
      <c r="D963" s="538"/>
      <c r="E963" s="538"/>
      <c r="F963" s="538"/>
      <c r="G963" s="538"/>
      <c r="H963" s="538"/>
      <c r="I963" s="538"/>
      <c r="J963" s="538"/>
      <c r="K963" s="538"/>
      <c r="L963" s="538"/>
      <c r="M963" s="538"/>
      <c r="N963" s="538"/>
      <c r="O963" s="538"/>
      <c r="P963" s="538"/>
      <c r="Q963" s="538"/>
      <c r="R963" s="538"/>
      <c r="S963" s="538"/>
      <c r="T963" s="538"/>
      <c r="U963" s="538"/>
      <c r="V963" s="538"/>
      <c r="W963" s="538"/>
      <c r="X963" s="538"/>
      <c r="Y963" s="538"/>
      <c r="Z963" s="538"/>
    </row>
    <row r="964" spans="1:26" ht="18" customHeight="1">
      <c r="A964" s="538"/>
      <c r="B964" s="538"/>
      <c r="C964" s="538"/>
      <c r="D964" s="538"/>
      <c r="E964" s="538"/>
      <c r="F964" s="538"/>
      <c r="G964" s="538"/>
      <c r="H964" s="538"/>
      <c r="I964" s="538"/>
      <c r="J964" s="538"/>
      <c r="K964" s="538"/>
      <c r="L964" s="538"/>
      <c r="M964" s="538"/>
      <c r="N964" s="538"/>
      <c r="O964" s="538"/>
      <c r="P964" s="538"/>
      <c r="Q964" s="538"/>
      <c r="R964" s="538"/>
      <c r="S964" s="538"/>
      <c r="T964" s="538"/>
      <c r="U964" s="538"/>
      <c r="V964" s="538"/>
      <c r="W964" s="538"/>
      <c r="X964" s="538"/>
      <c r="Y964" s="538"/>
      <c r="Z964" s="538"/>
    </row>
    <row r="965" spans="1:26" ht="18" customHeight="1">
      <c r="A965" s="538"/>
      <c r="B965" s="538"/>
      <c r="C965" s="538"/>
      <c r="D965" s="538"/>
      <c r="E965" s="538"/>
      <c r="F965" s="538"/>
      <c r="G965" s="538"/>
      <c r="H965" s="538"/>
      <c r="I965" s="538"/>
      <c r="J965" s="538"/>
      <c r="K965" s="538"/>
      <c r="L965" s="538"/>
      <c r="M965" s="538"/>
      <c r="N965" s="538"/>
      <c r="O965" s="538"/>
      <c r="P965" s="538"/>
      <c r="Q965" s="538"/>
      <c r="R965" s="538"/>
      <c r="S965" s="538"/>
      <c r="T965" s="538"/>
      <c r="U965" s="538"/>
      <c r="V965" s="538"/>
      <c r="W965" s="538"/>
      <c r="X965" s="538"/>
      <c r="Y965" s="538"/>
      <c r="Z965" s="538"/>
    </row>
    <row r="966" spans="1:26" ht="18" customHeight="1">
      <c r="A966" s="538"/>
      <c r="B966" s="538"/>
      <c r="C966" s="538"/>
      <c r="D966" s="538"/>
      <c r="E966" s="538"/>
      <c r="F966" s="538"/>
      <c r="G966" s="538"/>
      <c r="H966" s="538"/>
      <c r="I966" s="538"/>
      <c r="J966" s="538"/>
      <c r="K966" s="538"/>
      <c r="L966" s="538"/>
      <c r="M966" s="538"/>
      <c r="N966" s="538"/>
      <c r="O966" s="538"/>
      <c r="P966" s="538"/>
      <c r="Q966" s="538"/>
      <c r="R966" s="538"/>
      <c r="S966" s="538"/>
      <c r="T966" s="538"/>
      <c r="U966" s="538"/>
      <c r="V966" s="538"/>
      <c r="W966" s="538"/>
      <c r="X966" s="538"/>
      <c r="Y966" s="538"/>
      <c r="Z966" s="538"/>
    </row>
    <row r="967" spans="1:26" ht="18" customHeight="1">
      <c r="A967" s="538"/>
      <c r="B967" s="538"/>
      <c r="C967" s="538"/>
      <c r="D967" s="538"/>
      <c r="E967" s="538"/>
      <c r="F967" s="538"/>
      <c r="G967" s="538"/>
      <c r="H967" s="538"/>
      <c r="I967" s="538"/>
      <c r="J967" s="538"/>
      <c r="K967" s="538"/>
      <c r="L967" s="538"/>
      <c r="M967" s="538"/>
      <c r="N967" s="538"/>
      <c r="O967" s="538"/>
      <c r="P967" s="538"/>
      <c r="Q967" s="538"/>
      <c r="R967" s="538"/>
      <c r="S967" s="538"/>
      <c r="T967" s="538"/>
      <c r="U967" s="538"/>
      <c r="V967" s="538"/>
      <c r="W967" s="538"/>
      <c r="X967" s="538"/>
      <c r="Y967" s="538"/>
      <c r="Z967" s="538"/>
    </row>
    <row r="968" spans="1:26" ht="18" customHeight="1">
      <c r="A968" s="538"/>
      <c r="B968" s="538"/>
      <c r="C968" s="538"/>
      <c r="D968" s="538"/>
      <c r="E968" s="538"/>
      <c r="F968" s="538"/>
      <c r="G968" s="538"/>
      <c r="H968" s="538"/>
      <c r="I968" s="538"/>
      <c r="J968" s="538"/>
      <c r="K968" s="538"/>
      <c r="L968" s="538"/>
      <c r="M968" s="538"/>
      <c r="N968" s="538"/>
      <c r="O968" s="538"/>
      <c r="P968" s="538"/>
      <c r="Q968" s="538"/>
      <c r="R968" s="538"/>
      <c r="S968" s="538"/>
      <c r="T968" s="538"/>
      <c r="U968" s="538"/>
      <c r="V968" s="538"/>
      <c r="W968" s="538"/>
      <c r="X968" s="538"/>
      <c r="Y968" s="538"/>
      <c r="Z968" s="538"/>
    </row>
    <row r="969" spans="1:26" ht="18" customHeight="1">
      <c r="A969" s="538"/>
      <c r="B969" s="538"/>
      <c r="C969" s="538"/>
      <c r="D969" s="538"/>
      <c r="E969" s="538"/>
      <c r="F969" s="538"/>
      <c r="G969" s="538"/>
      <c r="H969" s="538"/>
      <c r="I969" s="538"/>
      <c r="J969" s="538"/>
      <c r="K969" s="538"/>
      <c r="L969" s="538"/>
      <c r="M969" s="538"/>
      <c r="N969" s="538"/>
      <c r="O969" s="538"/>
      <c r="P969" s="538"/>
      <c r="Q969" s="538"/>
      <c r="R969" s="538"/>
      <c r="S969" s="538"/>
      <c r="T969" s="538"/>
      <c r="U969" s="538"/>
      <c r="V969" s="538"/>
      <c r="W969" s="538"/>
      <c r="X969" s="538"/>
      <c r="Y969" s="538"/>
      <c r="Z969" s="538"/>
    </row>
    <row r="970" spans="1:26" ht="18" customHeight="1">
      <c r="A970" s="538"/>
      <c r="B970" s="538"/>
      <c r="C970" s="538"/>
      <c r="D970" s="538"/>
      <c r="E970" s="538"/>
      <c r="F970" s="538"/>
      <c r="G970" s="538"/>
      <c r="H970" s="538"/>
      <c r="I970" s="538"/>
      <c r="J970" s="538"/>
      <c r="K970" s="538"/>
      <c r="L970" s="538"/>
      <c r="M970" s="538"/>
      <c r="N970" s="538"/>
      <c r="O970" s="538"/>
      <c r="P970" s="538"/>
      <c r="Q970" s="538"/>
      <c r="R970" s="538"/>
      <c r="S970" s="538"/>
      <c r="T970" s="538"/>
      <c r="U970" s="538"/>
      <c r="V970" s="538"/>
      <c r="W970" s="538"/>
      <c r="X970" s="538"/>
      <c r="Y970" s="538"/>
      <c r="Z970" s="538"/>
    </row>
    <row r="971" spans="1:26" ht="18" customHeight="1">
      <c r="A971" s="538"/>
      <c r="B971" s="538"/>
      <c r="C971" s="538"/>
      <c r="D971" s="538"/>
      <c r="E971" s="538"/>
      <c r="F971" s="538"/>
      <c r="G971" s="538"/>
      <c r="H971" s="538"/>
      <c r="I971" s="538"/>
      <c r="J971" s="538"/>
      <c r="K971" s="538"/>
      <c r="L971" s="538"/>
      <c r="M971" s="538"/>
      <c r="N971" s="538"/>
      <c r="O971" s="538"/>
      <c r="P971" s="538"/>
      <c r="Q971" s="538"/>
      <c r="R971" s="538"/>
      <c r="S971" s="538"/>
      <c r="T971" s="538"/>
      <c r="U971" s="538"/>
      <c r="V971" s="538"/>
      <c r="W971" s="538"/>
      <c r="X971" s="538"/>
      <c r="Y971" s="538"/>
      <c r="Z971" s="538"/>
    </row>
    <row r="972" spans="1:26" ht="18" customHeight="1">
      <c r="A972" s="538"/>
      <c r="B972" s="538"/>
      <c r="C972" s="538"/>
      <c r="D972" s="538"/>
      <c r="E972" s="538"/>
      <c r="F972" s="538"/>
      <c r="G972" s="538"/>
      <c r="H972" s="538"/>
      <c r="I972" s="538"/>
      <c r="J972" s="538"/>
      <c r="K972" s="538"/>
      <c r="L972" s="538"/>
      <c r="M972" s="538"/>
      <c r="N972" s="538"/>
      <c r="O972" s="538"/>
      <c r="P972" s="538"/>
      <c r="Q972" s="538"/>
      <c r="R972" s="538"/>
      <c r="S972" s="538"/>
      <c r="T972" s="538"/>
      <c r="U972" s="538"/>
      <c r="V972" s="538"/>
      <c r="W972" s="538"/>
      <c r="X972" s="538"/>
      <c r="Y972" s="538"/>
      <c r="Z972" s="538"/>
    </row>
    <row r="973" spans="1:26" ht="18" customHeight="1">
      <c r="A973" s="538"/>
      <c r="B973" s="538"/>
      <c r="C973" s="538"/>
      <c r="D973" s="538"/>
      <c r="E973" s="538"/>
      <c r="F973" s="538"/>
      <c r="G973" s="538"/>
      <c r="H973" s="538"/>
      <c r="I973" s="538"/>
      <c r="J973" s="538"/>
      <c r="K973" s="538"/>
      <c r="L973" s="538"/>
      <c r="M973" s="538"/>
      <c r="N973" s="538"/>
      <c r="O973" s="538"/>
      <c r="P973" s="538"/>
      <c r="Q973" s="538"/>
      <c r="R973" s="538"/>
      <c r="S973" s="538"/>
      <c r="T973" s="538"/>
      <c r="U973" s="538"/>
      <c r="V973" s="538"/>
      <c r="W973" s="538"/>
      <c r="X973" s="538"/>
      <c r="Y973" s="538"/>
      <c r="Z973" s="538"/>
    </row>
    <row r="974" spans="1:26" ht="18" customHeight="1">
      <c r="A974" s="538"/>
      <c r="B974" s="538"/>
      <c r="C974" s="538"/>
      <c r="D974" s="538"/>
      <c r="E974" s="538"/>
      <c r="F974" s="538"/>
      <c r="G974" s="538"/>
      <c r="H974" s="538"/>
      <c r="I974" s="538"/>
      <c r="J974" s="538"/>
      <c r="K974" s="538"/>
      <c r="L974" s="538"/>
      <c r="M974" s="538"/>
      <c r="N974" s="538"/>
      <c r="O974" s="538"/>
      <c r="P974" s="538"/>
      <c r="Q974" s="538"/>
      <c r="R974" s="538"/>
      <c r="S974" s="538"/>
      <c r="T974" s="538"/>
      <c r="U974" s="538"/>
      <c r="V974" s="538"/>
      <c r="W974" s="538"/>
      <c r="X974" s="538"/>
      <c r="Y974" s="538"/>
      <c r="Z974" s="538"/>
    </row>
    <row r="975" spans="1:26" ht="18" customHeight="1">
      <c r="A975" s="538"/>
      <c r="B975" s="538"/>
      <c r="C975" s="538"/>
      <c r="D975" s="538"/>
      <c r="E975" s="538"/>
      <c r="F975" s="538"/>
      <c r="G975" s="538"/>
      <c r="H975" s="538"/>
      <c r="I975" s="538"/>
      <c r="J975" s="538"/>
      <c r="K975" s="538"/>
      <c r="L975" s="538"/>
      <c r="M975" s="538"/>
      <c r="N975" s="538"/>
      <c r="O975" s="538"/>
      <c r="P975" s="538"/>
      <c r="Q975" s="538"/>
      <c r="R975" s="538"/>
      <c r="S975" s="538"/>
      <c r="T975" s="538"/>
      <c r="U975" s="538"/>
      <c r="V975" s="538"/>
      <c r="W975" s="538"/>
      <c r="X975" s="538"/>
      <c r="Y975" s="538"/>
      <c r="Z975" s="538"/>
    </row>
    <row r="976" spans="1:26" ht="18" customHeight="1">
      <c r="A976" s="538"/>
      <c r="B976" s="538"/>
      <c r="C976" s="538"/>
      <c r="D976" s="538"/>
      <c r="E976" s="538"/>
      <c r="F976" s="538"/>
      <c r="G976" s="538"/>
      <c r="H976" s="538"/>
      <c r="I976" s="538"/>
      <c r="J976" s="538"/>
      <c r="K976" s="538"/>
      <c r="L976" s="538"/>
      <c r="M976" s="538"/>
      <c r="N976" s="538"/>
      <c r="O976" s="538"/>
      <c r="P976" s="538"/>
      <c r="Q976" s="538"/>
      <c r="R976" s="538"/>
      <c r="S976" s="538"/>
      <c r="T976" s="538"/>
      <c r="U976" s="538"/>
      <c r="V976" s="538"/>
      <c r="W976" s="538"/>
      <c r="X976" s="538"/>
      <c r="Y976" s="538"/>
      <c r="Z976" s="538"/>
    </row>
    <row r="977" spans="1:26" ht="18" customHeight="1">
      <c r="A977" s="538"/>
      <c r="B977" s="538"/>
      <c r="C977" s="538"/>
      <c r="D977" s="538"/>
      <c r="E977" s="538"/>
      <c r="F977" s="538"/>
      <c r="G977" s="538"/>
      <c r="H977" s="538"/>
      <c r="I977" s="538"/>
      <c r="J977" s="538"/>
      <c r="K977" s="538"/>
      <c r="L977" s="538"/>
      <c r="M977" s="538"/>
      <c r="N977" s="538"/>
      <c r="O977" s="538"/>
      <c r="P977" s="538"/>
      <c r="Q977" s="538"/>
      <c r="R977" s="538"/>
      <c r="S977" s="538"/>
      <c r="T977" s="538"/>
      <c r="U977" s="538"/>
      <c r="V977" s="538"/>
      <c r="W977" s="538"/>
      <c r="X977" s="538"/>
      <c r="Y977" s="538"/>
      <c r="Z977" s="538"/>
    </row>
    <row r="978" spans="1:26" ht="18" customHeight="1">
      <c r="A978" s="538"/>
      <c r="B978" s="538"/>
      <c r="C978" s="538"/>
      <c r="D978" s="538"/>
      <c r="E978" s="538"/>
      <c r="F978" s="538"/>
      <c r="G978" s="538"/>
      <c r="H978" s="538"/>
      <c r="I978" s="538"/>
      <c r="J978" s="538"/>
      <c r="K978" s="538"/>
      <c r="L978" s="538"/>
      <c r="M978" s="538"/>
      <c r="N978" s="538"/>
      <c r="O978" s="538"/>
      <c r="P978" s="538"/>
      <c r="Q978" s="538"/>
      <c r="R978" s="538"/>
      <c r="S978" s="538"/>
      <c r="T978" s="538"/>
      <c r="U978" s="538"/>
      <c r="V978" s="538"/>
      <c r="W978" s="538"/>
      <c r="X978" s="538"/>
      <c r="Y978" s="538"/>
      <c r="Z978" s="538"/>
    </row>
    <row r="979" spans="1:26" ht="18" customHeight="1">
      <c r="A979" s="538"/>
      <c r="B979" s="538"/>
      <c r="C979" s="538"/>
      <c r="D979" s="538"/>
      <c r="E979" s="538"/>
      <c r="F979" s="538"/>
      <c r="G979" s="538"/>
      <c r="H979" s="538"/>
      <c r="I979" s="538"/>
      <c r="J979" s="538"/>
      <c r="K979" s="538"/>
      <c r="L979" s="538"/>
      <c r="M979" s="538"/>
      <c r="N979" s="538"/>
      <c r="O979" s="538"/>
      <c r="P979" s="538"/>
      <c r="Q979" s="538"/>
      <c r="R979" s="538"/>
      <c r="S979" s="538"/>
      <c r="T979" s="538"/>
      <c r="U979" s="538"/>
      <c r="V979" s="538"/>
      <c r="W979" s="538"/>
      <c r="X979" s="538"/>
      <c r="Y979" s="538"/>
      <c r="Z979" s="538"/>
    </row>
    <row r="980" spans="1:26" ht="18" customHeight="1">
      <c r="A980" s="538"/>
      <c r="B980" s="538"/>
      <c r="C980" s="538"/>
      <c r="D980" s="538"/>
      <c r="E980" s="538"/>
      <c r="F980" s="538"/>
      <c r="G980" s="538"/>
      <c r="H980" s="538"/>
      <c r="I980" s="538"/>
      <c r="J980" s="538"/>
      <c r="K980" s="538"/>
      <c r="L980" s="538"/>
      <c r="M980" s="538"/>
      <c r="N980" s="538"/>
      <c r="O980" s="538"/>
      <c r="P980" s="538"/>
      <c r="Q980" s="538"/>
      <c r="R980" s="538"/>
      <c r="S980" s="538"/>
      <c r="T980" s="538"/>
      <c r="U980" s="538"/>
      <c r="V980" s="538"/>
      <c r="W980" s="538"/>
      <c r="X980" s="538"/>
      <c r="Y980" s="538"/>
      <c r="Z980" s="538"/>
    </row>
    <row r="981" spans="1:26" ht="18" customHeight="1">
      <c r="A981" s="538"/>
      <c r="B981" s="538"/>
      <c r="C981" s="538"/>
      <c r="D981" s="538"/>
      <c r="E981" s="538"/>
      <c r="F981" s="538"/>
      <c r="G981" s="538"/>
      <c r="H981" s="538"/>
      <c r="I981" s="538"/>
      <c r="J981" s="538"/>
      <c r="K981" s="538"/>
      <c r="L981" s="538"/>
      <c r="M981" s="538"/>
      <c r="N981" s="538"/>
      <c r="O981" s="538"/>
      <c r="P981" s="538"/>
      <c r="Q981" s="538"/>
      <c r="R981" s="538"/>
      <c r="S981" s="538"/>
      <c r="T981" s="538"/>
      <c r="U981" s="538"/>
      <c r="V981" s="538"/>
      <c r="W981" s="538"/>
      <c r="X981" s="538"/>
      <c r="Y981" s="538"/>
      <c r="Z981" s="538"/>
    </row>
    <row r="982" spans="1:26" ht="18" customHeight="1">
      <c r="A982" s="538"/>
      <c r="B982" s="538"/>
      <c r="C982" s="538"/>
      <c r="D982" s="538"/>
      <c r="E982" s="538"/>
      <c r="F982" s="538"/>
      <c r="G982" s="538"/>
      <c r="H982" s="538"/>
      <c r="I982" s="538"/>
      <c r="J982" s="538"/>
      <c r="K982" s="538"/>
      <c r="L982" s="538"/>
      <c r="M982" s="538"/>
      <c r="N982" s="538"/>
      <c r="O982" s="538"/>
      <c r="P982" s="538"/>
      <c r="Q982" s="538"/>
      <c r="R982" s="538"/>
      <c r="S982" s="538"/>
      <c r="T982" s="538"/>
      <c r="U982" s="538"/>
      <c r="V982" s="538"/>
      <c r="W982" s="538"/>
      <c r="X982" s="538"/>
      <c r="Y982" s="538"/>
      <c r="Z982" s="538"/>
    </row>
    <row r="983" spans="1:26" ht="18" customHeight="1">
      <c r="A983" s="538"/>
      <c r="B983" s="538"/>
      <c r="C983" s="538"/>
      <c r="D983" s="538"/>
      <c r="E983" s="538"/>
      <c r="F983" s="538"/>
      <c r="G983" s="538"/>
      <c r="H983" s="538"/>
      <c r="I983" s="538"/>
      <c r="J983" s="538"/>
      <c r="K983" s="538"/>
      <c r="L983" s="538"/>
      <c r="M983" s="538"/>
      <c r="N983" s="538"/>
      <c r="O983" s="538"/>
      <c r="P983" s="538"/>
      <c r="Q983" s="538"/>
      <c r="R983" s="538"/>
      <c r="S983" s="538"/>
      <c r="T983" s="538"/>
      <c r="U983" s="538"/>
      <c r="V983" s="538"/>
      <c r="W983" s="538"/>
      <c r="X983" s="538"/>
      <c r="Y983" s="538"/>
      <c r="Z983" s="538"/>
    </row>
    <row r="984" spans="1:26" ht="18" customHeight="1">
      <c r="A984" s="538"/>
      <c r="B984" s="538"/>
      <c r="C984" s="538"/>
      <c r="D984" s="538"/>
      <c r="E984" s="538"/>
      <c r="F984" s="538"/>
      <c r="G984" s="538"/>
      <c r="H984" s="538"/>
      <c r="I984" s="538"/>
      <c r="J984" s="538"/>
      <c r="K984" s="538"/>
      <c r="L984" s="538"/>
      <c r="M984" s="538"/>
      <c r="N984" s="538"/>
      <c r="O984" s="538"/>
      <c r="P984" s="538"/>
      <c r="Q984" s="538"/>
      <c r="R984" s="538"/>
      <c r="S984" s="538"/>
      <c r="T984" s="538"/>
      <c r="U984" s="538"/>
      <c r="V984" s="538"/>
      <c r="W984" s="538"/>
      <c r="X984" s="538"/>
      <c r="Y984" s="538"/>
      <c r="Z984" s="538"/>
    </row>
    <row r="985" spans="1:26" ht="18" customHeight="1">
      <c r="A985" s="538"/>
      <c r="B985" s="538"/>
      <c r="C985" s="538"/>
      <c r="D985" s="538"/>
      <c r="E985" s="538"/>
      <c r="F985" s="538"/>
      <c r="G985" s="538"/>
      <c r="H985" s="538"/>
      <c r="I985" s="538"/>
      <c r="J985" s="538"/>
      <c r="K985" s="538"/>
      <c r="L985" s="538"/>
      <c r="M985" s="538"/>
      <c r="N985" s="538"/>
      <c r="O985" s="538"/>
      <c r="P985" s="538"/>
      <c r="Q985" s="538"/>
      <c r="R985" s="538"/>
      <c r="S985" s="538"/>
      <c r="T985" s="538"/>
      <c r="U985" s="538"/>
      <c r="V985" s="538"/>
      <c r="W985" s="538"/>
      <c r="X985" s="538"/>
      <c r="Y985" s="538"/>
      <c r="Z985" s="538"/>
    </row>
    <row r="986" spans="1:26" ht="18" customHeight="1">
      <c r="A986" s="538"/>
      <c r="B986" s="538"/>
      <c r="C986" s="538"/>
      <c r="D986" s="538"/>
      <c r="E986" s="538"/>
      <c r="F986" s="538"/>
      <c r="G986" s="538"/>
      <c r="H986" s="538"/>
      <c r="I986" s="538"/>
      <c r="J986" s="538"/>
      <c r="K986" s="538"/>
      <c r="L986" s="538"/>
      <c r="M986" s="538"/>
      <c r="N986" s="538"/>
      <c r="O986" s="538"/>
      <c r="P986" s="538"/>
      <c r="Q986" s="538"/>
      <c r="R986" s="538"/>
      <c r="S986" s="538"/>
      <c r="T986" s="538"/>
      <c r="U986" s="538"/>
      <c r="V986" s="538"/>
      <c r="W986" s="538"/>
      <c r="X986" s="538"/>
      <c r="Y986" s="538"/>
      <c r="Z986" s="538"/>
    </row>
    <row r="987" spans="1:26" ht="18" customHeight="1">
      <c r="A987" s="538"/>
      <c r="B987" s="538"/>
      <c r="C987" s="538"/>
      <c r="D987" s="538"/>
      <c r="E987" s="538"/>
      <c r="F987" s="538"/>
      <c r="G987" s="538"/>
      <c r="H987" s="538"/>
      <c r="I987" s="538"/>
      <c r="J987" s="538"/>
      <c r="K987" s="538"/>
      <c r="L987" s="538"/>
      <c r="M987" s="538"/>
      <c r="N987" s="538"/>
      <c r="O987" s="538"/>
      <c r="P987" s="538"/>
      <c r="Q987" s="538"/>
      <c r="R987" s="538"/>
      <c r="S987" s="538"/>
      <c r="T987" s="538"/>
      <c r="U987" s="538"/>
      <c r="V987" s="538"/>
      <c r="W987" s="538"/>
      <c r="X987" s="538"/>
      <c r="Y987" s="538"/>
      <c r="Z987" s="538"/>
    </row>
    <row r="988" spans="1:26" ht="18" customHeight="1">
      <c r="A988" s="538"/>
      <c r="B988" s="538"/>
      <c r="C988" s="538"/>
      <c r="D988" s="538"/>
      <c r="E988" s="538"/>
      <c r="F988" s="538"/>
      <c r="G988" s="538"/>
      <c r="H988" s="538"/>
      <c r="I988" s="538"/>
      <c r="J988" s="538"/>
      <c r="K988" s="538"/>
      <c r="L988" s="538"/>
      <c r="M988" s="538"/>
      <c r="N988" s="538"/>
      <c r="O988" s="538"/>
      <c r="P988" s="538"/>
      <c r="Q988" s="538"/>
      <c r="R988" s="538"/>
      <c r="S988" s="538"/>
      <c r="T988" s="538"/>
      <c r="U988" s="538"/>
      <c r="V988" s="538"/>
      <c r="W988" s="538"/>
      <c r="X988" s="538"/>
      <c r="Y988" s="538"/>
      <c r="Z988" s="538"/>
    </row>
    <row r="989" spans="1:26" ht="18" customHeight="1">
      <c r="A989" s="538"/>
      <c r="B989" s="538"/>
      <c r="C989" s="538"/>
      <c r="D989" s="538"/>
      <c r="E989" s="538"/>
      <c r="F989" s="538"/>
      <c r="G989" s="538"/>
      <c r="H989" s="538"/>
      <c r="I989" s="538"/>
      <c r="J989" s="538"/>
      <c r="K989" s="538"/>
      <c r="L989" s="538"/>
      <c r="M989" s="538"/>
      <c r="N989" s="538"/>
      <c r="O989" s="538"/>
      <c r="P989" s="538"/>
      <c r="Q989" s="538"/>
      <c r="R989" s="538"/>
      <c r="S989" s="538"/>
      <c r="T989" s="538"/>
      <c r="U989" s="538"/>
      <c r="V989" s="538"/>
      <c r="W989" s="538"/>
      <c r="X989" s="538"/>
      <c r="Y989" s="538"/>
      <c r="Z989" s="538"/>
    </row>
    <row r="990" spans="1:26" ht="18" customHeight="1">
      <c r="A990" s="538"/>
      <c r="B990" s="538"/>
      <c r="C990" s="538"/>
      <c r="D990" s="538"/>
      <c r="E990" s="538"/>
      <c r="F990" s="538"/>
      <c r="G990" s="538"/>
      <c r="H990" s="538"/>
      <c r="I990" s="538"/>
      <c r="J990" s="538"/>
      <c r="K990" s="538"/>
      <c r="L990" s="538"/>
      <c r="M990" s="538"/>
      <c r="N990" s="538"/>
      <c r="O990" s="538"/>
      <c r="P990" s="538"/>
      <c r="Q990" s="538"/>
      <c r="R990" s="538"/>
      <c r="S990" s="538"/>
      <c r="T990" s="538"/>
      <c r="U990" s="538"/>
      <c r="V990" s="538"/>
      <c r="W990" s="538"/>
      <c r="X990" s="538"/>
      <c r="Y990" s="538"/>
      <c r="Z990" s="538"/>
    </row>
    <row r="991" spans="1:26" ht="18" customHeight="1">
      <c r="A991" s="538"/>
      <c r="B991" s="538"/>
      <c r="C991" s="538"/>
      <c r="D991" s="538"/>
      <c r="E991" s="538"/>
      <c r="F991" s="538"/>
      <c r="G991" s="538"/>
      <c r="H991" s="538"/>
      <c r="I991" s="538"/>
      <c r="J991" s="538"/>
      <c r="K991" s="538"/>
      <c r="L991" s="538"/>
      <c r="M991" s="538"/>
      <c r="N991" s="538"/>
      <c r="O991" s="538"/>
      <c r="P991" s="538"/>
      <c r="Q991" s="538"/>
      <c r="R991" s="538"/>
      <c r="S991" s="538"/>
      <c r="T991" s="538"/>
      <c r="U991" s="538"/>
      <c r="V991" s="538"/>
      <c r="W991" s="538"/>
      <c r="X991" s="538"/>
      <c r="Y991" s="538"/>
      <c r="Z991" s="538"/>
    </row>
    <row r="992" spans="1:26" ht="18" customHeight="1">
      <c r="A992" s="538"/>
      <c r="B992" s="538"/>
      <c r="C992" s="538"/>
      <c r="D992" s="538"/>
      <c r="E992" s="538"/>
      <c r="F992" s="538"/>
      <c r="G992" s="538"/>
      <c r="H992" s="538"/>
      <c r="I992" s="538"/>
      <c r="J992" s="538"/>
      <c r="K992" s="538"/>
      <c r="L992" s="538"/>
      <c r="M992" s="538"/>
      <c r="N992" s="538"/>
      <c r="O992" s="538"/>
      <c r="P992" s="538"/>
      <c r="Q992" s="538"/>
      <c r="R992" s="538"/>
      <c r="S992" s="538"/>
      <c r="T992" s="538"/>
      <c r="U992" s="538"/>
      <c r="V992" s="538"/>
      <c r="W992" s="538"/>
      <c r="X992" s="538"/>
      <c r="Y992" s="538"/>
      <c r="Z992" s="538"/>
    </row>
    <row r="993" spans="1:26" ht="18" customHeight="1">
      <c r="A993" s="538"/>
      <c r="B993" s="538"/>
      <c r="C993" s="538"/>
      <c r="D993" s="538"/>
      <c r="E993" s="538"/>
      <c r="F993" s="538"/>
      <c r="G993" s="538"/>
      <c r="H993" s="538"/>
      <c r="I993" s="538"/>
      <c r="J993" s="538"/>
      <c r="K993" s="538"/>
      <c r="L993" s="538"/>
      <c r="M993" s="538"/>
      <c r="N993" s="538"/>
      <c r="O993" s="538"/>
      <c r="P993" s="538"/>
      <c r="Q993" s="538"/>
      <c r="R993" s="538"/>
      <c r="S993" s="538"/>
      <c r="T993" s="538"/>
      <c r="U993" s="538"/>
      <c r="V993" s="538"/>
      <c r="W993" s="538"/>
      <c r="X993" s="538"/>
      <c r="Y993" s="538"/>
      <c r="Z993" s="538"/>
    </row>
    <row r="994" spans="1:26" ht="18" customHeight="1">
      <c r="A994" s="538"/>
      <c r="B994" s="538"/>
      <c r="C994" s="538"/>
      <c r="D994" s="538"/>
      <c r="E994" s="538"/>
      <c r="F994" s="538"/>
      <c r="G994" s="538"/>
      <c r="H994" s="538"/>
      <c r="I994" s="538"/>
      <c r="J994" s="538"/>
      <c r="K994" s="538"/>
      <c r="L994" s="538"/>
      <c r="M994" s="538"/>
      <c r="N994" s="538"/>
      <c r="O994" s="538"/>
      <c r="P994" s="538"/>
      <c r="Q994" s="538"/>
      <c r="R994" s="538"/>
      <c r="S994" s="538"/>
      <c r="T994" s="538"/>
      <c r="U994" s="538"/>
      <c r="V994" s="538"/>
      <c r="W994" s="538"/>
      <c r="X994" s="538"/>
      <c r="Y994" s="538"/>
      <c r="Z994" s="538"/>
    </row>
    <row r="995" spans="1:26" ht="18" customHeight="1">
      <c r="A995" s="538"/>
      <c r="B995" s="538"/>
      <c r="C995" s="538"/>
      <c r="D995" s="538"/>
      <c r="E995" s="538"/>
      <c r="F995" s="538"/>
      <c r="G995" s="538"/>
      <c r="H995" s="538"/>
      <c r="I995" s="538"/>
      <c r="J995" s="538"/>
      <c r="K995" s="538"/>
      <c r="L995" s="538"/>
      <c r="M995" s="538"/>
      <c r="N995" s="538"/>
      <c r="O995" s="538"/>
      <c r="P995" s="538"/>
      <c r="Q995" s="538"/>
      <c r="R995" s="538"/>
      <c r="S995" s="538"/>
      <c r="T995" s="538"/>
      <c r="U995" s="538"/>
      <c r="V995" s="538"/>
      <c r="W995" s="538"/>
      <c r="X995" s="538"/>
      <c r="Y995" s="538"/>
      <c r="Z995" s="538"/>
    </row>
    <row r="996" spans="1:26" ht="18" customHeight="1">
      <c r="A996" s="538"/>
      <c r="B996" s="538"/>
      <c r="C996" s="538"/>
      <c r="D996" s="538"/>
      <c r="E996" s="538"/>
      <c r="F996" s="538"/>
      <c r="G996" s="538"/>
      <c r="H996" s="538"/>
      <c r="I996" s="538"/>
      <c r="J996" s="538"/>
      <c r="K996" s="538"/>
      <c r="L996" s="538"/>
      <c r="M996" s="538"/>
      <c r="N996" s="538"/>
      <c r="O996" s="538"/>
      <c r="P996" s="538"/>
      <c r="Q996" s="538"/>
      <c r="R996" s="538"/>
      <c r="S996" s="538"/>
      <c r="T996" s="538"/>
      <c r="U996" s="538"/>
      <c r="V996" s="538"/>
      <c r="W996" s="538"/>
      <c r="X996" s="538"/>
      <c r="Y996" s="538"/>
      <c r="Z996" s="538"/>
    </row>
    <row r="997" spans="1:26" ht="18" customHeight="1">
      <c r="A997" s="538"/>
      <c r="B997" s="538"/>
      <c r="C997" s="538"/>
      <c r="D997" s="538"/>
      <c r="E997" s="538"/>
      <c r="F997" s="538"/>
      <c r="G997" s="538"/>
      <c r="H997" s="538"/>
      <c r="I997" s="538"/>
      <c r="J997" s="538"/>
      <c r="K997" s="538"/>
      <c r="L997" s="538"/>
      <c r="M997" s="538"/>
      <c r="N997" s="538"/>
      <c r="O997" s="538"/>
      <c r="P997" s="538"/>
      <c r="Q997" s="538"/>
      <c r="R997" s="538"/>
      <c r="S997" s="538"/>
      <c r="T997" s="538"/>
      <c r="U997" s="538"/>
      <c r="V997" s="538"/>
      <c r="W997" s="538"/>
      <c r="X997" s="538"/>
      <c r="Y997" s="538"/>
      <c r="Z997" s="538"/>
    </row>
    <row r="998" spans="1:26" ht="18" customHeight="1">
      <c r="A998" s="538"/>
      <c r="B998" s="538"/>
      <c r="C998" s="538"/>
      <c r="D998" s="538"/>
      <c r="E998" s="538"/>
      <c r="F998" s="538"/>
      <c r="G998" s="538"/>
      <c r="H998" s="538"/>
      <c r="I998" s="538"/>
      <c r="J998" s="538"/>
      <c r="K998" s="538"/>
      <c r="L998" s="538"/>
      <c r="M998" s="538"/>
      <c r="N998" s="538"/>
      <c r="O998" s="538"/>
      <c r="P998" s="538"/>
      <c r="Q998" s="538"/>
      <c r="R998" s="538"/>
      <c r="S998" s="538"/>
      <c r="T998" s="538"/>
      <c r="U998" s="538"/>
      <c r="V998" s="538"/>
      <c r="W998" s="538"/>
      <c r="X998" s="538"/>
      <c r="Y998" s="538"/>
      <c r="Z998" s="538"/>
    </row>
    <row r="999" spans="1:26" ht="18" customHeight="1">
      <c r="A999" s="538"/>
      <c r="B999" s="538"/>
      <c r="C999" s="538"/>
      <c r="D999" s="538"/>
      <c r="E999" s="538"/>
      <c r="F999" s="538"/>
      <c r="G999" s="538"/>
      <c r="H999" s="538"/>
      <c r="I999" s="538"/>
      <c r="J999" s="538"/>
      <c r="K999" s="538"/>
      <c r="L999" s="538"/>
      <c r="M999" s="538"/>
      <c r="N999" s="538"/>
      <c r="O999" s="538"/>
      <c r="P999" s="538"/>
      <c r="Q999" s="538"/>
      <c r="R999" s="538"/>
      <c r="S999" s="538"/>
      <c r="T999" s="538"/>
      <c r="U999" s="538"/>
      <c r="V999" s="538"/>
      <c r="W999" s="538"/>
      <c r="X999" s="538"/>
      <c r="Y999" s="538"/>
      <c r="Z999" s="538"/>
    </row>
    <row r="1000" spans="1:26" ht="18" customHeight="1">
      <c r="A1000" s="538"/>
      <c r="B1000" s="538"/>
      <c r="C1000" s="538"/>
      <c r="D1000" s="538"/>
      <c r="E1000" s="538"/>
      <c r="F1000" s="538"/>
      <c r="G1000" s="538"/>
      <c r="H1000" s="538"/>
      <c r="I1000" s="538"/>
      <c r="J1000" s="538"/>
      <c r="K1000" s="538"/>
      <c r="L1000" s="538"/>
      <c r="M1000" s="538"/>
      <c r="N1000" s="538"/>
      <c r="O1000" s="538"/>
      <c r="P1000" s="538"/>
      <c r="Q1000" s="538"/>
      <c r="R1000" s="538"/>
      <c r="S1000" s="538"/>
      <c r="T1000" s="538"/>
      <c r="U1000" s="538"/>
      <c r="V1000" s="538"/>
      <c r="W1000" s="538"/>
      <c r="X1000" s="538"/>
      <c r="Y1000" s="538"/>
      <c r="Z1000" s="538"/>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Z1000"/>
  <sheetViews>
    <sheetView workbookViewId="0"/>
  </sheetViews>
  <sheetFormatPr defaultColWidth="12.6640625" defaultRowHeight="15" customHeight="1"/>
  <cols>
    <col min="1" max="1" width="4.6640625" customWidth="1"/>
    <col min="2" max="2" width="40.25" customWidth="1"/>
    <col min="3" max="3" width="21.1640625" customWidth="1"/>
    <col min="4" max="4" width="19.1640625" customWidth="1"/>
    <col min="5" max="5" width="17.4140625" customWidth="1"/>
    <col min="6" max="6" width="18.25" customWidth="1"/>
    <col min="7" max="7" width="16.6640625" customWidth="1"/>
    <col min="8" max="8" width="12.4140625" customWidth="1"/>
    <col min="9" max="9" width="9" customWidth="1"/>
    <col min="10" max="10" width="41.6640625" customWidth="1"/>
    <col min="11" max="11" width="15.1640625" customWidth="1"/>
    <col min="12" max="12" width="15.6640625" customWidth="1"/>
    <col min="13" max="13" width="15.1640625" customWidth="1"/>
    <col min="14" max="14" width="16.1640625" customWidth="1"/>
    <col min="15" max="19" width="9" customWidth="1"/>
    <col min="20" max="26" width="8.6640625" customWidth="1"/>
  </cols>
  <sheetData>
    <row r="1" spans="1:26" ht="15.5">
      <c r="A1" s="901" t="s">
        <v>0</v>
      </c>
      <c r="B1" s="751"/>
      <c r="C1" s="708"/>
      <c r="D1" s="708"/>
      <c r="E1" s="708"/>
      <c r="F1" s="708"/>
      <c r="G1" s="709" t="s">
        <v>1337</v>
      </c>
      <c r="H1" s="710"/>
      <c r="I1" s="901" t="s">
        <v>0</v>
      </c>
      <c r="J1" s="751"/>
      <c r="K1" s="708"/>
      <c r="L1" s="708"/>
      <c r="M1" s="708"/>
      <c r="N1" s="708"/>
      <c r="O1" s="709" t="s">
        <v>958</v>
      </c>
      <c r="P1" s="710"/>
      <c r="Q1" s="710"/>
      <c r="R1" s="710"/>
      <c r="S1" s="710"/>
      <c r="T1" s="710"/>
      <c r="U1" s="710"/>
      <c r="V1" s="710"/>
      <c r="W1" s="710"/>
      <c r="X1" s="710"/>
      <c r="Y1" s="710"/>
      <c r="Z1" s="710"/>
    </row>
    <row r="2" spans="1:26" ht="46.5">
      <c r="A2" s="780" t="s">
        <v>65</v>
      </c>
      <c r="B2" s="751"/>
      <c r="C2" s="711" t="s">
        <v>1338</v>
      </c>
      <c r="D2" s="708"/>
      <c r="E2" s="708"/>
      <c r="F2" s="708"/>
      <c r="G2" s="712" t="s">
        <v>1339</v>
      </c>
      <c r="H2" s="710"/>
      <c r="I2" s="780" t="s">
        <v>65</v>
      </c>
      <c r="J2" s="751"/>
      <c r="K2" s="708"/>
      <c r="L2" s="708"/>
      <c r="M2" s="708"/>
      <c r="N2" s="708"/>
      <c r="O2" s="713" t="s">
        <v>1339</v>
      </c>
      <c r="P2" s="710"/>
      <c r="Q2" s="710"/>
      <c r="R2" s="710"/>
      <c r="S2" s="710"/>
      <c r="T2" s="710"/>
      <c r="U2" s="710"/>
      <c r="V2" s="710"/>
      <c r="W2" s="710"/>
      <c r="X2" s="710"/>
      <c r="Y2" s="710"/>
      <c r="Z2" s="710"/>
    </row>
    <row r="3" spans="1:26" ht="57" customHeight="1">
      <c r="A3" s="902" t="s">
        <v>62</v>
      </c>
      <c r="B3" s="903"/>
      <c r="C3" s="903"/>
      <c r="D3" s="903"/>
      <c r="E3" s="903"/>
      <c r="F3" s="903"/>
      <c r="G3" s="903"/>
      <c r="H3" s="710"/>
      <c r="I3" s="902" t="s">
        <v>62</v>
      </c>
      <c r="J3" s="903"/>
      <c r="K3" s="903"/>
      <c r="L3" s="903"/>
      <c r="M3" s="903"/>
      <c r="N3" s="903"/>
      <c r="O3" s="903"/>
      <c r="P3" s="710"/>
      <c r="Q3" s="710"/>
      <c r="R3" s="710"/>
      <c r="S3" s="710"/>
      <c r="T3" s="710"/>
      <c r="U3" s="710"/>
      <c r="V3" s="710"/>
      <c r="W3" s="710"/>
      <c r="X3" s="710"/>
      <c r="Y3" s="710"/>
      <c r="Z3" s="710"/>
    </row>
    <row r="4" spans="1:26" ht="75">
      <c r="A4" s="311" t="s">
        <v>69</v>
      </c>
      <c r="B4" s="714" t="s">
        <v>1340</v>
      </c>
      <c r="C4" s="714" t="s">
        <v>1341</v>
      </c>
      <c r="D4" s="714" t="s">
        <v>1342</v>
      </c>
      <c r="E4" s="714" t="s">
        <v>1343</v>
      </c>
      <c r="F4" s="714" t="s">
        <v>1344</v>
      </c>
      <c r="G4" s="714" t="s">
        <v>7</v>
      </c>
      <c r="H4" s="715"/>
      <c r="I4" s="311" t="s">
        <v>69</v>
      </c>
      <c r="J4" s="714" t="s">
        <v>1340</v>
      </c>
      <c r="K4" s="714" t="s">
        <v>1341</v>
      </c>
      <c r="L4" s="714" t="s">
        <v>1342</v>
      </c>
      <c r="M4" s="714" t="s">
        <v>1343</v>
      </c>
      <c r="N4" s="714" t="s">
        <v>1344</v>
      </c>
      <c r="O4" s="714" t="s">
        <v>7</v>
      </c>
      <c r="P4" s="715"/>
      <c r="Q4" s="715"/>
      <c r="R4" s="715"/>
      <c r="S4" s="715"/>
      <c r="T4" s="715"/>
      <c r="U4" s="715"/>
      <c r="V4" s="715"/>
      <c r="W4" s="715"/>
      <c r="X4" s="715"/>
      <c r="Y4" s="715"/>
      <c r="Z4" s="715"/>
    </row>
    <row r="5" spans="1:26">
      <c r="A5" s="311"/>
      <c r="B5" s="716" t="s">
        <v>1345</v>
      </c>
      <c r="C5" s="714"/>
      <c r="D5" s="714"/>
      <c r="E5" s="714"/>
      <c r="F5" s="714"/>
      <c r="G5" s="714"/>
      <c r="H5" s="715"/>
      <c r="I5" s="311"/>
      <c r="J5" s="714"/>
      <c r="K5" s="714"/>
      <c r="L5" s="714"/>
      <c r="M5" s="714"/>
      <c r="N5" s="714"/>
      <c r="O5" s="714"/>
      <c r="P5" s="715"/>
      <c r="Q5" s="715"/>
      <c r="R5" s="715"/>
      <c r="S5" s="715"/>
      <c r="T5" s="715"/>
      <c r="U5" s="715"/>
      <c r="V5" s="715"/>
      <c r="W5" s="715"/>
      <c r="X5" s="715"/>
      <c r="Y5" s="715"/>
      <c r="Z5" s="715"/>
    </row>
    <row r="6" spans="1:26" ht="15.5">
      <c r="A6" s="717">
        <v>1</v>
      </c>
      <c r="B6" s="718" t="s">
        <v>540</v>
      </c>
      <c r="C6" s="719"/>
      <c r="D6" s="719"/>
      <c r="E6" s="719"/>
      <c r="F6" s="719"/>
      <c r="G6" s="720"/>
      <c r="H6" s="710"/>
      <c r="I6" s="717">
        <v>1</v>
      </c>
      <c r="J6" s="718" t="s">
        <v>540</v>
      </c>
      <c r="K6" s="719"/>
      <c r="L6" s="719"/>
      <c r="M6" s="719"/>
      <c r="N6" s="719"/>
      <c r="O6" s="720"/>
      <c r="P6" s="710"/>
      <c r="Q6" s="710"/>
      <c r="R6" s="710"/>
      <c r="S6" s="710"/>
      <c r="T6" s="710"/>
      <c r="U6" s="710"/>
      <c r="V6" s="710"/>
      <c r="W6" s="710"/>
      <c r="X6" s="710"/>
      <c r="Y6" s="710"/>
      <c r="Z6" s="710"/>
    </row>
    <row r="7" spans="1:26" ht="15.5">
      <c r="A7" s="717"/>
      <c r="B7" s="310" t="s">
        <v>1346</v>
      </c>
      <c r="C7" s="721">
        <v>1298937771</v>
      </c>
      <c r="D7" s="721">
        <v>451059834.94378763</v>
      </c>
      <c r="E7" s="721">
        <v>326020808.88000005</v>
      </c>
      <c r="F7" s="721">
        <v>2076018414.8237877</v>
      </c>
      <c r="G7" s="720"/>
      <c r="H7" s="715"/>
      <c r="I7" s="311"/>
      <c r="J7" s="310" t="s">
        <v>1346</v>
      </c>
      <c r="K7" s="721">
        <f>1298937771/1000</f>
        <v>1298937.7709999999</v>
      </c>
      <c r="L7" s="721">
        <f>451059834.943788/1000</f>
        <v>451059.83494378801</v>
      </c>
      <c r="M7" s="721">
        <f>326020808.88/1000</f>
        <v>326020.80887999997</v>
      </c>
      <c r="N7" s="721">
        <f>2076018414.82379/1000</f>
        <v>2076018.4148237901</v>
      </c>
      <c r="O7" s="720"/>
      <c r="P7" s="715"/>
      <c r="Q7" s="715"/>
      <c r="R7" s="715"/>
      <c r="S7" s="715"/>
      <c r="T7" s="715"/>
      <c r="U7" s="715"/>
      <c r="V7" s="715"/>
      <c r="W7" s="715"/>
      <c r="X7" s="715"/>
      <c r="Y7" s="715"/>
      <c r="Z7" s="715"/>
    </row>
    <row r="8" spans="1:26" ht="15.5">
      <c r="A8" s="717"/>
      <c r="B8" s="310" t="s">
        <v>1347</v>
      </c>
      <c r="C8" s="721">
        <v>1677215623.6199999</v>
      </c>
      <c r="D8" s="721">
        <v>905329917.12504196</v>
      </c>
      <c r="E8" s="721">
        <v>394927325.04000002</v>
      </c>
      <c r="F8" s="721">
        <v>2977472865.7850423</v>
      </c>
      <c r="G8" s="720"/>
      <c r="H8" s="715"/>
      <c r="I8" s="311"/>
      <c r="J8" s="310" t="s">
        <v>1347</v>
      </c>
      <c r="K8" s="721">
        <f>1677215623.62/1000</f>
        <v>1677215.62362</v>
      </c>
      <c r="L8" s="721">
        <f>905329917.125042/1000</f>
        <v>905329.91712504195</v>
      </c>
      <c r="M8" s="721">
        <f>394927325.04/1000</f>
        <v>394927.32504000003</v>
      </c>
      <c r="N8" s="721">
        <f>2977472865.78504/1000</f>
        <v>2977472.86578504</v>
      </c>
      <c r="O8" s="720"/>
      <c r="P8" s="715"/>
      <c r="Q8" s="715"/>
      <c r="R8" s="715"/>
      <c r="S8" s="715"/>
      <c r="T8" s="715"/>
      <c r="U8" s="715"/>
      <c r="V8" s="715"/>
      <c r="W8" s="715"/>
      <c r="X8" s="715"/>
      <c r="Y8" s="715"/>
      <c r="Z8" s="715"/>
    </row>
    <row r="9" spans="1:26" ht="15.5">
      <c r="A9" s="717"/>
      <c r="B9" s="310" t="s">
        <v>1348</v>
      </c>
      <c r="C9" s="721">
        <v>1257446878.8839998</v>
      </c>
      <c r="D9" s="721">
        <v>1469674372.1349423</v>
      </c>
      <c r="E9" s="721">
        <v>295536295.72800004</v>
      </c>
      <c r="F9" s="721">
        <v>3022657546.746943</v>
      </c>
      <c r="G9" s="720"/>
      <c r="H9" s="715"/>
      <c r="I9" s="311"/>
      <c r="J9" s="310" t="s">
        <v>1348</v>
      </c>
      <c r="K9" s="721">
        <f>1257446878.884/1000</f>
        <v>1257446.878884</v>
      </c>
      <c r="L9" s="721">
        <f>1469674372.13494/1000</f>
        <v>1469674.37213494</v>
      </c>
      <c r="M9" s="721">
        <f>295536295.728/1000</f>
        <v>295536.295728</v>
      </c>
      <c r="N9" s="721">
        <f>3022657546.74694/1000</f>
        <v>3022657.5467469404</v>
      </c>
      <c r="O9" s="720"/>
      <c r="P9" s="715"/>
      <c r="Q9" s="715"/>
      <c r="R9" s="715"/>
      <c r="S9" s="715"/>
      <c r="T9" s="715"/>
      <c r="U9" s="715"/>
      <c r="V9" s="715"/>
      <c r="W9" s="715"/>
      <c r="X9" s="715"/>
      <c r="Y9" s="715"/>
      <c r="Z9" s="715"/>
    </row>
    <row r="10" spans="1:26" ht="15.5">
      <c r="A10" s="717"/>
      <c r="B10" s="310" t="s">
        <v>1349</v>
      </c>
      <c r="C10" s="721">
        <v>1260051667.7399998</v>
      </c>
      <c r="D10" s="721">
        <v>1767736120.3655221</v>
      </c>
      <c r="E10" s="721">
        <v>296421184.08000004</v>
      </c>
      <c r="F10" s="721">
        <v>3324208972.1855221</v>
      </c>
      <c r="G10" s="720"/>
      <c r="H10" s="715"/>
      <c r="I10" s="311"/>
      <c r="J10" s="310" t="s">
        <v>1349</v>
      </c>
      <c r="K10" s="721">
        <f>1260051667.74/1000</f>
        <v>1260051.6677399999</v>
      </c>
      <c r="L10" s="721">
        <f>1767736120.36552/1000</f>
        <v>1767736.12036552</v>
      </c>
      <c r="M10" s="721">
        <f>296421184.08/1000</f>
        <v>296421.18407999998</v>
      </c>
      <c r="N10" s="721">
        <f>3324208972.18552/1000</f>
        <v>3324208.97218552</v>
      </c>
      <c r="O10" s="720"/>
      <c r="P10" s="715"/>
      <c r="Q10" s="715"/>
      <c r="R10" s="715"/>
      <c r="S10" s="715"/>
      <c r="T10" s="715"/>
      <c r="U10" s="715"/>
      <c r="V10" s="715"/>
      <c r="W10" s="715"/>
      <c r="X10" s="715"/>
      <c r="Y10" s="715"/>
      <c r="Z10" s="715"/>
    </row>
    <row r="11" spans="1:26" ht="15.5">
      <c r="A11" s="717"/>
      <c r="B11" s="310" t="s">
        <v>1350</v>
      </c>
      <c r="C11" s="721">
        <v>2082287215.8000002</v>
      </c>
      <c r="D11" s="721">
        <v>544775790.87479448</v>
      </c>
      <c r="E11" s="721">
        <v>515352021.60000002</v>
      </c>
      <c r="F11" s="721">
        <v>3142415028.2747951</v>
      </c>
      <c r="G11" s="720"/>
      <c r="H11" s="715"/>
      <c r="I11" s="311"/>
      <c r="J11" s="310" t="s">
        <v>1350</v>
      </c>
      <c r="K11" s="721">
        <f>2082287215.8/1000</f>
        <v>2082287.2157999999</v>
      </c>
      <c r="L11" s="721">
        <f>544775790.874794/1000</f>
        <v>544775.79087479401</v>
      </c>
      <c r="M11" s="721">
        <f>515352021.6/1000</f>
        <v>515352.02160000004</v>
      </c>
      <c r="N11" s="721">
        <f>3142415028.2748/1000</f>
        <v>3142415.0282747997</v>
      </c>
      <c r="O11" s="720"/>
      <c r="P11" s="715"/>
      <c r="Q11" s="715"/>
      <c r="R11" s="715"/>
      <c r="S11" s="715"/>
      <c r="T11" s="715"/>
      <c r="U11" s="715"/>
      <c r="V11" s="715"/>
      <c r="W11" s="715"/>
      <c r="X11" s="715"/>
      <c r="Y11" s="715"/>
      <c r="Z11" s="715"/>
    </row>
    <row r="12" spans="1:26" ht="15.5">
      <c r="A12" s="717"/>
      <c r="B12" s="310" t="s">
        <v>1351</v>
      </c>
      <c r="C12" s="721">
        <v>1707763557.8399999</v>
      </c>
      <c r="D12" s="721">
        <v>521428225.4325158</v>
      </c>
      <c r="E12" s="721">
        <v>398846585.28000003</v>
      </c>
      <c r="F12" s="721">
        <v>2628038368.552516</v>
      </c>
      <c r="G12" s="720"/>
      <c r="H12" s="715"/>
      <c r="I12" s="311"/>
      <c r="J12" s="310" t="s">
        <v>1351</v>
      </c>
      <c r="K12" s="721">
        <f>1707763557.84/1000</f>
        <v>1707763.5578399999</v>
      </c>
      <c r="L12" s="721">
        <f>521428225.432516/1000</f>
        <v>521428.22543251596</v>
      </c>
      <c r="M12" s="721">
        <f>398846585.28/1000</f>
        <v>398846.58528</v>
      </c>
      <c r="N12" s="721">
        <f>2628038368.55252/1000</f>
        <v>2628038.3685525199</v>
      </c>
      <c r="O12" s="720"/>
      <c r="P12" s="715"/>
      <c r="Q12" s="715"/>
      <c r="R12" s="715"/>
      <c r="S12" s="715"/>
      <c r="T12" s="715"/>
      <c r="U12" s="715"/>
      <c r="V12" s="715"/>
      <c r="W12" s="715"/>
      <c r="X12" s="715"/>
      <c r="Y12" s="715"/>
      <c r="Z12" s="715"/>
    </row>
    <row r="13" spans="1:26" ht="15.5">
      <c r="A13" s="717"/>
      <c r="B13" s="310" t="s">
        <v>1352</v>
      </c>
      <c r="C13" s="721">
        <v>2496654075.6599998</v>
      </c>
      <c r="D13" s="721">
        <v>911311868.64822686</v>
      </c>
      <c r="E13" s="721">
        <v>588400296.72000003</v>
      </c>
      <c r="F13" s="721">
        <v>3996366241.0282278</v>
      </c>
      <c r="G13" s="720"/>
      <c r="H13" s="715"/>
      <c r="I13" s="311"/>
      <c r="J13" s="310" t="s">
        <v>1352</v>
      </c>
      <c r="K13" s="721">
        <f>2496654075.66/1000</f>
        <v>2496654.0756599996</v>
      </c>
      <c r="L13" s="721">
        <f>911311868.648227/1000</f>
        <v>911311.86864822695</v>
      </c>
      <c r="M13" s="721">
        <f>588400296.72/1000</f>
        <v>588400.29671999998</v>
      </c>
      <c r="N13" s="721">
        <f>3996366241.02823/1000</f>
        <v>3996366.2410282302</v>
      </c>
      <c r="O13" s="720"/>
      <c r="P13" s="715"/>
      <c r="Q13" s="715"/>
      <c r="R13" s="715"/>
      <c r="S13" s="715"/>
      <c r="T13" s="715"/>
      <c r="U13" s="715"/>
      <c r="V13" s="715"/>
      <c r="W13" s="715"/>
      <c r="X13" s="715"/>
      <c r="Y13" s="715"/>
      <c r="Z13" s="715"/>
    </row>
    <row r="14" spans="1:26" ht="15.5">
      <c r="A14" s="717"/>
      <c r="B14" s="310" t="s">
        <v>1353</v>
      </c>
      <c r="C14" s="721">
        <v>1566879374.46</v>
      </c>
      <c r="D14" s="721">
        <v>433505312.98064876</v>
      </c>
      <c r="E14" s="721">
        <v>413538187.92000002</v>
      </c>
      <c r="F14" s="721">
        <v>2413922875.3606491</v>
      </c>
      <c r="G14" s="720"/>
      <c r="H14" s="715"/>
      <c r="I14" s="311"/>
      <c r="J14" s="310" t="s">
        <v>1353</v>
      </c>
      <c r="K14" s="721">
        <f>1566879374.46/1000</f>
        <v>1566879.3744600001</v>
      </c>
      <c r="L14" s="721">
        <f>433505312.980649/1000</f>
        <v>433505.312980649</v>
      </c>
      <c r="M14" s="721">
        <f>413538187.92/1000</f>
        <v>413538.18792</v>
      </c>
      <c r="N14" s="721">
        <f>2413922875.36065/1000</f>
        <v>2413922.87536065</v>
      </c>
      <c r="O14" s="720"/>
      <c r="P14" s="715"/>
      <c r="Q14" s="715"/>
      <c r="R14" s="715"/>
      <c r="S14" s="715"/>
      <c r="T14" s="715"/>
      <c r="U14" s="715"/>
      <c r="V14" s="715"/>
      <c r="W14" s="715"/>
      <c r="X14" s="715"/>
      <c r="Y14" s="715"/>
      <c r="Z14" s="715"/>
    </row>
    <row r="15" spans="1:26" ht="15.5">
      <c r="A15" s="717"/>
      <c r="B15" s="310" t="s">
        <v>1354</v>
      </c>
      <c r="C15" s="721">
        <v>2247729055.3260002</v>
      </c>
      <c r="D15" s="721">
        <v>1696279976.7052901</v>
      </c>
      <c r="E15" s="721">
        <v>532723396.39200002</v>
      </c>
      <c r="F15" s="721">
        <v>4476732428.4232912</v>
      </c>
      <c r="G15" s="720"/>
      <c r="H15" s="715"/>
      <c r="I15" s="311"/>
      <c r="J15" s="310" t="s">
        <v>1354</v>
      </c>
      <c r="K15" s="721">
        <f>2247729055.326/1000</f>
        <v>2247729.0553260003</v>
      </c>
      <c r="L15" s="721">
        <f>1696279976.70529/1000</f>
        <v>1696279.9767052901</v>
      </c>
      <c r="M15" s="721">
        <f>532723396.392/1000</f>
        <v>532723.39639200002</v>
      </c>
      <c r="N15" s="721">
        <f>4476732428.42329/1000</f>
        <v>4476732.4284232901</v>
      </c>
      <c r="O15" s="720"/>
      <c r="P15" s="715"/>
      <c r="Q15" s="715"/>
      <c r="R15" s="715"/>
      <c r="S15" s="715"/>
      <c r="T15" s="715"/>
      <c r="U15" s="715"/>
      <c r="V15" s="715"/>
      <c r="W15" s="715"/>
      <c r="X15" s="715"/>
      <c r="Y15" s="715"/>
      <c r="Z15" s="715"/>
    </row>
    <row r="16" spans="1:26" ht="15.5">
      <c r="A16" s="717"/>
      <c r="B16" s="310" t="s">
        <v>1355</v>
      </c>
      <c r="C16" s="721">
        <v>581274997.44000006</v>
      </c>
      <c r="D16" s="721">
        <v>412239722.05003357</v>
      </c>
      <c r="E16" s="721">
        <v>139179636.48000002</v>
      </c>
      <c r="F16" s="721">
        <v>1132694355.9700336</v>
      </c>
      <c r="G16" s="720"/>
      <c r="H16" s="715"/>
      <c r="I16" s="311"/>
      <c r="J16" s="310" t="s">
        <v>1355</v>
      </c>
      <c r="K16" s="721">
        <f>581274997.44/1000</f>
        <v>581274.99744000006</v>
      </c>
      <c r="L16" s="721">
        <f>412239722.050034/1000</f>
        <v>412239.72205003398</v>
      </c>
      <c r="M16" s="721">
        <f>139179636.48/1000</f>
        <v>139179.63647999999</v>
      </c>
      <c r="N16" s="721">
        <f>1132694355.97003/1000</f>
        <v>1132694.3559700302</v>
      </c>
      <c r="O16" s="720"/>
      <c r="P16" s="715"/>
      <c r="Q16" s="715"/>
      <c r="R16" s="715"/>
      <c r="S16" s="715"/>
      <c r="T16" s="715"/>
      <c r="U16" s="715"/>
      <c r="V16" s="715"/>
      <c r="W16" s="715"/>
      <c r="X16" s="715"/>
      <c r="Y16" s="715"/>
      <c r="Z16" s="715"/>
    </row>
    <row r="17" spans="1:26" ht="15.5">
      <c r="A17" s="717"/>
      <c r="B17" s="310" t="s">
        <v>1356</v>
      </c>
      <c r="C17" s="721">
        <v>3883786093.9200001</v>
      </c>
      <c r="D17" s="721">
        <v>1429721053.7739069</v>
      </c>
      <c r="E17" s="721">
        <v>998109804.48000026</v>
      </c>
      <c r="F17" s="721">
        <v>6311616952.1739063</v>
      </c>
      <c r="G17" s="720"/>
      <c r="H17" s="715"/>
      <c r="I17" s="311"/>
      <c r="J17" s="310" t="s">
        <v>1356</v>
      </c>
      <c r="K17" s="721">
        <f>3883786093.92/1000</f>
        <v>3883786.0939199999</v>
      </c>
      <c r="L17" s="721">
        <f>1429721053.77391/1000</f>
        <v>1429721.05377391</v>
      </c>
      <c r="M17" s="721">
        <f>998109804.48/1000</f>
        <v>998109.80448000005</v>
      </c>
      <c r="N17" s="721">
        <f>6311616952.17391/1000</f>
        <v>6311616.9521739101</v>
      </c>
      <c r="O17" s="720"/>
      <c r="P17" s="715"/>
      <c r="Q17" s="715"/>
      <c r="R17" s="715"/>
      <c r="S17" s="715"/>
      <c r="T17" s="715"/>
      <c r="U17" s="715"/>
      <c r="V17" s="715"/>
      <c r="W17" s="715"/>
      <c r="X17" s="715"/>
      <c r="Y17" s="715"/>
      <c r="Z17" s="715"/>
    </row>
    <row r="18" spans="1:26" ht="15.5">
      <c r="A18" s="717"/>
      <c r="B18" s="310" t="s">
        <v>1357</v>
      </c>
      <c r="C18" s="721">
        <v>1359734142.6599998</v>
      </c>
      <c r="D18" s="721">
        <v>470449131.8606897</v>
      </c>
      <c r="E18" s="721">
        <v>338150028.72000009</v>
      </c>
      <c r="F18" s="721">
        <v>2168333303.2406898</v>
      </c>
      <c r="G18" s="720"/>
      <c r="H18" s="715"/>
      <c r="I18" s="311"/>
      <c r="J18" s="310" t="s">
        <v>1357</v>
      </c>
      <c r="K18" s="721">
        <f>1359734142.66/1000</f>
        <v>1359734.1426600001</v>
      </c>
      <c r="L18" s="721">
        <f>470449131.86069/1000</f>
        <v>470449.13186069002</v>
      </c>
      <c r="M18" s="721">
        <f>338150028.72/1000</f>
        <v>338150.02872</v>
      </c>
      <c r="N18" s="721">
        <f>2168333303.24069/1000</f>
        <v>2168333.3032406904</v>
      </c>
      <c r="O18" s="720"/>
      <c r="P18" s="715"/>
      <c r="Q18" s="715"/>
      <c r="R18" s="715"/>
      <c r="S18" s="715"/>
      <c r="T18" s="715"/>
      <c r="U18" s="715"/>
      <c r="V18" s="715"/>
      <c r="W18" s="715"/>
      <c r="X18" s="715"/>
      <c r="Y18" s="715"/>
      <c r="Z18" s="715"/>
    </row>
    <row r="19" spans="1:26" ht="15.5">
      <c r="A19" s="717"/>
      <c r="B19" s="310" t="s">
        <v>1358</v>
      </c>
      <c r="C19" s="721">
        <v>500801657.28000003</v>
      </c>
      <c r="D19" s="721">
        <v>274626291.9284035</v>
      </c>
      <c r="E19" s="721">
        <v>120081221.76000002</v>
      </c>
      <c r="F19" s="721">
        <v>895509170.96840346</v>
      </c>
      <c r="G19" s="720"/>
      <c r="H19" s="715"/>
      <c r="I19" s="311"/>
      <c r="J19" s="310" t="s">
        <v>1358</v>
      </c>
      <c r="K19" s="721">
        <f>500801657.28/1000</f>
        <v>500801.65727999998</v>
      </c>
      <c r="L19" s="721">
        <f>274626291.928403/1000</f>
        <v>274626.29192840302</v>
      </c>
      <c r="M19" s="721">
        <f>120081221.76/1000</f>
        <v>120081.22176</v>
      </c>
      <c r="N19" s="721">
        <f>895509170.968403/1000</f>
        <v>895509.17096840299</v>
      </c>
      <c r="O19" s="720"/>
      <c r="P19" s="715"/>
      <c r="Q19" s="715"/>
      <c r="R19" s="715"/>
      <c r="S19" s="715"/>
      <c r="T19" s="715"/>
      <c r="U19" s="715"/>
      <c r="V19" s="715"/>
      <c r="W19" s="715"/>
      <c r="X19" s="715"/>
      <c r="Y19" s="715"/>
      <c r="Z19" s="715"/>
    </row>
    <row r="20" spans="1:26" ht="15.5">
      <c r="A20" s="717"/>
      <c r="B20" s="310" t="s">
        <v>1359</v>
      </c>
      <c r="C20" s="721">
        <v>683783016.12</v>
      </c>
      <c r="D20" s="721">
        <v>326557517.07712382</v>
      </c>
      <c r="E20" s="721">
        <v>169939172.64000002</v>
      </c>
      <c r="F20" s="721">
        <v>1180279705.8371239</v>
      </c>
      <c r="G20" s="720"/>
      <c r="H20" s="715"/>
      <c r="I20" s="311"/>
      <c r="J20" s="310" t="s">
        <v>1359</v>
      </c>
      <c r="K20" s="721">
        <f>683783016.12/1000</f>
        <v>683783.01612000004</v>
      </c>
      <c r="L20" s="721">
        <f>326557517.077124/1000</f>
        <v>326557.51707712398</v>
      </c>
      <c r="M20" s="721">
        <f>169939172.64/1000</f>
        <v>169939.17263999998</v>
      </c>
      <c r="N20" s="721">
        <f>1180279705.83712/1000</f>
        <v>1180279.7058371201</v>
      </c>
      <c r="O20" s="720"/>
      <c r="P20" s="715"/>
      <c r="Q20" s="715"/>
      <c r="R20" s="715"/>
      <c r="S20" s="715"/>
      <c r="T20" s="715"/>
      <c r="U20" s="715"/>
      <c r="V20" s="715"/>
      <c r="W20" s="715"/>
      <c r="X20" s="715"/>
      <c r="Y20" s="715"/>
      <c r="Z20" s="715"/>
    </row>
    <row r="21" spans="1:26" ht="15.5">
      <c r="A21" s="717">
        <v>2</v>
      </c>
      <c r="B21" s="718" t="s">
        <v>542</v>
      </c>
      <c r="C21" s="719"/>
      <c r="D21" s="719"/>
      <c r="E21" s="719"/>
      <c r="F21" s="719"/>
      <c r="G21" s="720"/>
      <c r="H21" s="710"/>
      <c r="I21" s="717">
        <v>2</v>
      </c>
      <c r="J21" s="718" t="s">
        <v>542</v>
      </c>
      <c r="K21" s="719"/>
      <c r="L21" s="719"/>
      <c r="M21" s="719"/>
      <c r="N21" s="719"/>
      <c r="O21" s="720"/>
      <c r="P21" s="710"/>
      <c r="Q21" s="710"/>
      <c r="R21" s="710"/>
      <c r="S21" s="710"/>
      <c r="T21" s="710"/>
      <c r="U21" s="710"/>
      <c r="V21" s="710"/>
      <c r="W21" s="710"/>
      <c r="X21" s="710"/>
      <c r="Y21" s="710"/>
      <c r="Z21" s="710"/>
    </row>
    <row r="22" spans="1:26" ht="31">
      <c r="A22" s="717"/>
      <c r="B22" s="310" t="s">
        <v>1360</v>
      </c>
      <c r="C22" s="721">
        <v>1704261420.5999999</v>
      </c>
      <c r="D22" s="721">
        <v>753320282.90688491</v>
      </c>
      <c r="E22" s="721">
        <v>404333671.20000005</v>
      </c>
      <c r="F22" s="721">
        <v>2861915374.7068849</v>
      </c>
      <c r="G22" s="720"/>
      <c r="H22" s="715"/>
      <c r="I22" s="311"/>
      <c r="J22" s="310" t="s">
        <v>1360</v>
      </c>
      <c r="K22" s="721">
        <f>1704261420.6/1000</f>
        <v>1704261.4205999998</v>
      </c>
      <c r="L22" s="721">
        <f>753320282.906885/1000</f>
        <v>753320.28290688503</v>
      </c>
      <c r="M22" s="721">
        <f>404333671.2/1000</f>
        <v>404333.67119999998</v>
      </c>
      <c r="N22" s="721">
        <f>2861915374.70688/1000</f>
        <v>2861915.3747068802</v>
      </c>
      <c r="O22" s="714"/>
      <c r="P22" s="715"/>
      <c r="Q22" s="715"/>
      <c r="R22" s="715"/>
      <c r="S22" s="715"/>
      <c r="T22" s="715"/>
      <c r="U22" s="715"/>
      <c r="V22" s="715"/>
      <c r="W22" s="715"/>
      <c r="X22" s="715"/>
      <c r="Y22" s="715"/>
      <c r="Z22" s="715"/>
    </row>
    <row r="23" spans="1:26" ht="31">
      <c r="A23" s="717"/>
      <c r="B23" s="310" t="s">
        <v>1361</v>
      </c>
      <c r="C23" s="721">
        <v>1797957485.1600003</v>
      </c>
      <c r="D23" s="721">
        <v>721903415.97511756</v>
      </c>
      <c r="E23" s="721">
        <v>431055402.72000009</v>
      </c>
      <c r="F23" s="721">
        <v>2950916303.8551178</v>
      </c>
      <c r="G23" s="720"/>
      <c r="H23" s="715"/>
      <c r="I23" s="311"/>
      <c r="J23" s="310" t="s">
        <v>1361</v>
      </c>
      <c r="K23" s="721">
        <f>1797957485.16/1000</f>
        <v>1797957.4851600002</v>
      </c>
      <c r="L23" s="721">
        <f>721903415.975118/1000</f>
        <v>721903.41597511806</v>
      </c>
      <c r="M23" s="721">
        <f>431055402.72/1000</f>
        <v>431055.40272000001</v>
      </c>
      <c r="N23" s="721">
        <f>2950916303.85512/1000</f>
        <v>2950916.3038551202</v>
      </c>
      <c r="O23" s="714"/>
      <c r="P23" s="715"/>
      <c r="Q23" s="715"/>
      <c r="R23" s="715"/>
      <c r="S23" s="715"/>
      <c r="T23" s="715"/>
      <c r="U23" s="715"/>
      <c r="V23" s="715"/>
      <c r="W23" s="715"/>
      <c r="X23" s="715"/>
      <c r="Y23" s="715"/>
      <c r="Z23" s="715"/>
    </row>
    <row r="24" spans="1:26" ht="31">
      <c r="A24" s="717"/>
      <c r="B24" s="310" t="s">
        <v>1362</v>
      </c>
      <c r="C24" s="721">
        <v>1543482294.9000001</v>
      </c>
      <c r="D24" s="721">
        <v>1573656571.2687161</v>
      </c>
      <c r="E24" s="721">
        <v>370809922.80000001</v>
      </c>
      <c r="F24" s="721">
        <v>3487948788.9687157</v>
      </c>
      <c r="G24" s="720"/>
      <c r="H24" s="715"/>
      <c r="I24" s="311"/>
      <c r="J24" s="310" t="s">
        <v>1362</v>
      </c>
      <c r="K24" s="721">
        <f>1543482294.9/1000</f>
        <v>1543482.2949000001</v>
      </c>
      <c r="L24" s="721">
        <f>1573656571.26872/1000</f>
        <v>1573656.5712687199</v>
      </c>
      <c r="M24" s="721">
        <f>370809922.8/1000</f>
        <v>370809.9228</v>
      </c>
      <c r="N24" s="721">
        <f>3487948788.96872/1000</f>
        <v>3487948.78896872</v>
      </c>
      <c r="O24" s="714"/>
      <c r="P24" s="715"/>
      <c r="Q24" s="715"/>
      <c r="R24" s="715"/>
      <c r="S24" s="715"/>
      <c r="T24" s="715"/>
      <c r="U24" s="715"/>
      <c r="V24" s="715"/>
      <c r="W24" s="715"/>
      <c r="X24" s="715"/>
      <c r="Y24" s="715"/>
      <c r="Z24" s="715"/>
    </row>
    <row r="25" spans="1:26" ht="31">
      <c r="A25" s="717"/>
      <c r="B25" s="310" t="s">
        <v>1363</v>
      </c>
      <c r="C25" s="721">
        <v>1451962885.0800002</v>
      </c>
      <c r="D25" s="721">
        <v>1368787745.2257314</v>
      </c>
      <c r="E25" s="721">
        <v>345759363.36000001</v>
      </c>
      <c r="F25" s="721">
        <v>3166509993.6657329</v>
      </c>
      <c r="G25" s="720"/>
      <c r="H25" s="715"/>
      <c r="I25" s="311"/>
      <c r="J25" s="310" t="s">
        <v>1363</v>
      </c>
      <c r="K25" s="721">
        <f>1451962885.08/1000</f>
        <v>1451962.8850799999</v>
      </c>
      <c r="L25" s="721">
        <f>1368787745.22573/1000</f>
        <v>1368787.7452257299</v>
      </c>
      <c r="M25" s="721">
        <f>345759363.36/1000</f>
        <v>345759.36336000002</v>
      </c>
      <c r="N25" s="721">
        <f>3166509993.66573/1000</f>
        <v>3166509.9936657301</v>
      </c>
      <c r="O25" s="714"/>
      <c r="P25" s="715"/>
      <c r="Q25" s="715"/>
      <c r="R25" s="715"/>
      <c r="S25" s="715"/>
      <c r="T25" s="715"/>
      <c r="U25" s="715"/>
      <c r="V25" s="715"/>
      <c r="W25" s="715"/>
      <c r="X25" s="715"/>
      <c r="Y25" s="715"/>
      <c r="Z25" s="715"/>
    </row>
    <row r="26" spans="1:26" ht="15.5">
      <c r="A26" s="717"/>
      <c r="B26" s="310" t="s">
        <v>1364</v>
      </c>
      <c r="C26" s="721">
        <v>427068630</v>
      </c>
      <c r="D26" s="721">
        <v>239119819.0116685</v>
      </c>
      <c r="E26" s="721">
        <v>101218680.00000001</v>
      </c>
      <c r="F26" s="721">
        <v>767407129.01166844</v>
      </c>
      <c r="G26" s="720"/>
      <c r="H26" s="715"/>
      <c r="I26" s="311"/>
      <c r="J26" s="310" t="s">
        <v>1364</v>
      </c>
      <c r="K26" s="721">
        <f>427068630/1000</f>
        <v>427068.63</v>
      </c>
      <c r="L26" s="721">
        <f>239119819.011669/1000</f>
        <v>239119.81901166902</v>
      </c>
      <c r="M26" s="721">
        <f>101218680/1000</f>
        <v>101218.68</v>
      </c>
      <c r="N26" s="721">
        <f>767407129.011668/1000</f>
        <v>767407.12901166792</v>
      </c>
      <c r="O26" s="714"/>
      <c r="P26" s="715"/>
      <c r="Q26" s="715"/>
      <c r="R26" s="715"/>
      <c r="S26" s="715"/>
      <c r="T26" s="715"/>
      <c r="U26" s="715"/>
      <c r="V26" s="715"/>
      <c r="W26" s="715"/>
      <c r="X26" s="715"/>
      <c r="Y26" s="715"/>
      <c r="Z26" s="715"/>
    </row>
    <row r="27" spans="1:26" ht="15.5">
      <c r="A27" s="717">
        <v>3</v>
      </c>
      <c r="B27" s="718" t="s">
        <v>541</v>
      </c>
      <c r="C27" s="719"/>
      <c r="D27" s="719"/>
      <c r="E27" s="719"/>
      <c r="F27" s="719"/>
      <c r="G27" s="720"/>
      <c r="H27" s="710"/>
      <c r="I27" s="717">
        <v>3</v>
      </c>
      <c r="J27" s="718" t="s">
        <v>541</v>
      </c>
      <c r="K27" s="719"/>
      <c r="L27" s="719"/>
      <c r="M27" s="719"/>
      <c r="N27" s="719"/>
      <c r="O27" s="720"/>
      <c r="P27" s="710"/>
      <c r="Q27" s="710"/>
      <c r="R27" s="710"/>
      <c r="S27" s="710"/>
      <c r="T27" s="710"/>
      <c r="U27" s="710"/>
      <c r="V27" s="710"/>
      <c r="W27" s="710"/>
      <c r="X27" s="710"/>
      <c r="Y27" s="710"/>
      <c r="Z27" s="710"/>
    </row>
    <row r="28" spans="1:26" ht="15.5">
      <c r="A28" s="717"/>
      <c r="B28" s="310" t="s">
        <v>1365</v>
      </c>
      <c r="C28" s="721">
        <v>1510794531.8400002</v>
      </c>
      <c r="D28" s="721">
        <v>984989245.19382036</v>
      </c>
      <c r="E28" s="721">
        <v>371794145.28000003</v>
      </c>
      <c r="F28" s="721">
        <v>2867577922.3138208</v>
      </c>
      <c r="G28" s="720"/>
      <c r="H28" s="715"/>
      <c r="I28" s="311"/>
      <c r="J28" s="310" t="s">
        <v>1365</v>
      </c>
      <c r="K28" s="721">
        <f>1510794531.84/1000</f>
        <v>1510794.5318399998</v>
      </c>
      <c r="L28" s="721">
        <f>984989245.19382/1000</f>
        <v>984989.24519381998</v>
      </c>
      <c r="M28" s="721">
        <f>371794145.28/1000</f>
        <v>371794.14528</v>
      </c>
      <c r="N28" s="721">
        <f>2867577922.31382/1000</f>
        <v>2867577.9223138201</v>
      </c>
      <c r="O28" s="720"/>
      <c r="P28" s="715"/>
      <c r="Q28" s="715"/>
      <c r="R28" s="715"/>
      <c r="S28" s="715"/>
      <c r="T28" s="715"/>
      <c r="U28" s="715"/>
      <c r="V28" s="715"/>
      <c r="W28" s="715"/>
      <c r="X28" s="715"/>
      <c r="Y28" s="715"/>
      <c r="Z28" s="715"/>
    </row>
    <row r="29" spans="1:26" ht="15.5">
      <c r="A29" s="717"/>
      <c r="B29" s="310" t="s">
        <v>1366</v>
      </c>
      <c r="C29" s="721">
        <v>1480998270.9000001</v>
      </c>
      <c r="D29" s="721">
        <v>1149468685.8703337</v>
      </c>
      <c r="E29" s="721">
        <v>362299042.80000007</v>
      </c>
      <c r="F29" s="721">
        <v>2992765999.5703344</v>
      </c>
      <c r="G29" s="720"/>
      <c r="H29" s="715"/>
      <c r="I29" s="311"/>
      <c r="J29" s="310" t="s">
        <v>1366</v>
      </c>
      <c r="K29" s="721">
        <f>1480998270.9/1000</f>
        <v>1480998.2709000001</v>
      </c>
      <c r="L29" s="721">
        <f>1149468685.87033/1000</f>
        <v>1149468.6858703301</v>
      </c>
      <c r="M29" s="721">
        <f>362299042.8/1000</f>
        <v>362299.0428</v>
      </c>
      <c r="N29" s="721">
        <f>2992765999.57033/1000</f>
        <v>2992765.9995703301</v>
      </c>
      <c r="O29" s="720"/>
      <c r="P29" s="715"/>
      <c r="Q29" s="715"/>
      <c r="R29" s="715"/>
      <c r="S29" s="715"/>
      <c r="T29" s="715"/>
      <c r="U29" s="715"/>
      <c r="V29" s="715"/>
      <c r="W29" s="715"/>
      <c r="X29" s="715"/>
      <c r="Y29" s="715"/>
      <c r="Z29" s="715"/>
    </row>
    <row r="30" spans="1:26" ht="15.5">
      <c r="A30" s="717"/>
      <c r="B30" s="310" t="s">
        <v>1367</v>
      </c>
      <c r="C30" s="721">
        <v>850445293.0200001</v>
      </c>
      <c r="D30" s="721">
        <v>634970659.91920233</v>
      </c>
      <c r="E30" s="721">
        <v>213943461.84000006</v>
      </c>
      <c r="F30" s="721">
        <v>1699359414.7792025</v>
      </c>
      <c r="G30" s="720"/>
      <c r="H30" s="715"/>
      <c r="I30" s="311"/>
      <c r="J30" s="310" t="s">
        <v>1367</v>
      </c>
      <c r="K30" s="721">
        <f>850445293.02/1000</f>
        <v>850445.29301999998</v>
      </c>
      <c r="L30" s="721">
        <f>634970659.919202/1000</f>
        <v>634970.65991920198</v>
      </c>
      <c r="M30" s="721">
        <f>213943461.84/1000</f>
        <v>213943.46184</v>
      </c>
      <c r="N30" s="721">
        <f>1699359414.7792/1000</f>
        <v>1699359.4147792</v>
      </c>
      <c r="O30" s="720"/>
      <c r="P30" s="715"/>
      <c r="Q30" s="715"/>
      <c r="R30" s="715"/>
      <c r="S30" s="715"/>
      <c r="T30" s="715"/>
      <c r="U30" s="715"/>
      <c r="V30" s="715"/>
      <c r="W30" s="715"/>
      <c r="X30" s="715"/>
      <c r="Y30" s="715"/>
      <c r="Z30" s="715"/>
    </row>
    <row r="31" spans="1:26" ht="15.5">
      <c r="A31" s="717"/>
      <c r="B31" s="310" t="s">
        <v>1368</v>
      </c>
      <c r="C31" s="721">
        <v>1095191156.0400002</v>
      </c>
      <c r="D31" s="721">
        <v>602249031.32941318</v>
      </c>
      <c r="E31" s="721">
        <v>262836643.68000001</v>
      </c>
      <c r="F31" s="721">
        <v>1960276831.0494134</v>
      </c>
      <c r="G31" s="720"/>
      <c r="H31" s="715"/>
      <c r="I31" s="311"/>
      <c r="J31" s="310" t="s">
        <v>1368</v>
      </c>
      <c r="K31" s="721">
        <f>1095191156.04/1000</f>
        <v>1095191.15604</v>
      </c>
      <c r="L31" s="721">
        <f>602249031.329413/1000</f>
        <v>602249.03132941306</v>
      </c>
      <c r="M31" s="721">
        <f>262836643.68/1000</f>
        <v>262836.64367999998</v>
      </c>
      <c r="N31" s="721">
        <f>1960276831.04941/1000</f>
        <v>1960276.8310494102</v>
      </c>
      <c r="O31" s="720"/>
      <c r="P31" s="715"/>
      <c r="Q31" s="715"/>
      <c r="R31" s="715"/>
      <c r="S31" s="715"/>
      <c r="T31" s="715"/>
      <c r="U31" s="715"/>
      <c r="V31" s="715"/>
      <c r="W31" s="715"/>
      <c r="X31" s="715"/>
      <c r="Y31" s="715"/>
      <c r="Z31" s="715"/>
    </row>
    <row r="32" spans="1:26" ht="15.5">
      <c r="A32" s="717"/>
      <c r="B32" s="310" t="s">
        <v>1369</v>
      </c>
      <c r="C32" s="721">
        <v>356378249.39999998</v>
      </c>
      <c r="D32" s="721">
        <v>203405774.55695534</v>
      </c>
      <c r="E32" s="721">
        <v>87048064.799999997</v>
      </c>
      <c r="F32" s="721">
        <v>646832088.75695527</v>
      </c>
      <c r="G32" s="720"/>
      <c r="H32" s="715"/>
      <c r="I32" s="311"/>
      <c r="J32" s="310" t="s">
        <v>1369</v>
      </c>
      <c r="K32" s="721">
        <f>356378249.4/1000</f>
        <v>356378.24939999997</v>
      </c>
      <c r="L32" s="721">
        <f>203405774.556955/1000</f>
        <v>203405.774556955</v>
      </c>
      <c r="M32" s="721">
        <f>87048064.8/1000</f>
        <v>87048.064799999993</v>
      </c>
      <c r="N32" s="721">
        <f>646832088.756955/1000</f>
        <v>646832.088756955</v>
      </c>
      <c r="O32" s="720"/>
      <c r="P32" s="715"/>
      <c r="Q32" s="715"/>
      <c r="R32" s="715"/>
      <c r="S32" s="715"/>
      <c r="T32" s="715"/>
      <c r="U32" s="715"/>
      <c r="V32" s="715"/>
      <c r="W32" s="715"/>
      <c r="X32" s="715"/>
      <c r="Y32" s="715"/>
      <c r="Z32" s="715"/>
    </row>
    <row r="33" spans="1:26" ht="15.5">
      <c r="A33" s="717">
        <v>4</v>
      </c>
      <c r="B33" s="718" t="s">
        <v>543</v>
      </c>
      <c r="C33" s="719"/>
      <c r="D33" s="719"/>
      <c r="E33" s="719"/>
      <c r="F33" s="719"/>
      <c r="G33" s="720"/>
      <c r="H33" s="710"/>
      <c r="I33" s="717">
        <v>4</v>
      </c>
      <c r="J33" s="718" t="s">
        <v>543</v>
      </c>
      <c r="K33" s="719"/>
      <c r="L33" s="719"/>
      <c r="M33" s="719"/>
      <c r="N33" s="719"/>
      <c r="O33" s="720"/>
      <c r="P33" s="710"/>
      <c r="Q33" s="710"/>
      <c r="R33" s="710"/>
      <c r="S33" s="710"/>
      <c r="T33" s="710"/>
      <c r="U33" s="710"/>
      <c r="V33" s="710"/>
      <c r="W33" s="710"/>
      <c r="X33" s="710"/>
      <c r="Y33" s="710"/>
      <c r="Z33" s="710"/>
    </row>
    <row r="34" spans="1:26" ht="15.5">
      <c r="A34" s="717"/>
      <c r="B34" s="722" t="s">
        <v>1370</v>
      </c>
      <c r="C34" s="721">
        <v>518156061.84000003</v>
      </c>
      <c r="D34" s="721">
        <v>288185825.43370527</v>
      </c>
      <c r="E34" s="721">
        <v>120905561.28000003</v>
      </c>
      <c r="F34" s="721">
        <v>927247448.55370545</v>
      </c>
      <c r="G34" s="720"/>
      <c r="H34" s="715"/>
      <c r="I34" s="311"/>
      <c r="J34" s="310" t="s">
        <v>1370</v>
      </c>
      <c r="K34" s="721">
        <f>518156061.84/1000</f>
        <v>518156.06183999998</v>
      </c>
      <c r="L34" s="721">
        <f>288185825.433705/1000</f>
        <v>288185.82543370494</v>
      </c>
      <c r="M34" s="721">
        <f>120905561.28/1000</f>
        <v>120905.56127999999</v>
      </c>
      <c r="N34" s="721">
        <f>927247448.553705/1000</f>
        <v>927247.44855370501</v>
      </c>
      <c r="O34" s="714"/>
      <c r="P34" s="715"/>
      <c r="Q34" s="715"/>
      <c r="R34" s="715"/>
      <c r="S34" s="715"/>
      <c r="T34" s="715"/>
      <c r="U34" s="715"/>
      <c r="V34" s="715"/>
      <c r="W34" s="715"/>
      <c r="X34" s="715"/>
      <c r="Y34" s="715"/>
      <c r="Z34" s="715"/>
    </row>
    <row r="35" spans="1:26" ht="15.5">
      <c r="A35" s="717"/>
      <c r="B35" s="722" t="s">
        <v>1371</v>
      </c>
      <c r="C35" s="721">
        <v>736600412.51999998</v>
      </c>
      <c r="D35" s="721">
        <v>404704248.53124756</v>
      </c>
      <c r="E35" s="721">
        <v>173623167.84000003</v>
      </c>
      <c r="F35" s="721">
        <v>1314927828.8912477</v>
      </c>
      <c r="G35" s="720"/>
      <c r="H35" s="715"/>
      <c r="I35" s="311"/>
      <c r="J35" s="310" t="s">
        <v>1371</v>
      </c>
      <c r="K35" s="721">
        <f>736600412.52/1000</f>
        <v>736600.41252000001</v>
      </c>
      <c r="L35" s="721">
        <f>404704248.531248/1000</f>
        <v>404704.24853124795</v>
      </c>
      <c r="M35" s="721">
        <f>173623167.84/1000</f>
        <v>173623.16784000001</v>
      </c>
      <c r="N35" s="721">
        <f>1314927828.89125/1000</f>
        <v>1314927.8288912498</v>
      </c>
      <c r="O35" s="714"/>
      <c r="P35" s="715"/>
      <c r="Q35" s="715"/>
      <c r="R35" s="715"/>
      <c r="S35" s="715"/>
      <c r="T35" s="715"/>
      <c r="U35" s="715"/>
      <c r="V35" s="715"/>
      <c r="W35" s="715"/>
      <c r="X35" s="715"/>
      <c r="Y35" s="715"/>
      <c r="Z35" s="715"/>
    </row>
    <row r="36" spans="1:26" ht="15.5">
      <c r="A36" s="717"/>
      <c r="B36" s="722" t="s">
        <v>1372</v>
      </c>
      <c r="C36" s="721">
        <v>603484344.66000009</v>
      </c>
      <c r="D36" s="721">
        <v>314198773.50703406</v>
      </c>
      <c r="E36" s="721">
        <v>145378596.72000003</v>
      </c>
      <c r="F36" s="721">
        <v>1063061714.8870341</v>
      </c>
      <c r="G36" s="720"/>
      <c r="H36" s="715"/>
      <c r="I36" s="311"/>
      <c r="J36" s="310" t="s">
        <v>1372</v>
      </c>
      <c r="K36" s="721">
        <f>603484344.66/1000</f>
        <v>603484.34465999994</v>
      </c>
      <c r="L36" s="721">
        <f>314198773.507034/1000</f>
        <v>314198.773507034</v>
      </c>
      <c r="M36" s="721">
        <f>145378596.72/1000</f>
        <v>145378.59672</v>
      </c>
      <c r="N36" s="721">
        <f>1063061714.88703/1000</f>
        <v>1063061.71488703</v>
      </c>
      <c r="O36" s="714"/>
      <c r="P36" s="715"/>
      <c r="Q36" s="715"/>
      <c r="R36" s="715"/>
      <c r="S36" s="715"/>
      <c r="T36" s="715"/>
      <c r="U36" s="715"/>
      <c r="V36" s="715"/>
      <c r="W36" s="715"/>
      <c r="X36" s="715"/>
      <c r="Y36" s="715"/>
      <c r="Z36" s="715"/>
    </row>
    <row r="37" spans="1:26" ht="31">
      <c r="A37" s="717"/>
      <c r="B37" s="722" t="s">
        <v>1373</v>
      </c>
      <c r="C37" s="721">
        <v>894781013.76000011</v>
      </c>
      <c r="D37" s="721">
        <v>650365242.22442663</v>
      </c>
      <c r="E37" s="721">
        <v>210204145.92000005</v>
      </c>
      <c r="F37" s="721">
        <v>1755350401.9044268</v>
      </c>
      <c r="G37" s="720"/>
      <c r="H37" s="715"/>
      <c r="I37" s="311"/>
      <c r="J37" s="310" t="s">
        <v>1373</v>
      </c>
      <c r="K37" s="721">
        <f>894781013.76/1000</f>
        <v>894781.01376</v>
      </c>
      <c r="L37" s="721">
        <f>650365242.224427/1000</f>
        <v>650365.24222442694</v>
      </c>
      <c r="M37" s="721">
        <f>210204145.92/1000</f>
        <v>210204.14591999998</v>
      </c>
      <c r="N37" s="721">
        <f>1755350401.90443/1000</f>
        <v>1755350.40190443</v>
      </c>
      <c r="O37" s="714"/>
      <c r="P37" s="715"/>
      <c r="Q37" s="715"/>
      <c r="R37" s="715"/>
      <c r="S37" s="715"/>
      <c r="T37" s="715"/>
      <c r="U37" s="715"/>
      <c r="V37" s="715"/>
      <c r="W37" s="715"/>
      <c r="X37" s="715"/>
      <c r="Y37" s="715"/>
      <c r="Z37" s="715"/>
    </row>
    <row r="38" spans="1:26" ht="15.5">
      <c r="A38" s="717"/>
      <c r="B38" s="722" t="s">
        <v>1374</v>
      </c>
      <c r="C38" s="721">
        <v>597297920.58000004</v>
      </c>
      <c r="D38" s="721">
        <v>343322930.23011196</v>
      </c>
      <c r="E38" s="721">
        <v>134735133.36000001</v>
      </c>
      <c r="F38" s="721">
        <v>1075355984.1701119</v>
      </c>
      <c r="G38" s="720"/>
      <c r="H38" s="715"/>
      <c r="I38" s="311"/>
      <c r="J38" s="310" t="s">
        <v>1374</v>
      </c>
      <c r="K38" s="721">
        <f>597297920.58/1000</f>
        <v>597297.92058000003</v>
      </c>
      <c r="L38" s="721">
        <f>343322930.230112/1000</f>
        <v>343322.93023011199</v>
      </c>
      <c r="M38" s="721">
        <f>134735133.36/1000</f>
        <v>134735.13336000001</v>
      </c>
      <c r="N38" s="721">
        <f>1075355984.17011/1000</f>
        <v>1075355.98417011</v>
      </c>
      <c r="O38" s="714"/>
      <c r="P38" s="715"/>
      <c r="Q38" s="715"/>
      <c r="R38" s="715"/>
      <c r="S38" s="715"/>
      <c r="T38" s="715"/>
      <c r="U38" s="715"/>
      <c r="V38" s="715"/>
      <c r="W38" s="715"/>
      <c r="X38" s="715"/>
      <c r="Y38" s="715"/>
      <c r="Z38" s="715"/>
    </row>
    <row r="39" spans="1:26" ht="15.5">
      <c r="A39" s="717">
        <v>5</v>
      </c>
      <c r="B39" s="718" t="s">
        <v>546</v>
      </c>
      <c r="C39" s="719">
        <v>1710424613.2800002</v>
      </c>
      <c r="D39" s="719">
        <v>698469107.88030148</v>
      </c>
      <c r="E39" s="719">
        <v>434679821.76000011</v>
      </c>
      <c r="F39" s="719">
        <v>2843573542.9203019</v>
      </c>
      <c r="G39" s="720"/>
      <c r="H39" s="710"/>
      <c r="I39" s="717">
        <v>5</v>
      </c>
      <c r="J39" s="718" t="s">
        <v>546</v>
      </c>
      <c r="K39" s="719">
        <v>1710425</v>
      </c>
      <c r="L39" s="719">
        <v>698469</v>
      </c>
      <c r="M39" s="719">
        <v>434680</v>
      </c>
      <c r="N39" s="719">
        <f t="shared" ref="N39:N45" si="0">SUM(K39:M39)</f>
        <v>2843574</v>
      </c>
      <c r="O39" s="720"/>
      <c r="P39" s="710"/>
      <c r="Q39" s="710"/>
      <c r="R39" s="710"/>
      <c r="S39" s="710"/>
      <c r="T39" s="710"/>
      <c r="U39" s="710"/>
      <c r="V39" s="710"/>
      <c r="W39" s="710"/>
      <c r="X39" s="710"/>
      <c r="Y39" s="710"/>
      <c r="Z39" s="710"/>
    </row>
    <row r="40" spans="1:26" ht="15.5">
      <c r="A40" s="717">
        <v>6</v>
      </c>
      <c r="B40" s="310" t="s">
        <v>547</v>
      </c>
      <c r="C40" s="719">
        <v>4043236004.1000009</v>
      </c>
      <c r="D40" s="719">
        <v>2337997601.692502</v>
      </c>
      <c r="E40" s="719">
        <v>1083354170.6400001</v>
      </c>
      <c r="F40" s="719">
        <v>7464587776.4325027</v>
      </c>
      <c r="G40" s="720"/>
      <c r="H40" s="710"/>
      <c r="I40" s="717">
        <v>6</v>
      </c>
      <c r="J40" s="310" t="s">
        <v>547</v>
      </c>
      <c r="K40" s="719">
        <v>4043236</v>
      </c>
      <c r="L40" s="719">
        <v>2337998</v>
      </c>
      <c r="M40" s="719">
        <v>1083354</v>
      </c>
      <c r="N40" s="719">
        <f t="shared" si="0"/>
        <v>7464588</v>
      </c>
      <c r="O40" s="720"/>
      <c r="P40" s="710"/>
      <c r="Q40" s="710"/>
      <c r="R40" s="710"/>
      <c r="S40" s="710"/>
      <c r="T40" s="710"/>
      <c r="U40" s="710"/>
      <c r="V40" s="710"/>
      <c r="W40" s="710"/>
      <c r="X40" s="710"/>
      <c r="Y40" s="710"/>
      <c r="Z40" s="710"/>
    </row>
    <row r="41" spans="1:26" ht="15.5">
      <c r="A41" s="717">
        <v>7</v>
      </c>
      <c r="B41" s="310" t="s">
        <v>548</v>
      </c>
      <c r="C41" s="719">
        <v>3815518258.9799995</v>
      </c>
      <c r="D41" s="719">
        <v>1482799266.699908</v>
      </c>
      <c r="E41" s="719">
        <v>1023370704.2400002</v>
      </c>
      <c r="F41" s="719">
        <v>6321688229.9199085</v>
      </c>
      <c r="G41" s="720"/>
      <c r="H41" s="710"/>
      <c r="I41" s="717">
        <v>7</v>
      </c>
      <c r="J41" s="310" t="s">
        <v>548</v>
      </c>
      <c r="K41" s="719">
        <v>3815518</v>
      </c>
      <c r="L41" s="719">
        <v>1482799</v>
      </c>
      <c r="M41" s="719">
        <v>1023371</v>
      </c>
      <c r="N41" s="719">
        <f t="shared" si="0"/>
        <v>6321688</v>
      </c>
      <c r="O41" s="720"/>
      <c r="P41" s="710"/>
      <c r="Q41" s="710"/>
      <c r="R41" s="710"/>
      <c r="S41" s="710"/>
      <c r="T41" s="710"/>
      <c r="U41" s="710"/>
      <c r="V41" s="710"/>
      <c r="W41" s="710"/>
      <c r="X41" s="710"/>
      <c r="Y41" s="710"/>
      <c r="Z41" s="710"/>
    </row>
    <row r="42" spans="1:26" ht="15.5">
      <c r="A42" s="717">
        <v>8</v>
      </c>
      <c r="B42" s="310" t="s">
        <v>550</v>
      </c>
      <c r="C42" s="719">
        <v>3044245617.3600001</v>
      </c>
      <c r="D42" s="719">
        <v>1675870948.3158629</v>
      </c>
      <c r="E42" s="719">
        <v>964840166.63999999</v>
      </c>
      <c r="F42" s="719">
        <v>5684956732.3158655</v>
      </c>
      <c r="G42" s="720"/>
      <c r="H42" s="710"/>
      <c r="I42" s="717">
        <v>8</v>
      </c>
      <c r="J42" s="310" t="s">
        <v>550</v>
      </c>
      <c r="K42" s="719">
        <v>3044246</v>
      </c>
      <c r="L42" s="719">
        <v>1675871</v>
      </c>
      <c r="M42" s="719">
        <v>964840</v>
      </c>
      <c r="N42" s="719">
        <f t="shared" si="0"/>
        <v>5684957</v>
      </c>
      <c r="O42" s="720"/>
      <c r="P42" s="710"/>
      <c r="Q42" s="710"/>
      <c r="R42" s="710"/>
      <c r="S42" s="710"/>
      <c r="T42" s="710"/>
      <c r="U42" s="710"/>
      <c r="V42" s="710"/>
      <c r="W42" s="710"/>
      <c r="X42" s="710"/>
      <c r="Y42" s="710"/>
      <c r="Z42" s="710"/>
    </row>
    <row r="43" spans="1:26" ht="15.5">
      <c r="A43" s="717">
        <v>8</v>
      </c>
      <c r="B43" s="310" t="s">
        <v>545</v>
      </c>
      <c r="C43" s="719">
        <v>2615061120.0000005</v>
      </c>
      <c r="D43" s="719">
        <v>980154389.47291219</v>
      </c>
      <c r="E43" s="719">
        <v>635884320.00000012</v>
      </c>
      <c r="F43" s="719">
        <v>4231099829.4729118</v>
      </c>
      <c r="G43" s="720"/>
      <c r="H43" s="710"/>
      <c r="I43" s="717">
        <v>8</v>
      </c>
      <c r="J43" s="310" t="s">
        <v>545</v>
      </c>
      <c r="K43" s="719">
        <v>2615061</v>
      </c>
      <c r="L43" s="719">
        <v>980154</v>
      </c>
      <c r="M43" s="719">
        <v>635884</v>
      </c>
      <c r="N43" s="719">
        <f t="shared" si="0"/>
        <v>4231099</v>
      </c>
      <c r="O43" s="720"/>
      <c r="P43" s="710"/>
      <c r="Q43" s="710"/>
      <c r="R43" s="710"/>
      <c r="S43" s="710"/>
      <c r="T43" s="710"/>
      <c r="U43" s="710"/>
      <c r="V43" s="710"/>
      <c r="W43" s="710"/>
      <c r="X43" s="710"/>
      <c r="Y43" s="710"/>
      <c r="Z43" s="710"/>
    </row>
    <row r="44" spans="1:26" ht="15.5">
      <c r="A44" s="717">
        <v>9</v>
      </c>
      <c r="B44" s="310" t="s">
        <v>551</v>
      </c>
      <c r="C44" s="719">
        <v>9787006165.5827999</v>
      </c>
      <c r="D44" s="719">
        <v>3081909183.7585058</v>
      </c>
      <c r="E44" s="719">
        <v>2046315730.7376001</v>
      </c>
      <c r="F44" s="719">
        <v>14915231080.078915</v>
      </c>
      <c r="G44" s="720"/>
      <c r="H44" s="710"/>
      <c r="I44" s="717">
        <v>9</v>
      </c>
      <c r="J44" s="310" t="s">
        <v>551</v>
      </c>
      <c r="K44" s="719">
        <v>9787006</v>
      </c>
      <c r="L44" s="719">
        <v>3081909</v>
      </c>
      <c r="M44" s="719">
        <v>2046316</v>
      </c>
      <c r="N44" s="719">
        <f t="shared" si="0"/>
        <v>14915231</v>
      </c>
      <c r="O44" s="720"/>
      <c r="P44" s="710"/>
      <c r="Q44" s="710"/>
      <c r="R44" s="710"/>
      <c r="S44" s="710"/>
      <c r="T44" s="710"/>
      <c r="U44" s="710"/>
      <c r="V44" s="710"/>
      <c r="W44" s="710"/>
      <c r="X44" s="710"/>
      <c r="Y44" s="710"/>
      <c r="Z44" s="710"/>
    </row>
    <row r="45" spans="1:26" ht="15.5">
      <c r="A45" s="717">
        <v>10</v>
      </c>
      <c r="B45" s="718" t="s">
        <v>552</v>
      </c>
      <c r="C45" s="719">
        <v>8612290736.8199997</v>
      </c>
      <c r="D45" s="719">
        <v>3379658112.1203022</v>
      </c>
      <c r="E45" s="719">
        <v>2056798229.0400002</v>
      </c>
      <c r="F45" s="719">
        <v>14048747077.980322</v>
      </c>
      <c r="G45" s="720"/>
      <c r="H45" s="710"/>
      <c r="I45" s="717">
        <v>10</v>
      </c>
      <c r="J45" s="718" t="s">
        <v>552</v>
      </c>
      <c r="K45" s="719">
        <v>8612291</v>
      </c>
      <c r="L45" s="719">
        <v>3379658</v>
      </c>
      <c r="M45" s="719">
        <v>2056798</v>
      </c>
      <c r="N45" s="719">
        <f t="shared" si="0"/>
        <v>14048747</v>
      </c>
      <c r="O45" s="720"/>
      <c r="P45" s="710"/>
      <c r="Q45" s="710"/>
      <c r="R45" s="710"/>
      <c r="S45" s="710"/>
      <c r="T45" s="710"/>
      <c r="U45" s="710"/>
      <c r="V45" s="710"/>
      <c r="W45" s="710"/>
      <c r="X45" s="710"/>
      <c r="Y45" s="710"/>
      <c r="Z45" s="710"/>
    </row>
    <row r="46" spans="1:26" ht="15.5">
      <c r="A46" s="717"/>
      <c r="B46" s="722" t="s">
        <v>1375</v>
      </c>
      <c r="C46" s="721">
        <v>3745203534.48</v>
      </c>
      <c r="D46" s="721">
        <v>1411941246.6565254</v>
      </c>
      <c r="E46" s="721">
        <v>896966506.55999994</v>
      </c>
      <c r="F46" s="721">
        <v>6054111287.6965256</v>
      </c>
      <c r="G46" s="720"/>
      <c r="H46" s="715"/>
      <c r="I46" s="311"/>
      <c r="J46" s="310" t="s">
        <v>1375</v>
      </c>
      <c r="K46" s="721">
        <v>3745203534.48</v>
      </c>
      <c r="L46" s="721">
        <v>1411941246.6565254</v>
      </c>
      <c r="M46" s="721">
        <v>896966506.55999994</v>
      </c>
      <c r="N46" s="721">
        <v>6054111287.6965256</v>
      </c>
      <c r="O46" s="720"/>
      <c r="P46" s="715"/>
      <c r="Q46" s="715"/>
      <c r="R46" s="715"/>
      <c r="S46" s="715"/>
      <c r="T46" s="715"/>
      <c r="U46" s="715"/>
      <c r="V46" s="715"/>
      <c r="W46" s="715"/>
      <c r="X46" s="715"/>
      <c r="Y46" s="715"/>
      <c r="Z46" s="715"/>
    </row>
    <row r="47" spans="1:26" ht="15.5">
      <c r="A47" s="717"/>
      <c r="B47" s="722" t="s">
        <v>1376</v>
      </c>
      <c r="C47" s="721">
        <v>2858771114.9400005</v>
      </c>
      <c r="D47" s="721">
        <v>1084367934.604933</v>
      </c>
      <c r="E47" s="721">
        <v>687714971.27999997</v>
      </c>
      <c r="F47" s="721">
        <v>4630854020.8249331</v>
      </c>
      <c r="G47" s="720"/>
      <c r="H47" s="715"/>
      <c r="I47" s="311"/>
      <c r="J47" s="310" t="s">
        <v>1376</v>
      </c>
      <c r="K47" s="721">
        <v>2858771114.9400005</v>
      </c>
      <c r="L47" s="721">
        <v>1084367934.604933</v>
      </c>
      <c r="M47" s="721">
        <v>687714971.27999997</v>
      </c>
      <c r="N47" s="721">
        <v>4630854020.8249331</v>
      </c>
      <c r="O47" s="720"/>
      <c r="P47" s="715"/>
      <c r="Q47" s="715"/>
      <c r="R47" s="715"/>
      <c r="S47" s="715"/>
      <c r="T47" s="715"/>
      <c r="U47" s="715"/>
      <c r="V47" s="715"/>
      <c r="W47" s="715"/>
      <c r="X47" s="715"/>
      <c r="Y47" s="715"/>
      <c r="Z47" s="715"/>
    </row>
    <row r="48" spans="1:26" ht="15.5">
      <c r="A48" s="717"/>
      <c r="B48" s="722" t="s">
        <v>1377</v>
      </c>
      <c r="C48" s="721">
        <v>2332499782.4400001</v>
      </c>
      <c r="D48" s="721">
        <v>1002731687.5446537</v>
      </c>
      <c r="E48" s="721">
        <v>543549782.88000011</v>
      </c>
      <c r="F48" s="721">
        <v>3878781252.8646531</v>
      </c>
      <c r="G48" s="720"/>
      <c r="H48" s="715"/>
      <c r="I48" s="311"/>
      <c r="J48" s="310" t="s">
        <v>1377</v>
      </c>
      <c r="K48" s="721">
        <v>2332499782.4400001</v>
      </c>
      <c r="L48" s="721">
        <v>1002731687.5446537</v>
      </c>
      <c r="M48" s="721">
        <v>543549782.88000011</v>
      </c>
      <c r="N48" s="721">
        <v>3878781252.8646531</v>
      </c>
      <c r="O48" s="720"/>
      <c r="P48" s="715"/>
      <c r="Q48" s="715"/>
      <c r="R48" s="715"/>
      <c r="S48" s="715"/>
      <c r="T48" s="715"/>
      <c r="U48" s="715"/>
      <c r="V48" s="715"/>
      <c r="W48" s="715"/>
      <c r="X48" s="715"/>
      <c r="Y48" s="715"/>
      <c r="Z48" s="715"/>
    </row>
    <row r="49" spans="1:26" ht="15.5">
      <c r="A49" s="717">
        <v>11</v>
      </c>
      <c r="B49" s="310" t="s">
        <v>553</v>
      </c>
      <c r="C49" s="719">
        <v>1160105448</v>
      </c>
      <c r="D49" s="719">
        <v>644674324.74702108</v>
      </c>
      <c r="E49" s="719">
        <v>280494288</v>
      </c>
      <c r="F49" s="719">
        <v>2085274060.7470207</v>
      </c>
      <c r="G49" s="720"/>
      <c r="H49" s="710"/>
      <c r="I49" s="717">
        <v>11</v>
      </c>
      <c r="J49" s="310" t="s">
        <v>553</v>
      </c>
      <c r="K49" s="719">
        <v>1160105</v>
      </c>
      <c r="L49" s="719">
        <v>644674</v>
      </c>
      <c r="M49" s="719">
        <v>280494</v>
      </c>
      <c r="N49" s="719">
        <f t="shared" ref="N49:N73" si="1">SUM(K49:M49)</f>
        <v>2085273</v>
      </c>
      <c r="O49" s="720"/>
      <c r="P49" s="710"/>
      <c r="Q49" s="710"/>
      <c r="R49" s="710"/>
      <c r="S49" s="710"/>
      <c r="T49" s="710"/>
      <c r="U49" s="710"/>
      <c r="V49" s="710"/>
      <c r="W49" s="710"/>
      <c r="X49" s="710"/>
      <c r="Y49" s="710"/>
      <c r="Z49" s="710"/>
    </row>
    <row r="50" spans="1:26" ht="15.5">
      <c r="A50" s="717">
        <v>12</v>
      </c>
      <c r="B50" s="310" t="s">
        <v>554</v>
      </c>
      <c r="C50" s="719">
        <v>587322660.48000002</v>
      </c>
      <c r="D50" s="719">
        <v>323839922.65304977</v>
      </c>
      <c r="E50" s="719">
        <v>141066620.16000003</v>
      </c>
      <c r="F50" s="719">
        <v>1052229203.2930498</v>
      </c>
      <c r="G50" s="720"/>
      <c r="H50" s="710"/>
      <c r="I50" s="717">
        <v>12</v>
      </c>
      <c r="J50" s="310" t="s">
        <v>554</v>
      </c>
      <c r="K50" s="719">
        <v>587323</v>
      </c>
      <c r="L50" s="719">
        <v>323840</v>
      </c>
      <c r="M50" s="719">
        <v>141067</v>
      </c>
      <c r="N50" s="719">
        <f t="shared" si="1"/>
        <v>1052230</v>
      </c>
      <c r="O50" s="720"/>
      <c r="P50" s="710"/>
      <c r="Q50" s="710"/>
      <c r="R50" s="710"/>
      <c r="S50" s="710"/>
      <c r="T50" s="710"/>
      <c r="U50" s="710"/>
      <c r="V50" s="710"/>
      <c r="W50" s="710"/>
      <c r="X50" s="710"/>
      <c r="Y50" s="710"/>
      <c r="Z50" s="710"/>
    </row>
    <row r="51" spans="1:26" ht="15.5">
      <c r="A51" s="717">
        <v>13</v>
      </c>
      <c r="B51" s="310" t="s">
        <v>555</v>
      </c>
      <c r="C51" s="719">
        <v>782915232.96000004</v>
      </c>
      <c r="D51" s="719">
        <v>398695230.18862873</v>
      </c>
      <c r="E51" s="719">
        <v>195224997.12</v>
      </c>
      <c r="F51" s="719">
        <v>1376835460.2686288</v>
      </c>
      <c r="G51" s="720"/>
      <c r="H51" s="710"/>
      <c r="I51" s="717">
        <v>13</v>
      </c>
      <c r="J51" s="310" t="s">
        <v>555</v>
      </c>
      <c r="K51" s="719">
        <v>782915</v>
      </c>
      <c r="L51" s="719">
        <v>398695</v>
      </c>
      <c r="M51" s="719">
        <v>195225</v>
      </c>
      <c r="N51" s="719">
        <f t="shared" si="1"/>
        <v>1376835</v>
      </c>
      <c r="O51" s="720"/>
      <c r="P51" s="710"/>
      <c r="Q51" s="710"/>
      <c r="R51" s="710"/>
      <c r="S51" s="710"/>
      <c r="T51" s="710"/>
      <c r="U51" s="710"/>
      <c r="V51" s="710"/>
      <c r="W51" s="710"/>
      <c r="X51" s="710"/>
      <c r="Y51" s="710"/>
      <c r="Z51" s="710"/>
    </row>
    <row r="52" spans="1:26" ht="15.5">
      <c r="A52" s="717">
        <v>14</v>
      </c>
      <c r="B52" s="310" t="s">
        <v>556</v>
      </c>
      <c r="C52" s="719">
        <v>1660627275.1200001</v>
      </c>
      <c r="D52" s="719">
        <v>852820524.24198854</v>
      </c>
      <c r="E52" s="719">
        <v>401112911.04000002</v>
      </c>
      <c r="F52" s="719">
        <v>2914560710.401989</v>
      </c>
      <c r="G52" s="720"/>
      <c r="H52" s="710"/>
      <c r="I52" s="717">
        <v>14</v>
      </c>
      <c r="J52" s="310" t="s">
        <v>556</v>
      </c>
      <c r="K52" s="719">
        <v>1660627</v>
      </c>
      <c r="L52" s="719">
        <v>852821</v>
      </c>
      <c r="M52" s="719">
        <v>401113</v>
      </c>
      <c r="N52" s="719">
        <f t="shared" si="1"/>
        <v>2914561</v>
      </c>
      <c r="O52" s="720"/>
      <c r="P52" s="710"/>
      <c r="Q52" s="710"/>
      <c r="R52" s="710"/>
      <c r="S52" s="710"/>
      <c r="T52" s="710"/>
      <c r="U52" s="710"/>
      <c r="V52" s="710"/>
      <c r="W52" s="710"/>
      <c r="X52" s="710"/>
      <c r="Y52" s="710"/>
      <c r="Z52" s="710"/>
    </row>
    <row r="53" spans="1:26" ht="15.5">
      <c r="A53" s="717">
        <v>15</v>
      </c>
      <c r="B53" s="310" t="s">
        <v>557</v>
      </c>
      <c r="C53" s="719">
        <v>70271850</v>
      </c>
      <c r="D53" s="719">
        <v>47366758.925906666</v>
      </c>
      <c r="E53" s="719">
        <v>16231464</v>
      </c>
      <c r="F53" s="719">
        <v>133870072.92590666</v>
      </c>
      <c r="G53" s="720"/>
      <c r="H53" s="710"/>
      <c r="I53" s="717">
        <v>15</v>
      </c>
      <c r="J53" s="310" t="s">
        <v>1378</v>
      </c>
      <c r="K53" s="719">
        <v>70272</v>
      </c>
      <c r="L53" s="719">
        <v>47367</v>
      </c>
      <c r="M53" s="719">
        <v>16231</v>
      </c>
      <c r="N53" s="719">
        <f t="shared" si="1"/>
        <v>133870</v>
      </c>
      <c r="O53" s="720"/>
      <c r="P53" s="710"/>
      <c r="Q53" s="710"/>
      <c r="R53" s="710"/>
      <c r="S53" s="710"/>
      <c r="T53" s="710"/>
      <c r="U53" s="710"/>
      <c r="V53" s="710"/>
      <c r="W53" s="710"/>
      <c r="X53" s="710"/>
      <c r="Y53" s="710"/>
      <c r="Z53" s="710"/>
    </row>
    <row r="54" spans="1:26" ht="15.5">
      <c r="A54" s="717">
        <v>16</v>
      </c>
      <c r="B54" s="310" t="s">
        <v>558</v>
      </c>
      <c r="C54" s="719">
        <v>70271850</v>
      </c>
      <c r="D54" s="719">
        <v>47366758.925906666</v>
      </c>
      <c r="E54" s="719">
        <v>16231464</v>
      </c>
      <c r="F54" s="719">
        <v>133870072.92590666</v>
      </c>
      <c r="G54" s="720"/>
      <c r="H54" s="710"/>
      <c r="I54" s="717">
        <v>16</v>
      </c>
      <c r="J54" s="310" t="s">
        <v>1379</v>
      </c>
      <c r="K54" s="719">
        <v>70272</v>
      </c>
      <c r="L54" s="719">
        <v>47367</v>
      </c>
      <c r="M54" s="719">
        <v>16231</v>
      </c>
      <c r="N54" s="719">
        <f t="shared" si="1"/>
        <v>133870</v>
      </c>
      <c r="O54" s="720"/>
      <c r="P54" s="710"/>
      <c r="Q54" s="710"/>
      <c r="R54" s="710"/>
      <c r="S54" s="710"/>
      <c r="T54" s="710"/>
      <c r="U54" s="710"/>
      <c r="V54" s="710"/>
      <c r="W54" s="710"/>
      <c r="X54" s="710"/>
      <c r="Y54" s="710"/>
      <c r="Z54" s="710"/>
    </row>
    <row r="55" spans="1:26" ht="15.5">
      <c r="A55" s="717">
        <v>17</v>
      </c>
      <c r="B55" s="310" t="s">
        <v>544</v>
      </c>
      <c r="C55" s="719">
        <v>6034242374.3400011</v>
      </c>
      <c r="D55" s="719">
        <v>3098158222.9159479</v>
      </c>
      <c r="E55" s="719">
        <v>1502990404.0799997</v>
      </c>
      <c r="F55" s="719">
        <v>10635391001.335947</v>
      </c>
      <c r="G55" s="720"/>
      <c r="H55" s="710"/>
      <c r="I55" s="717">
        <v>17</v>
      </c>
      <c r="J55" s="310" t="s">
        <v>544</v>
      </c>
      <c r="K55" s="719">
        <v>6034242</v>
      </c>
      <c r="L55" s="719">
        <v>3098158</v>
      </c>
      <c r="M55" s="719">
        <v>1502990</v>
      </c>
      <c r="N55" s="719">
        <f t="shared" si="1"/>
        <v>10635390</v>
      </c>
      <c r="O55" s="720"/>
      <c r="P55" s="710"/>
      <c r="Q55" s="710"/>
      <c r="R55" s="710"/>
      <c r="S55" s="710"/>
      <c r="T55" s="710"/>
      <c r="U55" s="710"/>
      <c r="V55" s="710"/>
      <c r="W55" s="710"/>
      <c r="X55" s="710"/>
      <c r="Y55" s="710"/>
      <c r="Z55" s="710"/>
    </row>
    <row r="56" spans="1:26" ht="15.5">
      <c r="A56" s="717">
        <v>18</v>
      </c>
      <c r="B56" s="310" t="s">
        <v>549</v>
      </c>
      <c r="C56" s="719">
        <v>815257860</v>
      </c>
      <c r="D56" s="719">
        <v>506267837.1720826</v>
      </c>
      <c r="E56" s="719">
        <v>184321344.00000003</v>
      </c>
      <c r="F56" s="719">
        <v>1505847041.1720827</v>
      </c>
      <c r="G56" s="720"/>
      <c r="H56" s="710"/>
      <c r="I56" s="717">
        <v>18</v>
      </c>
      <c r="J56" s="310" t="s">
        <v>549</v>
      </c>
      <c r="K56" s="719">
        <v>815258</v>
      </c>
      <c r="L56" s="719">
        <v>506268</v>
      </c>
      <c r="M56" s="719">
        <v>184321</v>
      </c>
      <c r="N56" s="719">
        <f t="shared" si="1"/>
        <v>1505847</v>
      </c>
      <c r="O56" s="720"/>
      <c r="P56" s="710"/>
      <c r="Q56" s="710"/>
      <c r="R56" s="710"/>
      <c r="S56" s="710"/>
      <c r="T56" s="710"/>
      <c r="U56" s="710"/>
      <c r="V56" s="710"/>
      <c r="W56" s="710"/>
      <c r="X56" s="710"/>
      <c r="Y56" s="710"/>
      <c r="Z56" s="710"/>
    </row>
    <row r="57" spans="1:26" ht="15.5">
      <c r="A57" s="717">
        <v>19</v>
      </c>
      <c r="B57" s="310" t="s">
        <v>559</v>
      </c>
      <c r="C57" s="719">
        <v>799932447.24000001</v>
      </c>
      <c r="D57" s="719">
        <v>493534232.29120004</v>
      </c>
      <c r="E57" s="719">
        <v>190688698.08000001</v>
      </c>
      <c r="F57" s="719">
        <v>1484155377.6111999</v>
      </c>
      <c r="G57" s="720"/>
      <c r="H57" s="710"/>
      <c r="I57" s="717">
        <v>19</v>
      </c>
      <c r="J57" s="310" t="s">
        <v>559</v>
      </c>
      <c r="K57" s="719">
        <v>799932</v>
      </c>
      <c r="L57" s="719">
        <v>493534</v>
      </c>
      <c r="M57" s="719">
        <v>190689</v>
      </c>
      <c r="N57" s="719">
        <f t="shared" si="1"/>
        <v>1484155</v>
      </c>
      <c r="O57" s="720"/>
      <c r="P57" s="710"/>
      <c r="Q57" s="710"/>
      <c r="R57" s="710"/>
      <c r="S57" s="710"/>
      <c r="T57" s="710"/>
      <c r="U57" s="710"/>
      <c r="V57" s="710"/>
      <c r="W57" s="710"/>
      <c r="X57" s="710"/>
      <c r="Y57" s="710"/>
      <c r="Z57" s="710"/>
    </row>
    <row r="58" spans="1:26" ht="15.5">
      <c r="A58" s="717">
        <v>20</v>
      </c>
      <c r="B58" s="310" t="s">
        <v>560</v>
      </c>
      <c r="C58" s="719">
        <v>996251152.79999995</v>
      </c>
      <c r="D58" s="719">
        <v>533313382.72997123</v>
      </c>
      <c r="E58" s="719">
        <v>238474857.60000002</v>
      </c>
      <c r="F58" s="719">
        <v>1768039393.129971</v>
      </c>
      <c r="G58" s="720"/>
      <c r="H58" s="710"/>
      <c r="I58" s="717">
        <v>20</v>
      </c>
      <c r="J58" s="310" t="s">
        <v>560</v>
      </c>
      <c r="K58" s="719">
        <v>996251</v>
      </c>
      <c r="L58" s="719">
        <v>533313</v>
      </c>
      <c r="M58" s="719">
        <v>238475</v>
      </c>
      <c r="N58" s="719">
        <f t="shared" si="1"/>
        <v>1768039</v>
      </c>
      <c r="O58" s="720"/>
      <c r="P58" s="710"/>
      <c r="Q58" s="710"/>
      <c r="R58" s="710"/>
      <c r="S58" s="710"/>
      <c r="T58" s="710"/>
      <c r="U58" s="710"/>
      <c r="V58" s="710"/>
      <c r="W58" s="710"/>
      <c r="X58" s="710"/>
      <c r="Y58" s="710"/>
      <c r="Z58" s="710"/>
    </row>
    <row r="59" spans="1:26" ht="15.5">
      <c r="A59" s="717">
        <v>21</v>
      </c>
      <c r="B59" s="310" t="s">
        <v>561</v>
      </c>
      <c r="C59" s="719">
        <v>909133321.91999996</v>
      </c>
      <c r="D59" s="719">
        <v>361087041.01764834</v>
      </c>
      <c r="E59" s="719">
        <v>222980192.63999999</v>
      </c>
      <c r="F59" s="719">
        <v>1493200555.5776484</v>
      </c>
      <c r="G59" s="720"/>
      <c r="H59" s="710"/>
      <c r="I59" s="717">
        <v>21</v>
      </c>
      <c r="J59" s="310" t="s">
        <v>561</v>
      </c>
      <c r="K59" s="719">
        <v>909133</v>
      </c>
      <c r="L59" s="719">
        <v>361087</v>
      </c>
      <c r="M59" s="719">
        <v>222980</v>
      </c>
      <c r="N59" s="719">
        <f t="shared" si="1"/>
        <v>1493200</v>
      </c>
      <c r="O59" s="720"/>
      <c r="P59" s="710"/>
      <c r="Q59" s="710"/>
      <c r="R59" s="710"/>
      <c r="S59" s="710"/>
      <c r="T59" s="710"/>
      <c r="U59" s="710"/>
      <c r="V59" s="710"/>
      <c r="W59" s="710"/>
      <c r="X59" s="710"/>
      <c r="Y59" s="710"/>
      <c r="Z59" s="710"/>
    </row>
    <row r="60" spans="1:26" ht="15.5">
      <c r="A60" s="717">
        <v>22</v>
      </c>
      <c r="B60" s="310" t="s">
        <v>562</v>
      </c>
      <c r="C60" s="719">
        <v>1365685983.48</v>
      </c>
      <c r="D60" s="719">
        <v>782750234.77966833</v>
      </c>
      <c r="E60" s="719">
        <v>332968726.56000006</v>
      </c>
      <c r="F60" s="719">
        <v>2481404944.8196678</v>
      </c>
      <c r="G60" s="720"/>
      <c r="H60" s="710"/>
      <c r="I60" s="717">
        <v>22</v>
      </c>
      <c r="J60" s="310" t="s">
        <v>562</v>
      </c>
      <c r="K60" s="719">
        <v>1365686</v>
      </c>
      <c r="L60" s="719">
        <v>782750</v>
      </c>
      <c r="M60" s="719">
        <v>332969</v>
      </c>
      <c r="N60" s="719">
        <f t="shared" si="1"/>
        <v>2481405</v>
      </c>
      <c r="O60" s="720"/>
      <c r="P60" s="710"/>
      <c r="Q60" s="710"/>
      <c r="R60" s="710"/>
      <c r="S60" s="710"/>
      <c r="T60" s="710"/>
      <c r="U60" s="710"/>
      <c r="V60" s="710"/>
      <c r="W60" s="710"/>
      <c r="X60" s="710"/>
      <c r="Y60" s="710"/>
      <c r="Z60" s="710"/>
    </row>
    <row r="61" spans="1:26" ht="15.5">
      <c r="A61" s="717">
        <v>23</v>
      </c>
      <c r="B61" s="310" t="s">
        <v>563</v>
      </c>
      <c r="C61" s="719">
        <v>1125861054</v>
      </c>
      <c r="D61" s="719">
        <v>657118231.94791448</v>
      </c>
      <c r="E61" s="719">
        <v>272652120</v>
      </c>
      <c r="F61" s="719">
        <v>2055631405.9479144</v>
      </c>
      <c r="G61" s="720"/>
      <c r="H61" s="723"/>
      <c r="I61" s="717">
        <v>23</v>
      </c>
      <c r="J61" s="310" t="s">
        <v>563</v>
      </c>
      <c r="K61" s="719">
        <v>1125861</v>
      </c>
      <c r="L61" s="719">
        <v>657118</v>
      </c>
      <c r="M61" s="719">
        <v>272652</v>
      </c>
      <c r="N61" s="719">
        <f t="shared" si="1"/>
        <v>2055631</v>
      </c>
      <c r="O61" s="720"/>
      <c r="P61" s="710"/>
      <c r="Q61" s="710"/>
      <c r="R61" s="710"/>
      <c r="S61" s="710"/>
      <c r="T61" s="710"/>
      <c r="U61" s="710"/>
      <c r="V61" s="710"/>
      <c r="W61" s="710"/>
      <c r="X61" s="710"/>
      <c r="Y61" s="710"/>
      <c r="Z61" s="710"/>
    </row>
    <row r="62" spans="1:26" ht="15.5">
      <c r="A62" s="717">
        <v>24</v>
      </c>
      <c r="B62" s="310" t="s">
        <v>564</v>
      </c>
      <c r="C62" s="719">
        <v>2264401005.3600001</v>
      </c>
      <c r="D62" s="719">
        <v>1236157590.9164994</v>
      </c>
      <c r="E62" s="719">
        <v>555928249.92000008</v>
      </c>
      <c r="F62" s="719">
        <v>4056486846.1964993</v>
      </c>
      <c r="G62" s="720"/>
      <c r="H62" s="710"/>
      <c r="I62" s="717">
        <v>24</v>
      </c>
      <c r="J62" s="310" t="s">
        <v>564</v>
      </c>
      <c r="K62" s="719">
        <v>2264401</v>
      </c>
      <c r="L62" s="719">
        <v>1236158</v>
      </c>
      <c r="M62" s="719">
        <v>555928</v>
      </c>
      <c r="N62" s="719">
        <f t="shared" si="1"/>
        <v>4056487</v>
      </c>
      <c r="O62" s="720"/>
      <c r="P62" s="710"/>
      <c r="Q62" s="710"/>
      <c r="R62" s="710"/>
      <c r="S62" s="710"/>
      <c r="T62" s="710"/>
      <c r="U62" s="710"/>
      <c r="V62" s="710"/>
      <c r="W62" s="710"/>
      <c r="X62" s="710"/>
      <c r="Y62" s="710"/>
      <c r="Z62" s="710"/>
    </row>
    <row r="63" spans="1:26" ht="15.5">
      <c r="A63" s="717">
        <v>25</v>
      </c>
      <c r="B63" s="310" t="s">
        <v>565</v>
      </c>
      <c r="C63" s="719">
        <v>752111687.63999999</v>
      </c>
      <c r="D63" s="719">
        <v>345691910.7435227</v>
      </c>
      <c r="E63" s="719">
        <v>187734206.88000003</v>
      </c>
      <c r="F63" s="719">
        <v>1285537805.2635226</v>
      </c>
      <c r="G63" s="720"/>
      <c r="H63" s="710"/>
      <c r="I63" s="717">
        <v>25</v>
      </c>
      <c r="J63" s="310" t="s">
        <v>565</v>
      </c>
      <c r="K63" s="719">
        <v>752112</v>
      </c>
      <c r="L63" s="719">
        <v>345692</v>
      </c>
      <c r="M63" s="719">
        <v>187734</v>
      </c>
      <c r="N63" s="719">
        <f t="shared" si="1"/>
        <v>1285538</v>
      </c>
      <c r="O63" s="720"/>
      <c r="P63" s="710"/>
      <c r="Q63" s="710"/>
      <c r="R63" s="710"/>
      <c r="S63" s="710"/>
      <c r="T63" s="710"/>
      <c r="U63" s="710"/>
      <c r="V63" s="710"/>
      <c r="W63" s="710"/>
      <c r="X63" s="710"/>
      <c r="Y63" s="710"/>
      <c r="Z63" s="710"/>
    </row>
    <row r="64" spans="1:26" ht="15.5">
      <c r="A64" s="717">
        <v>26</v>
      </c>
      <c r="B64" s="310" t="s">
        <v>566</v>
      </c>
      <c r="C64" s="719">
        <v>639238656.60000002</v>
      </c>
      <c r="D64" s="719">
        <v>376580183.1224128</v>
      </c>
      <c r="E64" s="719">
        <v>150344695.20000002</v>
      </c>
      <c r="F64" s="719">
        <v>1166163534.9224129</v>
      </c>
      <c r="G64" s="720"/>
      <c r="H64" s="710"/>
      <c r="I64" s="717">
        <v>26</v>
      </c>
      <c r="J64" s="310" t="s">
        <v>566</v>
      </c>
      <c r="K64" s="719">
        <v>639239</v>
      </c>
      <c r="L64" s="719">
        <v>376580</v>
      </c>
      <c r="M64" s="719">
        <v>150345</v>
      </c>
      <c r="N64" s="719">
        <f t="shared" si="1"/>
        <v>1166164</v>
      </c>
      <c r="O64" s="720"/>
      <c r="P64" s="710"/>
      <c r="Q64" s="710"/>
      <c r="R64" s="710"/>
      <c r="S64" s="710"/>
      <c r="T64" s="710"/>
      <c r="U64" s="710"/>
      <c r="V64" s="710"/>
      <c r="W64" s="710"/>
      <c r="X64" s="710"/>
      <c r="Y64" s="710"/>
      <c r="Z64" s="710"/>
    </row>
    <row r="65" spans="1:26" ht="15.5">
      <c r="A65" s="717">
        <v>27</v>
      </c>
      <c r="B65" s="310" t="s">
        <v>567</v>
      </c>
      <c r="C65" s="719">
        <v>1237931499.3600001</v>
      </c>
      <c r="D65" s="719">
        <v>671527169.58370054</v>
      </c>
      <c r="E65" s="719">
        <v>302607985.92000002</v>
      </c>
      <c r="F65" s="719">
        <v>2212066654.8637004</v>
      </c>
      <c r="G65" s="720"/>
      <c r="H65" s="710"/>
      <c r="I65" s="717">
        <v>27</v>
      </c>
      <c r="J65" s="310" t="s">
        <v>567</v>
      </c>
      <c r="K65" s="719">
        <v>1237931</v>
      </c>
      <c r="L65" s="719">
        <v>671527</v>
      </c>
      <c r="M65" s="719">
        <v>302608</v>
      </c>
      <c r="N65" s="719">
        <f t="shared" si="1"/>
        <v>2212066</v>
      </c>
      <c r="O65" s="720"/>
      <c r="P65" s="710"/>
      <c r="Q65" s="710"/>
      <c r="R65" s="710"/>
      <c r="S65" s="710"/>
      <c r="T65" s="710"/>
      <c r="U65" s="710"/>
      <c r="V65" s="710"/>
      <c r="W65" s="710"/>
      <c r="X65" s="710"/>
      <c r="Y65" s="710"/>
      <c r="Z65" s="710"/>
    </row>
    <row r="66" spans="1:26" ht="15.5">
      <c r="A66" s="717">
        <v>28</v>
      </c>
      <c r="B66" s="310" t="s">
        <v>568</v>
      </c>
      <c r="C66" s="719">
        <v>710062926</v>
      </c>
      <c r="D66" s="719">
        <v>427636334.07974142</v>
      </c>
      <c r="E66" s="719">
        <v>171858984.00000003</v>
      </c>
      <c r="F66" s="719">
        <v>1309558244.0797415</v>
      </c>
      <c r="G66" s="720"/>
      <c r="H66" s="710"/>
      <c r="I66" s="717">
        <v>28</v>
      </c>
      <c r="J66" s="310" t="s">
        <v>568</v>
      </c>
      <c r="K66" s="719">
        <v>710063</v>
      </c>
      <c r="L66" s="719">
        <v>427636</v>
      </c>
      <c r="M66" s="719">
        <v>171859</v>
      </c>
      <c r="N66" s="719">
        <f t="shared" si="1"/>
        <v>1309558</v>
      </c>
      <c r="O66" s="720"/>
      <c r="P66" s="710"/>
      <c r="Q66" s="710"/>
      <c r="R66" s="710"/>
      <c r="S66" s="710"/>
      <c r="T66" s="710"/>
      <c r="U66" s="710"/>
      <c r="V66" s="710"/>
      <c r="W66" s="710"/>
      <c r="X66" s="710"/>
      <c r="Y66" s="710"/>
      <c r="Z66" s="710"/>
    </row>
    <row r="67" spans="1:26" ht="15.5">
      <c r="A67" s="717">
        <v>29</v>
      </c>
      <c r="B67" s="310" t="s">
        <v>569</v>
      </c>
      <c r="C67" s="719">
        <v>1024572521.76</v>
      </c>
      <c r="D67" s="719">
        <v>594323393.79806113</v>
      </c>
      <c r="E67" s="719">
        <v>269172385.92000008</v>
      </c>
      <c r="F67" s="719">
        <v>1888068301.478061</v>
      </c>
      <c r="G67" s="720"/>
      <c r="H67" s="710"/>
      <c r="I67" s="717">
        <v>29</v>
      </c>
      <c r="J67" s="310" t="s">
        <v>569</v>
      </c>
      <c r="K67" s="719">
        <v>1024573</v>
      </c>
      <c r="L67" s="719">
        <v>594323</v>
      </c>
      <c r="M67" s="719">
        <v>269172</v>
      </c>
      <c r="N67" s="719">
        <f t="shared" si="1"/>
        <v>1888068</v>
      </c>
      <c r="O67" s="720"/>
      <c r="P67" s="710"/>
      <c r="Q67" s="710"/>
      <c r="R67" s="710"/>
      <c r="S67" s="710"/>
      <c r="T67" s="710"/>
      <c r="U67" s="710"/>
      <c r="V67" s="710"/>
      <c r="W67" s="710"/>
      <c r="X67" s="710"/>
      <c r="Y67" s="710"/>
      <c r="Z67" s="710"/>
    </row>
    <row r="68" spans="1:26" ht="15.5">
      <c r="A68" s="717">
        <v>30</v>
      </c>
      <c r="B68" s="310" t="s">
        <v>570</v>
      </c>
      <c r="C68" s="719">
        <v>863653191.53999996</v>
      </c>
      <c r="D68" s="719">
        <v>382136524.51410919</v>
      </c>
      <c r="E68" s="719">
        <v>213883885.68000001</v>
      </c>
      <c r="F68" s="719">
        <v>1459673601.7341094</v>
      </c>
      <c r="G68" s="720"/>
      <c r="H68" s="710"/>
      <c r="I68" s="717">
        <v>30</v>
      </c>
      <c r="J68" s="310" t="s">
        <v>570</v>
      </c>
      <c r="K68" s="719">
        <v>863653</v>
      </c>
      <c r="L68" s="719">
        <v>382137</v>
      </c>
      <c r="M68" s="719">
        <v>213884</v>
      </c>
      <c r="N68" s="719">
        <f t="shared" si="1"/>
        <v>1459674</v>
      </c>
      <c r="O68" s="720"/>
      <c r="P68" s="710"/>
      <c r="Q68" s="710"/>
      <c r="R68" s="710"/>
      <c r="S68" s="710"/>
      <c r="T68" s="710"/>
      <c r="U68" s="710"/>
      <c r="V68" s="710"/>
      <c r="W68" s="710"/>
      <c r="X68" s="710"/>
      <c r="Y68" s="710"/>
      <c r="Z68" s="710"/>
    </row>
    <row r="69" spans="1:26" ht="15.5">
      <c r="A69" s="717">
        <v>31</v>
      </c>
      <c r="B69" s="310" t="s">
        <v>571</v>
      </c>
      <c r="C69" s="719">
        <v>1363504123.9200001</v>
      </c>
      <c r="D69" s="719">
        <v>843038291.12715137</v>
      </c>
      <c r="E69" s="719">
        <v>322058994.24000001</v>
      </c>
      <c r="F69" s="719">
        <v>2528601409.2871518</v>
      </c>
      <c r="G69" s="720"/>
      <c r="H69" s="710"/>
      <c r="I69" s="717">
        <v>31</v>
      </c>
      <c r="J69" s="310" t="s">
        <v>571</v>
      </c>
      <c r="K69" s="719">
        <v>1363504</v>
      </c>
      <c r="L69" s="719">
        <v>843038</v>
      </c>
      <c r="M69" s="719">
        <v>322059</v>
      </c>
      <c r="N69" s="719">
        <f t="shared" si="1"/>
        <v>2528601</v>
      </c>
      <c r="O69" s="720"/>
      <c r="P69" s="710"/>
      <c r="Q69" s="710"/>
      <c r="R69" s="710"/>
      <c r="S69" s="710"/>
      <c r="T69" s="710"/>
      <c r="U69" s="710"/>
      <c r="V69" s="710"/>
      <c r="W69" s="710"/>
      <c r="X69" s="710"/>
      <c r="Y69" s="710"/>
      <c r="Z69" s="710"/>
    </row>
    <row r="70" spans="1:26" ht="15.5">
      <c r="A70" s="717">
        <v>32</v>
      </c>
      <c r="B70" s="310" t="s">
        <v>572</v>
      </c>
      <c r="C70" s="719">
        <v>2228082342</v>
      </c>
      <c r="D70" s="719">
        <v>1269150881.0557177</v>
      </c>
      <c r="E70" s="719">
        <v>536124648.00000006</v>
      </c>
      <c r="F70" s="719">
        <v>4033357871.0557179</v>
      </c>
      <c r="G70" s="720"/>
      <c r="H70" s="710"/>
      <c r="I70" s="717">
        <v>32</v>
      </c>
      <c r="J70" s="310" t="s">
        <v>572</v>
      </c>
      <c r="K70" s="719">
        <v>2228082</v>
      </c>
      <c r="L70" s="719">
        <v>1269151</v>
      </c>
      <c r="M70" s="719">
        <v>536125</v>
      </c>
      <c r="N70" s="719">
        <f t="shared" si="1"/>
        <v>4033358</v>
      </c>
      <c r="O70" s="720"/>
      <c r="P70" s="710"/>
      <c r="Q70" s="710"/>
      <c r="R70" s="710"/>
      <c r="S70" s="710"/>
      <c r="T70" s="710"/>
      <c r="U70" s="710"/>
      <c r="V70" s="710"/>
      <c r="W70" s="710"/>
      <c r="X70" s="710"/>
      <c r="Y70" s="710"/>
      <c r="Z70" s="710"/>
    </row>
    <row r="71" spans="1:26" ht="15.5">
      <c r="A71" s="717">
        <v>33</v>
      </c>
      <c r="B71" s="310" t="s">
        <v>573</v>
      </c>
      <c r="C71" s="719">
        <v>2747011941.2399998</v>
      </c>
      <c r="D71" s="719">
        <v>1475510964.9948292</v>
      </c>
      <c r="E71" s="719">
        <v>659188325.27999997</v>
      </c>
      <c r="F71" s="719">
        <v>4881711231.5148296</v>
      </c>
      <c r="G71" s="720"/>
      <c r="H71" s="710"/>
      <c r="I71" s="717">
        <v>33</v>
      </c>
      <c r="J71" s="310" t="s">
        <v>573</v>
      </c>
      <c r="K71" s="719">
        <v>2747012</v>
      </c>
      <c r="L71" s="719">
        <v>1475511</v>
      </c>
      <c r="M71" s="719">
        <v>659188</v>
      </c>
      <c r="N71" s="719">
        <f t="shared" si="1"/>
        <v>4881711</v>
      </c>
      <c r="O71" s="720"/>
      <c r="P71" s="710"/>
      <c r="Q71" s="710"/>
      <c r="R71" s="710"/>
      <c r="S71" s="710"/>
      <c r="T71" s="710"/>
      <c r="U71" s="710"/>
      <c r="V71" s="710"/>
      <c r="W71" s="710"/>
      <c r="X71" s="710"/>
      <c r="Y71" s="710"/>
      <c r="Z71" s="710"/>
    </row>
    <row r="72" spans="1:26" ht="15.5">
      <c r="A72" s="717">
        <v>34</v>
      </c>
      <c r="B72" s="310" t="s">
        <v>574</v>
      </c>
      <c r="C72" s="719">
        <v>153465576</v>
      </c>
      <c r="D72" s="719">
        <v>97202148.870673329</v>
      </c>
      <c r="E72" s="719">
        <v>36475200</v>
      </c>
      <c r="F72" s="719">
        <v>287142924.8706733</v>
      </c>
      <c r="G72" s="720"/>
      <c r="H72" s="715"/>
      <c r="I72" s="717">
        <v>34</v>
      </c>
      <c r="J72" s="310" t="s">
        <v>574</v>
      </c>
      <c r="K72" s="719">
        <v>153466</v>
      </c>
      <c r="L72" s="719">
        <v>97202</v>
      </c>
      <c r="M72" s="719">
        <v>36475</v>
      </c>
      <c r="N72" s="719">
        <f t="shared" si="1"/>
        <v>287143</v>
      </c>
      <c r="O72" s="720"/>
      <c r="P72" s="715"/>
      <c r="Q72" s="710"/>
      <c r="R72" s="710"/>
      <c r="S72" s="710"/>
      <c r="T72" s="715"/>
      <c r="U72" s="715"/>
      <c r="V72" s="715"/>
      <c r="W72" s="715"/>
      <c r="X72" s="715"/>
      <c r="Y72" s="715"/>
      <c r="Z72" s="715"/>
    </row>
    <row r="73" spans="1:26" ht="15.5">
      <c r="A73" s="717">
        <v>35</v>
      </c>
      <c r="B73" s="310" t="s">
        <v>575</v>
      </c>
      <c r="C73" s="723">
        <v>525341070</v>
      </c>
      <c r="D73" s="723">
        <v>239042501.45737901</v>
      </c>
      <c r="E73" s="723">
        <v>126629736.00000001</v>
      </c>
      <c r="F73" s="723">
        <v>891013307.45737898</v>
      </c>
      <c r="G73" s="720"/>
      <c r="H73" s="710"/>
      <c r="I73" s="717">
        <v>35</v>
      </c>
      <c r="J73" s="310" t="s">
        <v>575</v>
      </c>
      <c r="K73" s="723">
        <v>525341</v>
      </c>
      <c r="L73" s="723">
        <v>239043</v>
      </c>
      <c r="M73" s="723">
        <v>126630</v>
      </c>
      <c r="N73" s="719">
        <f t="shared" si="1"/>
        <v>891014</v>
      </c>
      <c r="O73" s="720"/>
      <c r="P73" s="710"/>
      <c r="Q73" s="710"/>
      <c r="R73" s="710"/>
      <c r="S73" s="710"/>
      <c r="T73" s="710"/>
      <c r="U73" s="710"/>
      <c r="V73" s="710"/>
      <c r="W73" s="710"/>
      <c r="X73" s="710"/>
      <c r="Y73" s="710"/>
      <c r="Z73" s="710"/>
    </row>
    <row r="74" spans="1:26" ht="15.5">
      <c r="A74" s="724"/>
      <c r="B74" s="724" t="s">
        <v>1380</v>
      </c>
      <c r="C74" s="725">
        <f t="shared" ref="C74:E74" si="2">SUM(C49:C72)</f>
        <v>30361913981.759995</v>
      </c>
      <c r="D74" s="725">
        <f t="shared" si="2"/>
        <v>16465948095.343353</v>
      </c>
      <c r="E74" s="725">
        <f t="shared" si="2"/>
        <v>7400815648.3199987</v>
      </c>
      <c r="F74" s="725">
        <f>SUM(F49:F73)</f>
        <v>55119691032.880737</v>
      </c>
      <c r="G74" s="726"/>
      <c r="H74" s="710"/>
      <c r="I74" s="724"/>
      <c r="J74" s="724" t="s">
        <v>1380</v>
      </c>
      <c r="K74" s="725">
        <f t="shared" ref="K74:M74" si="3">SUM(K49:K72)</f>
        <v>30361913</v>
      </c>
      <c r="L74" s="725">
        <f t="shared" si="3"/>
        <v>16465947</v>
      </c>
      <c r="M74" s="725">
        <f t="shared" si="3"/>
        <v>7400814</v>
      </c>
      <c r="N74" s="725">
        <f>SUM(N49:N73)</f>
        <v>55119688</v>
      </c>
      <c r="O74" s="726"/>
      <c r="P74" s="710"/>
      <c r="Q74" s="710"/>
      <c r="R74" s="710"/>
      <c r="S74" s="710"/>
      <c r="T74" s="710"/>
      <c r="U74" s="710"/>
      <c r="V74" s="710"/>
      <c r="W74" s="710"/>
      <c r="X74" s="710"/>
      <c r="Y74" s="710"/>
      <c r="Z74" s="710"/>
    </row>
    <row r="75" spans="1:26" ht="15.5">
      <c r="A75" s="707"/>
      <c r="B75" s="710"/>
      <c r="C75" s="708"/>
      <c r="D75" s="708"/>
      <c r="E75" s="708"/>
      <c r="F75" s="708"/>
      <c r="G75" s="710"/>
      <c r="H75" s="710"/>
      <c r="I75" s="710"/>
      <c r="J75" s="710"/>
      <c r="K75" s="710"/>
      <c r="L75" s="710"/>
      <c r="M75" s="710"/>
      <c r="N75" s="710"/>
      <c r="O75" s="710"/>
      <c r="P75" s="710"/>
      <c r="Q75" s="710"/>
      <c r="R75" s="710"/>
      <c r="S75" s="710"/>
      <c r="T75" s="710"/>
      <c r="U75" s="710"/>
      <c r="V75" s="710"/>
      <c r="W75" s="710"/>
      <c r="X75" s="710"/>
      <c r="Y75" s="710"/>
      <c r="Z75" s="710"/>
    </row>
    <row r="76" spans="1:26" ht="15.5">
      <c r="A76" s="707"/>
      <c r="B76" s="710"/>
      <c r="C76" s="708"/>
      <c r="D76" s="708"/>
      <c r="E76" s="708"/>
      <c r="F76" s="708"/>
      <c r="G76" s="710"/>
      <c r="H76" s="710"/>
      <c r="I76" s="710"/>
      <c r="J76" s="710"/>
      <c r="K76" s="710"/>
      <c r="L76" s="710"/>
      <c r="M76" s="710"/>
      <c r="N76" s="710"/>
      <c r="O76" s="710"/>
      <c r="P76" s="710"/>
      <c r="Q76" s="710"/>
      <c r="R76" s="710"/>
      <c r="S76" s="710"/>
      <c r="T76" s="710"/>
      <c r="U76" s="710"/>
      <c r="V76" s="710"/>
      <c r="W76" s="710"/>
      <c r="X76" s="710"/>
      <c r="Y76" s="710"/>
      <c r="Z76" s="710"/>
    </row>
    <row r="77" spans="1:26" ht="15.5">
      <c r="A77" s="707"/>
      <c r="B77" s="710"/>
      <c r="C77" s="708"/>
      <c r="D77" s="708"/>
      <c r="E77" s="708"/>
      <c r="F77" s="708"/>
      <c r="G77" s="710"/>
      <c r="H77" s="710"/>
      <c r="I77" s="710"/>
      <c r="J77" s="710"/>
      <c r="K77" s="710"/>
      <c r="L77" s="710"/>
      <c r="M77" s="710"/>
      <c r="N77" s="710"/>
      <c r="O77" s="710"/>
      <c r="P77" s="710"/>
      <c r="Q77" s="710"/>
      <c r="R77" s="710"/>
      <c r="S77" s="710"/>
      <c r="T77" s="710"/>
      <c r="U77" s="710"/>
      <c r="V77" s="710"/>
      <c r="W77" s="710"/>
      <c r="X77" s="710"/>
      <c r="Y77" s="710"/>
      <c r="Z77" s="710"/>
    </row>
    <row r="78" spans="1:26" ht="15.5">
      <c r="A78" s="707"/>
      <c r="B78" s="710"/>
      <c r="C78" s="708"/>
      <c r="D78" s="708"/>
      <c r="E78" s="708"/>
      <c r="F78" s="708"/>
      <c r="G78" s="710"/>
      <c r="H78" s="710"/>
      <c r="I78" s="710"/>
      <c r="J78" s="710"/>
      <c r="K78" s="710"/>
      <c r="L78" s="710"/>
      <c r="M78" s="710"/>
      <c r="N78" s="710"/>
      <c r="O78" s="710"/>
      <c r="P78" s="710"/>
      <c r="Q78" s="710"/>
      <c r="R78" s="710"/>
      <c r="S78" s="710"/>
      <c r="T78" s="710"/>
      <c r="U78" s="710"/>
      <c r="V78" s="710"/>
      <c r="W78" s="710"/>
      <c r="X78" s="710"/>
      <c r="Y78" s="710"/>
      <c r="Z78" s="710"/>
    </row>
    <row r="79" spans="1:26" ht="15.5">
      <c r="A79" s="707"/>
      <c r="B79" s="710"/>
      <c r="C79" s="708"/>
      <c r="D79" s="708"/>
      <c r="E79" s="708"/>
      <c r="F79" s="708"/>
      <c r="G79" s="710"/>
      <c r="H79" s="710"/>
      <c r="I79" s="710"/>
      <c r="J79" s="710"/>
      <c r="K79" s="710"/>
      <c r="L79" s="710"/>
      <c r="M79" s="710"/>
      <c r="N79" s="710"/>
      <c r="O79" s="710"/>
      <c r="P79" s="710"/>
      <c r="Q79" s="710"/>
      <c r="R79" s="710"/>
      <c r="S79" s="710"/>
      <c r="T79" s="710"/>
      <c r="U79" s="710"/>
      <c r="V79" s="710"/>
      <c r="W79" s="710"/>
      <c r="X79" s="710"/>
      <c r="Y79" s="710"/>
      <c r="Z79" s="710"/>
    </row>
    <row r="80" spans="1:26" ht="15.5">
      <c r="A80" s="707"/>
      <c r="B80" s="710"/>
      <c r="C80" s="708"/>
      <c r="D80" s="708"/>
      <c r="E80" s="708"/>
      <c r="F80" s="708"/>
      <c r="G80" s="710"/>
      <c r="H80" s="710"/>
      <c r="I80" s="710"/>
      <c r="J80" s="710"/>
      <c r="K80" s="710"/>
      <c r="L80" s="710"/>
      <c r="M80" s="710"/>
      <c r="N80" s="710"/>
      <c r="O80" s="710"/>
      <c r="P80" s="710"/>
      <c r="Q80" s="710"/>
      <c r="R80" s="710"/>
      <c r="S80" s="710"/>
      <c r="T80" s="710"/>
      <c r="U80" s="710"/>
      <c r="V80" s="710"/>
      <c r="W80" s="710"/>
      <c r="X80" s="710"/>
      <c r="Y80" s="710"/>
      <c r="Z80" s="710"/>
    </row>
    <row r="81" spans="1:26" ht="15.5">
      <c r="A81" s="707"/>
      <c r="B81" s="710"/>
      <c r="C81" s="708"/>
      <c r="D81" s="708"/>
      <c r="E81" s="708"/>
      <c r="F81" s="708"/>
      <c r="G81" s="710"/>
      <c r="H81" s="710"/>
      <c r="I81" s="710"/>
      <c r="J81" s="710"/>
      <c r="K81" s="710"/>
      <c r="L81" s="710"/>
      <c r="M81" s="710"/>
      <c r="N81" s="710"/>
      <c r="O81" s="710"/>
      <c r="P81" s="710"/>
      <c r="Q81" s="710"/>
      <c r="R81" s="710"/>
      <c r="S81" s="710"/>
      <c r="T81" s="710"/>
      <c r="U81" s="710"/>
      <c r="V81" s="710"/>
      <c r="W81" s="710"/>
      <c r="X81" s="710"/>
      <c r="Y81" s="710"/>
      <c r="Z81" s="710"/>
    </row>
    <row r="82" spans="1:26" ht="15.5">
      <c r="A82" s="707"/>
      <c r="B82" s="710"/>
      <c r="C82" s="708"/>
      <c r="D82" s="708"/>
      <c r="E82" s="708"/>
      <c r="F82" s="708"/>
      <c r="G82" s="710"/>
      <c r="H82" s="710"/>
      <c r="I82" s="710"/>
      <c r="J82" s="710"/>
      <c r="K82" s="710"/>
      <c r="L82" s="710"/>
      <c r="M82" s="710"/>
      <c r="N82" s="710"/>
      <c r="O82" s="710"/>
      <c r="P82" s="710"/>
      <c r="Q82" s="710"/>
      <c r="R82" s="710"/>
      <c r="S82" s="710"/>
      <c r="T82" s="710"/>
      <c r="U82" s="710"/>
      <c r="V82" s="710"/>
      <c r="W82" s="710"/>
      <c r="X82" s="710"/>
      <c r="Y82" s="710"/>
      <c r="Z82" s="710"/>
    </row>
    <row r="83" spans="1:26" ht="15.5">
      <c r="A83" s="707"/>
      <c r="B83" s="710"/>
      <c r="C83" s="708"/>
      <c r="D83" s="708"/>
      <c r="E83" s="708"/>
      <c r="F83" s="708"/>
      <c r="G83" s="710"/>
      <c r="H83" s="710"/>
      <c r="I83" s="710"/>
      <c r="J83" s="710"/>
      <c r="K83" s="710"/>
      <c r="L83" s="710"/>
      <c r="M83" s="710"/>
      <c r="N83" s="710"/>
      <c r="O83" s="710"/>
      <c r="P83" s="710"/>
      <c r="Q83" s="710"/>
      <c r="R83" s="710"/>
      <c r="S83" s="710"/>
      <c r="T83" s="710"/>
      <c r="U83" s="710"/>
      <c r="V83" s="710"/>
      <c r="W83" s="710"/>
      <c r="X83" s="710"/>
      <c r="Y83" s="710"/>
      <c r="Z83" s="710"/>
    </row>
    <row r="84" spans="1:26" ht="15.5">
      <c r="A84" s="707"/>
      <c r="B84" s="710"/>
      <c r="C84" s="708"/>
      <c r="D84" s="708"/>
      <c r="E84" s="708"/>
      <c r="F84" s="708"/>
      <c r="G84" s="710"/>
      <c r="H84" s="710"/>
      <c r="I84" s="710"/>
      <c r="J84" s="710"/>
      <c r="K84" s="710"/>
      <c r="L84" s="710"/>
      <c r="M84" s="710"/>
      <c r="N84" s="710"/>
      <c r="O84" s="710"/>
      <c r="P84" s="710"/>
      <c r="Q84" s="710"/>
      <c r="R84" s="710"/>
      <c r="S84" s="710"/>
      <c r="T84" s="710"/>
      <c r="U84" s="710"/>
      <c r="V84" s="710"/>
      <c r="W84" s="710"/>
      <c r="X84" s="710"/>
      <c r="Y84" s="710"/>
      <c r="Z84" s="710"/>
    </row>
    <row r="85" spans="1:26" ht="15.5">
      <c r="A85" s="707"/>
      <c r="B85" s="710"/>
      <c r="C85" s="708"/>
      <c r="D85" s="708"/>
      <c r="E85" s="708"/>
      <c r="F85" s="708"/>
      <c r="G85" s="710"/>
      <c r="H85" s="710"/>
      <c r="I85" s="710"/>
      <c r="J85" s="710"/>
      <c r="K85" s="710"/>
      <c r="L85" s="710"/>
      <c r="M85" s="710"/>
      <c r="N85" s="710"/>
      <c r="O85" s="710"/>
      <c r="P85" s="710"/>
      <c r="Q85" s="710"/>
      <c r="R85" s="710"/>
      <c r="S85" s="710"/>
      <c r="T85" s="710"/>
      <c r="U85" s="710"/>
      <c r="V85" s="710"/>
      <c r="W85" s="710"/>
      <c r="X85" s="710"/>
      <c r="Y85" s="710"/>
      <c r="Z85" s="710"/>
    </row>
    <row r="86" spans="1:26" ht="15.5">
      <c r="A86" s="707"/>
      <c r="B86" s="710"/>
      <c r="C86" s="708"/>
      <c r="D86" s="708"/>
      <c r="E86" s="708"/>
      <c r="F86" s="708"/>
      <c r="G86" s="710"/>
      <c r="H86" s="710"/>
      <c r="I86" s="710"/>
      <c r="J86" s="710"/>
      <c r="K86" s="710"/>
      <c r="L86" s="710"/>
      <c r="M86" s="710"/>
      <c r="N86" s="710"/>
      <c r="O86" s="710"/>
      <c r="P86" s="710"/>
      <c r="Q86" s="710"/>
      <c r="R86" s="710"/>
      <c r="S86" s="710"/>
      <c r="T86" s="710"/>
      <c r="U86" s="710"/>
      <c r="V86" s="710"/>
      <c r="W86" s="710"/>
      <c r="X86" s="710"/>
      <c r="Y86" s="710"/>
      <c r="Z86" s="710"/>
    </row>
    <row r="87" spans="1:26" ht="15.5">
      <c r="A87" s="707"/>
      <c r="B87" s="710"/>
      <c r="C87" s="708"/>
      <c r="D87" s="708"/>
      <c r="E87" s="708"/>
      <c r="F87" s="708"/>
      <c r="G87" s="710"/>
      <c r="H87" s="710"/>
      <c r="I87" s="710"/>
      <c r="J87" s="710"/>
      <c r="K87" s="710"/>
      <c r="L87" s="710"/>
      <c r="M87" s="710"/>
      <c r="N87" s="710"/>
      <c r="O87" s="710"/>
      <c r="P87" s="710"/>
      <c r="Q87" s="710"/>
      <c r="R87" s="710"/>
      <c r="S87" s="710"/>
      <c r="T87" s="710"/>
      <c r="U87" s="710"/>
      <c r="V87" s="710"/>
      <c r="W87" s="710"/>
      <c r="X87" s="710"/>
      <c r="Y87" s="710"/>
      <c r="Z87" s="710"/>
    </row>
    <row r="88" spans="1:26" ht="15.5">
      <c r="A88" s="707"/>
      <c r="B88" s="710"/>
      <c r="C88" s="708"/>
      <c r="D88" s="708"/>
      <c r="E88" s="708"/>
      <c r="F88" s="708"/>
      <c r="G88" s="710"/>
      <c r="H88" s="710"/>
      <c r="I88" s="710"/>
      <c r="J88" s="710"/>
      <c r="K88" s="710"/>
      <c r="L88" s="710"/>
      <c r="M88" s="710"/>
      <c r="N88" s="710"/>
      <c r="O88" s="710"/>
      <c r="P88" s="710"/>
      <c r="Q88" s="710"/>
      <c r="R88" s="710"/>
      <c r="S88" s="710"/>
      <c r="T88" s="710"/>
      <c r="U88" s="710"/>
      <c r="V88" s="710"/>
      <c r="W88" s="710"/>
      <c r="X88" s="710"/>
      <c r="Y88" s="710"/>
      <c r="Z88" s="710"/>
    </row>
    <row r="89" spans="1:26" ht="15.5">
      <c r="A89" s="707"/>
      <c r="B89" s="710"/>
      <c r="C89" s="708"/>
      <c r="D89" s="708"/>
      <c r="E89" s="708"/>
      <c r="F89" s="708"/>
      <c r="G89" s="710"/>
      <c r="H89" s="710"/>
      <c r="I89" s="710"/>
      <c r="J89" s="710"/>
      <c r="K89" s="710"/>
      <c r="L89" s="710"/>
      <c r="M89" s="710"/>
      <c r="N89" s="710"/>
      <c r="O89" s="710"/>
      <c r="P89" s="710"/>
      <c r="Q89" s="710"/>
      <c r="R89" s="710"/>
      <c r="S89" s="710"/>
      <c r="T89" s="710"/>
      <c r="U89" s="710"/>
      <c r="V89" s="710"/>
      <c r="W89" s="710"/>
      <c r="X89" s="710"/>
      <c r="Y89" s="710"/>
      <c r="Z89" s="710"/>
    </row>
    <row r="90" spans="1:26" ht="15.5">
      <c r="A90" s="707"/>
      <c r="B90" s="710"/>
      <c r="C90" s="708"/>
      <c r="D90" s="708"/>
      <c r="E90" s="708"/>
      <c r="F90" s="708"/>
      <c r="G90" s="710"/>
      <c r="H90" s="710"/>
      <c r="I90" s="710"/>
      <c r="J90" s="710"/>
      <c r="K90" s="710"/>
      <c r="L90" s="710"/>
      <c r="M90" s="710"/>
      <c r="N90" s="710"/>
      <c r="O90" s="710"/>
      <c r="P90" s="710"/>
      <c r="Q90" s="710"/>
      <c r="R90" s="710"/>
      <c r="S90" s="710"/>
      <c r="T90" s="710"/>
      <c r="U90" s="710"/>
      <c r="V90" s="710"/>
      <c r="W90" s="710"/>
      <c r="X90" s="710"/>
      <c r="Y90" s="710"/>
      <c r="Z90" s="710"/>
    </row>
    <row r="91" spans="1:26" ht="15.5">
      <c r="A91" s="707"/>
      <c r="B91" s="710"/>
      <c r="C91" s="708"/>
      <c r="D91" s="708"/>
      <c r="E91" s="708"/>
      <c r="F91" s="708"/>
      <c r="G91" s="710"/>
      <c r="H91" s="710"/>
      <c r="I91" s="710"/>
      <c r="J91" s="710"/>
      <c r="K91" s="710"/>
      <c r="L91" s="710"/>
      <c r="M91" s="710"/>
      <c r="N91" s="710"/>
      <c r="O91" s="710"/>
      <c r="P91" s="710"/>
      <c r="Q91" s="710"/>
      <c r="R91" s="710"/>
      <c r="S91" s="710"/>
      <c r="T91" s="710"/>
      <c r="U91" s="710"/>
      <c r="V91" s="710"/>
      <c r="W91" s="710"/>
      <c r="X91" s="710"/>
      <c r="Y91" s="710"/>
      <c r="Z91" s="710"/>
    </row>
    <row r="92" spans="1:26" ht="15.5">
      <c r="A92" s="707"/>
      <c r="B92" s="710"/>
      <c r="C92" s="708"/>
      <c r="D92" s="708"/>
      <c r="E92" s="708"/>
      <c r="F92" s="708"/>
      <c r="G92" s="710"/>
      <c r="H92" s="710"/>
      <c r="I92" s="710"/>
      <c r="J92" s="710"/>
      <c r="K92" s="710"/>
      <c r="L92" s="710"/>
      <c r="M92" s="710"/>
      <c r="N92" s="710"/>
      <c r="O92" s="710"/>
      <c r="P92" s="710"/>
      <c r="Q92" s="710"/>
      <c r="R92" s="710"/>
      <c r="S92" s="710"/>
      <c r="T92" s="710"/>
      <c r="U92" s="710"/>
      <c r="V92" s="710"/>
      <c r="W92" s="710"/>
      <c r="X92" s="710"/>
      <c r="Y92" s="710"/>
      <c r="Z92" s="710"/>
    </row>
    <row r="93" spans="1:26" ht="15.5">
      <c r="A93" s="707"/>
      <c r="B93" s="710"/>
      <c r="C93" s="708"/>
      <c r="D93" s="708"/>
      <c r="E93" s="708"/>
      <c r="F93" s="708"/>
      <c r="G93" s="710"/>
      <c r="H93" s="710"/>
      <c r="I93" s="710"/>
      <c r="J93" s="710"/>
      <c r="K93" s="710"/>
      <c r="L93" s="710"/>
      <c r="M93" s="710"/>
      <c r="N93" s="710"/>
      <c r="O93" s="710"/>
      <c r="P93" s="710"/>
      <c r="Q93" s="710"/>
      <c r="R93" s="710"/>
      <c r="S93" s="710"/>
      <c r="T93" s="710"/>
      <c r="U93" s="710"/>
      <c r="V93" s="710"/>
      <c r="W93" s="710"/>
      <c r="X93" s="710"/>
      <c r="Y93" s="710"/>
      <c r="Z93" s="710"/>
    </row>
    <row r="94" spans="1:26" ht="15.5">
      <c r="A94" s="707"/>
      <c r="B94" s="710"/>
      <c r="C94" s="708"/>
      <c r="D94" s="708"/>
      <c r="E94" s="708"/>
      <c r="F94" s="708"/>
      <c r="G94" s="710"/>
      <c r="H94" s="710"/>
      <c r="I94" s="710"/>
      <c r="J94" s="710"/>
      <c r="K94" s="710"/>
      <c r="L94" s="710"/>
      <c r="M94" s="710"/>
      <c r="N94" s="710"/>
      <c r="O94" s="710"/>
      <c r="P94" s="710"/>
      <c r="Q94" s="710"/>
      <c r="R94" s="710"/>
      <c r="S94" s="710"/>
      <c r="T94" s="710"/>
      <c r="U94" s="710"/>
      <c r="V94" s="710"/>
      <c r="W94" s="710"/>
      <c r="X94" s="710"/>
      <c r="Y94" s="710"/>
      <c r="Z94" s="710"/>
    </row>
    <row r="95" spans="1:26" ht="15.5">
      <c r="A95" s="707"/>
      <c r="B95" s="710"/>
      <c r="C95" s="708"/>
      <c r="D95" s="708"/>
      <c r="E95" s="708"/>
      <c r="F95" s="708"/>
      <c r="G95" s="710"/>
      <c r="H95" s="710"/>
      <c r="I95" s="710"/>
      <c r="J95" s="710"/>
      <c r="K95" s="710"/>
      <c r="L95" s="710"/>
      <c r="M95" s="710"/>
      <c r="N95" s="710"/>
      <c r="O95" s="710"/>
      <c r="P95" s="710"/>
      <c r="Q95" s="710"/>
      <c r="R95" s="710"/>
      <c r="S95" s="710"/>
      <c r="T95" s="710"/>
      <c r="U95" s="710"/>
      <c r="V95" s="710"/>
      <c r="W95" s="710"/>
      <c r="X95" s="710"/>
      <c r="Y95" s="710"/>
      <c r="Z95" s="710"/>
    </row>
    <row r="96" spans="1:26" ht="15.5">
      <c r="A96" s="707"/>
      <c r="B96" s="710"/>
      <c r="C96" s="708"/>
      <c r="D96" s="708"/>
      <c r="E96" s="708"/>
      <c r="F96" s="708"/>
      <c r="G96" s="710"/>
      <c r="H96" s="710"/>
      <c r="I96" s="710"/>
      <c r="J96" s="710"/>
      <c r="K96" s="710"/>
      <c r="L96" s="710"/>
      <c r="M96" s="710"/>
      <c r="N96" s="710"/>
      <c r="O96" s="710"/>
      <c r="P96" s="710"/>
      <c r="Q96" s="710"/>
      <c r="R96" s="710"/>
      <c r="S96" s="710"/>
      <c r="T96" s="710"/>
      <c r="U96" s="710"/>
      <c r="V96" s="710"/>
      <c r="W96" s="710"/>
      <c r="X96" s="710"/>
      <c r="Y96" s="710"/>
      <c r="Z96" s="710"/>
    </row>
    <row r="97" spans="1:26" ht="15.5">
      <c r="A97" s="707"/>
      <c r="B97" s="710"/>
      <c r="C97" s="708"/>
      <c r="D97" s="708"/>
      <c r="E97" s="708"/>
      <c r="F97" s="708"/>
      <c r="G97" s="710"/>
      <c r="H97" s="710"/>
      <c r="I97" s="710"/>
      <c r="J97" s="710"/>
      <c r="K97" s="710"/>
      <c r="L97" s="710"/>
      <c r="M97" s="710"/>
      <c r="N97" s="710"/>
      <c r="O97" s="710"/>
      <c r="P97" s="710"/>
      <c r="Q97" s="710"/>
      <c r="R97" s="710"/>
      <c r="S97" s="710"/>
      <c r="T97" s="710"/>
      <c r="U97" s="710"/>
      <c r="V97" s="710"/>
      <c r="W97" s="710"/>
      <c r="X97" s="710"/>
      <c r="Y97" s="710"/>
      <c r="Z97" s="710"/>
    </row>
    <row r="98" spans="1:26" ht="15.5">
      <c r="A98" s="707"/>
      <c r="B98" s="710"/>
      <c r="C98" s="708"/>
      <c r="D98" s="708"/>
      <c r="E98" s="708"/>
      <c r="F98" s="708"/>
      <c r="G98" s="710"/>
      <c r="H98" s="710"/>
      <c r="I98" s="710"/>
      <c r="J98" s="710"/>
      <c r="K98" s="710"/>
      <c r="L98" s="710"/>
      <c r="M98" s="710"/>
      <c r="N98" s="710"/>
      <c r="O98" s="710"/>
      <c r="P98" s="710"/>
      <c r="Q98" s="710"/>
      <c r="R98" s="710"/>
      <c r="S98" s="710"/>
      <c r="T98" s="710"/>
      <c r="U98" s="710"/>
      <c r="V98" s="710"/>
      <c r="W98" s="710"/>
      <c r="X98" s="710"/>
      <c r="Y98" s="710"/>
      <c r="Z98" s="710"/>
    </row>
    <row r="99" spans="1:26" ht="15.5">
      <c r="A99" s="707"/>
      <c r="B99" s="710"/>
      <c r="C99" s="708"/>
      <c r="D99" s="708"/>
      <c r="E99" s="708"/>
      <c r="F99" s="708"/>
      <c r="G99" s="710"/>
      <c r="H99" s="710"/>
      <c r="I99" s="710"/>
      <c r="J99" s="710"/>
      <c r="K99" s="710"/>
      <c r="L99" s="710"/>
      <c r="M99" s="710"/>
      <c r="N99" s="710"/>
      <c r="O99" s="710"/>
      <c r="P99" s="710"/>
      <c r="Q99" s="710"/>
      <c r="R99" s="710"/>
      <c r="S99" s="710"/>
      <c r="T99" s="710"/>
      <c r="U99" s="710"/>
      <c r="V99" s="710"/>
      <c r="W99" s="710"/>
      <c r="X99" s="710"/>
      <c r="Y99" s="710"/>
      <c r="Z99" s="710"/>
    </row>
    <row r="100" spans="1:26" ht="15.5">
      <c r="A100" s="707"/>
      <c r="B100" s="710"/>
      <c r="C100" s="708"/>
      <c r="D100" s="708"/>
      <c r="E100" s="708"/>
      <c r="F100" s="708"/>
      <c r="G100" s="710"/>
      <c r="H100" s="710"/>
      <c r="I100" s="710"/>
      <c r="J100" s="710"/>
      <c r="K100" s="710"/>
      <c r="L100" s="710"/>
      <c r="M100" s="710"/>
      <c r="N100" s="710"/>
      <c r="O100" s="710"/>
      <c r="P100" s="710"/>
      <c r="Q100" s="710"/>
      <c r="R100" s="710"/>
      <c r="S100" s="710"/>
      <c r="T100" s="710"/>
      <c r="U100" s="710"/>
      <c r="V100" s="710"/>
      <c r="W100" s="710"/>
      <c r="X100" s="710"/>
      <c r="Y100" s="710"/>
      <c r="Z100" s="710"/>
    </row>
    <row r="101" spans="1:26" ht="15.5">
      <c r="A101" s="707"/>
      <c r="B101" s="710"/>
      <c r="C101" s="708"/>
      <c r="D101" s="708"/>
      <c r="E101" s="708"/>
      <c r="F101" s="708"/>
      <c r="G101" s="710"/>
      <c r="H101" s="710"/>
      <c r="I101" s="710"/>
      <c r="J101" s="710"/>
      <c r="K101" s="710"/>
      <c r="L101" s="710"/>
      <c r="M101" s="710"/>
      <c r="N101" s="710"/>
      <c r="O101" s="710"/>
      <c r="P101" s="710"/>
      <c r="Q101" s="710"/>
      <c r="R101" s="710"/>
      <c r="S101" s="710"/>
      <c r="T101" s="710"/>
      <c r="U101" s="710"/>
      <c r="V101" s="710"/>
      <c r="W101" s="710"/>
      <c r="X101" s="710"/>
      <c r="Y101" s="710"/>
      <c r="Z101" s="710"/>
    </row>
    <row r="102" spans="1:26" ht="15.5">
      <c r="A102" s="707"/>
      <c r="B102" s="710"/>
      <c r="C102" s="708"/>
      <c r="D102" s="708"/>
      <c r="E102" s="708"/>
      <c r="F102" s="708"/>
      <c r="G102" s="710"/>
      <c r="H102" s="710"/>
      <c r="I102" s="710"/>
      <c r="J102" s="710"/>
      <c r="K102" s="710"/>
      <c r="L102" s="710"/>
      <c r="M102" s="710"/>
      <c r="N102" s="710"/>
      <c r="O102" s="710"/>
      <c r="P102" s="710"/>
      <c r="Q102" s="710"/>
      <c r="R102" s="710"/>
      <c r="S102" s="710"/>
      <c r="T102" s="710"/>
      <c r="U102" s="710"/>
      <c r="V102" s="710"/>
      <c r="W102" s="710"/>
      <c r="X102" s="710"/>
      <c r="Y102" s="710"/>
      <c r="Z102" s="710"/>
    </row>
    <row r="103" spans="1:26" ht="15.5">
      <c r="A103" s="707"/>
      <c r="B103" s="710"/>
      <c r="C103" s="708"/>
      <c r="D103" s="708"/>
      <c r="E103" s="708"/>
      <c r="F103" s="708"/>
      <c r="G103" s="710"/>
      <c r="H103" s="710"/>
      <c r="I103" s="710"/>
      <c r="J103" s="710"/>
      <c r="K103" s="710"/>
      <c r="L103" s="710"/>
      <c r="M103" s="710"/>
      <c r="N103" s="710"/>
      <c r="O103" s="710"/>
      <c r="P103" s="710"/>
      <c r="Q103" s="710"/>
      <c r="R103" s="710"/>
      <c r="S103" s="710"/>
      <c r="T103" s="710"/>
      <c r="U103" s="710"/>
      <c r="V103" s="710"/>
      <c r="W103" s="710"/>
      <c r="X103" s="710"/>
      <c r="Y103" s="710"/>
      <c r="Z103" s="710"/>
    </row>
    <row r="104" spans="1:26" ht="15.5">
      <c r="A104" s="707"/>
      <c r="B104" s="710"/>
      <c r="C104" s="708"/>
      <c r="D104" s="708"/>
      <c r="E104" s="708"/>
      <c r="F104" s="708"/>
      <c r="G104" s="710"/>
      <c r="H104" s="710"/>
      <c r="I104" s="710"/>
      <c r="J104" s="710"/>
      <c r="K104" s="710"/>
      <c r="L104" s="710"/>
      <c r="M104" s="710"/>
      <c r="N104" s="710"/>
      <c r="O104" s="710"/>
      <c r="P104" s="710"/>
      <c r="Q104" s="710"/>
      <c r="R104" s="710"/>
      <c r="S104" s="710"/>
      <c r="T104" s="710"/>
      <c r="U104" s="710"/>
      <c r="V104" s="710"/>
      <c r="W104" s="710"/>
      <c r="X104" s="710"/>
      <c r="Y104" s="710"/>
      <c r="Z104" s="710"/>
    </row>
    <row r="105" spans="1:26" ht="15.5">
      <c r="A105" s="707"/>
      <c r="B105" s="710"/>
      <c r="C105" s="708"/>
      <c r="D105" s="708"/>
      <c r="E105" s="708"/>
      <c r="F105" s="708"/>
      <c r="G105" s="710"/>
      <c r="H105" s="710"/>
      <c r="I105" s="710"/>
      <c r="J105" s="710"/>
      <c r="K105" s="710"/>
      <c r="L105" s="710"/>
      <c r="M105" s="710"/>
      <c r="N105" s="710"/>
      <c r="O105" s="710"/>
      <c r="P105" s="710"/>
      <c r="Q105" s="710"/>
      <c r="R105" s="710"/>
      <c r="S105" s="710"/>
      <c r="T105" s="710"/>
      <c r="U105" s="710"/>
      <c r="V105" s="710"/>
      <c r="W105" s="710"/>
      <c r="X105" s="710"/>
      <c r="Y105" s="710"/>
      <c r="Z105" s="710"/>
    </row>
    <row r="106" spans="1:26" ht="15.5">
      <c r="A106" s="707"/>
      <c r="B106" s="710"/>
      <c r="C106" s="708"/>
      <c r="D106" s="708"/>
      <c r="E106" s="708"/>
      <c r="F106" s="708"/>
      <c r="G106" s="710"/>
      <c r="H106" s="710"/>
      <c r="I106" s="710"/>
      <c r="J106" s="710"/>
      <c r="K106" s="710"/>
      <c r="L106" s="710"/>
      <c r="M106" s="710"/>
      <c r="N106" s="710"/>
      <c r="O106" s="710"/>
      <c r="P106" s="710"/>
      <c r="Q106" s="710"/>
      <c r="R106" s="710"/>
      <c r="S106" s="710"/>
      <c r="T106" s="710"/>
      <c r="U106" s="710"/>
      <c r="V106" s="710"/>
      <c r="W106" s="710"/>
      <c r="X106" s="710"/>
      <c r="Y106" s="710"/>
      <c r="Z106" s="710"/>
    </row>
    <row r="107" spans="1:26" ht="15.5">
      <c r="A107" s="707"/>
      <c r="B107" s="710"/>
      <c r="C107" s="708"/>
      <c r="D107" s="708"/>
      <c r="E107" s="708"/>
      <c r="F107" s="708"/>
      <c r="G107" s="710"/>
      <c r="H107" s="710"/>
      <c r="I107" s="710"/>
      <c r="J107" s="710"/>
      <c r="K107" s="710"/>
      <c r="L107" s="710"/>
      <c r="M107" s="710"/>
      <c r="N107" s="710"/>
      <c r="O107" s="710"/>
      <c r="P107" s="710"/>
      <c r="Q107" s="710"/>
      <c r="R107" s="710"/>
      <c r="S107" s="710"/>
      <c r="T107" s="710"/>
      <c r="U107" s="710"/>
      <c r="V107" s="710"/>
      <c r="W107" s="710"/>
      <c r="X107" s="710"/>
      <c r="Y107" s="710"/>
      <c r="Z107" s="710"/>
    </row>
    <row r="108" spans="1:26" ht="15.5">
      <c r="A108" s="707"/>
      <c r="B108" s="710"/>
      <c r="C108" s="708"/>
      <c r="D108" s="708"/>
      <c r="E108" s="708"/>
      <c r="F108" s="708"/>
      <c r="G108" s="710"/>
      <c r="H108" s="710"/>
      <c r="I108" s="710"/>
      <c r="J108" s="710"/>
      <c r="K108" s="710"/>
      <c r="L108" s="710"/>
      <c r="M108" s="710"/>
      <c r="N108" s="710"/>
      <c r="O108" s="710"/>
      <c r="P108" s="710"/>
      <c r="Q108" s="710"/>
      <c r="R108" s="710"/>
      <c r="S108" s="710"/>
      <c r="T108" s="710"/>
      <c r="U108" s="710"/>
      <c r="V108" s="710"/>
      <c r="W108" s="710"/>
      <c r="X108" s="710"/>
      <c r="Y108" s="710"/>
      <c r="Z108" s="710"/>
    </row>
    <row r="109" spans="1:26" ht="15.5">
      <c r="A109" s="707"/>
      <c r="B109" s="710"/>
      <c r="C109" s="708"/>
      <c r="D109" s="708"/>
      <c r="E109" s="708"/>
      <c r="F109" s="708"/>
      <c r="G109" s="710"/>
      <c r="H109" s="710"/>
      <c r="I109" s="710"/>
      <c r="J109" s="710"/>
      <c r="K109" s="710"/>
      <c r="L109" s="710"/>
      <c r="M109" s="710"/>
      <c r="N109" s="710"/>
      <c r="O109" s="710"/>
      <c r="P109" s="710"/>
      <c r="Q109" s="710"/>
      <c r="R109" s="710"/>
      <c r="S109" s="710"/>
      <c r="T109" s="710"/>
      <c r="U109" s="710"/>
      <c r="V109" s="710"/>
      <c r="W109" s="710"/>
      <c r="X109" s="710"/>
      <c r="Y109" s="710"/>
      <c r="Z109" s="710"/>
    </row>
    <row r="110" spans="1:26" ht="15.5">
      <c r="A110" s="707"/>
      <c r="B110" s="710"/>
      <c r="C110" s="708"/>
      <c r="D110" s="708"/>
      <c r="E110" s="708"/>
      <c r="F110" s="708"/>
      <c r="G110" s="710"/>
      <c r="H110" s="710"/>
      <c r="I110" s="710"/>
      <c r="J110" s="710"/>
      <c r="K110" s="710"/>
      <c r="L110" s="710"/>
      <c r="M110" s="710"/>
      <c r="N110" s="710"/>
      <c r="O110" s="710"/>
      <c r="P110" s="710"/>
      <c r="Q110" s="710"/>
      <c r="R110" s="710"/>
      <c r="S110" s="710"/>
      <c r="T110" s="710"/>
      <c r="U110" s="710"/>
      <c r="V110" s="710"/>
      <c r="W110" s="710"/>
      <c r="X110" s="710"/>
      <c r="Y110" s="710"/>
      <c r="Z110" s="710"/>
    </row>
    <row r="111" spans="1:26" ht="15.5">
      <c r="A111" s="707"/>
      <c r="B111" s="710"/>
      <c r="C111" s="708"/>
      <c r="D111" s="708"/>
      <c r="E111" s="708"/>
      <c r="F111" s="708"/>
      <c r="G111" s="710"/>
      <c r="H111" s="710"/>
      <c r="I111" s="710"/>
      <c r="J111" s="710"/>
      <c r="K111" s="710"/>
      <c r="L111" s="710"/>
      <c r="M111" s="710"/>
      <c r="N111" s="710"/>
      <c r="O111" s="710"/>
      <c r="P111" s="710"/>
      <c r="Q111" s="710"/>
      <c r="R111" s="710"/>
      <c r="S111" s="710"/>
      <c r="T111" s="710"/>
      <c r="U111" s="710"/>
      <c r="V111" s="710"/>
      <c r="W111" s="710"/>
      <c r="X111" s="710"/>
      <c r="Y111" s="710"/>
      <c r="Z111" s="710"/>
    </row>
    <row r="112" spans="1:26" ht="15.5">
      <c r="A112" s="707"/>
      <c r="B112" s="710"/>
      <c r="C112" s="708"/>
      <c r="D112" s="708"/>
      <c r="E112" s="708"/>
      <c r="F112" s="708"/>
      <c r="G112" s="710"/>
      <c r="H112" s="710"/>
      <c r="I112" s="710"/>
      <c r="J112" s="710"/>
      <c r="K112" s="710"/>
      <c r="L112" s="710"/>
      <c r="M112" s="710"/>
      <c r="N112" s="710"/>
      <c r="O112" s="710"/>
      <c r="P112" s="710"/>
      <c r="Q112" s="710"/>
      <c r="R112" s="710"/>
      <c r="S112" s="710"/>
      <c r="T112" s="710"/>
      <c r="U112" s="710"/>
      <c r="V112" s="710"/>
      <c r="W112" s="710"/>
      <c r="X112" s="710"/>
      <c r="Y112" s="710"/>
      <c r="Z112" s="710"/>
    </row>
    <row r="113" spans="1:26" ht="15.5">
      <c r="A113" s="707"/>
      <c r="B113" s="710"/>
      <c r="C113" s="708"/>
      <c r="D113" s="708"/>
      <c r="E113" s="708"/>
      <c r="F113" s="708"/>
      <c r="G113" s="710"/>
      <c r="H113" s="710"/>
      <c r="I113" s="710"/>
      <c r="J113" s="710"/>
      <c r="K113" s="710"/>
      <c r="L113" s="710"/>
      <c r="M113" s="710"/>
      <c r="N113" s="710"/>
      <c r="O113" s="710"/>
      <c r="P113" s="710"/>
      <c r="Q113" s="710"/>
      <c r="R113" s="710"/>
      <c r="S113" s="710"/>
      <c r="T113" s="710"/>
      <c r="U113" s="710"/>
      <c r="V113" s="710"/>
      <c r="W113" s="710"/>
      <c r="X113" s="710"/>
      <c r="Y113" s="710"/>
      <c r="Z113" s="710"/>
    </row>
    <row r="114" spans="1:26" ht="15.5">
      <c r="A114" s="707"/>
      <c r="B114" s="710"/>
      <c r="C114" s="708"/>
      <c r="D114" s="708"/>
      <c r="E114" s="708"/>
      <c r="F114" s="708"/>
      <c r="G114" s="710"/>
      <c r="H114" s="710"/>
      <c r="I114" s="710"/>
      <c r="J114" s="710"/>
      <c r="K114" s="710"/>
      <c r="L114" s="710"/>
      <c r="M114" s="710"/>
      <c r="N114" s="710"/>
      <c r="O114" s="710"/>
      <c r="P114" s="710"/>
      <c r="Q114" s="710"/>
      <c r="R114" s="710"/>
      <c r="S114" s="710"/>
      <c r="T114" s="710"/>
      <c r="U114" s="710"/>
      <c r="V114" s="710"/>
      <c r="W114" s="710"/>
      <c r="X114" s="710"/>
      <c r="Y114" s="710"/>
      <c r="Z114" s="710"/>
    </row>
    <row r="115" spans="1:26" ht="15.5">
      <c r="A115" s="707"/>
      <c r="B115" s="710"/>
      <c r="C115" s="708"/>
      <c r="D115" s="708"/>
      <c r="E115" s="708"/>
      <c r="F115" s="708"/>
      <c r="G115" s="710"/>
      <c r="H115" s="710"/>
      <c r="I115" s="710"/>
      <c r="J115" s="710"/>
      <c r="K115" s="710"/>
      <c r="L115" s="710"/>
      <c r="M115" s="710"/>
      <c r="N115" s="710"/>
      <c r="O115" s="710"/>
      <c r="P115" s="710"/>
      <c r="Q115" s="710"/>
      <c r="R115" s="710"/>
      <c r="S115" s="710"/>
      <c r="T115" s="710"/>
      <c r="U115" s="710"/>
      <c r="V115" s="710"/>
      <c r="W115" s="710"/>
      <c r="X115" s="710"/>
      <c r="Y115" s="710"/>
      <c r="Z115" s="710"/>
    </row>
    <row r="116" spans="1:26" ht="15.5">
      <c r="A116" s="707"/>
      <c r="B116" s="710"/>
      <c r="C116" s="708"/>
      <c r="D116" s="708"/>
      <c r="E116" s="708"/>
      <c r="F116" s="708"/>
      <c r="G116" s="710"/>
      <c r="H116" s="710"/>
      <c r="I116" s="710"/>
      <c r="J116" s="710"/>
      <c r="K116" s="710"/>
      <c r="L116" s="710"/>
      <c r="M116" s="710"/>
      <c r="N116" s="710"/>
      <c r="O116" s="710"/>
      <c r="P116" s="710"/>
      <c r="Q116" s="710"/>
      <c r="R116" s="710"/>
      <c r="S116" s="710"/>
      <c r="T116" s="710"/>
      <c r="U116" s="710"/>
      <c r="V116" s="710"/>
      <c r="W116" s="710"/>
      <c r="X116" s="710"/>
      <c r="Y116" s="710"/>
      <c r="Z116" s="710"/>
    </row>
    <row r="117" spans="1:26" ht="15.5">
      <c r="A117" s="707"/>
      <c r="B117" s="710"/>
      <c r="C117" s="708"/>
      <c r="D117" s="708"/>
      <c r="E117" s="708"/>
      <c r="F117" s="708"/>
      <c r="G117" s="710"/>
      <c r="H117" s="710"/>
      <c r="I117" s="710"/>
      <c r="J117" s="710"/>
      <c r="K117" s="710"/>
      <c r="L117" s="710"/>
      <c r="M117" s="710"/>
      <c r="N117" s="710"/>
      <c r="O117" s="710"/>
      <c r="P117" s="710"/>
      <c r="Q117" s="710"/>
      <c r="R117" s="710"/>
      <c r="S117" s="710"/>
      <c r="T117" s="710"/>
      <c r="U117" s="710"/>
      <c r="V117" s="710"/>
      <c r="W117" s="710"/>
      <c r="X117" s="710"/>
      <c r="Y117" s="710"/>
      <c r="Z117" s="710"/>
    </row>
    <row r="118" spans="1:26" ht="15.5">
      <c r="A118" s="707"/>
      <c r="B118" s="710"/>
      <c r="C118" s="708"/>
      <c r="D118" s="708"/>
      <c r="E118" s="708"/>
      <c r="F118" s="708"/>
      <c r="G118" s="710"/>
      <c r="H118" s="710"/>
      <c r="I118" s="710"/>
      <c r="J118" s="710"/>
      <c r="K118" s="710"/>
      <c r="L118" s="710"/>
      <c r="M118" s="710"/>
      <c r="N118" s="710"/>
      <c r="O118" s="710"/>
      <c r="P118" s="710"/>
      <c r="Q118" s="710"/>
      <c r="R118" s="710"/>
      <c r="S118" s="710"/>
      <c r="T118" s="710"/>
      <c r="U118" s="710"/>
      <c r="V118" s="710"/>
      <c r="W118" s="710"/>
      <c r="X118" s="710"/>
      <c r="Y118" s="710"/>
      <c r="Z118" s="710"/>
    </row>
    <row r="119" spans="1:26" ht="15.5">
      <c r="A119" s="707"/>
      <c r="B119" s="710"/>
      <c r="C119" s="708"/>
      <c r="D119" s="708"/>
      <c r="E119" s="708"/>
      <c r="F119" s="708"/>
      <c r="G119" s="710"/>
      <c r="H119" s="710"/>
      <c r="I119" s="710"/>
      <c r="J119" s="710"/>
      <c r="K119" s="710"/>
      <c r="L119" s="710"/>
      <c r="M119" s="710"/>
      <c r="N119" s="710"/>
      <c r="O119" s="710"/>
      <c r="P119" s="710"/>
      <c r="Q119" s="710"/>
      <c r="R119" s="710"/>
      <c r="S119" s="710"/>
      <c r="T119" s="710"/>
      <c r="U119" s="710"/>
      <c r="V119" s="710"/>
      <c r="W119" s="710"/>
      <c r="X119" s="710"/>
      <c r="Y119" s="710"/>
      <c r="Z119" s="710"/>
    </row>
    <row r="120" spans="1:26" ht="15.5">
      <c r="A120" s="707"/>
      <c r="B120" s="710"/>
      <c r="C120" s="708"/>
      <c r="D120" s="708"/>
      <c r="E120" s="708"/>
      <c r="F120" s="708"/>
      <c r="G120" s="710"/>
      <c r="H120" s="710"/>
      <c r="I120" s="710"/>
      <c r="J120" s="710"/>
      <c r="K120" s="710"/>
      <c r="L120" s="710"/>
      <c r="M120" s="710"/>
      <c r="N120" s="710"/>
      <c r="O120" s="710"/>
      <c r="P120" s="710"/>
      <c r="Q120" s="710"/>
      <c r="R120" s="710"/>
      <c r="S120" s="710"/>
      <c r="T120" s="710"/>
      <c r="U120" s="710"/>
      <c r="V120" s="710"/>
      <c r="W120" s="710"/>
      <c r="X120" s="710"/>
      <c r="Y120" s="710"/>
      <c r="Z120" s="710"/>
    </row>
    <row r="121" spans="1:26" ht="15.5">
      <c r="A121" s="707"/>
      <c r="B121" s="710"/>
      <c r="C121" s="708"/>
      <c r="D121" s="708"/>
      <c r="E121" s="708"/>
      <c r="F121" s="708"/>
      <c r="G121" s="710"/>
      <c r="H121" s="710"/>
      <c r="I121" s="710"/>
      <c r="J121" s="710"/>
      <c r="K121" s="710"/>
      <c r="L121" s="710"/>
      <c r="M121" s="710"/>
      <c r="N121" s="710"/>
      <c r="O121" s="710"/>
      <c r="P121" s="710"/>
      <c r="Q121" s="710"/>
      <c r="R121" s="710"/>
      <c r="S121" s="710"/>
      <c r="T121" s="710"/>
      <c r="U121" s="710"/>
      <c r="V121" s="710"/>
      <c r="W121" s="710"/>
      <c r="X121" s="710"/>
      <c r="Y121" s="710"/>
      <c r="Z121" s="710"/>
    </row>
    <row r="122" spans="1:26" ht="15.5">
      <c r="A122" s="707"/>
      <c r="B122" s="710"/>
      <c r="C122" s="708"/>
      <c r="D122" s="708"/>
      <c r="E122" s="708"/>
      <c r="F122" s="708"/>
      <c r="G122" s="710"/>
      <c r="H122" s="710"/>
      <c r="I122" s="710"/>
      <c r="J122" s="710"/>
      <c r="K122" s="710"/>
      <c r="L122" s="710"/>
      <c r="M122" s="710"/>
      <c r="N122" s="710"/>
      <c r="O122" s="710"/>
      <c r="P122" s="710"/>
      <c r="Q122" s="710"/>
      <c r="R122" s="710"/>
      <c r="S122" s="710"/>
      <c r="T122" s="710"/>
      <c r="U122" s="710"/>
      <c r="V122" s="710"/>
      <c r="W122" s="710"/>
      <c r="X122" s="710"/>
      <c r="Y122" s="710"/>
      <c r="Z122" s="710"/>
    </row>
    <row r="123" spans="1:26" ht="15.5">
      <c r="A123" s="707"/>
      <c r="B123" s="710"/>
      <c r="C123" s="708"/>
      <c r="D123" s="708"/>
      <c r="E123" s="708"/>
      <c r="F123" s="708"/>
      <c r="G123" s="710"/>
      <c r="H123" s="710"/>
      <c r="I123" s="710"/>
      <c r="J123" s="710"/>
      <c r="K123" s="710"/>
      <c r="L123" s="710"/>
      <c r="M123" s="710"/>
      <c r="N123" s="710"/>
      <c r="O123" s="710"/>
      <c r="P123" s="710"/>
      <c r="Q123" s="710"/>
      <c r="R123" s="710"/>
      <c r="S123" s="710"/>
      <c r="T123" s="710"/>
      <c r="U123" s="710"/>
      <c r="V123" s="710"/>
      <c r="W123" s="710"/>
      <c r="X123" s="710"/>
      <c r="Y123" s="710"/>
      <c r="Z123" s="710"/>
    </row>
    <row r="124" spans="1:26" ht="15.5">
      <c r="A124" s="707"/>
      <c r="B124" s="710"/>
      <c r="C124" s="708"/>
      <c r="D124" s="708"/>
      <c r="E124" s="708"/>
      <c r="F124" s="708"/>
      <c r="G124" s="710"/>
      <c r="H124" s="710"/>
      <c r="I124" s="710"/>
      <c r="J124" s="710"/>
      <c r="K124" s="710"/>
      <c r="L124" s="710"/>
      <c r="M124" s="710"/>
      <c r="N124" s="710"/>
      <c r="O124" s="710"/>
      <c r="P124" s="710"/>
      <c r="Q124" s="710"/>
      <c r="R124" s="710"/>
      <c r="S124" s="710"/>
      <c r="T124" s="710"/>
      <c r="U124" s="710"/>
      <c r="V124" s="710"/>
      <c r="W124" s="710"/>
      <c r="X124" s="710"/>
      <c r="Y124" s="710"/>
      <c r="Z124" s="710"/>
    </row>
    <row r="125" spans="1:26" ht="15.5">
      <c r="A125" s="707"/>
      <c r="B125" s="710"/>
      <c r="C125" s="708"/>
      <c r="D125" s="708"/>
      <c r="E125" s="708"/>
      <c r="F125" s="708"/>
      <c r="G125" s="710"/>
      <c r="H125" s="710"/>
      <c r="I125" s="710"/>
      <c r="J125" s="710"/>
      <c r="K125" s="710"/>
      <c r="L125" s="710"/>
      <c r="M125" s="710"/>
      <c r="N125" s="710"/>
      <c r="O125" s="710"/>
      <c r="P125" s="710"/>
      <c r="Q125" s="710"/>
      <c r="R125" s="710"/>
      <c r="S125" s="710"/>
      <c r="T125" s="710"/>
      <c r="U125" s="710"/>
      <c r="V125" s="710"/>
      <c r="W125" s="710"/>
      <c r="X125" s="710"/>
      <c r="Y125" s="710"/>
      <c r="Z125" s="710"/>
    </row>
    <row r="126" spans="1:26" ht="15.5">
      <c r="A126" s="707"/>
      <c r="B126" s="710"/>
      <c r="C126" s="708"/>
      <c r="D126" s="708"/>
      <c r="E126" s="708"/>
      <c r="F126" s="708"/>
      <c r="G126" s="710"/>
      <c r="H126" s="710"/>
      <c r="I126" s="710"/>
      <c r="J126" s="710"/>
      <c r="K126" s="710"/>
      <c r="L126" s="710"/>
      <c r="M126" s="710"/>
      <c r="N126" s="710"/>
      <c r="O126" s="710"/>
      <c r="P126" s="710"/>
      <c r="Q126" s="710"/>
      <c r="R126" s="710"/>
      <c r="S126" s="710"/>
      <c r="T126" s="710"/>
      <c r="U126" s="710"/>
      <c r="V126" s="710"/>
      <c r="W126" s="710"/>
      <c r="X126" s="710"/>
      <c r="Y126" s="710"/>
      <c r="Z126" s="710"/>
    </row>
    <row r="127" spans="1:26" ht="15.5">
      <c r="A127" s="707"/>
      <c r="B127" s="710"/>
      <c r="C127" s="708"/>
      <c r="D127" s="708"/>
      <c r="E127" s="708"/>
      <c r="F127" s="708"/>
      <c r="G127" s="710"/>
      <c r="H127" s="710"/>
      <c r="I127" s="710"/>
      <c r="J127" s="710"/>
      <c r="K127" s="710"/>
      <c r="L127" s="710"/>
      <c r="M127" s="710"/>
      <c r="N127" s="710"/>
      <c r="O127" s="710"/>
      <c r="P127" s="710"/>
      <c r="Q127" s="710"/>
      <c r="R127" s="710"/>
      <c r="S127" s="710"/>
      <c r="T127" s="710"/>
      <c r="U127" s="710"/>
      <c r="V127" s="710"/>
      <c r="W127" s="710"/>
      <c r="X127" s="710"/>
      <c r="Y127" s="710"/>
      <c r="Z127" s="710"/>
    </row>
    <row r="128" spans="1:26" ht="15.5">
      <c r="A128" s="707"/>
      <c r="B128" s="710"/>
      <c r="C128" s="708"/>
      <c r="D128" s="708"/>
      <c r="E128" s="708"/>
      <c r="F128" s="708"/>
      <c r="G128" s="710"/>
      <c r="H128" s="710"/>
      <c r="I128" s="710"/>
      <c r="J128" s="710"/>
      <c r="K128" s="710"/>
      <c r="L128" s="710"/>
      <c r="M128" s="710"/>
      <c r="N128" s="710"/>
      <c r="O128" s="710"/>
      <c r="P128" s="710"/>
      <c r="Q128" s="710"/>
      <c r="R128" s="710"/>
      <c r="S128" s="710"/>
      <c r="T128" s="710"/>
      <c r="U128" s="710"/>
      <c r="V128" s="710"/>
      <c r="W128" s="710"/>
      <c r="X128" s="710"/>
      <c r="Y128" s="710"/>
      <c r="Z128" s="710"/>
    </row>
    <row r="129" spans="1:26" ht="15.5">
      <c r="A129" s="707"/>
      <c r="B129" s="710"/>
      <c r="C129" s="708"/>
      <c r="D129" s="708"/>
      <c r="E129" s="708"/>
      <c r="F129" s="708"/>
      <c r="G129" s="710"/>
      <c r="H129" s="710"/>
      <c r="I129" s="710"/>
      <c r="J129" s="710"/>
      <c r="K129" s="710"/>
      <c r="L129" s="710"/>
      <c r="M129" s="710"/>
      <c r="N129" s="710"/>
      <c r="O129" s="710"/>
      <c r="P129" s="710"/>
      <c r="Q129" s="710"/>
      <c r="R129" s="710"/>
      <c r="S129" s="710"/>
      <c r="T129" s="710"/>
      <c r="U129" s="710"/>
      <c r="V129" s="710"/>
      <c r="W129" s="710"/>
      <c r="X129" s="710"/>
      <c r="Y129" s="710"/>
      <c r="Z129" s="710"/>
    </row>
    <row r="130" spans="1:26" ht="15.5">
      <c r="A130" s="707"/>
      <c r="B130" s="710"/>
      <c r="C130" s="708"/>
      <c r="D130" s="708"/>
      <c r="E130" s="708"/>
      <c r="F130" s="708"/>
      <c r="G130" s="710"/>
      <c r="H130" s="710"/>
      <c r="I130" s="710"/>
      <c r="J130" s="710"/>
      <c r="K130" s="710"/>
      <c r="L130" s="710"/>
      <c r="M130" s="710"/>
      <c r="N130" s="710"/>
      <c r="O130" s="710"/>
      <c r="P130" s="710"/>
      <c r="Q130" s="710"/>
      <c r="R130" s="710"/>
      <c r="S130" s="710"/>
      <c r="T130" s="710"/>
      <c r="U130" s="710"/>
      <c r="V130" s="710"/>
      <c r="W130" s="710"/>
      <c r="X130" s="710"/>
      <c r="Y130" s="710"/>
      <c r="Z130" s="710"/>
    </row>
    <row r="131" spans="1:26" ht="15.5">
      <c r="A131" s="707"/>
      <c r="B131" s="710"/>
      <c r="C131" s="708"/>
      <c r="D131" s="708"/>
      <c r="E131" s="708"/>
      <c r="F131" s="708"/>
      <c r="G131" s="710"/>
      <c r="H131" s="710"/>
      <c r="I131" s="710"/>
      <c r="J131" s="710"/>
      <c r="K131" s="710"/>
      <c r="L131" s="710"/>
      <c r="M131" s="710"/>
      <c r="N131" s="710"/>
      <c r="O131" s="710"/>
      <c r="P131" s="710"/>
      <c r="Q131" s="710"/>
      <c r="R131" s="710"/>
      <c r="S131" s="710"/>
      <c r="T131" s="710"/>
      <c r="U131" s="710"/>
      <c r="V131" s="710"/>
      <c r="W131" s="710"/>
      <c r="X131" s="710"/>
      <c r="Y131" s="710"/>
      <c r="Z131" s="710"/>
    </row>
    <row r="132" spans="1:26" ht="15.5">
      <c r="A132" s="707"/>
      <c r="B132" s="710"/>
      <c r="C132" s="708"/>
      <c r="D132" s="708"/>
      <c r="E132" s="708"/>
      <c r="F132" s="708"/>
      <c r="G132" s="710"/>
      <c r="H132" s="710"/>
      <c r="I132" s="710"/>
      <c r="J132" s="710"/>
      <c r="K132" s="710"/>
      <c r="L132" s="710"/>
      <c r="M132" s="710"/>
      <c r="N132" s="710"/>
      <c r="O132" s="710"/>
      <c r="P132" s="710"/>
      <c r="Q132" s="710"/>
      <c r="R132" s="710"/>
      <c r="S132" s="710"/>
      <c r="T132" s="710"/>
      <c r="U132" s="710"/>
      <c r="V132" s="710"/>
      <c r="W132" s="710"/>
      <c r="X132" s="710"/>
      <c r="Y132" s="710"/>
      <c r="Z132" s="710"/>
    </row>
    <row r="133" spans="1:26" ht="15.5">
      <c r="A133" s="707"/>
      <c r="B133" s="710"/>
      <c r="C133" s="708"/>
      <c r="D133" s="708"/>
      <c r="E133" s="708"/>
      <c r="F133" s="708"/>
      <c r="G133" s="710"/>
      <c r="H133" s="710"/>
      <c r="I133" s="710"/>
      <c r="J133" s="710"/>
      <c r="K133" s="710"/>
      <c r="L133" s="710"/>
      <c r="M133" s="710"/>
      <c r="N133" s="710"/>
      <c r="O133" s="710"/>
      <c r="P133" s="710"/>
      <c r="Q133" s="710"/>
      <c r="R133" s="710"/>
      <c r="S133" s="710"/>
      <c r="T133" s="710"/>
      <c r="U133" s="710"/>
      <c r="V133" s="710"/>
      <c r="W133" s="710"/>
      <c r="X133" s="710"/>
      <c r="Y133" s="710"/>
      <c r="Z133" s="710"/>
    </row>
    <row r="134" spans="1:26" ht="15.5">
      <c r="A134" s="707"/>
      <c r="B134" s="710"/>
      <c r="C134" s="708"/>
      <c r="D134" s="708"/>
      <c r="E134" s="708"/>
      <c r="F134" s="708"/>
      <c r="G134" s="710"/>
      <c r="H134" s="710"/>
      <c r="I134" s="710"/>
      <c r="J134" s="710"/>
      <c r="K134" s="710"/>
      <c r="L134" s="710"/>
      <c r="M134" s="710"/>
      <c r="N134" s="710"/>
      <c r="O134" s="710"/>
      <c r="P134" s="710"/>
      <c r="Q134" s="710"/>
      <c r="R134" s="710"/>
      <c r="S134" s="710"/>
      <c r="T134" s="710"/>
      <c r="U134" s="710"/>
      <c r="V134" s="710"/>
      <c r="W134" s="710"/>
      <c r="X134" s="710"/>
      <c r="Y134" s="710"/>
      <c r="Z134" s="710"/>
    </row>
    <row r="135" spans="1:26" ht="15.5">
      <c r="A135" s="707"/>
      <c r="B135" s="710"/>
      <c r="C135" s="708"/>
      <c r="D135" s="708"/>
      <c r="E135" s="708"/>
      <c r="F135" s="708"/>
      <c r="G135" s="710"/>
      <c r="H135" s="710"/>
      <c r="I135" s="710"/>
      <c r="J135" s="710"/>
      <c r="K135" s="710"/>
      <c r="L135" s="710"/>
      <c r="M135" s="710"/>
      <c r="N135" s="710"/>
      <c r="O135" s="710"/>
      <c r="P135" s="710"/>
      <c r="Q135" s="710"/>
      <c r="R135" s="710"/>
      <c r="S135" s="710"/>
      <c r="T135" s="710"/>
      <c r="U135" s="710"/>
      <c r="V135" s="710"/>
      <c r="W135" s="710"/>
      <c r="X135" s="710"/>
      <c r="Y135" s="710"/>
      <c r="Z135" s="710"/>
    </row>
    <row r="136" spans="1:26" ht="15.5">
      <c r="A136" s="707"/>
      <c r="B136" s="710"/>
      <c r="C136" s="708"/>
      <c r="D136" s="708"/>
      <c r="E136" s="708"/>
      <c r="F136" s="708"/>
      <c r="G136" s="710"/>
      <c r="H136" s="710"/>
      <c r="I136" s="710"/>
      <c r="J136" s="710"/>
      <c r="K136" s="710"/>
      <c r="L136" s="710"/>
      <c r="M136" s="710"/>
      <c r="N136" s="710"/>
      <c r="O136" s="710"/>
      <c r="P136" s="710"/>
      <c r="Q136" s="710"/>
      <c r="R136" s="710"/>
      <c r="S136" s="710"/>
      <c r="T136" s="710"/>
      <c r="U136" s="710"/>
      <c r="V136" s="710"/>
      <c r="W136" s="710"/>
      <c r="X136" s="710"/>
      <c r="Y136" s="710"/>
      <c r="Z136" s="710"/>
    </row>
    <row r="137" spans="1:26" ht="15.5">
      <c r="A137" s="707"/>
      <c r="B137" s="710"/>
      <c r="C137" s="708"/>
      <c r="D137" s="708"/>
      <c r="E137" s="708"/>
      <c r="F137" s="708"/>
      <c r="G137" s="710"/>
      <c r="H137" s="710"/>
      <c r="I137" s="710"/>
      <c r="J137" s="710"/>
      <c r="K137" s="710"/>
      <c r="L137" s="710"/>
      <c r="M137" s="710"/>
      <c r="N137" s="710"/>
      <c r="O137" s="710"/>
      <c r="P137" s="710"/>
      <c r="Q137" s="710"/>
      <c r="R137" s="710"/>
      <c r="S137" s="710"/>
      <c r="T137" s="710"/>
      <c r="U137" s="710"/>
      <c r="V137" s="710"/>
      <c r="W137" s="710"/>
      <c r="X137" s="710"/>
      <c r="Y137" s="710"/>
      <c r="Z137" s="710"/>
    </row>
    <row r="138" spans="1:26" ht="15.5">
      <c r="A138" s="707"/>
      <c r="B138" s="710"/>
      <c r="C138" s="708"/>
      <c r="D138" s="708"/>
      <c r="E138" s="708"/>
      <c r="F138" s="708"/>
      <c r="G138" s="710"/>
      <c r="H138" s="710"/>
      <c r="I138" s="710"/>
      <c r="J138" s="710"/>
      <c r="K138" s="710"/>
      <c r="L138" s="710"/>
      <c r="M138" s="710"/>
      <c r="N138" s="710"/>
      <c r="O138" s="710"/>
      <c r="P138" s="710"/>
      <c r="Q138" s="710"/>
      <c r="R138" s="710"/>
      <c r="S138" s="710"/>
      <c r="T138" s="710"/>
      <c r="U138" s="710"/>
      <c r="V138" s="710"/>
      <c r="W138" s="710"/>
      <c r="X138" s="710"/>
      <c r="Y138" s="710"/>
      <c r="Z138" s="710"/>
    </row>
    <row r="139" spans="1:26" ht="15.5">
      <c r="A139" s="707"/>
      <c r="B139" s="710"/>
      <c r="C139" s="708"/>
      <c r="D139" s="708"/>
      <c r="E139" s="708"/>
      <c r="F139" s="708"/>
      <c r="G139" s="710"/>
      <c r="H139" s="710"/>
      <c r="I139" s="710"/>
      <c r="J139" s="710"/>
      <c r="K139" s="710"/>
      <c r="L139" s="710"/>
      <c r="M139" s="710"/>
      <c r="N139" s="710"/>
      <c r="O139" s="710"/>
      <c r="P139" s="710"/>
      <c r="Q139" s="710"/>
      <c r="R139" s="710"/>
      <c r="S139" s="710"/>
      <c r="T139" s="710"/>
      <c r="U139" s="710"/>
      <c r="V139" s="710"/>
      <c r="W139" s="710"/>
      <c r="X139" s="710"/>
      <c r="Y139" s="710"/>
      <c r="Z139" s="710"/>
    </row>
    <row r="140" spans="1:26" ht="15.5">
      <c r="A140" s="707"/>
      <c r="B140" s="710"/>
      <c r="C140" s="708"/>
      <c r="D140" s="708"/>
      <c r="E140" s="708"/>
      <c r="F140" s="708"/>
      <c r="G140" s="710"/>
      <c r="H140" s="710"/>
      <c r="I140" s="710"/>
      <c r="J140" s="710"/>
      <c r="K140" s="710"/>
      <c r="L140" s="710"/>
      <c r="M140" s="710"/>
      <c r="N140" s="710"/>
      <c r="O140" s="710"/>
      <c r="P140" s="710"/>
      <c r="Q140" s="710"/>
      <c r="R140" s="710"/>
      <c r="S140" s="710"/>
      <c r="T140" s="710"/>
      <c r="U140" s="710"/>
      <c r="V140" s="710"/>
      <c r="W140" s="710"/>
      <c r="X140" s="710"/>
      <c r="Y140" s="710"/>
      <c r="Z140" s="710"/>
    </row>
    <row r="141" spans="1:26" ht="15.5">
      <c r="A141" s="707"/>
      <c r="B141" s="710"/>
      <c r="C141" s="708"/>
      <c r="D141" s="708"/>
      <c r="E141" s="708"/>
      <c r="F141" s="708"/>
      <c r="G141" s="710"/>
      <c r="H141" s="710"/>
      <c r="I141" s="710"/>
      <c r="J141" s="710"/>
      <c r="K141" s="710"/>
      <c r="L141" s="710"/>
      <c r="M141" s="710"/>
      <c r="N141" s="710"/>
      <c r="O141" s="710"/>
      <c r="P141" s="710"/>
      <c r="Q141" s="710"/>
      <c r="R141" s="710"/>
      <c r="S141" s="710"/>
      <c r="T141" s="710"/>
      <c r="U141" s="710"/>
      <c r="V141" s="710"/>
      <c r="W141" s="710"/>
      <c r="X141" s="710"/>
      <c r="Y141" s="710"/>
      <c r="Z141" s="710"/>
    </row>
    <row r="142" spans="1:26" ht="15.5">
      <c r="A142" s="707"/>
      <c r="B142" s="710"/>
      <c r="C142" s="708"/>
      <c r="D142" s="708"/>
      <c r="E142" s="708"/>
      <c r="F142" s="708"/>
      <c r="G142" s="710"/>
      <c r="H142" s="710"/>
      <c r="I142" s="710"/>
      <c r="J142" s="710"/>
      <c r="K142" s="710"/>
      <c r="L142" s="710"/>
      <c r="M142" s="710"/>
      <c r="N142" s="710"/>
      <c r="O142" s="710"/>
      <c r="P142" s="710"/>
      <c r="Q142" s="710"/>
      <c r="R142" s="710"/>
      <c r="S142" s="710"/>
      <c r="T142" s="710"/>
      <c r="U142" s="710"/>
      <c r="V142" s="710"/>
      <c r="W142" s="710"/>
      <c r="X142" s="710"/>
      <c r="Y142" s="710"/>
      <c r="Z142" s="710"/>
    </row>
    <row r="143" spans="1:26" ht="15.5">
      <c r="A143" s="707"/>
      <c r="B143" s="710"/>
      <c r="C143" s="708"/>
      <c r="D143" s="708"/>
      <c r="E143" s="708"/>
      <c r="F143" s="708"/>
      <c r="G143" s="710"/>
      <c r="H143" s="710"/>
      <c r="I143" s="710"/>
      <c r="J143" s="710"/>
      <c r="K143" s="710"/>
      <c r="L143" s="710"/>
      <c r="M143" s="710"/>
      <c r="N143" s="710"/>
      <c r="O143" s="710"/>
      <c r="P143" s="710"/>
      <c r="Q143" s="710"/>
      <c r="R143" s="710"/>
      <c r="S143" s="710"/>
      <c r="T143" s="710"/>
      <c r="U143" s="710"/>
      <c r="V143" s="710"/>
      <c r="W143" s="710"/>
      <c r="X143" s="710"/>
      <c r="Y143" s="710"/>
      <c r="Z143" s="710"/>
    </row>
    <row r="144" spans="1:26" ht="15.5">
      <c r="A144" s="707"/>
      <c r="B144" s="710"/>
      <c r="C144" s="708"/>
      <c r="D144" s="708"/>
      <c r="E144" s="708"/>
      <c r="F144" s="708"/>
      <c r="G144" s="710"/>
      <c r="H144" s="710"/>
      <c r="I144" s="710"/>
      <c r="J144" s="710"/>
      <c r="K144" s="710"/>
      <c r="L144" s="710"/>
      <c r="M144" s="710"/>
      <c r="N144" s="710"/>
      <c r="O144" s="710"/>
      <c r="P144" s="710"/>
      <c r="Q144" s="710"/>
      <c r="R144" s="710"/>
      <c r="S144" s="710"/>
      <c r="T144" s="710"/>
      <c r="U144" s="710"/>
      <c r="V144" s="710"/>
      <c r="W144" s="710"/>
      <c r="X144" s="710"/>
      <c r="Y144" s="710"/>
      <c r="Z144" s="710"/>
    </row>
    <row r="145" spans="1:26" ht="15.5">
      <c r="A145" s="707"/>
      <c r="B145" s="710"/>
      <c r="C145" s="708"/>
      <c r="D145" s="708"/>
      <c r="E145" s="708"/>
      <c r="F145" s="708"/>
      <c r="G145" s="710"/>
      <c r="H145" s="710"/>
      <c r="I145" s="710"/>
      <c r="J145" s="710"/>
      <c r="K145" s="710"/>
      <c r="L145" s="710"/>
      <c r="M145" s="710"/>
      <c r="N145" s="710"/>
      <c r="O145" s="710"/>
      <c r="P145" s="710"/>
      <c r="Q145" s="710"/>
      <c r="R145" s="710"/>
      <c r="S145" s="710"/>
      <c r="T145" s="710"/>
      <c r="U145" s="710"/>
      <c r="V145" s="710"/>
      <c r="W145" s="710"/>
      <c r="X145" s="710"/>
      <c r="Y145" s="710"/>
      <c r="Z145" s="710"/>
    </row>
    <row r="146" spans="1:26" ht="15.5">
      <c r="A146" s="707"/>
      <c r="B146" s="710"/>
      <c r="C146" s="708"/>
      <c r="D146" s="708"/>
      <c r="E146" s="708"/>
      <c r="F146" s="708"/>
      <c r="G146" s="710"/>
      <c r="H146" s="710"/>
      <c r="I146" s="710"/>
      <c r="J146" s="710"/>
      <c r="K146" s="710"/>
      <c r="L146" s="710"/>
      <c r="M146" s="710"/>
      <c r="N146" s="710"/>
      <c r="O146" s="710"/>
      <c r="P146" s="710"/>
      <c r="Q146" s="710"/>
      <c r="R146" s="710"/>
      <c r="S146" s="710"/>
      <c r="T146" s="710"/>
      <c r="U146" s="710"/>
      <c r="V146" s="710"/>
      <c r="W146" s="710"/>
      <c r="X146" s="710"/>
      <c r="Y146" s="710"/>
      <c r="Z146" s="710"/>
    </row>
    <row r="147" spans="1:26" ht="15.5">
      <c r="A147" s="707"/>
      <c r="B147" s="710"/>
      <c r="C147" s="708"/>
      <c r="D147" s="708"/>
      <c r="E147" s="708"/>
      <c r="F147" s="708"/>
      <c r="G147" s="710"/>
      <c r="H147" s="710"/>
      <c r="I147" s="710"/>
      <c r="J147" s="710"/>
      <c r="K147" s="710"/>
      <c r="L147" s="710"/>
      <c r="M147" s="710"/>
      <c r="N147" s="710"/>
      <c r="O147" s="710"/>
      <c r="P147" s="710"/>
      <c r="Q147" s="710"/>
      <c r="R147" s="710"/>
      <c r="S147" s="710"/>
      <c r="T147" s="710"/>
      <c r="U147" s="710"/>
      <c r="V147" s="710"/>
      <c r="W147" s="710"/>
      <c r="X147" s="710"/>
      <c r="Y147" s="710"/>
      <c r="Z147" s="710"/>
    </row>
    <row r="148" spans="1:26" ht="15.5">
      <c r="A148" s="707"/>
      <c r="B148" s="710"/>
      <c r="C148" s="708"/>
      <c r="D148" s="708"/>
      <c r="E148" s="708"/>
      <c r="F148" s="708"/>
      <c r="G148" s="710"/>
      <c r="H148" s="710"/>
      <c r="I148" s="710"/>
      <c r="J148" s="710"/>
      <c r="K148" s="710"/>
      <c r="L148" s="710"/>
      <c r="M148" s="710"/>
      <c r="N148" s="710"/>
      <c r="O148" s="710"/>
      <c r="P148" s="710"/>
      <c r="Q148" s="710"/>
      <c r="R148" s="710"/>
      <c r="S148" s="710"/>
      <c r="T148" s="710"/>
      <c r="U148" s="710"/>
      <c r="V148" s="710"/>
      <c r="W148" s="710"/>
      <c r="X148" s="710"/>
      <c r="Y148" s="710"/>
      <c r="Z148" s="710"/>
    </row>
    <row r="149" spans="1:26" ht="15.5">
      <c r="A149" s="707"/>
      <c r="B149" s="710"/>
      <c r="C149" s="708"/>
      <c r="D149" s="708"/>
      <c r="E149" s="708"/>
      <c r="F149" s="708"/>
      <c r="G149" s="710"/>
      <c r="H149" s="710"/>
      <c r="I149" s="710"/>
      <c r="J149" s="710"/>
      <c r="K149" s="710"/>
      <c r="L149" s="710"/>
      <c r="M149" s="710"/>
      <c r="N149" s="710"/>
      <c r="O149" s="710"/>
      <c r="P149" s="710"/>
      <c r="Q149" s="710"/>
      <c r="R149" s="710"/>
      <c r="S149" s="710"/>
      <c r="T149" s="710"/>
      <c r="U149" s="710"/>
      <c r="V149" s="710"/>
      <c r="W149" s="710"/>
      <c r="X149" s="710"/>
      <c r="Y149" s="710"/>
      <c r="Z149" s="710"/>
    </row>
    <row r="150" spans="1:26" ht="15.5">
      <c r="A150" s="707"/>
      <c r="B150" s="710"/>
      <c r="C150" s="708"/>
      <c r="D150" s="708"/>
      <c r="E150" s="708"/>
      <c r="F150" s="708"/>
      <c r="G150" s="710"/>
      <c r="H150" s="710"/>
      <c r="I150" s="710"/>
      <c r="J150" s="710"/>
      <c r="K150" s="710"/>
      <c r="L150" s="710"/>
      <c r="M150" s="710"/>
      <c r="N150" s="710"/>
      <c r="O150" s="710"/>
      <c r="P150" s="710"/>
      <c r="Q150" s="710"/>
      <c r="R150" s="710"/>
      <c r="S150" s="710"/>
      <c r="T150" s="710"/>
      <c r="U150" s="710"/>
      <c r="V150" s="710"/>
      <c r="W150" s="710"/>
      <c r="X150" s="710"/>
      <c r="Y150" s="710"/>
      <c r="Z150" s="710"/>
    </row>
    <row r="151" spans="1:26" ht="15.5">
      <c r="A151" s="707"/>
      <c r="B151" s="710"/>
      <c r="C151" s="708"/>
      <c r="D151" s="708"/>
      <c r="E151" s="708"/>
      <c r="F151" s="708"/>
      <c r="G151" s="710"/>
      <c r="H151" s="710"/>
      <c r="I151" s="710"/>
      <c r="J151" s="710"/>
      <c r="K151" s="710"/>
      <c r="L151" s="710"/>
      <c r="M151" s="710"/>
      <c r="N151" s="710"/>
      <c r="O151" s="710"/>
      <c r="P151" s="710"/>
      <c r="Q151" s="710"/>
      <c r="R151" s="710"/>
      <c r="S151" s="710"/>
      <c r="T151" s="710"/>
      <c r="U151" s="710"/>
      <c r="V151" s="710"/>
      <c r="W151" s="710"/>
      <c r="X151" s="710"/>
      <c r="Y151" s="710"/>
      <c r="Z151" s="710"/>
    </row>
    <row r="152" spans="1:26" ht="15.5">
      <c r="A152" s="707"/>
      <c r="B152" s="710"/>
      <c r="C152" s="708"/>
      <c r="D152" s="708"/>
      <c r="E152" s="708"/>
      <c r="F152" s="708"/>
      <c r="G152" s="710"/>
      <c r="H152" s="710"/>
      <c r="I152" s="710"/>
      <c r="J152" s="710"/>
      <c r="K152" s="710"/>
      <c r="L152" s="710"/>
      <c r="M152" s="710"/>
      <c r="N152" s="710"/>
      <c r="O152" s="710"/>
      <c r="P152" s="710"/>
      <c r="Q152" s="710"/>
      <c r="R152" s="710"/>
      <c r="S152" s="710"/>
      <c r="T152" s="710"/>
      <c r="U152" s="710"/>
      <c r="V152" s="710"/>
      <c r="W152" s="710"/>
      <c r="X152" s="710"/>
      <c r="Y152" s="710"/>
      <c r="Z152" s="710"/>
    </row>
    <row r="153" spans="1:26" ht="15.5">
      <c r="A153" s="707"/>
      <c r="B153" s="710"/>
      <c r="C153" s="708"/>
      <c r="D153" s="708"/>
      <c r="E153" s="708"/>
      <c r="F153" s="708"/>
      <c r="G153" s="710"/>
      <c r="H153" s="710"/>
      <c r="I153" s="710"/>
      <c r="J153" s="710"/>
      <c r="K153" s="710"/>
      <c r="L153" s="710"/>
      <c r="M153" s="710"/>
      <c r="N153" s="710"/>
      <c r="O153" s="710"/>
      <c r="P153" s="710"/>
      <c r="Q153" s="710"/>
      <c r="R153" s="710"/>
      <c r="S153" s="710"/>
      <c r="T153" s="710"/>
      <c r="U153" s="710"/>
      <c r="V153" s="710"/>
      <c r="W153" s="710"/>
      <c r="X153" s="710"/>
      <c r="Y153" s="710"/>
      <c r="Z153" s="710"/>
    </row>
    <row r="154" spans="1:26" ht="15.5">
      <c r="A154" s="707"/>
      <c r="B154" s="710"/>
      <c r="C154" s="708"/>
      <c r="D154" s="708"/>
      <c r="E154" s="708"/>
      <c r="F154" s="708"/>
      <c r="G154" s="710"/>
      <c r="H154" s="710"/>
      <c r="I154" s="710"/>
      <c r="J154" s="710"/>
      <c r="K154" s="710"/>
      <c r="L154" s="710"/>
      <c r="M154" s="710"/>
      <c r="N154" s="710"/>
      <c r="O154" s="710"/>
      <c r="P154" s="710"/>
      <c r="Q154" s="710"/>
      <c r="R154" s="710"/>
      <c r="S154" s="710"/>
      <c r="T154" s="710"/>
      <c r="U154" s="710"/>
      <c r="V154" s="710"/>
      <c r="W154" s="710"/>
      <c r="X154" s="710"/>
      <c r="Y154" s="710"/>
      <c r="Z154" s="710"/>
    </row>
    <row r="155" spans="1:26" ht="15.5">
      <c r="A155" s="707"/>
      <c r="B155" s="710"/>
      <c r="C155" s="708"/>
      <c r="D155" s="708"/>
      <c r="E155" s="708"/>
      <c r="F155" s="708"/>
      <c r="G155" s="710"/>
      <c r="H155" s="710"/>
      <c r="I155" s="710"/>
      <c r="J155" s="710"/>
      <c r="K155" s="710"/>
      <c r="L155" s="710"/>
      <c r="M155" s="710"/>
      <c r="N155" s="710"/>
      <c r="O155" s="710"/>
      <c r="P155" s="710"/>
      <c r="Q155" s="710"/>
      <c r="R155" s="710"/>
      <c r="S155" s="710"/>
      <c r="T155" s="710"/>
      <c r="U155" s="710"/>
      <c r="V155" s="710"/>
      <c r="W155" s="710"/>
      <c r="X155" s="710"/>
      <c r="Y155" s="710"/>
      <c r="Z155" s="710"/>
    </row>
    <row r="156" spans="1:26" ht="15.5">
      <c r="A156" s="707"/>
      <c r="B156" s="710"/>
      <c r="C156" s="708"/>
      <c r="D156" s="708"/>
      <c r="E156" s="708"/>
      <c r="F156" s="708"/>
      <c r="G156" s="710"/>
      <c r="H156" s="710"/>
      <c r="I156" s="710"/>
      <c r="J156" s="710"/>
      <c r="K156" s="710"/>
      <c r="L156" s="710"/>
      <c r="M156" s="710"/>
      <c r="N156" s="710"/>
      <c r="O156" s="710"/>
      <c r="P156" s="710"/>
      <c r="Q156" s="710"/>
      <c r="R156" s="710"/>
      <c r="S156" s="710"/>
      <c r="T156" s="710"/>
      <c r="U156" s="710"/>
      <c r="V156" s="710"/>
      <c r="W156" s="710"/>
      <c r="X156" s="710"/>
      <c r="Y156" s="710"/>
      <c r="Z156" s="710"/>
    </row>
    <row r="157" spans="1:26" ht="15.5">
      <c r="A157" s="707"/>
      <c r="B157" s="710"/>
      <c r="C157" s="708"/>
      <c r="D157" s="708"/>
      <c r="E157" s="708"/>
      <c r="F157" s="708"/>
      <c r="G157" s="710"/>
      <c r="H157" s="710"/>
      <c r="I157" s="710"/>
      <c r="J157" s="710"/>
      <c r="K157" s="710"/>
      <c r="L157" s="710"/>
      <c r="M157" s="710"/>
      <c r="N157" s="710"/>
      <c r="O157" s="710"/>
      <c r="P157" s="710"/>
      <c r="Q157" s="710"/>
      <c r="R157" s="710"/>
      <c r="S157" s="710"/>
      <c r="T157" s="710"/>
      <c r="U157" s="710"/>
      <c r="V157" s="710"/>
      <c r="W157" s="710"/>
      <c r="X157" s="710"/>
      <c r="Y157" s="710"/>
      <c r="Z157" s="710"/>
    </row>
    <row r="158" spans="1:26" ht="15.5">
      <c r="A158" s="707"/>
      <c r="B158" s="710"/>
      <c r="C158" s="708"/>
      <c r="D158" s="708"/>
      <c r="E158" s="708"/>
      <c r="F158" s="708"/>
      <c r="G158" s="710"/>
      <c r="H158" s="710"/>
      <c r="I158" s="710"/>
      <c r="J158" s="710"/>
      <c r="K158" s="710"/>
      <c r="L158" s="710"/>
      <c r="M158" s="710"/>
      <c r="N158" s="710"/>
      <c r="O158" s="710"/>
      <c r="P158" s="710"/>
      <c r="Q158" s="710"/>
      <c r="R158" s="710"/>
      <c r="S158" s="710"/>
      <c r="T158" s="710"/>
      <c r="U158" s="710"/>
      <c r="V158" s="710"/>
      <c r="W158" s="710"/>
      <c r="X158" s="710"/>
      <c r="Y158" s="710"/>
      <c r="Z158" s="710"/>
    </row>
    <row r="159" spans="1:26" ht="15.5">
      <c r="A159" s="707"/>
      <c r="B159" s="710"/>
      <c r="C159" s="708"/>
      <c r="D159" s="708"/>
      <c r="E159" s="708"/>
      <c r="F159" s="708"/>
      <c r="G159" s="710"/>
      <c r="H159" s="710"/>
      <c r="I159" s="710"/>
      <c r="J159" s="710"/>
      <c r="K159" s="710"/>
      <c r="L159" s="710"/>
      <c r="M159" s="710"/>
      <c r="N159" s="710"/>
      <c r="O159" s="710"/>
      <c r="P159" s="710"/>
      <c r="Q159" s="710"/>
      <c r="R159" s="710"/>
      <c r="S159" s="710"/>
      <c r="T159" s="710"/>
      <c r="U159" s="710"/>
      <c r="V159" s="710"/>
      <c r="W159" s="710"/>
      <c r="X159" s="710"/>
      <c r="Y159" s="710"/>
      <c r="Z159" s="710"/>
    </row>
    <row r="160" spans="1:26" ht="15.5">
      <c r="A160" s="707"/>
      <c r="B160" s="710"/>
      <c r="C160" s="708"/>
      <c r="D160" s="708"/>
      <c r="E160" s="708"/>
      <c r="F160" s="708"/>
      <c r="G160" s="710"/>
      <c r="H160" s="710"/>
      <c r="I160" s="710"/>
      <c r="J160" s="710"/>
      <c r="K160" s="710"/>
      <c r="L160" s="710"/>
      <c r="M160" s="710"/>
      <c r="N160" s="710"/>
      <c r="O160" s="710"/>
      <c r="P160" s="710"/>
      <c r="Q160" s="710"/>
      <c r="R160" s="710"/>
      <c r="S160" s="710"/>
      <c r="T160" s="710"/>
      <c r="U160" s="710"/>
      <c r="V160" s="710"/>
      <c r="W160" s="710"/>
      <c r="X160" s="710"/>
      <c r="Y160" s="710"/>
      <c r="Z160" s="710"/>
    </row>
    <row r="161" spans="1:26" ht="15.5">
      <c r="A161" s="707"/>
      <c r="B161" s="710"/>
      <c r="C161" s="708"/>
      <c r="D161" s="708"/>
      <c r="E161" s="708"/>
      <c r="F161" s="708"/>
      <c r="G161" s="710"/>
      <c r="H161" s="710"/>
      <c r="I161" s="710"/>
      <c r="J161" s="710"/>
      <c r="K161" s="710"/>
      <c r="L161" s="710"/>
      <c r="M161" s="710"/>
      <c r="N161" s="710"/>
      <c r="O161" s="710"/>
      <c r="P161" s="710"/>
      <c r="Q161" s="710"/>
      <c r="R161" s="710"/>
      <c r="S161" s="710"/>
      <c r="T161" s="710"/>
      <c r="U161" s="710"/>
      <c r="V161" s="710"/>
      <c r="W161" s="710"/>
      <c r="X161" s="710"/>
      <c r="Y161" s="710"/>
      <c r="Z161" s="710"/>
    </row>
    <row r="162" spans="1:26" ht="15.5">
      <c r="A162" s="707"/>
      <c r="B162" s="710"/>
      <c r="C162" s="708"/>
      <c r="D162" s="708"/>
      <c r="E162" s="708"/>
      <c r="F162" s="708"/>
      <c r="G162" s="710"/>
      <c r="H162" s="710"/>
      <c r="I162" s="710"/>
      <c r="J162" s="710"/>
      <c r="K162" s="710"/>
      <c r="L162" s="710"/>
      <c r="M162" s="710"/>
      <c r="N162" s="710"/>
      <c r="O162" s="710"/>
      <c r="P162" s="710"/>
      <c r="Q162" s="710"/>
      <c r="R162" s="710"/>
      <c r="S162" s="710"/>
      <c r="T162" s="710"/>
      <c r="U162" s="710"/>
      <c r="V162" s="710"/>
      <c r="W162" s="710"/>
      <c r="X162" s="710"/>
      <c r="Y162" s="710"/>
      <c r="Z162" s="710"/>
    </row>
    <row r="163" spans="1:26" ht="15.5">
      <c r="A163" s="707"/>
      <c r="B163" s="710"/>
      <c r="C163" s="708"/>
      <c r="D163" s="708"/>
      <c r="E163" s="708"/>
      <c r="F163" s="708"/>
      <c r="G163" s="710"/>
      <c r="H163" s="710"/>
      <c r="I163" s="710"/>
      <c r="J163" s="710"/>
      <c r="K163" s="710"/>
      <c r="L163" s="710"/>
      <c r="M163" s="710"/>
      <c r="N163" s="710"/>
      <c r="O163" s="710"/>
      <c r="P163" s="710"/>
      <c r="Q163" s="710"/>
      <c r="R163" s="710"/>
      <c r="S163" s="710"/>
      <c r="T163" s="710"/>
      <c r="U163" s="710"/>
      <c r="V163" s="710"/>
      <c r="W163" s="710"/>
      <c r="X163" s="710"/>
      <c r="Y163" s="710"/>
      <c r="Z163" s="710"/>
    </row>
    <row r="164" spans="1:26" ht="15.5">
      <c r="A164" s="707"/>
      <c r="B164" s="710"/>
      <c r="C164" s="708"/>
      <c r="D164" s="708"/>
      <c r="E164" s="708"/>
      <c r="F164" s="708"/>
      <c r="G164" s="710"/>
      <c r="H164" s="710"/>
      <c r="I164" s="710"/>
      <c r="J164" s="710"/>
      <c r="K164" s="710"/>
      <c r="L164" s="710"/>
      <c r="M164" s="710"/>
      <c r="N164" s="710"/>
      <c r="O164" s="710"/>
      <c r="P164" s="710"/>
      <c r="Q164" s="710"/>
      <c r="R164" s="710"/>
      <c r="S164" s="710"/>
      <c r="T164" s="710"/>
      <c r="U164" s="710"/>
      <c r="V164" s="710"/>
      <c r="W164" s="710"/>
      <c r="X164" s="710"/>
      <c r="Y164" s="710"/>
      <c r="Z164" s="710"/>
    </row>
    <row r="165" spans="1:26" ht="15.5">
      <c r="A165" s="707"/>
      <c r="B165" s="710"/>
      <c r="C165" s="708"/>
      <c r="D165" s="708"/>
      <c r="E165" s="708"/>
      <c r="F165" s="708"/>
      <c r="G165" s="710"/>
      <c r="H165" s="710"/>
      <c r="I165" s="710"/>
      <c r="J165" s="710"/>
      <c r="K165" s="710"/>
      <c r="L165" s="710"/>
      <c r="M165" s="710"/>
      <c r="N165" s="710"/>
      <c r="O165" s="710"/>
      <c r="P165" s="710"/>
      <c r="Q165" s="710"/>
      <c r="R165" s="710"/>
      <c r="S165" s="710"/>
      <c r="T165" s="710"/>
      <c r="U165" s="710"/>
      <c r="V165" s="710"/>
      <c r="W165" s="710"/>
      <c r="X165" s="710"/>
      <c r="Y165" s="710"/>
      <c r="Z165" s="710"/>
    </row>
    <row r="166" spans="1:26" ht="15.5">
      <c r="A166" s="707"/>
      <c r="B166" s="710"/>
      <c r="C166" s="708"/>
      <c r="D166" s="708"/>
      <c r="E166" s="708"/>
      <c r="F166" s="708"/>
      <c r="G166" s="710"/>
      <c r="H166" s="710"/>
      <c r="I166" s="710"/>
      <c r="J166" s="710"/>
      <c r="K166" s="710"/>
      <c r="L166" s="710"/>
      <c r="M166" s="710"/>
      <c r="N166" s="710"/>
      <c r="O166" s="710"/>
      <c r="P166" s="710"/>
      <c r="Q166" s="710"/>
      <c r="R166" s="710"/>
      <c r="S166" s="710"/>
      <c r="T166" s="710"/>
      <c r="U166" s="710"/>
      <c r="V166" s="710"/>
      <c r="W166" s="710"/>
      <c r="X166" s="710"/>
      <c r="Y166" s="710"/>
      <c r="Z166" s="710"/>
    </row>
    <row r="167" spans="1:26" ht="15.5">
      <c r="A167" s="707"/>
      <c r="B167" s="710"/>
      <c r="C167" s="708"/>
      <c r="D167" s="708"/>
      <c r="E167" s="708"/>
      <c r="F167" s="708"/>
      <c r="G167" s="710"/>
      <c r="H167" s="710"/>
      <c r="I167" s="710"/>
      <c r="J167" s="710"/>
      <c r="K167" s="710"/>
      <c r="L167" s="710"/>
      <c r="M167" s="710"/>
      <c r="N167" s="710"/>
      <c r="O167" s="710"/>
      <c r="P167" s="710"/>
      <c r="Q167" s="710"/>
      <c r="R167" s="710"/>
      <c r="S167" s="710"/>
      <c r="T167" s="710"/>
      <c r="U167" s="710"/>
      <c r="V167" s="710"/>
      <c r="W167" s="710"/>
      <c r="X167" s="710"/>
      <c r="Y167" s="710"/>
      <c r="Z167" s="710"/>
    </row>
    <row r="168" spans="1:26" ht="15.5">
      <c r="A168" s="707"/>
      <c r="B168" s="710"/>
      <c r="C168" s="708"/>
      <c r="D168" s="708"/>
      <c r="E168" s="708"/>
      <c r="F168" s="708"/>
      <c r="G168" s="710"/>
      <c r="H168" s="710"/>
      <c r="I168" s="710"/>
      <c r="J168" s="710"/>
      <c r="K168" s="710"/>
      <c r="L168" s="710"/>
      <c r="M168" s="710"/>
      <c r="N168" s="710"/>
      <c r="O168" s="710"/>
      <c r="P168" s="710"/>
      <c r="Q168" s="710"/>
      <c r="R168" s="710"/>
      <c r="S168" s="710"/>
      <c r="T168" s="710"/>
      <c r="U168" s="710"/>
      <c r="V168" s="710"/>
      <c r="W168" s="710"/>
      <c r="X168" s="710"/>
      <c r="Y168" s="710"/>
      <c r="Z168" s="710"/>
    </row>
    <row r="169" spans="1:26" ht="15.5">
      <c r="A169" s="707"/>
      <c r="B169" s="710"/>
      <c r="C169" s="708"/>
      <c r="D169" s="708"/>
      <c r="E169" s="708"/>
      <c r="F169" s="708"/>
      <c r="G169" s="710"/>
      <c r="H169" s="710"/>
      <c r="I169" s="710"/>
      <c r="J169" s="710"/>
      <c r="K169" s="710"/>
      <c r="L169" s="710"/>
      <c r="M169" s="710"/>
      <c r="N169" s="710"/>
      <c r="O169" s="710"/>
      <c r="P169" s="710"/>
      <c r="Q169" s="710"/>
      <c r="R169" s="710"/>
      <c r="S169" s="710"/>
      <c r="T169" s="710"/>
      <c r="U169" s="710"/>
      <c r="V169" s="710"/>
      <c r="W169" s="710"/>
      <c r="X169" s="710"/>
      <c r="Y169" s="710"/>
      <c r="Z169" s="710"/>
    </row>
    <row r="170" spans="1:26" ht="15.5">
      <c r="A170" s="707"/>
      <c r="B170" s="710"/>
      <c r="C170" s="708"/>
      <c r="D170" s="708"/>
      <c r="E170" s="708"/>
      <c r="F170" s="708"/>
      <c r="G170" s="710"/>
      <c r="H170" s="710"/>
      <c r="I170" s="710"/>
      <c r="J170" s="710"/>
      <c r="K170" s="710"/>
      <c r="L170" s="710"/>
      <c r="M170" s="710"/>
      <c r="N170" s="710"/>
      <c r="O170" s="710"/>
      <c r="P170" s="710"/>
      <c r="Q170" s="710"/>
      <c r="R170" s="710"/>
      <c r="S170" s="710"/>
      <c r="T170" s="710"/>
      <c r="U170" s="710"/>
      <c r="V170" s="710"/>
      <c r="W170" s="710"/>
      <c r="X170" s="710"/>
      <c r="Y170" s="710"/>
      <c r="Z170" s="710"/>
    </row>
    <row r="171" spans="1:26" ht="15.5">
      <c r="A171" s="707"/>
      <c r="B171" s="710"/>
      <c r="C171" s="708"/>
      <c r="D171" s="708"/>
      <c r="E171" s="708"/>
      <c r="F171" s="708"/>
      <c r="G171" s="710"/>
      <c r="H171" s="710"/>
      <c r="I171" s="710"/>
      <c r="J171" s="710"/>
      <c r="K171" s="710"/>
      <c r="L171" s="710"/>
      <c r="M171" s="710"/>
      <c r="N171" s="710"/>
      <c r="O171" s="710"/>
      <c r="P171" s="710"/>
      <c r="Q171" s="710"/>
      <c r="R171" s="710"/>
      <c r="S171" s="710"/>
      <c r="T171" s="710"/>
      <c r="U171" s="710"/>
      <c r="V171" s="710"/>
      <c r="W171" s="710"/>
      <c r="X171" s="710"/>
      <c r="Y171" s="710"/>
      <c r="Z171" s="710"/>
    </row>
    <row r="172" spans="1:26" ht="15.5">
      <c r="A172" s="707"/>
      <c r="B172" s="710"/>
      <c r="C172" s="708"/>
      <c r="D172" s="708"/>
      <c r="E172" s="708"/>
      <c r="F172" s="708"/>
      <c r="G172" s="710"/>
      <c r="H172" s="710"/>
      <c r="I172" s="710"/>
      <c r="J172" s="710"/>
      <c r="K172" s="710"/>
      <c r="L172" s="710"/>
      <c r="M172" s="710"/>
      <c r="N172" s="710"/>
      <c r="O172" s="710"/>
      <c r="P172" s="710"/>
      <c r="Q172" s="710"/>
      <c r="R172" s="710"/>
      <c r="S172" s="710"/>
      <c r="T172" s="710"/>
      <c r="U172" s="710"/>
      <c r="V172" s="710"/>
      <c r="W172" s="710"/>
      <c r="X172" s="710"/>
      <c r="Y172" s="710"/>
      <c r="Z172" s="710"/>
    </row>
    <row r="173" spans="1:26" ht="15.5">
      <c r="A173" s="707"/>
      <c r="B173" s="710"/>
      <c r="C173" s="708"/>
      <c r="D173" s="708"/>
      <c r="E173" s="708"/>
      <c r="F173" s="708"/>
      <c r="G173" s="710"/>
      <c r="H173" s="710"/>
      <c r="I173" s="710"/>
      <c r="J173" s="710"/>
      <c r="K173" s="710"/>
      <c r="L173" s="710"/>
      <c r="M173" s="710"/>
      <c r="N173" s="710"/>
      <c r="O173" s="710"/>
      <c r="P173" s="710"/>
      <c r="Q173" s="710"/>
      <c r="R173" s="710"/>
      <c r="S173" s="710"/>
      <c r="T173" s="710"/>
      <c r="U173" s="710"/>
      <c r="V173" s="710"/>
      <c r="W173" s="710"/>
      <c r="X173" s="710"/>
      <c r="Y173" s="710"/>
      <c r="Z173" s="710"/>
    </row>
    <row r="174" spans="1:26" ht="15.5">
      <c r="A174" s="707"/>
      <c r="B174" s="710"/>
      <c r="C174" s="708"/>
      <c r="D174" s="708"/>
      <c r="E174" s="708"/>
      <c r="F174" s="708"/>
      <c r="G174" s="710"/>
      <c r="H174" s="710"/>
      <c r="I174" s="710"/>
      <c r="J174" s="710"/>
      <c r="K174" s="710"/>
      <c r="L174" s="710"/>
      <c r="M174" s="710"/>
      <c r="N174" s="710"/>
      <c r="O174" s="710"/>
      <c r="P174" s="710"/>
      <c r="Q174" s="710"/>
      <c r="R174" s="710"/>
      <c r="S174" s="710"/>
      <c r="T174" s="710"/>
      <c r="U174" s="710"/>
      <c r="V174" s="710"/>
      <c r="W174" s="710"/>
      <c r="X174" s="710"/>
      <c r="Y174" s="710"/>
      <c r="Z174" s="710"/>
    </row>
    <row r="175" spans="1:26" ht="15.5">
      <c r="A175" s="707"/>
      <c r="B175" s="710"/>
      <c r="C175" s="708"/>
      <c r="D175" s="708"/>
      <c r="E175" s="708"/>
      <c r="F175" s="708"/>
      <c r="G175" s="710"/>
      <c r="H175" s="710"/>
      <c r="I175" s="710"/>
      <c r="J175" s="710"/>
      <c r="K175" s="710"/>
      <c r="L175" s="710"/>
      <c r="M175" s="710"/>
      <c r="N175" s="710"/>
      <c r="O175" s="710"/>
      <c r="P175" s="710"/>
      <c r="Q175" s="710"/>
      <c r="R175" s="710"/>
      <c r="S175" s="710"/>
      <c r="T175" s="710"/>
      <c r="U175" s="710"/>
      <c r="V175" s="710"/>
      <c r="W175" s="710"/>
      <c r="X175" s="710"/>
      <c r="Y175" s="710"/>
      <c r="Z175" s="710"/>
    </row>
    <row r="176" spans="1:26" ht="15.5">
      <c r="A176" s="707"/>
      <c r="B176" s="710"/>
      <c r="C176" s="708"/>
      <c r="D176" s="708"/>
      <c r="E176" s="708"/>
      <c r="F176" s="708"/>
      <c r="G176" s="710"/>
      <c r="H176" s="710"/>
      <c r="I176" s="710"/>
      <c r="J176" s="710"/>
      <c r="K176" s="710"/>
      <c r="L176" s="710"/>
      <c r="M176" s="710"/>
      <c r="N176" s="710"/>
      <c r="O176" s="710"/>
      <c r="P176" s="710"/>
      <c r="Q176" s="710"/>
      <c r="R176" s="710"/>
      <c r="S176" s="710"/>
      <c r="T176" s="710"/>
      <c r="U176" s="710"/>
      <c r="V176" s="710"/>
      <c r="W176" s="710"/>
      <c r="X176" s="710"/>
      <c r="Y176" s="710"/>
      <c r="Z176" s="710"/>
    </row>
    <row r="177" spans="1:26" ht="15.5">
      <c r="A177" s="707"/>
      <c r="B177" s="710"/>
      <c r="C177" s="708"/>
      <c r="D177" s="708"/>
      <c r="E177" s="708"/>
      <c r="F177" s="708"/>
      <c r="G177" s="710"/>
      <c r="H177" s="710"/>
      <c r="I177" s="710"/>
      <c r="J177" s="710"/>
      <c r="K177" s="710"/>
      <c r="L177" s="710"/>
      <c r="M177" s="710"/>
      <c r="N177" s="710"/>
      <c r="O177" s="710"/>
      <c r="P177" s="710"/>
      <c r="Q177" s="710"/>
      <c r="R177" s="710"/>
      <c r="S177" s="710"/>
      <c r="T177" s="710"/>
      <c r="U177" s="710"/>
      <c r="V177" s="710"/>
      <c r="W177" s="710"/>
      <c r="X177" s="710"/>
      <c r="Y177" s="710"/>
      <c r="Z177" s="710"/>
    </row>
    <row r="178" spans="1:26" ht="15.5">
      <c r="A178" s="707"/>
      <c r="B178" s="710"/>
      <c r="C178" s="708"/>
      <c r="D178" s="708"/>
      <c r="E178" s="708"/>
      <c r="F178" s="708"/>
      <c r="G178" s="710"/>
      <c r="H178" s="710"/>
      <c r="I178" s="710"/>
      <c r="J178" s="710"/>
      <c r="K178" s="710"/>
      <c r="L178" s="710"/>
      <c r="M178" s="710"/>
      <c r="N178" s="710"/>
      <c r="O178" s="710"/>
      <c r="P178" s="710"/>
      <c r="Q178" s="710"/>
      <c r="R178" s="710"/>
      <c r="S178" s="710"/>
      <c r="T178" s="710"/>
      <c r="U178" s="710"/>
      <c r="V178" s="710"/>
      <c r="W178" s="710"/>
      <c r="X178" s="710"/>
      <c r="Y178" s="710"/>
      <c r="Z178" s="710"/>
    </row>
    <row r="179" spans="1:26" ht="15.5">
      <c r="A179" s="707"/>
      <c r="B179" s="710"/>
      <c r="C179" s="708"/>
      <c r="D179" s="708"/>
      <c r="E179" s="708"/>
      <c r="F179" s="708"/>
      <c r="G179" s="710"/>
      <c r="H179" s="710"/>
      <c r="I179" s="710"/>
      <c r="J179" s="710"/>
      <c r="K179" s="710"/>
      <c r="L179" s="710"/>
      <c r="M179" s="710"/>
      <c r="N179" s="710"/>
      <c r="O179" s="710"/>
      <c r="P179" s="710"/>
      <c r="Q179" s="710"/>
      <c r="R179" s="710"/>
      <c r="S179" s="710"/>
      <c r="T179" s="710"/>
      <c r="U179" s="710"/>
      <c r="V179" s="710"/>
      <c r="W179" s="710"/>
      <c r="X179" s="710"/>
      <c r="Y179" s="710"/>
      <c r="Z179" s="710"/>
    </row>
    <row r="180" spans="1:26" ht="15.5">
      <c r="A180" s="707"/>
      <c r="B180" s="710"/>
      <c r="C180" s="708"/>
      <c r="D180" s="708"/>
      <c r="E180" s="708"/>
      <c r="F180" s="708"/>
      <c r="G180" s="710"/>
      <c r="H180" s="710"/>
      <c r="I180" s="710"/>
      <c r="J180" s="710"/>
      <c r="K180" s="710"/>
      <c r="L180" s="710"/>
      <c r="M180" s="710"/>
      <c r="N180" s="710"/>
      <c r="O180" s="710"/>
      <c r="P180" s="710"/>
      <c r="Q180" s="710"/>
      <c r="R180" s="710"/>
      <c r="S180" s="710"/>
      <c r="T180" s="710"/>
      <c r="U180" s="710"/>
      <c r="V180" s="710"/>
      <c r="W180" s="710"/>
      <c r="X180" s="710"/>
      <c r="Y180" s="710"/>
      <c r="Z180" s="710"/>
    </row>
    <row r="181" spans="1:26" ht="15.5">
      <c r="A181" s="707"/>
      <c r="B181" s="710"/>
      <c r="C181" s="708"/>
      <c r="D181" s="708"/>
      <c r="E181" s="708"/>
      <c r="F181" s="708"/>
      <c r="G181" s="710"/>
      <c r="H181" s="710"/>
      <c r="I181" s="710"/>
      <c r="J181" s="710"/>
      <c r="K181" s="710"/>
      <c r="L181" s="710"/>
      <c r="M181" s="710"/>
      <c r="N181" s="710"/>
      <c r="O181" s="710"/>
      <c r="P181" s="710"/>
      <c r="Q181" s="710"/>
      <c r="R181" s="710"/>
      <c r="S181" s="710"/>
      <c r="T181" s="710"/>
      <c r="U181" s="710"/>
      <c r="V181" s="710"/>
      <c r="W181" s="710"/>
      <c r="X181" s="710"/>
      <c r="Y181" s="710"/>
      <c r="Z181" s="710"/>
    </row>
    <row r="182" spans="1:26" ht="15.5">
      <c r="A182" s="707"/>
      <c r="B182" s="710"/>
      <c r="C182" s="708"/>
      <c r="D182" s="708"/>
      <c r="E182" s="708"/>
      <c r="F182" s="708"/>
      <c r="G182" s="710"/>
      <c r="H182" s="710"/>
      <c r="I182" s="710"/>
      <c r="J182" s="710"/>
      <c r="K182" s="710"/>
      <c r="L182" s="710"/>
      <c r="M182" s="710"/>
      <c r="N182" s="710"/>
      <c r="O182" s="710"/>
      <c r="P182" s="710"/>
      <c r="Q182" s="710"/>
      <c r="R182" s="710"/>
      <c r="S182" s="710"/>
      <c r="T182" s="710"/>
      <c r="U182" s="710"/>
      <c r="V182" s="710"/>
      <c r="W182" s="710"/>
      <c r="X182" s="710"/>
      <c r="Y182" s="710"/>
      <c r="Z182" s="710"/>
    </row>
    <row r="183" spans="1:26" ht="15.5">
      <c r="A183" s="707"/>
      <c r="B183" s="710"/>
      <c r="C183" s="708"/>
      <c r="D183" s="708"/>
      <c r="E183" s="708"/>
      <c r="F183" s="708"/>
      <c r="G183" s="710"/>
      <c r="H183" s="710"/>
      <c r="I183" s="710"/>
      <c r="J183" s="710"/>
      <c r="K183" s="710"/>
      <c r="L183" s="710"/>
      <c r="M183" s="710"/>
      <c r="N183" s="710"/>
      <c r="O183" s="710"/>
      <c r="P183" s="710"/>
      <c r="Q183" s="710"/>
      <c r="R183" s="710"/>
      <c r="S183" s="710"/>
      <c r="T183" s="710"/>
      <c r="U183" s="710"/>
      <c r="V183" s="710"/>
      <c r="W183" s="710"/>
      <c r="X183" s="710"/>
      <c r="Y183" s="710"/>
      <c r="Z183" s="710"/>
    </row>
    <row r="184" spans="1:26" ht="15.5">
      <c r="A184" s="707"/>
      <c r="B184" s="710"/>
      <c r="C184" s="708"/>
      <c r="D184" s="708"/>
      <c r="E184" s="708"/>
      <c r="F184" s="708"/>
      <c r="G184" s="710"/>
      <c r="H184" s="710"/>
      <c r="I184" s="710"/>
      <c r="J184" s="710"/>
      <c r="K184" s="710"/>
      <c r="L184" s="710"/>
      <c r="M184" s="710"/>
      <c r="N184" s="710"/>
      <c r="O184" s="710"/>
      <c r="P184" s="710"/>
      <c r="Q184" s="710"/>
      <c r="R184" s="710"/>
      <c r="S184" s="710"/>
      <c r="T184" s="710"/>
      <c r="U184" s="710"/>
      <c r="V184" s="710"/>
      <c r="W184" s="710"/>
      <c r="X184" s="710"/>
      <c r="Y184" s="710"/>
      <c r="Z184" s="710"/>
    </row>
    <row r="185" spans="1:26" ht="15.5">
      <c r="A185" s="707"/>
      <c r="B185" s="710"/>
      <c r="C185" s="708"/>
      <c r="D185" s="708"/>
      <c r="E185" s="708"/>
      <c r="F185" s="708"/>
      <c r="G185" s="710"/>
      <c r="H185" s="710"/>
      <c r="I185" s="710"/>
      <c r="J185" s="710"/>
      <c r="K185" s="710"/>
      <c r="L185" s="710"/>
      <c r="M185" s="710"/>
      <c r="N185" s="710"/>
      <c r="O185" s="710"/>
      <c r="P185" s="710"/>
      <c r="Q185" s="710"/>
      <c r="R185" s="710"/>
      <c r="S185" s="710"/>
      <c r="T185" s="710"/>
      <c r="U185" s="710"/>
      <c r="V185" s="710"/>
      <c r="W185" s="710"/>
      <c r="X185" s="710"/>
      <c r="Y185" s="710"/>
      <c r="Z185" s="710"/>
    </row>
    <row r="186" spans="1:26" ht="15.5">
      <c r="A186" s="707"/>
      <c r="B186" s="710"/>
      <c r="C186" s="708"/>
      <c r="D186" s="708"/>
      <c r="E186" s="708"/>
      <c r="F186" s="708"/>
      <c r="G186" s="710"/>
      <c r="H186" s="710"/>
      <c r="I186" s="710"/>
      <c r="J186" s="710"/>
      <c r="K186" s="710"/>
      <c r="L186" s="710"/>
      <c r="M186" s="710"/>
      <c r="N186" s="710"/>
      <c r="O186" s="710"/>
      <c r="P186" s="710"/>
      <c r="Q186" s="710"/>
      <c r="R186" s="710"/>
      <c r="S186" s="710"/>
      <c r="T186" s="710"/>
      <c r="U186" s="710"/>
      <c r="V186" s="710"/>
      <c r="W186" s="710"/>
      <c r="X186" s="710"/>
      <c r="Y186" s="710"/>
      <c r="Z186" s="710"/>
    </row>
    <row r="187" spans="1:26" ht="15.5">
      <c r="A187" s="707"/>
      <c r="B187" s="710"/>
      <c r="C187" s="708"/>
      <c r="D187" s="708"/>
      <c r="E187" s="708"/>
      <c r="F187" s="708"/>
      <c r="G187" s="710"/>
      <c r="H187" s="710"/>
      <c r="I187" s="710"/>
      <c r="J187" s="710"/>
      <c r="K187" s="710"/>
      <c r="L187" s="710"/>
      <c r="M187" s="710"/>
      <c r="N187" s="710"/>
      <c r="O187" s="710"/>
      <c r="P187" s="710"/>
      <c r="Q187" s="710"/>
      <c r="R187" s="710"/>
      <c r="S187" s="710"/>
      <c r="T187" s="710"/>
      <c r="U187" s="710"/>
      <c r="V187" s="710"/>
      <c r="W187" s="710"/>
      <c r="X187" s="710"/>
      <c r="Y187" s="710"/>
      <c r="Z187" s="710"/>
    </row>
    <row r="188" spans="1:26" ht="15.5">
      <c r="A188" s="707"/>
      <c r="B188" s="710"/>
      <c r="C188" s="708"/>
      <c r="D188" s="708"/>
      <c r="E188" s="708"/>
      <c r="F188" s="708"/>
      <c r="G188" s="710"/>
      <c r="H188" s="710"/>
      <c r="I188" s="710"/>
      <c r="J188" s="710"/>
      <c r="K188" s="710"/>
      <c r="L188" s="710"/>
      <c r="M188" s="710"/>
      <c r="N188" s="710"/>
      <c r="O188" s="710"/>
      <c r="P188" s="710"/>
      <c r="Q188" s="710"/>
      <c r="R188" s="710"/>
      <c r="S188" s="710"/>
      <c r="T188" s="710"/>
      <c r="U188" s="710"/>
      <c r="V188" s="710"/>
      <c r="W188" s="710"/>
      <c r="X188" s="710"/>
      <c r="Y188" s="710"/>
      <c r="Z188" s="710"/>
    </row>
    <row r="189" spans="1:26" ht="15.5">
      <c r="A189" s="707"/>
      <c r="B189" s="710"/>
      <c r="C189" s="708"/>
      <c r="D189" s="708"/>
      <c r="E189" s="708"/>
      <c r="F189" s="708"/>
      <c r="G189" s="710"/>
      <c r="H189" s="710"/>
      <c r="I189" s="710"/>
      <c r="J189" s="710"/>
      <c r="K189" s="710"/>
      <c r="L189" s="710"/>
      <c r="M189" s="710"/>
      <c r="N189" s="710"/>
      <c r="O189" s="710"/>
      <c r="P189" s="710"/>
      <c r="Q189" s="710"/>
      <c r="R189" s="710"/>
      <c r="S189" s="710"/>
      <c r="T189" s="710"/>
      <c r="U189" s="710"/>
      <c r="V189" s="710"/>
      <c r="W189" s="710"/>
      <c r="X189" s="710"/>
      <c r="Y189" s="710"/>
      <c r="Z189" s="710"/>
    </row>
    <row r="190" spans="1:26" ht="15.5">
      <c r="A190" s="707"/>
      <c r="B190" s="710"/>
      <c r="C190" s="708"/>
      <c r="D190" s="708"/>
      <c r="E190" s="708"/>
      <c r="F190" s="708"/>
      <c r="G190" s="710"/>
      <c r="H190" s="710"/>
      <c r="I190" s="710"/>
      <c r="J190" s="710"/>
      <c r="K190" s="710"/>
      <c r="L190" s="710"/>
      <c r="M190" s="710"/>
      <c r="N190" s="710"/>
      <c r="O190" s="710"/>
      <c r="P190" s="710"/>
      <c r="Q190" s="710"/>
      <c r="R190" s="710"/>
      <c r="S190" s="710"/>
      <c r="T190" s="710"/>
      <c r="U190" s="710"/>
      <c r="V190" s="710"/>
      <c r="W190" s="710"/>
      <c r="X190" s="710"/>
      <c r="Y190" s="710"/>
      <c r="Z190" s="710"/>
    </row>
    <row r="191" spans="1:26" ht="15.5">
      <c r="A191" s="707"/>
      <c r="B191" s="710"/>
      <c r="C191" s="708"/>
      <c r="D191" s="708"/>
      <c r="E191" s="708"/>
      <c r="F191" s="708"/>
      <c r="G191" s="710"/>
      <c r="H191" s="710"/>
      <c r="I191" s="710"/>
      <c r="J191" s="710"/>
      <c r="K191" s="710"/>
      <c r="L191" s="710"/>
      <c r="M191" s="710"/>
      <c r="N191" s="710"/>
      <c r="O191" s="710"/>
      <c r="P191" s="710"/>
      <c r="Q191" s="710"/>
      <c r="R191" s="710"/>
      <c r="S191" s="710"/>
      <c r="T191" s="710"/>
      <c r="U191" s="710"/>
      <c r="V191" s="710"/>
      <c r="W191" s="710"/>
      <c r="X191" s="710"/>
      <c r="Y191" s="710"/>
      <c r="Z191" s="710"/>
    </row>
    <row r="192" spans="1:26" ht="15.5">
      <c r="A192" s="707"/>
      <c r="B192" s="710"/>
      <c r="C192" s="708"/>
      <c r="D192" s="708"/>
      <c r="E192" s="708"/>
      <c r="F192" s="708"/>
      <c r="G192" s="710"/>
      <c r="H192" s="710"/>
      <c r="I192" s="710"/>
      <c r="J192" s="710"/>
      <c r="K192" s="710"/>
      <c r="L192" s="710"/>
      <c r="M192" s="710"/>
      <c r="N192" s="710"/>
      <c r="O192" s="710"/>
      <c r="P192" s="710"/>
      <c r="Q192" s="710"/>
      <c r="R192" s="710"/>
      <c r="S192" s="710"/>
      <c r="T192" s="710"/>
      <c r="U192" s="710"/>
      <c r="V192" s="710"/>
      <c r="W192" s="710"/>
      <c r="X192" s="710"/>
      <c r="Y192" s="710"/>
      <c r="Z192" s="710"/>
    </row>
    <row r="193" spans="1:26" ht="15.5">
      <c r="A193" s="707"/>
      <c r="B193" s="710"/>
      <c r="C193" s="708"/>
      <c r="D193" s="708"/>
      <c r="E193" s="708"/>
      <c r="F193" s="708"/>
      <c r="G193" s="710"/>
      <c r="H193" s="710"/>
      <c r="I193" s="710"/>
      <c r="J193" s="710"/>
      <c r="K193" s="710"/>
      <c r="L193" s="710"/>
      <c r="M193" s="710"/>
      <c r="N193" s="710"/>
      <c r="O193" s="710"/>
      <c r="P193" s="710"/>
      <c r="Q193" s="710"/>
      <c r="R193" s="710"/>
      <c r="S193" s="710"/>
      <c r="T193" s="710"/>
      <c r="U193" s="710"/>
      <c r="V193" s="710"/>
      <c r="W193" s="710"/>
      <c r="X193" s="710"/>
      <c r="Y193" s="710"/>
      <c r="Z193" s="710"/>
    </row>
    <row r="194" spans="1:26" ht="15.5">
      <c r="A194" s="707"/>
      <c r="B194" s="710"/>
      <c r="C194" s="708"/>
      <c r="D194" s="708"/>
      <c r="E194" s="708"/>
      <c r="F194" s="708"/>
      <c r="G194" s="710"/>
      <c r="H194" s="710"/>
      <c r="I194" s="710"/>
      <c r="J194" s="710"/>
      <c r="K194" s="710"/>
      <c r="L194" s="710"/>
      <c r="M194" s="710"/>
      <c r="N194" s="710"/>
      <c r="O194" s="710"/>
      <c r="P194" s="710"/>
      <c r="Q194" s="710"/>
      <c r="R194" s="710"/>
      <c r="S194" s="710"/>
      <c r="T194" s="710"/>
      <c r="U194" s="710"/>
      <c r="V194" s="710"/>
      <c r="W194" s="710"/>
      <c r="X194" s="710"/>
      <c r="Y194" s="710"/>
      <c r="Z194" s="710"/>
    </row>
    <row r="195" spans="1:26" ht="15.5">
      <c r="A195" s="707"/>
      <c r="B195" s="710"/>
      <c r="C195" s="708"/>
      <c r="D195" s="708"/>
      <c r="E195" s="708"/>
      <c r="F195" s="708"/>
      <c r="G195" s="710"/>
      <c r="H195" s="710"/>
      <c r="I195" s="710"/>
      <c r="J195" s="710"/>
      <c r="K195" s="710"/>
      <c r="L195" s="710"/>
      <c r="M195" s="710"/>
      <c r="N195" s="710"/>
      <c r="O195" s="710"/>
      <c r="P195" s="710"/>
      <c r="Q195" s="710"/>
      <c r="R195" s="710"/>
      <c r="S195" s="710"/>
      <c r="T195" s="710"/>
      <c r="U195" s="710"/>
      <c r="V195" s="710"/>
      <c r="W195" s="710"/>
      <c r="X195" s="710"/>
      <c r="Y195" s="710"/>
      <c r="Z195" s="710"/>
    </row>
    <row r="196" spans="1:26" ht="15.5">
      <c r="A196" s="707"/>
      <c r="B196" s="710"/>
      <c r="C196" s="708"/>
      <c r="D196" s="708"/>
      <c r="E196" s="708"/>
      <c r="F196" s="708"/>
      <c r="G196" s="710"/>
      <c r="H196" s="710"/>
      <c r="I196" s="710"/>
      <c r="J196" s="710"/>
      <c r="K196" s="710"/>
      <c r="L196" s="710"/>
      <c r="M196" s="710"/>
      <c r="N196" s="710"/>
      <c r="O196" s="710"/>
      <c r="P196" s="710"/>
      <c r="Q196" s="710"/>
      <c r="R196" s="710"/>
      <c r="S196" s="710"/>
      <c r="T196" s="710"/>
      <c r="U196" s="710"/>
      <c r="V196" s="710"/>
      <c r="W196" s="710"/>
      <c r="X196" s="710"/>
      <c r="Y196" s="710"/>
      <c r="Z196" s="710"/>
    </row>
    <row r="197" spans="1:26" ht="15.5">
      <c r="A197" s="707"/>
      <c r="B197" s="710"/>
      <c r="C197" s="708"/>
      <c r="D197" s="708"/>
      <c r="E197" s="708"/>
      <c r="F197" s="708"/>
      <c r="G197" s="710"/>
      <c r="H197" s="710"/>
      <c r="I197" s="710"/>
      <c r="J197" s="710"/>
      <c r="K197" s="710"/>
      <c r="L197" s="710"/>
      <c r="M197" s="710"/>
      <c r="N197" s="710"/>
      <c r="O197" s="710"/>
      <c r="P197" s="710"/>
      <c r="Q197" s="710"/>
      <c r="R197" s="710"/>
      <c r="S197" s="710"/>
      <c r="T197" s="710"/>
      <c r="U197" s="710"/>
      <c r="V197" s="710"/>
      <c r="W197" s="710"/>
      <c r="X197" s="710"/>
      <c r="Y197" s="710"/>
      <c r="Z197" s="710"/>
    </row>
    <row r="198" spans="1:26" ht="15.5">
      <c r="A198" s="707"/>
      <c r="B198" s="710"/>
      <c r="C198" s="708"/>
      <c r="D198" s="708"/>
      <c r="E198" s="708"/>
      <c r="F198" s="708"/>
      <c r="G198" s="710"/>
      <c r="H198" s="710"/>
      <c r="I198" s="710"/>
      <c r="J198" s="710"/>
      <c r="K198" s="710"/>
      <c r="L198" s="710"/>
      <c r="M198" s="710"/>
      <c r="N198" s="710"/>
      <c r="O198" s="710"/>
      <c r="P198" s="710"/>
      <c r="Q198" s="710"/>
      <c r="R198" s="710"/>
      <c r="S198" s="710"/>
      <c r="T198" s="710"/>
      <c r="U198" s="710"/>
      <c r="V198" s="710"/>
      <c r="W198" s="710"/>
      <c r="X198" s="710"/>
      <c r="Y198" s="710"/>
      <c r="Z198" s="710"/>
    </row>
    <row r="199" spans="1:26" ht="15.5">
      <c r="A199" s="707"/>
      <c r="B199" s="710"/>
      <c r="C199" s="708"/>
      <c r="D199" s="708"/>
      <c r="E199" s="708"/>
      <c r="F199" s="708"/>
      <c r="G199" s="710"/>
      <c r="H199" s="710"/>
      <c r="I199" s="710"/>
      <c r="J199" s="710"/>
      <c r="K199" s="710"/>
      <c r="L199" s="710"/>
      <c r="M199" s="710"/>
      <c r="N199" s="710"/>
      <c r="O199" s="710"/>
      <c r="P199" s="710"/>
      <c r="Q199" s="710"/>
      <c r="R199" s="710"/>
      <c r="S199" s="710"/>
      <c r="T199" s="710"/>
      <c r="U199" s="710"/>
      <c r="V199" s="710"/>
      <c r="W199" s="710"/>
      <c r="X199" s="710"/>
      <c r="Y199" s="710"/>
      <c r="Z199" s="710"/>
    </row>
    <row r="200" spans="1:26" ht="15.5">
      <c r="A200" s="707"/>
      <c r="B200" s="710"/>
      <c r="C200" s="708"/>
      <c r="D200" s="708"/>
      <c r="E200" s="708"/>
      <c r="F200" s="708"/>
      <c r="G200" s="710"/>
      <c r="H200" s="710"/>
      <c r="I200" s="710"/>
      <c r="J200" s="710"/>
      <c r="K200" s="710"/>
      <c r="L200" s="710"/>
      <c r="M200" s="710"/>
      <c r="N200" s="710"/>
      <c r="O200" s="710"/>
      <c r="P200" s="710"/>
      <c r="Q200" s="710"/>
      <c r="R200" s="710"/>
      <c r="S200" s="710"/>
      <c r="T200" s="710"/>
      <c r="U200" s="710"/>
      <c r="V200" s="710"/>
      <c r="W200" s="710"/>
      <c r="X200" s="710"/>
      <c r="Y200" s="710"/>
      <c r="Z200" s="710"/>
    </row>
    <row r="201" spans="1:26" ht="15.5">
      <c r="A201" s="707"/>
      <c r="B201" s="710"/>
      <c r="C201" s="708"/>
      <c r="D201" s="708"/>
      <c r="E201" s="708"/>
      <c r="F201" s="708"/>
      <c r="G201" s="710"/>
      <c r="H201" s="710"/>
      <c r="I201" s="710"/>
      <c r="J201" s="710"/>
      <c r="K201" s="710"/>
      <c r="L201" s="710"/>
      <c r="M201" s="710"/>
      <c r="N201" s="710"/>
      <c r="O201" s="710"/>
      <c r="P201" s="710"/>
      <c r="Q201" s="710"/>
      <c r="R201" s="710"/>
      <c r="S201" s="710"/>
      <c r="T201" s="710"/>
      <c r="U201" s="710"/>
      <c r="V201" s="710"/>
      <c r="W201" s="710"/>
      <c r="X201" s="710"/>
      <c r="Y201" s="710"/>
      <c r="Z201" s="710"/>
    </row>
    <row r="202" spans="1:26" ht="15.5">
      <c r="A202" s="707"/>
      <c r="B202" s="710"/>
      <c r="C202" s="708"/>
      <c r="D202" s="708"/>
      <c r="E202" s="708"/>
      <c r="F202" s="708"/>
      <c r="G202" s="710"/>
      <c r="H202" s="710"/>
      <c r="I202" s="710"/>
      <c r="J202" s="710"/>
      <c r="K202" s="710"/>
      <c r="L202" s="710"/>
      <c r="M202" s="710"/>
      <c r="N202" s="710"/>
      <c r="O202" s="710"/>
      <c r="P202" s="710"/>
      <c r="Q202" s="710"/>
      <c r="R202" s="710"/>
      <c r="S202" s="710"/>
      <c r="T202" s="710"/>
      <c r="U202" s="710"/>
      <c r="V202" s="710"/>
      <c r="W202" s="710"/>
      <c r="X202" s="710"/>
      <c r="Y202" s="710"/>
      <c r="Z202" s="710"/>
    </row>
    <row r="203" spans="1:26" ht="15.5">
      <c r="A203" s="707"/>
      <c r="B203" s="710"/>
      <c r="C203" s="708"/>
      <c r="D203" s="708"/>
      <c r="E203" s="708"/>
      <c r="F203" s="708"/>
      <c r="G203" s="710"/>
      <c r="H203" s="710"/>
      <c r="I203" s="710"/>
      <c r="J203" s="710"/>
      <c r="K203" s="710"/>
      <c r="L203" s="710"/>
      <c r="M203" s="710"/>
      <c r="N203" s="710"/>
      <c r="O203" s="710"/>
      <c r="P203" s="710"/>
      <c r="Q203" s="710"/>
      <c r="R203" s="710"/>
      <c r="S203" s="710"/>
      <c r="T203" s="710"/>
      <c r="U203" s="710"/>
      <c r="V203" s="710"/>
      <c r="W203" s="710"/>
      <c r="X203" s="710"/>
      <c r="Y203" s="710"/>
      <c r="Z203" s="710"/>
    </row>
    <row r="204" spans="1:26" ht="15.5">
      <c r="A204" s="707"/>
      <c r="B204" s="710"/>
      <c r="C204" s="708"/>
      <c r="D204" s="708"/>
      <c r="E204" s="708"/>
      <c r="F204" s="708"/>
      <c r="G204" s="710"/>
      <c r="H204" s="710"/>
      <c r="I204" s="710"/>
      <c r="J204" s="710"/>
      <c r="K204" s="710"/>
      <c r="L204" s="710"/>
      <c r="M204" s="710"/>
      <c r="N204" s="710"/>
      <c r="O204" s="710"/>
      <c r="P204" s="710"/>
      <c r="Q204" s="710"/>
      <c r="R204" s="710"/>
      <c r="S204" s="710"/>
      <c r="T204" s="710"/>
      <c r="U204" s="710"/>
      <c r="V204" s="710"/>
      <c r="W204" s="710"/>
      <c r="X204" s="710"/>
      <c r="Y204" s="710"/>
      <c r="Z204" s="710"/>
    </row>
    <row r="205" spans="1:26" ht="15.5">
      <c r="A205" s="707"/>
      <c r="B205" s="710"/>
      <c r="C205" s="708"/>
      <c r="D205" s="708"/>
      <c r="E205" s="708"/>
      <c r="F205" s="708"/>
      <c r="G205" s="710"/>
      <c r="H205" s="710"/>
      <c r="I205" s="710"/>
      <c r="J205" s="710"/>
      <c r="K205" s="710"/>
      <c r="L205" s="710"/>
      <c r="M205" s="710"/>
      <c r="N205" s="710"/>
      <c r="O205" s="710"/>
      <c r="P205" s="710"/>
      <c r="Q205" s="710"/>
      <c r="R205" s="710"/>
      <c r="S205" s="710"/>
      <c r="T205" s="710"/>
      <c r="U205" s="710"/>
      <c r="V205" s="710"/>
      <c r="W205" s="710"/>
      <c r="X205" s="710"/>
      <c r="Y205" s="710"/>
      <c r="Z205" s="710"/>
    </row>
    <row r="206" spans="1:26" ht="15.5">
      <c r="A206" s="707"/>
      <c r="B206" s="710"/>
      <c r="C206" s="708"/>
      <c r="D206" s="708"/>
      <c r="E206" s="708"/>
      <c r="F206" s="708"/>
      <c r="G206" s="710"/>
      <c r="H206" s="710"/>
      <c r="I206" s="710"/>
      <c r="J206" s="710"/>
      <c r="K206" s="710"/>
      <c r="L206" s="710"/>
      <c r="M206" s="710"/>
      <c r="N206" s="710"/>
      <c r="O206" s="710"/>
      <c r="P206" s="710"/>
      <c r="Q206" s="710"/>
      <c r="R206" s="710"/>
      <c r="S206" s="710"/>
      <c r="T206" s="710"/>
      <c r="U206" s="710"/>
      <c r="V206" s="710"/>
      <c r="W206" s="710"/>
      <c r="X206" s="710"/>
      <c r="Y206" s="710"/>
      <c r="Z206" s="710"/>
    </row>
    <row r="207" spans="1:26" ht="15.5">
      <c r="A207" s="707"/>
      <c r="B207" s="710"/>
      <c r="C207" s="708"/>
      <c r="D207" s="708"/>
      <c r="E207" s="708"/>
      <c r="F207" s="708"/>
      <c r="G207" s="710"/>
      <c r="H207" s="710"/>
      <c r="I207" s="710"/>
      <c r="J207" s="710"/>
      <c r="K207" s="710"/>
      <c r="L207" s="710"/>
      <c r="M207" s="710"/>
      <c r="N207" s="710"/>
      <c r="O207" s="710"/>
      <c r="P207" s="710"/>
      <c r="Q207" s="710"/>
      <c r="R207" s="710"/>
      <c r="S207" s="710"/>
      <c r="T207" s="710"/>
      <c r="U207" s="710"/>
      <c r="V207" s="710"/>
      <c r="W207" s="710"/>
      <c r="X207" s="710"/>
      <c r="Y207" s="710"/>
      <c r="Z207" s="710"/>
    </row>
    <row r="208" spans="1:26" ht="15.5">
      <c r="A208" s="707"/>
      <c r="B208" s="710"/>
      <c r="C208" s="708"/>
      <c r="D208" s="708"/>
      <c r="E208" s="708"/>
      <c r="F208" s="708"/>
      <c r="G208" s="710"/>
      <c r="H208" s="710"/>
      <c r="I208" s="710"/>
      <c r="J208" s="710"/>
      <c r="K208" s="710"/>
      <c r="L208" s="710"/>
      <c r="M208" s="710"/>
      <c r="N208" s="710"/>
      <c r="O208" s="710"/>
      <c r="P208" s="710"/>
      <c r="Q208" s="710"/>
      <c r="R208" s="710"/>
      <c r="S208" s="710"/>
      <c r="T208" s="710"/>
      <c r="U208" s="710"/>
      <c r="V208" s="710"/>
      <c r="W208" s="710"/>
      <c r="X208" s="710"/>
      <c r="Y208" s="710"/>
      <c r="Z208" s="710"/>
    </row>
    <row r="209" spans="1:26" ht="15.5">
      <c r="A209" s="707"/>
      <c r="B209" s="710"/>
      <c r="C209" s="708"/>
      <c r="D209" s="708"/>
      <c r="E209" s="708"/>
      <c r="F209" s="708"/>
      <c r="G209" s="710"/>
      <c r="H209" s="710"/>
      <c r="I209" s="710"/>
      <c r="J209" s="710"/>
      <c r="K209" s="710"/>
      <c r="L209" s="710"/>
      <c r="M209" s="710"/>
      <c r="N209" s="710"/>
      <c r="O209" s="710"/>
      <c r="P209" s="710"/>
      <c r="Q209" s="710"/>
      <c r="R209" s="710"/>
      <c r="S209" s="710"/>
      <c r="T209" s="710"/>
      <c r="U209" s="710"/>
      <c r="V209" s="710"/>
      <c r="W209" s="710"/>
      <c r="X209" s="710"/>
      <c r="Y209" s="710"/>
      <c r="Z209" s="710"/>
    </row>
    <row r="210" spans="1:26" ht="15.5">
      <c r="A210" s="707"/>
      <c r="B210" s="710"/>
      <c r="C210" s="708"/>
      <c r="D210" s="708"/>
      <c r="E210" s="708"/>
      <c r="F210" s="708"/>
      <c r="G210" s="710"/>
      <c r="H210" s="710"/>
      <c r="I210" s="710"/>
      <c r="J210" s="710"/>
      <c r="K210" s="710"/>
      <c r="L210" s="710"/>
      <c r="M210" s="710"/>
      <c r="N210" s="710"/>
      <c r="O210" s="710"/>
      <c r="P210" s="710"/>
      <c r="Q210" s="710"/>
      <c r="R210" s="710"/>
      <c r="S210" s="710"/>
      <c r="T210" s="710"/>
      <c r="U210" s="710"/>
      <c r="V210" s="710"/>
      <c r="W210" s="710"/>
      <c r="X210" s="710"/>
      <c r="Y210" s="710"/>
      <c r="Z210" s="710"/>
    </row>
    <row r="211" spans="1:26" ht="15.5">
      <c r="A211" s="707"/>
      <c r="B211" s="710"/>
      <c r="C211" s="708"/>
      <c r="D211" s="708"/>
      <c r="E211" s="708"/>
      <c r="F211" s="708"/>
      <c r="G211" s="710"/>
      <c r="H211" s="710"/>
      <c r="I211" s="710"/>
      <c r="J211" s="710"/>
      <c r="K211" s="710"/>
      <c r="L211" s="710"/>
      <c r="M211" s="710"/>
      <c r="N211" s="710"/>
      <c r="O211" s="710"/>
      <c r="P211" s="710"/>
      <c r="Q211" s="710"/>
      <c r="R211" s="710"/>
      <c r="S211" s="710"/>
      <c r="T211" s="710"/>
      <c r="U211" s="710"/>
      <c r="V211" s="710"/>
      <c r="W211" s="710"/>
      <c r="X211" s="710"/>
      <c r="Y211" s="710"/>
      <c r="Z211" s="710"/>
    </row>
    <row r="212" spans="1:26" ht="15.5">
      <c r="A212" s="707"/>
      <c r="B212" s="710"/>
      <c r="C212" s="708"/>
      <c r="D212" s="708"/>
      <c r="E212" s="708"/>
      <c r="F212" s="708"/>
      <c r="G212" s="710"/>
      <c r="H212" s="710"/>
      <c r="I212" s="710"/>
      <c r="J212" s="710"/>
      <c r="K212" s="710"/>
      <c r="L212" s="710"/>
      <c r="M212" s="710"/>
      <c r="N212" s="710"/>
      <c r="O212" s="710"/>
      <c r="P212" s="710"/>
      <c r="Q212" s="710"/>
      <c r="R212" s="710"/>
      <c r="S212" s="710"/>
      <c r="T212" s="710"/>
      <c r="U212" s="710"/>
      <c r="V212" s="710"/>
      <c r="W212" s="710"/>
      <c r="X212" s="710"/>
      <c r="Y212" s="710"/>
      <c r="Z212" s="710"/>
    </row>
    <row r="213" spans="1:26" ht="15.5">
      <c r="A213" s="707"/>
      <c r="B213" s="710"/>
      <c r="C213" s="708"/>
      <c r="D213" s="708"/>
      <c r="E213" s="708"/>
      <c r="F213" s="708"/>
      <c r="G213" s="710"/>
      <c r="H213" s="710"/>
      <c r="I213" s="710"/>
      <c r="J213" s="710"/>
      <c r="K213" s="710"/>
      <c r="L213" s="710"/>
      <c r="M213" s="710"/>
      <c r="N213" s="710"/>
      <c r="O213" s="710"/>
      <c r="P213" s="710"/>
      <c r="Q213" s="710"/>
      <c r="R213" s="710"/>
      <c r="S213" s="710"/>
      <c r="T213" s="710"/>
      <c r="U213" s="710"/>
      <c r="V213" s="710"/>
      <c r="W213" s="710"/>
      <c r="X213" s="710"/>
      <c r="Y213" s="710"/>
      <c r="Z213" s="710"/>
    </row>
    <row r="214" spans="1:26" ht="15.5">
      <c r="A214" s="707"/>
      <c r="B214" s="710"/>
      <c r="C214" s="708"/>
      <c r="D214" s="708"/>
      <c r="E214" s="708"/>
      <c r="F214" s="708"/>
      <c r="G214" s="710"/>
      <c r="H214" s="710"/>
      <c r="I214" s="710"/>
      <c r="J214" s="710"/>
      <c r="K214" s="710"/>
      <c r="L214" s="710"/>
      <c r="M214" s="710"/>
      <c r="N214" s="710"/>
      <c r="O214" s="710"/>
      <c r="P214" s="710"/>
      <c r="Q214" s="710"/>
      <c r="R214" s="710"/>
      <c r="S214" s="710"/>
      <c r="T214" s="710"/>
      <c r="U214" s="710"/>
      <c r="V214" s="710"/>
      <c r="W214" s="710"/>
      <c r="X214" s="710"/>
      <c r="Y214" s="710"/>
      <c r="Z214" s="710"/>
    </row>
    <row r="215" spans="1:26" ht="15.5">
      <c r="A215" s="707"/>
      <c r="B215" s="710"/>
      <c r="C215" s="708"/>
      <c r="D215" s="708"/>
      <c r="E215" s="708"/>
      <c r="F215" s="708"/>
      <c r="G215" s="710"/>
      <c r="H215" s="710"/>
      <c r="I215" s="710"/>
      <c r="J215" s="710"/>
      <c r="K215" s="710"/>
      <c r="L215" s="710"/>
      <c r="M215" s="710"/>
      <c r="N215" s="710"/>
      <c r="O215" s="710"/>
      <c r="P215" s="710"/>
      <c r="Q215" s="710"/>
      <c r="R215" s="710"/>
      <c r="S215" s="710"/>
      <c r="T215" s="710"/>
      <c r="U215" s="710"/>
      <c r="V215" s="710"/>
      <c r="W215" s="710"/>
      <c r="X215" s="710"/>
      <c r="Y215" s="710"/>
      <c r="Z215" s="710"/>
    </row>
    <row r="216" spans="1:26" ht="15.5">
      <c r="A216" s="707"/>
      <c r="B216" s="710"/>
      <c r="C216" s="708"/>
      <c r="D216" s="708"/>
      <c r="E216" s="708"/>
      <c r="F216" s="708"/>
      <c r="G216" s="710"/>
      <c r="H216" s="710"/>
      <c r="I216" s="710"/>
      <c r="J216" s="710"/>
      <c r="K216" s="710"/>
      <c r="L216" s="710"/>
      <c r="M216" s="710"/>
      <c r="N216" s="710"/>
      <c r="O216" s="710"/>
      <c r="P216" s="710"/>
      <c r="Q216" s="710"/>
      <c r="R216" s="710"/>
      <c r="S216" s="710"/>
      <c r="T216" s="710"/>
      <c r="U216" s="710"/>
      <c r="V216" s="710"/>
      <c r="W216" s="710"/>
      <c r="X216" s="710"/>
      <c r="Y216" s="710"/>
      <c r="Z216" s="710"/>
    </row>
    <row r="217" spans="1:26" ht="15.5">
      <c r="A217" s="707"/>
      <c r="B217" s="710"/>
      <c r="C217" s="708"/>
      <c r="D217" s="708"/>
      <c r="E217" s="708"/>
      <c r="F217" s="708"/>
      <c r="G217" s="710"/>
      <c r="H217" s="710"/>
      <c r="I217" s="710"/>
      <c r="J217" s="710"/>
      <c r="K217" s="710"/>
      <c r="L217" s="710"/>
      <c r="M217" s="710"/>
      <c r="N217" s="710"/>
      <c r="O217" s="710"/>
      <c r="P217" s="710"/>
      <c r="Q217" s="710"/>
      <c r="R217" s="710"/>
      <c r="S217" s="710"/>
      <c r="T217" s="710"/>
      <c r="U217" s="710"/>
      <c r="V217" s="710"/>
      <c r="W217" s="710"/>
      <c r="X217" s="710"/>
      <c r="Y217" s="710"/>
      <c r="Z217" s="710"/>
    </row>
    <row r="218" spans="1:26" ht="15.5">
      <c r="A218" s="707"/>
      <c r="B218" s="710"/>
      <c r="C218" s="708"/>
      <c r="D218" s="708"/>
      <c r="E218" s="708"/>
      <c r="F218" s="708"/>
      <c r="G218" s="710"/>
      <c r="H218" s="710"/>
      <c r="I218" s="710"/>
      <c r="J218" s="710"/>
      <c r="K218" s="710"/>
      <c r="L218" s="710"/>
      <c r="M218" s="710"/>
      <c r="N218" s="710"/>
      <c r="O218" s="710"/>
      <c r="P218" s="710"/>
      <c r="Q218" s="710"/>
      <c r="R218" s="710"/>
      <c r="S218" s="710"/>
      <c r="T218" s="710"/>
      <c r="U218" s="710"/>
      <c r="V218" s="710"/>
      <c r="W218" s="710"/>
      <c r="X218" s="710"/>
      <c r="Y218" s="710"/>
      <c r="Z218" s="710"/>
    </row>
    <row r="219" spans="1:26" ht="15.5">
      <c r="A219" s="707"/>
      <c r="B219" s="710"/>
      <c r="C219" s="708"/>
      <c r="D219" s="708"/>
      <c r="E219" s="708"/>
      <c r="F219" s="708"/>
      <c r="G219" s="710"/>
      <c r="H219" s="710"/>
      <c r="I219" s="710"/>
      <c r="J219" s="710"/>
      <c r="K219" s="710"/>
      <c r="L219" s="710"/>
      <c r="M219" s="710"/>
      <c r="N219" s="710"/>
      <c r="O219" s="710"/>
      <c r="P219" s="710"/>
      <c r="Q219" s="710"/>
      <c r="R219" s="710"/>
      <c r="S219" s="710"/>
      <c r="T219" s="710"/>
      <c r="U219" s="710"/>
      <c r="V219" s="710"/>
      <c r="W219" s="710"/>
      <c r="X219" s="710"/>
      <c r="Y219" s="710"/>
      <c r="Z219" s="710"/>
    </row>
    <row r="220" spans="1:26" ht="15.5">
      <c r="A220" s="707"/>
      <c r="B220" s="710"/>
      <c r="C220" s="708"/>
      <c r="D220" s="708"/>
      <c r="E220" s="708"/>
      <c r="F220" s="708"/>
      <c r="G220" s="710"/>
      <c r="H220" s="710"/>
      <c r="I220" s="710"/>
      <c r="J220" s="710"/>
      <c r="K220" s="710"/>
      <c r="L220" s="710"/>
      <c r="M220" s="710"/>
      <c r="N220" s="710"/>
      <c r="O220" s="710"/>
      <c r="P220" s="710"/>
      <c r="Q220" s="710"/>
      <c r="R220" s="710"/>
      <c r="S220" s="710"/>
      <c r="T220" s="710"/>
      <c r="U220" s="710"/>
      <c r="V220" s="710"/>
      <c r="W220" s="710"/>
      <c r="X220" s="710"/>
      <c r="Y220" s="710"/>
      <c r="Z220" s="710"/>
    </row>
    <row r="221" spans="1:26" ht="15.5">
      <c r="A221" s="707"/>
      <c r="B221" s="710"/>
      <c r="C221" s="708"/>
      <c r="D221" s="708"/>
      <c r="E221" s="708"/>
      <c r="F221" s="708"/>
      <c r="G221" s="710"/>
      <c r="H221" s="710"/>
      <c r="I221" s="710"/>
      <c r="J221" s="710"/>
      <c r="K221" s="710"/>
      <c r="L221" s="710"/>
      <c r="M221" s="710"/>
      <c r="N221" s="710"/>
      <c r="O221" s="710"/>
      <c r="P221" s="710"/>
      <c r="Q221" s="710"/>
      <c r="R221" s="710"/>
      <c r="S221" s="710"/>
      <c r="T221" s="710"/>
      <c r="U221" s="710"/>
      <c r="V221" s="710"/>
      <c r="W221" s="710"/>
      <c r="X221" s="710"/>
      <c r="Y221" s="710"/>
      <c r="Z221" s="710"/>
    </row>
    <row r="222" spans="1:26" ht="15.5">
      <c r="A222" s="707"/>
      <c r="B222" s="710"/>
      <c r="C222" s="708"/>
      <c r="D222" s="708"/>
      <c r="E222" s="708"/>
      <c r="F222" s="708"/>
      <c r="G222" s="710"/>
      <c r="H222" s="710"/>
      <c r="I222" s="710"/>
      <c r="J222" s="710"/>
      <c r="K222" s="710"/>
      <c r="L222" s="710"/>
      <c r="M222" s="710"/>
      <c r="N222" s="710"/>
      <c r="O222" s="710"/>
      <c r="P222" s="710"/>
      <c r="Q222" s="710"/>
      <c r="R222" s="710"/>
      <c r="S222" s="710"/>
      <c r="T222" s="710"/>
      <c r="U222" s="710"/>
      <c r="V222" s="710"/>
      <c r="W222" s="710"/>
      <c r="X222" s="710"/>
      <c r="Y222" s="710"/>
      <c r="Z222" s="710"/>
    </row>
    <row r="223" spans="1:26" ht="15.5">
      <c r="A223" s="707"/>
      <c r="B223" s="710"/>
      <c r="C223" s="708"/>
      <c r="D223" s="708"/>
      <c r="E223" s="708"/>
      <c r="F223" s="708"/>
      <c r="G223" s="710"/>
      <c r="H223" s="710"/>
      <c r="I223" s="710"/>
      <c r="J223" s="710"/>
      <c r="K223" s="710"/>
      <c r="L223" s="710"/>
      <c r="M223" s="710"/>
      <c r="N223" s="710"/>
      <c r="O223" s="710"/>
      <c r="P223" s="710"/>
      <c r="Q223" s="710"/>
      <c r="R223" s="710"/>
      <c r="S223" s="710"/>
      <c r="T223" s="710"/>
      <c r="U223" s="710"/>
      <c r="V223" s="710"/>
      <c r="W223" s="710"/>
      <c r="X223" s="710"/>
      <c r="Y223" s="710"/>
      <c r="Z223" s="710"/>
    </row>
    <row r="224" spans="1:26" ht="15.5">
      <c r="A224" s="707"/>
      <c r="B224" s="710"/>
      <c r="C224" s="708"/>
      <c r="D224" s="708"/>
      <c r="E224" s="708"/>
      <c r="F224" s="708"/>
      <c r="G224" s="710"/>
      <c r="H224" s="710"/>
      <c r="I224" s="710"/>
      <c r="J224" s="710"/>
      <c r="K224" s="710"/>
      <c r="L224" s="710"/>
      <c r="M224" s="710"/>
      <c r="N224" s="710"/>
      <c r="O224" s="710"/>
      <c r="P224" s="710"/>
      <c r="Q224" s="710"/>
      <c r="R224" s="710"/>
      <c r="S224" s="710"/>
      <c r="T224" s="710"/>
      <c r="U224" s="710"/>
      <c r="V224" s="710"/>
      <c r="W224" s="710"/>
      <c r="X224" s="710"/>
      <c r="Y224" s="710"/>
      <c r="Z224" s="710"/>
    </row>
    <row r="225" spans="1:26" ht="15.5">
      <c r="A225" s="707"/>
      <c r="B225" s="710"/>
      <c r="C225" s="708"/>
      <c r="D225" s="708"/>
      <c r="E225" s="708"/>
      <c r="F225" s="708"/>
      <c r="G225" s="710"/>
      <c r="H225" s="710"/>
      <c r="I225" s="710"/>
      <c r="J225" s="710"/>
      <c r="K225" s="710"/>
      <c r="L225" s="710"/>
      <c r="M225" s="710"/>
      <c r="N225" s="710"/>
      <c r="O225" s="710"/>
      <c r="P225" s="710"/>
      <c r="Q225" s="710"/>
      <c r="R225" s="710"/>
      <c r="S225" s="710"/>
      <c r="T225" s="710"/>
      <c r="U225" s="710"/>
      <c r="V225" s="710"/>
      <c r="W225" s="710"/>
      <c r="X225" s="710"/>
      <c r="Y225" s="710"/>
      <c r="Z225" s="710"/>
    </row>
    <row r="226" spans="1:26" ht="15.5">
      <c r="A226" s="707"/>
      <c r="B226" s="710"/>
      <c r="C226" s="708"/>
      <c r="D226" s="708"/>
      <c r="E226" s="708"/>
      <c r="F226" s="708"/>
      <c r="G226" s="710"/>
      <c r="H226" s="710"/>
      <c r="I226" s="710"/>
      <c r="J226" s="710"/>
      <c r="K226" s="710"/>
      <c r="L226" s="710"/>
      <c r="M226" s="710"/>
      <c r="N226" s="710"/>
      <c r="O226" s="710"/>
      <c r="P226" s="710"/>
      <c r="Q226" s="710"/>
      <c r="R226" s="710"/>
      <c r="S226" s="710"/>
      <c r="T226" s="710"/>
      <c r="U226" s="710"/>
      <c r="V226" s="710"/>
      <c r="W226" s="710"/>
      <c r="X226" s="710"/>
      <c r="Y226" s="710"/>
      <c r="Z226" s="710"/>
    </row>
    <row r="227" spans="1:26" ht="15.5">
      <c r="A227" s="707"/>
      <c r="B227" s="710"/>
      <c r="C227" s="708"/>
      <c r="D227" s="708"/>
      <c r="E227" s="708"/>
      <c r="F227" s="708"/>
      <c r="G227" s="710"/>
      <c r="H227" s="710"/>
      <c r="I227" s="710"/>
      <c r="J227" s="710"/>
      <c r="K227" s="710"/>
      <c r="L227" s="710"/>
      <c r="M227" s="710"/>
      <c r="N227" s="710"/>
      <c r="O227" s="710"/>
      <c r="P227" s="710"/>
      <c r="Q227" s="710"/>
      <c r="R227" s="710"/>
      <c r="S227" s="710"/>
      <c r="T227" s="710"/>
      <c r="U227" s="710"/>
      <c r="V227" s="710"/>
      <c r="W227" s="710"/>
      <c r="X227" s="710"/>
      <c r="Y227" s="710"/>
      <c r="Z227" s="710"/>
    </row>
    <row r="228" spans="1:26" ht="15.5">
      <c r="A228" s="707"/>
      <c r="B228" s="710"/>
      <c r="C228" s="708"/>
      <c r="D228" s="708"/>
      <c r="E228" s="708"/>
      <c r="F228" s="708"/>
      <c r="G228" s="710"/>
      <c r="H228" s="710"/>
      <c r="I228" s="710"/>
      <c r="J228" s="710"/>
      <c r="K228" s="710"/>
      <c r="L228" s="710"/>
      <c r="M228" s="710"/>
      <c r="N228" s="710"/>
      <c r="O228" s="710"/>
      <c r="P228" s="710"/>
      <c r="Q228" s="710"/>
      <c r="R228" s="710"/>
      <c r="S228" s="710"/>
      <c r="T228" s="710"/>
      <c r="U228" s="710"/>
      <c r="V228" s="710"/>
      <c r="W228" s="710"/>
      <c r="X228" s="710"/>
      <c r="Y228" s="710"/>
      <c r="Z228" s="710"/>
    </row>
    <row r="229" spans="1:26" ht="15.5">
      <c r="A229" s="707"/>
      <c r="B229" s="710"/>
      <c r="C229" s="708"/>
      <c r="D229" s="708"/>
      <c r="E229" s="708"/>
      <c r="F229" s="708"/>
      <c r="G229" s="710"/>
      <c r="H229" s="710"/>
      <c r="I229" s="710"/>
      <c r="J229" s="710"/>
      <c r="K229" s="710"/>
      <c r="L229" s="710"/>
      <c r="M229" s="710"/>
      <c r="N229" s="710"/>
      <c r="O229" s="710"/>
      <c r="P229" s="710"/>
      <c r="Q229" s="710"/>
      <c r="R229" s="710"/>
      <c r="S229" s="710"/>
      <c r="T229" s="710"/>
      <c r="U229" s="710"/>
      <c r="V229" s="710"/>
      <c r="W229" s="710"/>
      <c r="X229" s="710"/>
      <c r="Y229" s="710"/>
      <c r="Z229" s="710"/>
    </row>
    <row r="230" spans="1:26" ht="15.5">
      <c r="A230" s="707"/>
      <c r="B230" s="710"/>
      <c r="C230" s="708"/>
      <c r="D230" s="708"/>
      <c r="E230" s="708"/>
      <c r="F230" s="708"/>
      <c r="G230" s="710"/>
      <c r="H230" s="710"/>
      <c r="I230" s="710"/>
      <c r="J230" s="710"/>
      <c r="K230" s="710"/>
      <c r="L230" s="710"/>
      <c r="M230" s="710"/>
      <c r="N230" s="710"/>
      <c r="O230" s="710"/>
      <c r="P230" s="710"/>
      <c r="Q230" s="710"/>
      <c r="R230" s="710"/>
      <c r="S230" s="710"/>
      <c r="T230" s="710"/>
      <c r="U230" s="710"/>
      <c r="V230" s="710"/>
      <c r="W230" s="710"/>
      <c r="X230" s="710"/>
      <c r="Y230" s="710"/>
      <c r="Z230" s="710"/>
    </row>
    <row r="231" spans="1:26" ht="15.5">
      <c r="A231" s="707"/>
      <c r="B231" s="710"/>
      <c r="C231" s="708"/>
      <c r="D231" s="708"/>
      <c r="E231" s="708"/>
      <c r="F231" s="708"/>
      <c r="G231" s="710"/>
      <c r="H231" s="710"/>
      <c r="I231" s="710"/>
      <c r="J231" s="710"/>
      <c r="K231" s="710"/>
      <c r="L231" s="710"/>
      <c r="M231" s="710"/>
      <c r="N231" s="710"/>
      <c r="O231" s="710"/>
      <c r="P231" s="710"/>
      <c r="Q231" s="710"/>
      <c r="R231" s="710"/>
      <c r="S231" s="710"/>
      <c r="T231" s="710"/>
      <c r="U231" s="710"/>
      <c r="V231" s="710"/>
      <c r="W231" s="710"/>
      <c r="X231" s="710"/>
      <c r="Y231" s="710"/>
      <c r="Z231" s="710"/>
    </row>
    <row r="232" spans="1:26" ht="15.5">
      <c r="A232" s="707"/>
      <c r="B232" s="710"/>
      <c r="C232" s="708"/>
      <c r="D232" s="708"/>
      <c r="E232" s="708"/>
      <c r="F232" s="708"/>
      <c r="G232" s="710"/>
      <c r="H232" s="710"/>
      <c r="I232" s="710"/>
      <c r="J232" s="710"/>
      <c r="K232" s="710"/>
      <c r="L232" s="710"/>
      <c r="M232" s="710"/>
      <c r="N232" s="710"/>
      <c r="O232" s="710"/>
      <c r="P232" s="710"/>
      <c r="Q232" s="710"/>
      <c r="R232" s="710"/>
      <c r="S232" s="710"/>
      <c r="T232" s="710"/>
      <c r="U232" s="710"/>
      <c r="V232" s="710"/>
      <c r="W232" s="710"/>
      <c r="X232" s="710"/>
      <c r="Y232" s="710"/>
      <c r="Z232" s="710"/>
    </row>
    <row r="233" spans="1:26" ht="15.5">
      <c r="A233" s="707"/>
      <c r="B233" s="710"/>
      <c r="C233" s="708"/>
      <c r="D233" s="708"/>
      <c r="E233" s="708"/>
      <c r="F233" s="708"/>
      <c r="G233" s="710"/>
      <c r="H233" s="710"/>
      <c r="I233" s="710"/>
      <c r="J233" s="710"/>
      <c r="K233" s="710"/>
      <c r="L233" s="710"/>
      <c r="M233" s="710"/>
      <c r="N233" s="710"/>
      <c r="O233" s="710"/>
      <c r="P233" s="710"/>
      <c r="Q233" s="710"/>
      <c r="R233" s="710"/>
      <c r="S233" s="710"/>
      <c r="T233" s="710"/>
      <c r="U233" s="710"/>
      <c r="V233" s="710"/>
      <c r="W233" s="710"/>
      <c r="X233" s="710"/>
      <c r="Y233" s="710"/>
      <c r="Z233" s="710"/>
    </row>
    <row r="234" spans="1:26" ht="15.5">
      <c r="A234" s="707"/>
      <c r="B234" s="710"/>
      <c r="C234" s="708"/>
      <c r="D234" s="708"/>
      <c r="E234" s="708"/>
      <c r="F234" s="708"/>
      <c r="G234" s="710"/>
      <c r="H234" s="710"/>
      <c r="I234" s="710"/>
      <c r="J234" s="710"/>
      <c r="K234" s="710"/>
      <c r="L234" s="710"/>
      <c r="M234" s="710"/>
      <c r="N234" s="710"/>
      <c r="O234" s="710"/>
      <c r="P234" s="710"/>
      <c r="Q234" s="710"/>
      <c r="R234" s="710"/>
      <c r="S234" s="710"/>
      <c r="T234" s="710"/>
      <c r="U234" s="710"/>
      <c r="V234" s="710"/>
      <c r="W234" s="710"/>
      <c r="X234" s="710"/>
      <c r="Y234" s="710"/>
      <c r="Z234" s="710"/>
    </row>
    <row r="235" spans="1:26" ht="15.5">
      <c r="A235" s="707"/>
      <c r="B235" s="710"/>
      <c r="C235" s="708"/>
      <c r="D235" s="708"/>
      <c r="E235" s="708"/>
      <c r="F235" s="708"/>
      <c r="G235" s="710"/>
      <c r="H235" s="710"/>
      <c r="I235" s="710"/>
      <c r="J235" s="710"/>
      <c r="K235" s="710"/>
      <c r="L235" s="710"/>
      <c r="M235" s="710"/>
      <c r="N235" s="710"/>
      <c r="O235" s="710"/>
      <c r="P235" s="710"/>
      <c r="Q235" s="710"/>
      <c r="R235" s="710"/>
      <c r="S235" s="710"/>
      <c r="T235" s="710"/>
      <c r="U235" s="710"/>
      <c r="V235" s="710"/>
      <c r="W235" s="710"/>
      <c r="X235" s="710"/>
      <c r="Y235" s="710"/>
      <c r="Z235" s="710"/>
    </row>
    <row r="236" spans="1:26" ht="15.5">
      <c r="A236" s="707"/>
      <c r="B236" s="710"/>
      <c r="C236" s="708"/>
      <c r="D236" s="708"/>
      <c r="E236" s="708"/>
      <c r="F236" s="708"/>
      <c r="G236" s="710"/>
      <c r="H236" s="710"/>
      <c r="I236" s="710"/>
      <c r="J236" s="710"/>
      <c r="K236" s="710"/>
      <c r="L236" s="710"/>
      <c r="M236" s="710"/>
      <c r="N236" s="710"/>
      <c r="O236" s="710"/>
      <c r="P236" s="710"/>
      <c r="Q236" s="710"/>
      <c r="R236" s="710"/>
      <c r="S236" s="710"/>
      <c r="T236" s="710"/>
      <c r="U236" s="710"/>
      <c r="V236" s="710"/>
      <c r="W236" s="710"/>
      <c r="X236" s="710"/>
      <c r="Y236" s="710"/>
      <c r="Z236" s="710"/>
    </row>
    <row r="237" spans="1:26" ht="15.5">
      <c r="A237" s="707"/>
      <c r="B237" s="710"/>
      <c r="C237" s="708"/>
      <c r="D237" s="708"/>
      <c r="E237" s="708"/>
      <c r="F237" s="708"/>
      <c r="G237" s="710"/>
      <c r="H237" s="710"/>
      <c r="I237" s="710"/>
      <c r="J237" s="710"/>
      <c r="K237" s="710"/>
      <c r="L237" s="710"/>
      <c r="M237" s="710"/>
      <c r="N237" s="710"/>
      <c r="O237" s="710"/>
      <c r="P237" s="710"/>
      <c r="Q237" s="710"/>
      <c r="R237" s="710"/>
      <c r="S237" s="710"/>
      <c r="T237" s="710"/>
      <c r="U237" s="710"/>
      <c r="V237" s="710"/>
      <c r="W237" s="710"/>
      <c r="X237" s="710"/>
      <c r="Y237" s="710"/>
      <c r="Z237" s="710"/>
    </row>
    <row r="238" spans="1:26" ht="15.5">
      <c r="A238" s="707"/>
      <c r="B238" s="710"/>
      <c r="C238" s="708"/>
      <c r="D238" s="708"/>
      <c r="E238" s="708"/>
      <c r="F238" s="708"/>
      <c r="G238" s="710"/>
      <c r="H238" s="710"/>
      <c r="I238" s="710"/>
      <c r="J238" s="710"/>
      <c r="K238" s="710"/>
      <c r="L238" s="710"/>
      <c r="M238" s="710"/>
      <c r="N238" s="710"/>
      <c r="O238" s="710"/>
      <c r="P238" s="710"/>
      <c r="Q238" s="710"/>
      <c r="R238" s="710"/>
      <c r="S238" s="710"/>
      <c r="T238" s="710"/>
      <c r="U238" s="710"/>
      <c r="V238" s="710"/>
      <c r="W238" s="710"/>
      <c r="X238" s="710"/>
      <c r="Y238" s="710"/>
      <c r="Z238" s="710"/>
    </row>
    <row r="239" spans="1:26" ht="15.5">
      <c r="A239" s="707"/>
      <c r="B239" s="710"/>
      <c r="C239" s="708"/>
      <c r="D239" s="708"/>
      <c r="E239" s="708"/>
      <c r="F239" s="708"/>
      <c r="G239" s="710"/>
      <c r="H239" s="710"/>
      <c r="I239" s="710"/>
      <c r="J239" s="710"/>
      <c r="K239" s="710"/>
      <c r="L239" s="710"/>
      <c r="M239" s="710"/>
      <c r="N239" s="710"/>
      <c r="O239" s="710"/>
      <c r="P239" s="710"/>
      <c r="Q239" s="710"/>
      <c r="R239" s="710"/>
      <c r="S239" s="710"/>
      <c r="T239" s="710"/>
      <c r="U239" s="710"/>
      <c r="V239" s="710"/>
      <c r="W239" s="710"/>
      <c r="X239" s="710"/>
      <c r="Y239" s="710"/>
      <c r="Z239" s="710"/>
    </row>
    <row r="240" spans="1:26" ht="15.5">
      <c r="A240" s="707"/>
      <c r="B240" s="710"/>
      <c r="C240" s="708"/>
      <c r="D240" s="708"/>
      <c r="E240" s="708"/>
      <c r="F240" s="708"/>
      <c r="G240" s="710"/>
      <c r="H240" s="710"/>
      <c r="I240" s="710"/>
      <c r="J240" s="710"/>
      <c r="K240" s="710"/>
      <c r="L240" s="710"/>
      <c r="M240" s="710"/>
      <c r="N240" s="710"/>
      <c r="O240" s="710"/>
      <c r="P240" s="710"/>
      <c r="Q240" s="710"/>
      <c r="R240" s="710"/>
      <c r="S240" s="710"/>
      <c r="T240" s="710"/>
      <c r="U240" s="710"/>
      <c r="V240" s="710"/>
      <c r="W240" s="710"/>
      <c r="X240" s="710"/>
      <c r="Y240" s="710"/>
      <c r="Z240" s="710"/>
    </row>
    <row r="241" spans="1:26" ht="15.5">
      <c r="A241" s="707"/>
      <c r="B241" s="710"/>
      <c r="C241" s="708"/>
      <c r="D241" s="708"/>
      <c r="E241" s="708"/>
      <c r="F241" s="708"/>
      <c r="G241" s="710"/>
      <c r="H241" s="710"/>
      <c r="I241" s="710"/>
      <c r="J241" s="710"/>
      <c r="K241" s="710"/>
      <c r="L241" s="710"/>
      <c r="M241" s="710"/>
      <c r="N241" s="710"/>
      <c r="O241" s="710"/>
      <c r="P241" s="710"/>
      <c r="Q241" s="710"/>
      <c r="R241" s="710"/>
      <c r="S241" s="710"/>
      <c r="T241" s="710"/>
      <c r="U241" s="710"/>
      <c r="V241" s="710"/>
      <c r="W241" s="710"/>
      <c r="X241" s="710"/>
      <c r="Y241" s="710"/>
      <c r="Z241" s="710"/>
    </row>
    <row r="242" spans="1:26" ht="15.5">
      <c r="A242" s="707"/>
      <c r="B242" s="710"/>
      <c r="C242" s="708"/>
      <c r="D242" s="708"/>
      <c r="E242" s="708"/>
      <c r="F242" s="708"/>
      <c r="G242" s="710"/>
      <c r="H242" s="710"/>
      <c r="I242" s="710"/>
      <c r="J242" s="710"/>
      <c r="K242" s="710"/>
      <c r="L242" s="710"/>
      <c r="M242" s="710"/>
      <c r="N242" s="710"/>
      <c r="O242" s="710"/>
      <c r="P242" s="710"/>
      <c r="Q242" s="710"/>
      <c r="R242" s="710"/>
      <c r="S242" s="710"/>
      <c r="T242" s="710"/>
      <c r="U242" s="710"/>
      <c r="V242" s="710"/>
      <c r="W242" s="710"/>
      <c r="X242" s="710"/>
      <c r="Y242" s="710"/>
      <c r="Z242" s="710"/>
    </row>
    <row r="243" spans="1:26" ht="15.5">
      <c r="A243" s="707"/>
      <c r="B243" s="710"/>
      <c r="C243" s="708"/>
      <c r="D243" s="708"/>
      <c r="E243" s="708"/>
      <c r="F243" s="708"/>
      <c r="G243" s="710"/>
      <c r="H243" s="710"/>
      <c r="I243" s="710"/>
      <c r="J243" s="710"/>
      <c r="K243" s="710"/>
      <c r="L243" s="710"/>
      <c r="M243" s="710"/>
      <c r="N243" s="710"/>
      <c r="O243" s="710"/>
      <c r="P243" s="710"/>
      <c r="Q243" s="710"/>
      <c r="R243" s="710"/>
      <c r="S243" s="710"/>
      <c r="T243" s="710"/>
      <c r="U243" s="710"/>
      <c r="V243" s="710"/>
      <c r="W243" s="710"/>
      <c r="X243" s="710"/>
      <c r="Y243" s="710"/>
      <c r="Z243" s="710"/>
    </row>
    <row r="244" spans="1:26" ht="15.5">
      <c r="A244" s="707"/>
      <c r="B244" s="710"/>
      <c r="C244" s="708"/>
      <c r="D244" s="708"/>
      <c r="E244" s="708"/>
      <c r="F244" s="708"/>
      <c r="G244" s="710"/>
      <c r="H244" s="710"/>
      <c r="I244" s="710"/>
      <c r="J244" s="710"/>
      <c r="K244" s="710"/>
      <c r="L244" s="710"/>
      <c r="M244" s="710"/>
      <c r="N244" s="710"/>
      <c r="O244" s="710"/>
      <c r="P244" s="710"/>
      <c r="Q244" s="710"/>
      <c r="R244" s="710"/>
      <c r="S244" s="710"/>
      <c r="T244" s="710"/>
      <c r="U244" s="710"/>
      <c r="V244" s="710"/>
      <c r="W244" s="710"/>
      <c r="X244" s="710"/>
      <c r="Y244" s="710"/>
      <c r="Z244" s="710"/>
    </row>
    <row r="245" spans="1:26" ht="15.5">
      <c r="A245" s="707"/>
      <c r="B245" s="710"/>
      <c r="C245" s="708"/>
      <c r="D245" s="708"/>
      <c r="E245" s="708"/>
      <c r="F245" s="708"/>
      <c r="G245" s="710"/>
      <c r="H245" s="710"/>
      <c r="I245" s="710"/>
      <c r="J245" s="710"/>
      <c r="K245" s="710"/>
      <c r="L245" s="710"/>
      <c r="M245" s="710"/>
      <c r="N245" s="710"/>
      <c r="O245" s="710"/>
      <c r="P245" s="710"/>
      <c r="Q245" s="710"/>
      <c r="R245" s="710"/>
      <c r="S245" s="710"/>
      <c r="T245" s="710"/>
      <c r="U245" s="710"/>
      <c r="V245" s="710"/>
      <c r="W245" s="710"/>
      <c r="X245" s="710"/>
      <c r="Y245" s="710"/>
      <c r="Z245" s="710"/>
    </row>
    <row r="246" spans="1:26" ht="15.5">
      <c r="A246" s="707"/>
      <c r="B246" s="710"/>
      <c r="C246" s="708"/>
      <c r="D246" s="708"/>
      <c r="E246" s="708"/>
      <c r="F246" s="708"/>
      <c r="G246" s="710"/>
      <c r="H246" s="710"/>
      <c r="I246" s="710"/>
      <c r="J246" s="710"/>
      <c r="K246" s="710"/>
      <c r="L246" s="710"/>
      <c r="M246" s="710"/>
      <c r="N246" s="710"/>
      <c r="O246" s="710"/>
      <c r="P246" s="710"/>
      <c r="Q246" s="710"/>
      <c r="R246" s="710"/>
      <c r="S246" s="710"/>
      <c r="T246" s="710"/>
      <c r="U246" s="710"/>
      <c r="V246" s="710"/>
      <c r="W246" s="710"/>
      <c r="X246" s="710"/>
      <c r="Y246" s="710"/>
      <c r="Z246" s="710"/>
    </row>
    <row r="247" spans="1:26" ht="15.5">
      <c r="A247" s="707"/>
      <c r="B247" s="710"/>
      <c r="C247" s="708"/>
      <c r="D247" s="708"/>
      <c r="E247" s="708"/>
      <c r="F247" s="708"/>
      <c r="G247" s="710"/>
      <c r="H247" s="710"/>
      <c r="I247" s="710"/>
      <c r="J247" s="710"/>
      <c r="K247" s="710"/>
      <c r="L247" s="710"/>
      <c r="M247" s="710"/>
      <c r="N247" s="710"/>
      <c r="O247" s="710"/>
      <c r="P247" s="710"/>
      <c r="Q247" s="710"/>
      <c r="R247" s="710"/>
      <c r="S247" s="710"/>
      <c r="T247" s="710"/>
      <c r="U247" s="710"/>
      <c r="V247" s="710"/>
      <c r="W247" s="710"/>
      <c r="X247" s="710"/>
      <c r="Y247" s="710"/>
      <c r="Z247" s="710"/>
    </row>
    <row r="248" spans="1:26" ht="15.5">
      <c r="A248" s="707"/>
      <c r="B248" s="710"/>
      <c r="C248" s="708"/>
      <c r="D248" s="708"/>
      <c r="E248" s="708"/>
      <c r="F248" s="708"/>
      <c r="G248" s="710"/>
      <c r="H248" s="710"/>
      <c r="I248" s="710"/>
      <c r="J248" s="710"/>
      <c r="K248" s="710"/>
      <c r="L248" s="710"/>
      <c r="M248" s="710"/>
      <c r="N248" s="710"/>
      <c r="O248" s="710"/>
      <c r="P248" s="710"/>
      <c r="Q248" s="710"/>
      <c r="R248" s="710"/>
      <c r="S248" s="710"/>
      <c r="T248" s="710"/>
      <c r="U248" s="710"/>
      <c r="V248" s="710"/>
      <c r="W248" s="710"/>
      <c r="X248" s="710"/>
      <c r="Y248" s="710"/>
      <c r="Z248" s="710"/>
    </row>
    <row r="249" spans="1:26" ht="15.5">
      <c r="A249" s="707"/>
      <c r="B249" s="710"/>
      <c r="C249" s="708"/>
      <c r="D249" s="708"/>
      <c r="E249" s="708"/>
      <c r="F249" s="708"/>
      <c r="G249" s="710"/>
      <c r="H249" s="710"/>
      <c r="I249" s="710"/>
      <c r="J249" s="710"/>
      <c r="K249" s="710"/>
      <c r="L249" s="710"/>
      <c r="M249" s="710"/>
      <c r="N249" s="710"/>
      <c r="O249" s="710"/>
      <c r="P249" s="710"/>
      <c r="Q249" s="710"/>
      <c r="R249" s="710"/>
      <c r="S249" s="710"/>
      <c r="T249" s="710"/>
      <c r="U249" s="710"/>
      <c r="V249" s="710"/>
      <c r="W249" s="710"/>
      <c r="X249" s="710"/>
      <c r="Y249" s="710"/>
      <c r="Z249" s="710"/>
    </row>
    <row r="250" spans="1:26" ht="15.5">
      <c r="A250" s="707"/>
      <c r="B250" s="710"/>
      <c r="C250" s="708"/>
      <c r="D250" s="708"/>
      <c r="E250" s="708"/>
      <c r="F250" s="708"/>
      <c r="G250" s="710"/>
      <c r="H250" s="710"/>
      <c r="I250" s="710"/>
      <c r="J250" s="710"/>
      <c r="K250" s="710"/>
      <c r="L250" s="710"/>
      <c r="M250" s="710"/>
      <c r="N250" s="710"/>
      <c r="O250" s="710"/>
      <c r="P250" s="710"/>
      <c r="Q250" s="710"/>
      <c r="R250" s="710"/>
      <c r="S250" s="710"/>
      <c r="T250" s="710"/>
      <c r="U250" s="710"/>
      <c r="V250" s="710"/>
      <c r="W250" s="710"/>
      <c r="X250" s="710"/>
      <c r="Y250" s="710"/>
      <c r="Z250" s="710"/>
    </row>
    <row r="251" spans="1:26" ht="15.5">
      <c r="A251" s="707"/>
      <c r="B251" s="710"/>
      <c r="C251" s="708"/>
      <c r="D251" s="708"/>
      <c r="E251" s="708"/>
      <c r="F251" s="708"/>
      <c r="G251" s="710"/>
      <c r="H251" s="710"/>
      <c r="I251" s="710"/>
      <c r="J251" s="710"/>
      <c r="K251" s="710"/>
      <c r="L251" s="710"/>
      <c r="M251" s="710"/>
      <c r="N251" s="710"/>
      <c r="O251" s="710"/>
      <c r="P251" s="710"/>
      <c r="Q251" s="710"/>
      <c r="R251" s="710"/>
      <c r="S251" s="710"/>
      <c r="T251" s="710"/>
      <c r="U251" s="710"/>
      <c r="V251" s="710"/>
      <c r="W251" s="710"/>
      <c r="X251" s="710"/>
      <c r="Y251" s="710"/>
      <c r="Z251" s="710"/>
    </row>
    <row r="252" spans="1:26" ht="15.5">
      <c r="A252" s="707"/>
      <c r="B252" s="710"/>
      <c r="C252" s="708"/>
      <c r="D252" s="708"/>
      <c r="E252" s="708"/>
      <c r="F252" s="708"/>
      <c r="G252" s="710"/>
      <c r="H252" s="710"/>
      <c r="I252" s="710"/>
      <c r="J252" s="710"/>
      <c r="K252" s="710"/>
      <c r="L252" s="710"/>
      <c r="M252" s="710"/>
      <c r="N252" s="710"/>
      <c r="O252" s="710"/>
      <c r="P252" s="710"/>
      <c r="Q252" s="710"/>
      <c r="R252" s="710"/>
      <c r="S252" s="710"/>
      <c r="T252" s="710"/>
      <c r="U252" s="710"/>
      <c r="V252" s="710"/>
      <c r="W252" s="710"/>
      <c r="X252" s="710"/>
      <c r="Y252" s="710"/>
      <c r="Z252" s="710"/>
    </row>
    <row r="253" spans="1:26" ht="15.5">
      <c r="A253" s="707"/>
      <c r="B253" s="710"/>
      <c r="C253" s="708"/>
      <c r="D253" s="708"/>
      <c r="E253" s="708"/>
      <c r="F253" s="708"/>
      <c r="G253" s="710"/>
      <c r="H253" s="710"/>
      <c r="I253" s="710"/>
      <c r="J253" s="710"/>
      <c r="K253" s="710"/>
      <c r="L253" s="710"/>
      <c r="M253" s="710"/>
      <c r="N253" s="710"/>
      <c r="O253" s="710"/>
      <c r="P253" s="710"/>
      <c r="Q253" s="710"/>
      <c r="R253" s="710"/>
      <c r="S253" s="710"/>
      <c r="T253" s="710"/>
      <c r="U253" s="710"/>
      <c r="V253" s="710"/>
      <c r="W253" s="710"/>
      <c r="X253" s="710"/>
      <c r="Y253" s="710"/>
      <c r="Z253" s="710"/>
    </row>
    <row r="254" spans="1:26" ht="15.5">
      <c r="A254" s="707"/>
      <c r="B254" s="710"/>
      <c r="C254" s="708"/>
      <c r="D254" s="708"/>
      <c r="E254" s="708"/>
      <c r="F254" s="708"/>
      <c r="G254" s="710"/>
      <c r="H254" s="710"/>
      <c r="I254" s="710"/>
      <c r="J254" s="710"/>
      <c r="K254" s="710"/>
      <c r="L254" s="710"/>
      <c r="M254" s="710"/>
      <c r="N254" s="710"/>
      <c r="O254" s="710"/>
      <c r="P254" s="710"/>
      <c r="Q254" s="710"/>
      <c r="R254" s="710"/>
      <c r="S254" s="710"/>
      <c r="T254" s="710"/>
      <c r="U254" s="710"/>
      <c r="V254" s="710"/>
      <c r="W254" s="710"/>
      <c r="X254" s="710"/>
      <c r="Y254" s="710"/>
      <c r="Z254" s="710"/>
    </row>
    <row r="255" spans="1:26" ht="15.5">
      <c r="A255" s="707"/>
      <c r="B255" s="710"/>
      <c r="C255" s="708"/>
      <c r="D255" s="708"/>
      <c r="E255" s="708"/>
      <c r="F255" s="708"/>
      <c r="G255" s="710"/>
      <c r="H255" s="710"/>
      <c r="I255" s="710"/>
      <c r="J255" s="710"/>
      <c r="K255" s="710"/>
      <c r="L255" s="710"/>
      <c r="M255" s="710"/>
      <c r="N255" s="710"/>
      <c r="O255" s="710"/>
      <c r="P255" s="710"/>
      <c r="Q255" s="710"/>
      <c r="R255" s="710"/>
      <c r="S255" s="710"/>
      <c r="T255" s="710"/>
      <c r="U255" s="710"/>
      <c r="V255" s="710"/>
      <c r="W255" s="710"/>
      <c r="X255" s="710"/>
      <c r="Y255" s="710"/>
      <c r="Z255" s="710"/>
    </row>
    <row r="256" spans="1:26" ht="15.5">
      <c r="A256" s="707"/>
      <c r="B256" s="710"/>
      <c r="C256" s="708"/>
      <c r="D256" s="708"/>
      <c r="E256" s="708"/>
      <c r="F256" s="708"/>
      <c r="G256" s="710"/>
      <c r="H256" s="710"/>
      <c r="I256" s="710"/>
      <c r="J256" s="710"/>
      <c r="K256" s="710"/>
      <c r="L256" s="710"/>
      <c r="M256" s="710"/>
      <c r="N256" s="710"/>
      <c r="O256" s="710"/>
      <c r="P256" s="710"/>
      <c r="Q256" s="710"/>
      <c r="R256" s="710"/>
      <c r="S256" s="710"/>
      <c r="T256" s="710"/>
      <c r="U256" s="710"/>
      <c r="V256" s="710"/>
      <c r="W256" s="710"/>
      <c r="X256" s="710"/>
      <c r="Y256" s="710"/>
      <c r="Z256" s="710"/>
    </row>
    <row r="257" spans="1:26" ht="15.5">
      <c r="A257" s="707"/>
      <c r="B257" s="710"/>
      <c r="C257" s="708"/>
      <c r="D257" s="708"/>
      <c r="E257" s="708"/>
      <c r="F257" s="708"/>
      <c r="G257" s="710"/>
      <c r="H257" s="710"/>
      <c r="I257" s="710"/>
      <c r="J257" s="710"/>
      <c r="K257" s="710"/>
      <c r="L257" s="710"/>
      <c r="M257" s="710"/>
      <c r="N257" s="710"/>
      <c r="O257" s="710"/>
      <c r="P257" s="710"/>
      <c r="Q257" s="710"/>
      <c r="R257" s="710"/>
      <c r="S257" s="710"/>
      <c r="T257" s="710"/>
      <c r="U257" s="710"/>
      <c r="V257" s="710"/>
      <c r="W257" s="710"/>
      <c r="X257" s="710"/>
      <c r="Y257" s="710"/>
      <c r="Z257" s="710"/>
    </row>
    <row r="258" spans="1:26" ht="15.5">
      <c r="A258" s="707"/>
      <c r="B258" s="710"/>
      <c r="C258" s="708"/>
      <c r="D258" s="708"/>
      <c r="E258" s="708"/>
      <c r="F258" s="708"/>
      <c r="G258" s="710"/>
      <c r="H258" s="710"/>
      <c r="I258" s="710"/>
      <c r="J258" s="710"/>
      <c r="K258" s="710"/>
      <c r="L258" s="710"/>
      <c r="M258" s="710"/>
      <c r="N258" s="710"/>
      <c r="O258" s="710"/>
      <c r="P258" s="710"/>
      <c r="Q258" s="710"/>
      <c r="R258" s="710"/>
      <c r="S258" s="710"/>
      <c r="T258" s="710"/>
      <c r="U258" s="710"/>
      <c r="V258" s="710"/>
      <c r="W258" s="710"/>
      <c r="X258" s="710"/>
      <c r="Y258" s="710"/>
      <c r="Z258" s="710"/>
    </row>
    <row r="259" spans="1:26" ht="15.5">
      <c r="A259" s="707"/>
      <c r="B259" s="710"/>
      <c r="C259" s="708"/>
      <c r="D259" s="708"/>
      <c r="E259" s="708"/>
      <c r="F259" s="708"/>
      <c r="G259" s="710"/>
      <c r="H259" s="710"/>
      <c r="I259" s="710"/>
      <c r="J259" s="710"/>
      <c r="K259" s="710"/>
      <c r="L259" s="710"/>
      <c r="M259" s="710"/>
      <c r="N259" s="710"/>
      <c r="O259" s="710"/>
      <c r="P259" s="710"/>
      <c r="Q259" s="710"/>
      <c r="R259" s="710"/>
      <c r="S259" s="710"/>
      <c r="T259" s="710"/>
      <c r="U259" s="710"/>
      <c r="V259" s="710"/>
      <c r="W259" s="710"/>
      <c r="X259" s="710"/>
      <c r="Y259" s="710"/>
      <c r="Z259" s="710"/>
    </row>
    <row r="260" spans="1:26" ht="15.5">
      <c r="A260" s="707"/>
      <c r="B260" s="710"/>
      <c r="C260" s="708"/>
      <c r="D260" s="708"/>
      <c r="E260" s="708"/>
      <c r="F260" s="708"/>
      <c r="G260" s="710"/>
      <c r="H260" s="710"/>
      <c r="I260" s="710"/>
      <c r="J260" s="710"/>
      <c r="K260" s="710"/>
      <c r="L260" s="710"/>
      <c r="M260" s="710"/>
      <c r="N260" s="710"/>
      <c r="O260" s="710"/>
      <c r="P260" s="710"/>
      <c r="Q260" s="710"/>
      <c r="R260" s="710"/>
      <c r="S260" s="710"/>
      <c r="T260" s="710"/>
      <c r="U260" s="710"/>
      <c r="V260" s="710"/>
      <c r="W260" s="710"/>
      <c r="X260" s="710"/>
      <c r="Y260" s="710"/>
      <c r="Z260" s="710"/>
    </row>
    <row r="261" spans="1:26" ht="15.5">
      <c r="A261" s="707"/>
      <c r="B261" s="710"/>
      <c r="C261" s="708"/>
      <c r="D261" s="708"/>
      <c r="E261" s="708"/>
      <c r="F261" s="708"/>
      <c r="G261" s="710"/>
      <c r="H261" s="710"/>
      <c r="I261" s="710"/>
      <c r="J261" s="710"/>
      <c r="K261" s="710"/>
      <c r="L261" s="710"/>
      <c r="M261" s="710"/>
      <c r="N261" s="710"/>
      <c r="O261" s="710"/>
      <c r="P261" s="710"/>
      <c r="Q261" s="710"/>
      <c r="R261" s="710"/>
      <c r="S261" s="710"/>
      <c r="T261" s="710"/>
      <c r="U261" s="710"/>
      <c r="V261" s="710"/>
      <c r="W261" s="710"/>
      <c r="X261" s="710"/>
      <c r="Y261" s="710"/>
      <c r="Z261" s="710"/>
    </row>
    <row r="262" spans="1:26" ht="15.5">
      <c r="A262" s="707"/>
      <c r="B262" s="710"/>
      <c r="C262" s="708"/>
      <c r="D262" s="708"/>
      <c r="E262" s="708"/>
      <c r="F262" s="708"/>
      <c r="G262" s="710"/>
      <c r="H262" s="710"/>
      <c r="I262" s="710"/>
      <c r="J262" s="710"/>
      <c r="K262" s="710"/>
      <c r="L262" s="710"/>
      <c r="M262" s="710"/>
      <c r="N262" s="710"/>
      <c r="O262" s="710"/>
      <c r="P262" s="710"/>
      <c r="Q262" s="710"/>
      <c r="R262" s="710"/>
      <c r="S262" s="710"/>
      <c r="T262" s="710"/>
      <c r="U262" s="710"/>
      <c r="V262" s="710"/>
      <c r="W262" s="710"/>
      <c r="X262" s="710"/>
      <c r="Y262" s="710"/>
      <c r="Z262" s="710"/>
    </row>
    <row r="263" spans="1:26" ht="15.5">
      <c r="A263" s="707"/>
      <c r="B263" s="710"/>
      <c r="C263" s="708"/>
      <c r="D263" s="708"/>
      <c r="E263" s="708"/>
      <c r="F263" s="708"/>
      <c r="G263" s="710"/>
      <c r="H263" s="710"/>
      <c r="I263" s="710"/>
      <c r="J263" s="710"/>
      <c r="K263" s="710"/>
      <c r="L263" s="710"/>
      <c r="M263" s="710"/>
      <c r="N263" s="710"/>
      <c r="O263" s="710"/>
      <c r="P263" s="710"/>
      <c r="Q263" s="710"/>
      <c r="R263" s="710"/>
      <c r="S263" s="710"/>
      <c r="T263" s="710"/>
      <c r="U263" s="710"/>
      <c r="V263" s="710"/>
      <c r="W263" s="710"/>
      <c r="X263" s="710"/>
      <c r="Y263" s="710"/>
      <c r="Z263" s="710"/>
    </row>
    <row r="264" spans="1:26" ht="15.5">
      <c r="A264" s="707"/>
      <c r="B264" s="710"/>
      <c r="C264" s="708"/>
      <c r="D264" s="708"/>
      <c r="E264" s="708"/>
      <c r="F264" s="708"/>
      <c r="G264" s="710"/>
      <c r="H264" s="710"/>
      <c r="I264" s="710"/>
      <c r="J264" s="710"/>
      <c r="K264" s="710"/>
      <c r="L264" s="710"/>
      <c r="M264" s="710"/>
      <c r="N264" s="710"/>
      <c r="O264" s="710"/>
      <c r="P264" s="710"/>
      <c r="Q264" s="710"/>
      <c r="R264" s="710"/>
      <c r="S264" s="710"/>
      <c r="T264" s="710"/>
      <c r="U264" s="710"/>
      <c r="V264" s="710"/>
      <c r="W264" s="710"/>
      <c r="X264" s="710"/>
      <c r="Y264" s="710"/>
      <c r="Z264" s="710"/>
    </row>
    <row r="265" spans="1:26" ht="15.5">
      <c r="A265" s="707"/>
      <c r="B265" s="710"/>
      <c r="C265" s="708"/>
      <c r="D265" s="708"/>
      <c r="E265" s="708"/>
      <c r="F265" s="708"/>
      <c r="G265" s="710"/>
      <c r="H265" s="710"/>
      <c r="I265" s="710"/>
      <c r="J265" s="710"/>
      <c r="K265" s="710"/>
      <c r="L265" s="710"/>
      <c r="M265" s="710"/>
      <c r="N265" s="710"/>
      <c r="O265" s="710"/>
      <c r="P265" s="710"/>
      <c r="Q265" s="710"/>
      <c r="R265" s="710"/>
      <c r="S265" s="710"/>
      <c r="T265" s="710"/>
      <c r="U265" s="710"/>
      <c r="V265" s="710"/>
      <c r="W265" s="710"/>
      <c r="X265" s="710"/>
      <c r="Y265" s="710"/>
      <c r="Z265" s="710"/>
    </row>
    <row r="266" spans="1:26" ht="15.5">
      <c r="A266" s="707"/>
      <c r="B266" s="710"/>
      <c r="C266" s="708"/>
      <c r="D266" s="708"/>
      <c r="E266" s="708"/>
      <c r="F266" s="708"/>
      <c r="G266" s="710"/>
      <c r="H266" s="710"/>
      <c r="I266" s="710"/>
      <c r="J266" s="710"/>
      <c r="K266" s="710"/>
      <c r="L266" s="710"/>
      <c r="M266" s="710"/>
      <c r="N266" s="710"/>
      <c r="O266" s="710"/>
      <c r="P266" s="710"/>
      <c r="Q266" s="710"/>
      <c r="R266" s="710"/>
      <c r="S266" s="710"/>
      <c r="T266" s="710"/>
      <c r="U266" s="710"/>
      <c r="V266" s="710"/>
      <c r="W266" s="710"/>
      <c r="X266" s="710"/>
      <c r="Y266" s="710"/>
      <c r="Z266" s="710"/>
    </row>
    <row r="267" spans="1:26" ht="15.5">
      <c r="A267" s="707"/>
      <c r="B267" s="710"/>
      <c r="C267" s="708"/>
      <c r="D267" s="708"/>
      <c r="E267" s="708"/>
      <c r="F267" s="708"/>
      <c r="G267" s="710"/>
      <c r="H267" s="710"/>
      <c r="I267" s="710"/>
      <c r="J267" s="710"/>
      <c r="K267" s="710"/>
      <c r="L267" s="710"/>
      <c r="M267" s="710"/>
      <c r="N267" s="710"/>
      <c r="O267" s="710"/>
      <c r="P267" s="710"/>
      <c r="Q267" s="710"/>
      <c r="R267" s="710"/>
      <c r="S267" s="710"/>
      <c r="T267" s="710"/>
      <c r="U267" s="710"/>
      <c r="V267" s="710"/>
      <c r="W267" s="710"/>
      <c r="X267" s="710"/>
      <c r="Y267" s="710"/>
      <c r="Z267" s="710"/>
    </row>
    <row r="268" spans="1:26" ht="15.5">
      <c r="A268" s="707"/>
      <c r="B268" s="710"/>
      <c r="C268" s="708"/>
      <c r="D268" s="708"/>
      <c r="E268" s="708"/>
      <c r="F268" s="708"/>
      <c r="G268" s="710"/>
      <c r="H268" s="710"/>
      <c r="I268" s="710"/>
      <c r="J268" s="710"/>
      <c r="K268" s="710"/>
      <c r="L268" s="710"/>
      <c r="M268" s="710"/>
      <c r="N268" s="710"/>
      <c r="O268" s="710"/>
      <c r="P268" s="710"/>
      <c r="Q268" s="710"/>
      <c r="R268" s="710"/>
      <c r="S268" s="710"/>
      <c r="T268" s="710"/>
      <c r="U268" s="710"/>
      <c r="V268" s="710"/>
      <c r="W268" s="710"/>
      <c r="X268" s="710"/>
      <c r="Y268" s="710"/>
      <c r="Z268" s="710"/>
    </row>
    <row r="269" spans="1:26" ht="15.5">
      <c r="A269" s="707"/>
      <c r="B269" s="710"/>
      <c r="C269" s="708"/>
      <c r="D269" s="708"/>
      <c r="E269" s="708"/>
      <c r="F269" s="708"/>
      <c r="G269" s="710"/>
      <c r="H269" s="710"/>
      <c r="I269" s="710"/>
      <c r="J269" s="710"/>
      <c r="K269" s="710"/>
      <c r="L269" s="710"/>
      <c r="M269" s="710"/>
      <c r="N269" s="710"/>
      <c r="O269" s="710"/>
      <c r="P269" s="710"/>
      <c r="Q269" s="710"/>
      <c r="R269" s="710"/>
      <c r="S269" s="710"/>
      <c r="T269" s="710"/>
      <c r="U269" s="710"/>
      <c r="V269" s="710"/>
      <c r="W269" s="710"/>
      <c r="X269" s="710"/>
      <c r="Y269" s="710"/>
      <c r="Z269" s="710"/>
    </row>
    <row r="270" spans="1:26" ht="15.5">
      <c r="A270" s="707"/>
      <c r="B270" s="710"/>
      <c r="C270" s="708"/>
      <c r="D270" s="708"/>
      <c r="E270" s="708"/>
      <c r="F270" s="708"/>
      <c r="G270" s="710"/>
      <c r="H270" s="710"/>
      <c r="I270" s="710"/>
      <c r="J270" s="710"/>
      <c r="K270" s="710"/>
      <c r="L270" s="710"/>
      <c r="M270" s="710"/>
      <c r="N270" s="710"/>
      <c r="O270" s="710"/>
      <c r="P270" s="710"/>
      <c r="Q270" s="710"/>
      <c r="R270" s="710"/>
      <c r="S270" s="710"/>
      <c r="T270" s="710"/>
      <c r="U270" s="710"/>
      <c r="V270" s="710"/>
      <c r="W270" s="710"/>
      <c r="X270" s="710"/>
      <c r="Y270" s="710"/>
      <c r="Z270" s="710"/>
    </row>
    <row r="271" spans="1:26" ht="15.5">
      <c r="A271" s="707"/>
      <c r="B271" s="710"/>
      <c r="C271" s="708"/>
      <c r="D271" s="708"/>
      <c r="E271" s="708"/>
      <c r="F271" s="708"/>
      <c r="G271" s="710"/>
      <c r="H271" s="710"/>
      <c r="I271" s="710"/>
      <c r="J271" s="710"/>
      <c r="K271" s="710"/>
      <c r="L271" s="710"/>
      <c r="M271" s="710"/>
      <c r="N271" s="710"/>
      <c r="O271" s="710"/>
      <c r="P271" s="710"/>
      <c r="Q271" s="710"/>
      <c r="R271" s="710"/>
      <c r="S271" s="710"/>
      <c r="T271" s="710"/>
      <c r="U271" s="710"/>
      <c r="V271" s="710"/>
      <c r="W271" s="710"/>
      <c r="X271" s="710"/>
      <c r="Y271" s="710"/>
      <c r="Z271" s="710"/>
    </row>
    <row r="272" spans="1:26" ht="15.5">
      <c r="A272" s="707"/>
      <c r="B272" s="710"/>
      <c r="C272" s="708"/>
      <c r="D272" s="708"/>
      <c r="E272" s="708"/>
      <c r="F272" s="708"/>
      <c r="G272" s="710"/>
      <c r="H272" s="710"/>
      <c r="I272" s="710"/>
      <c r="J272" s="710"/>
      <c r="K272" s="710"/>
      <c r="L272" s="710"/>
      <c r="M272" s="710"/>
      <c r="N272" s="710"/>
      <c r="O272" s="710"/>
      <c r="P272" s="710"/>
      <c r="Q272" s="710"/>
      <c r="R272" s="710"/>
      <c r="S272" s="710"/>
      <c r="T272" s="710"/>
      <c r="U272" s="710"/>
      <c r="V272" s="710"/>
      <c r="W272" s="710"/>
      <c r="X272" s="710"/>
      <c r="Y272" s="710"/>
      <c r="Z272" s="710"/>
    </row>
    <row r="273" spans="1:26" ht="15.5">
      <c r="A273" s="707"/>
      <c r="B273" s="710"/>
      <c r="C273" s="708"/>
      <c r="D273" s="708"/>
      <c r="E273" s="708"/>
      <c r="F273" s="708"/>
      <c r="G273" s="710"/>
      <c r="H273" s="710"/>
      <c r="I273" s="710"/>
      <c r="J273" s="710"/>
      <c r="K273" s="710"/>
      <c r="L273" s="710"/>
      <c r="M273" s="710"/>
      <c r="N273" s="710"/>
      <c r="O273" s="710"/>
      <c r="P273" s="710"/>
      <c r="Q273" s="710"/>
      <c r="R273" s="710"/>
      <c r="S273" s="710"/>
      <c r="T273" s="710"/>
      <c r="U273" s="710"/>
      <c r="V273" s="710"/>
      <c r="W273" s="710"/>
      <c r="X273" s="710"/>
      <c r="Y273" s="710"/>
      <c r="Z273" s="710"/>
    </row>
    <row r="274" spans="1:26" ht="15.5">
      <c r="A274" s="707"/>
      <c r="B274" s="710"/>
      <c r="C274" s="708"/>
      <c r="D274" s="708"/>
      <c r="E274" s="708"/>
      <c r="F274" s="708"/>
      <c r="G274" s="710"/>
      <c r="H274" s="710"/>
      <c r="I274" s="710"/>
      <c r="J274" s="710"/>
      <c r="K274" s="710"/>
      <c r="L274" s="710"/>
      <c r="M274" s="710"/>
      <c r="N274" s="710"/>
      <c r="O274" s="710"/>
      <c r="P274" s="710"/>
      <c r="Q274" s="710"/>
      <c r="R274" s="710"/>
      <c r="S274" s="710"/>
      <c r="T274" s="710"/>
      <c r="U274" s="710"/>
      <c r="V274" s="710"/>
      <c r="W274" s="710"/>
      <c r="X274" s="710"/>
      <c r="Y274" s="710"/>
      <c r="Z274" s="710"/>
    </row>
    <row r="275" spans="1:26" ht="15.5">
      <c r="A275" s="707"/>
      <c r="B275" s="710"/>
      <c r="C275" s="708"/>
      <c r="D275" s="708"/>
      <c r="E275" s="708"/>
      <c r="F275" s="708"/>
      <c r="G275" s="710"/>
      <c r="H275" s="710"/>
      <c r="I275" s="710"/>
      <c r="J275" s="710"/>
      <c r="K275" s="710"/>
      <c r="L275" s="710"/>
      <c r="M275" s="710"/>
      <c r="N275" s="710"/>
      <c r="O275" s="710"/>
      <c r="P275" s="710"/>
      <c r="Q275" s="710"/>
      <c r="R275" s="710"/>
      <c r="S275" s="710"/>
      <c r="T275" s="710"/>
      <c r="U275" s="710"/>
      <c r="V275" s="710"/>
      <c r="W275" s="710"/>
      <c r="X275" s="710"/>
      <c r="Y275" s="710"/>
      <c r="Z275" s="710"/>
    </row>
    <row r="276" spans="1:26" ht="15.5">
      <c r="A276" s="707"/>
      <c r="B276" s="710"/>
      <c r="C276" s="708"/>
      <c r="D276" s="708"/>
      <c r="E276" s="708"/>
      <c r="F276" s="708"/>
      <c r="G276" s="710"/>
      <c r="H276" s="710"/>
      <c r="I276" s="710"/>
      <c r="J276" s="710"/>
      <c r="K276" s="710"/>
      <c r="L276" s="710"/>
      <c r="M276" s="710"/>
      <c r="N276" s="710"/>
      <c r="O276" s="710"/>
      <c r="P276" s="710"/>
      <c r="Q276" s="710"/>
      <c r="R276" s="710"/>
      <c r="S276" s="710"/>
      <c r="T276" s="710"/>
      <c r="U276" s="710"/>
      <c r="V276" s="710"/>
      <c r="W276" s="710"/>
      <c r="X276" s="710"/>
      <c r="Y276" s="710"/>
      <c r="Z276" s="710"/>
    </row>
    <row r="277" spans="1:26" ht="15.5">
      <c r="A277" s="707"/>
      <c r="B277" s="710"/>
      <c r="C277" s="708"/>
      <c r="D277" s="708"/>
      <c r="E277" s="708"/>
      <c r="F277" s="708"/>
      <c r="G277" s="710"/>
      <c r="H277" s="710"/>
      <c r="I277" s="710"/>
      <c r="J277" s="710"/>
      <c r="K277" s="710"/>
      <c r="L277" s="710"/>
      <c r="M277" s="710"/>
      <c r="N277" s="710"/>
      <c r="O277" s="710"/>
      <c r="P277" s="710"/>
      <c r="Q277" s="710"/>
      <c r="R277" s="710"/>
      <c r="S277" s="710"/>
      <c r="T277" s="710"/>
      <c r="U277" s="710"/>
      <c r="V277" s="710"/>
      <c r="W277" s="710"/>
      <c r="X277" s="710"/>
      <c r="Y277" s="710"/>
      <c r="Z277" s="710"/>
    </row>
    <row r="278" spans="1:26" ht="15.5">
      <c r="A278" s="707"/>
      <c r="B278" s="710"/>
      <c r="C278" s="708"/>
      <c r="D278" s="708"/>
      <c r="E278" s="708"/>
      <c r="F278" s="708"/>
      <c r="G278" s="710"/>
      <c r="H278" s="710"/>
      <c r="I278" s="710"/>
      <c r="J278" s="710"/>
      <c r="K278" s="710"/>
      <c r="L278" s="710"/>
      <c r="M278" s="710"/>
      <c r="N278" s="710"/>
      <c r="O278" s="710"/>
      <c r="P278" s="710"/>
      <c r="Q278" s="710"/>
      <c r="R278" s="710"/>
      <c r="S278" s="710"/>
      <c r="T278" s="710"/>
      <c r="U278" s="710"/>
      <c r="V278" s="710"/>
      <c r="W278" s="710"/>
      <c r="X278" s="710"/>
      <c r="Y278" s="710"/>
      <c r="Z278" s="710"/>
    </row>
    <row r="279" spans="1:26" ht="15.5">
      <c r="A279" s="707"/>
      <c r="B279" s="710"/>
      <c r="C279" s="708"/>
      <c r="D279" s="708"/>
      <c r="E279" s="708"/>
      <c r="F279" s="708"/>
      <c r="G279" s="710"/>
      <c r="H279" s="710"/>
      <c r="I279" s="710"/>
      <c r="J279" s="710"/>
      <c r="K279" s="710"/>
      <c r="L279" s="710"/>
      <c r="M279" s="710"/>
      <c r="N279" s="710"/>
      <c r="O279" s="710"/>
      <c r="P279" s="710"/>
      <c r="Q279" s="710"/>
      <c r="R279" s="710"/>
      <c r="S279" s="710"/>
      <c r="T279" s="710"/>
      <c r="U279" s="710"/>
      <c r="V279" s="710"/>
      <c r="W279" s="710"/>
      <c r="X279" s="710"/>
      <c r="Y279" s="710"/>
      <c r="Z279" s="710"/>
    </row>
    <row r="280" spans="1:26" ht="15.5">
      <c r="A280" s="707"/>
      <c r="B280" s="710"/>
      <c r="C280" s="708"/>
      <c r="D280" s="708"/>
      <c r="E280" s="708"/>
      <c r="F280" s="708"/>
      <c r="G280" s="710"/>
      <c r="H280" s="710"/>
      <c r="I280" s="710"/>
      <c r="J280" s="710"/>
      <c r="K280" s="710"/>
      <c r="L280" s="710"/>
      <c r="M280" s="710"/>
      <c r="N280" s="710"/>
      <c r="O280" s="710"/>
      <c r="P280" s="710"/>
      <c r="Q280" s="710"/>
      <c r="R280" s="710"/>
      <c r="S280" s="710"/>
      <c r="T280" s="710"/>
      <c r="U280" s="710"/>
      <c r="V280" s="710"/>
      <c r="W280" s="710"/>
      <c r="X280" s="710"/>
      <c r="Y280" s="710"/>
      <c r="Z280" s="710"/>
    </row>
    <row r="281" spans="1:26" ht="15.5">
      <c r="A281" s="707"/>
      <c r="B281" s="710"/>
      <c r="C281" s="708"/>
      <c r="D281" s="708"/>
      <c r="E281" s="708"/>
      <c r="F281" s="708"/>
      <c r="G281" s="710"/>
      <c r="H281" s="710"/>
      <c r="I281" s="710"/>
      <c r="J281" s="710"/>
      <c r="K281" s="710"/>
      <c r="L281" s="710"/>
      <c r="M281" s="710"/>
      <c r="N281" s="710"/>
      <c r="O281" s="710"/>
      <c r="P281" s="710"/>
      <c r="Q281" s="710"/>
      <c r="R281" s="710"/>
      <c r="S281" s="710"/>
      <c r="T281" s="710"/>
      <c r="U281" s="710"/>
      <c r="V281" s="710"/>
      <c r="W281" s="710"/>
      <c r="X281" s="710"/>
      <c r="Y281" s="710"/>
      <c r="Z281" s="710"/>
    </row>
    <row r="282" spans="1:26" ht="15.5">
      <c r="A282" s="707"/>
      <c r="B282" s="710"/>
      <c r="C282" s="708"/>
      <c r="D282" s="708"/>
      <c r="E282" s="708"/>
      <c r="F282" s="708"/>
      <c r="G282" s="710"/>
      <c r="H282" s="710"/>
      <c r="I282" s="710"/>
      <c r="J282" s="710"/>
      <c r="K282" s="710"/>
      <c r="L282" s="710"/>
      <c r="M282" s="710"/>
      <c r="N282" s="710"/>
      <c r="O282" s="710"/>
      <c r="P282" s="710"/>
      <c r="Q282" s="710"/>
      <c r="R282" s="710"/>
      <c r="S282" s="710"/>
      <c r="T282" s="710"/>
      <c r="U282" s="710"/>
      <c r="V282" s="710"/>
      <c r="W282" s="710"/>
      <c r="X282" s="710"/>
      <c r="Y282" s="710"/>
      <c r="Z282" s="710"/>
    </row>
    <row r="283" spans="1:26" ht="15.5">
      <c r="A283" s="707"/>
      <c r="B283" s="710"/>
      <c r="C283" s="708"/>
      <c r="D283" s="708"/>
      <c r="E283" s="708"/>
      <c r="F283" s="708"/>
      <c r="G283" s="710"/>
      <c r="H283" s="710"/>
      <c r="I283" s="710"/>
      <c r="J283" s="710"/>
      <c r="K283" s="710"/>
      <c r="L283" s="710"/>
      <c r="M283" s="710"/>
      <c r="N283" s="710"/>
      <c r="O283" s="710"/>
      <c r="P283" s="710"/>
      <c r="Q283" s="710"/>
      <c r="R283" s="710"/>
      <c r="S283" s="710"/>
      <c r="T283" s="710"/>
      <c r="U283" s="710"/>
      <c r="V283" s="710"/>
      <c r="W283" s="710"/>
      <c r="X283" s="710"/>
      <c r="Y283" s="710"/>
      <c r="Z283" s="710"/>
    </row>
    <row r="284" spans="1:26" ht="15.5">
      <c r="A284" s="707"/>
      <c r="B284" s="710"/>
      <c r="C284" s="708"/>
      <c r="D284" s="708"/>
      <c r="E284" s="708"/>
      <c r="F284" s="708"/>
      <c r="G284" s="710"/>
      <c r="H284" s="710"/>
      <c r="I284" s="710"/>
      <c r="J284" s="710"/>
      <c r="K284" s="710"/>
      <c r="L284" s="710"/>
      <c r="M284" s="710"/>
      <c r="N284" s="710"/>
      <c r="O284" s="710"/>
      <c r="P284" s="710"/>
      <c r="Q284" s="710"/>
      <c r="R284" s="710"/>
      <c r="S284" s="710"/>
      <c r="T284" s="710"/>
      <c r="U284" s="710"/>
      <c r="V284" s="710"/>
      <c r="W284" s="710"/>
      <c r="X284" s="710"/>
      <c r="Y284" s="710"/>
      <c r="Z284" s="710"/>
    </row>
    <row r="285" spans="1:26" ht="15.5">
      <c r="A285" s="707"/>
      <c r="B285" s="710"/>
      <c r="C285" s="708"/>
      <c r="D285" s="708"/>
      <c r="E285" s="708"/>
      <c r="F285" s="708"/>
      <c r="G285" s="710"/>
      <c r="H285" s="710"/>
      <c r="I285" s="710"/>
      <c r="J285" s="710"/>
      <c r="K285" s="710"/>
      <c r="L285" s="710"/>
      <c r="M285" s="710"/>
      <c r="N285" s="710"/>
      <c r="O285" s="710"/>
      <c r="P285" s="710"/>
      <c r="Q285" s="710"/>
      <c r="R285" s="710"/>
      <c r="S285" s="710"/>
      <c r="T285" s="710"/>
      <c r="U285" s="710"/>
      <c r="V285" s="710"/>
      <c r="W285" s="710"/>
      <c r="X285" s="710"/>
      <c r="Y285" s="710"/>
      <c r="Z285" s="710"/>
    </row>
    <row r="286" spans="1:26" ht="15.5">
      <c r="A286" s="707"/>
      <c r="B286" s="710"/>
      <c r="C286" s="708"/>
      <c r="D286" s="708"/>
      <c r="E286" s="708"/>
      <c r="F286" s="708"/>
      <c r="G286" s="710"/>
      <c r="H286" s="710"/>
      <c r="I286" s="710"/>
      <c r="J286" s="710"/>
      <c r="K286" s="710"/>
      <c r="L286" s="710"/>
      <c r="M286" s="710"/>
      <c r="N286" s="710"/>
      <c r="O286" s="710"/>
      <c r="P286" s="710"/>
      <c r="Q286" s="710"/>
      <c r="R286" s="710"/>
      <c r="S286" s="710"/>
      <c r="T286" s="710"/>
      <c r="U286" s="710"/>
      <c r="V286" s="710"/>
      <c r="W286" s="710"/>
      <c r="X286" s="710"/>
      <c r="Y286" s="710"/>
      <c r="Z286" s="710"/>
    </row>
    <row r="287" spans="1:26" ht="15.5">
      <c r="A287" s="707"/>
      <c r="B287" s="710"/>
      <c r="C287" s="708"/>
      <c r="D287" s="708"/>
      <c r="E287" s="708"/>
      <c r="F287" s="708"/>
      <c r="G287" s="710"/>
      <c r="H287" s="710"/>
      <c r="I287" s="710"/>
      <c r="J287" s="710"/>
      <c r="K287" s="710"/>
      <c r="L287" s="710"/>
      <c r="M287" s="710"/>
      <c r="N287" s="710"/>
      <c r="O287" s="710"/>
      <c r="P287" s="710"/>
      <c r="Q287" s="710"/>
      <c r="R287" s="710"/>
      <c r="S287" s="710"/>
      <c r="T287" s="710"/>
      <c r="U287" s="710"/>
      <c r="V287" s="710"/>
      <c r="W287" s="710"/>
      <c r="X287" s="710"/>
      <c r="Y287" s="710"/>
      <c r="Z287" s="710"/>
    </row>
    <row r="288" spans="1:26" ht="15.5">
      <c r="A288" s="707"/>
      <c r="B288" s="710"/>
      <c r="C288" s="708"/>
      <c r="D288" s="708"/>
      <c r="E288" s="708"/>
      <c r="F288" s="708"/>
      <c r="G288" s="710"/>
      <c r="H288" s="710"/>
      <c r="I288" s="710"/>
      <c r="J288" s="710"/>
      <c r="K288" s="710"/>
      <c r="L288" s="710"/>
      <c r="M288" s="710"/>
      <c r="N288" s="710"/>
      <c r="O288" s="710"/>
      <c r="P288" s="710"/>
      <c r="Q288" s="710"/>
      <c r="R288" s="710"/>
      <c r="S288" s="710"/>
      <c r="T288" s="710"/>
      <c r="U288" s="710"/>
      <c r="V288" s="710"/>
      <c r="W288" s="710"/>
      <c r="X288" s="710"/>
      <c r="Y288" s="710"/>
      <c r="Z288" s="710"/>
    </row>
    <row r="289" spans="1:26" ht="15.5">
      <c r="A289" s="707"/>
      <c r="B289" s="710"/>
      <c r="C289" s="708"/>
      <c r="D289" s="708"/>
      <c r="E289" s="708"/>
      <c r="F289" s="708"/>
      <c r="G289" s="710"/>
      <c r="H289" s="710"/>
      <c r="I289" s="710"/>
      <c r="J289" s="710"/>
      <c r="K289" s="710"/>
      <c r="L289" s="710"/>
      <c r="M289" s="710"/>
      <c r="N289" s="710"/>
      <c r="O289" s="710"/>
      <c r="P289" s="710"/>
      <c r="Q289" s="710"/>
      <c r="R289" s="710"/>
      <c r="S289" s="710"/>
      <c r="T289" s="710"/>
      <c r="U289" s="710"/>
      <c r="V289" s="710"/>
      <c r="W289" s="710"/>
      <c r="X289" s="710"/>
      <c r="Y289" s="710"/>
      <c r="Z289" s="710"/>
    </row>
    <row r="290" spans="1:26" ht="15.5">
      <c r="A290" s="707"/>
      <c r="B290" s="710"/>
      <c r="C290" s="708"/>
      <c r="D290" s="708"/>
      <c r="E290" s="708"/>
      <c r="F290" s="708"/>
      <c r="G290" s="710"/>
      <c r="H290" s="710"/>
      <c r="I290" s="710"/>
      <c r="J290" s="710"/>
      <c r="K290" s="710"/>
      <c r="L290" s="710"/>
      <c r="M290" s="710"/>
      <c r="N290" s="710"/>
      <c r="O290" s="710"/>
      <c r="P290" s="710"/>
      <c r="Q290" s="710"/>
      <c r="R290" s="710"/>
      <c r="S290" s="710"/>
      <c r="T290" s="710"/>
      <c r="U290" s="710"/>
      <c r="V290" s="710"/>
      <c r="W290" s="710"/>
      <c r="X290" s="710"/>
      <c r="Y290" s="710"/>
      <c r="Z290" s="710"/>
    </row>
    <row r="291" spans="1:26" ht="15.5">
      <c r="A291" s="707"/>
      <c r="B291" s="710"/>
      <c r="C291" s="708"/>
      <c r="D291" s="708"/>
      <c r="E291" s="708"/>
      <c r="F291" s="708"/>
      <c r="G291" s="710"/>
      <c r="H291" s="710"/>
      <c r="I291" s="710"/>
      <c r="J291" s="710"/>
      <c r="K291" s="710"/>
      <c r="L291" s="710"/>
      <c r="M291" s="710"/>
      <c r="N291" s="710"/>
      <c r="O291" s="710"/>
      <c r="P291" s="710"/>
      <c r="Q291" s="710"/>
      <c r="R291" s="710"/>
      <c r="S291" s="710"/>
      <c r="T291" s="710"/>
      <c r="U291" s="710"/>
      <c r="V291" s="710"/>
      <c r="W291" s="710"/>
      <c r="X291" s="710"/>
      <c r="Y291" s="710"/>
      <c r="Z291" s="710"/>
    </row>
    <row r="292" spans="1:26" ht="15.5">
      <c r="A292" s="707"/>
      <c r="B292" s="710"/>
      <c r="C292" s="708"/>
      <c r="D292" s="708"/>
      <c r="E292" s="708"/>
      <c r="F292" s="708"/>
      <c r="G292" s="710"/>
      <c r="H292" s="710"/>
      <c r="I292" s="710"/>
      <c r="J292" s="710"/>
      <c r="K292" s="710"/>
      <c r="L292" s="710"/>
      <c r="M292" s="710"/>
      <c r="N292" s="710"/>
      <c r="O292" s="710"/>
      <c r="P292" s="710"/>
      <c r="Q292" s="710"/>
      <c r="R292" s="710"/>
      <c r="S292" s="710"/>
      <c r="T292" s="710"/>
      <c r="U292" s="710"/>
      <c r="V292" s="710"/>
      <c r="W292" s="710"/>
      <c r="X292" s="710"/>
      <c r="Y292" s="710"/>
      <c r="Z292" s="710"/>
    </row>
    <row r="293" spans="1:26" ht="15.5">
      <c r="A293" s="707"/>
      <c r="B293" s="710"/>
      <c r="C293" s="708"/>
      <c r="D293" s="708"/>
      <c r="E293" s="708"/>
      <c r="F293" s="708"/>
      <c r="G293" s="710"/>
      <c r="H293" s="710"/>
      <c r="I293" s="710"/>
      <c r="J293" s="710"/>
      <c r="K293" s="710"/>
      <c r="L293" s="710"/>
      <c r="M293" s="710"/>
      <c r="N293" s="710"/>
      <c r="O293" s="710"/>
      <c r="P293" s="710"/>
      <c r="Q293" s="710"/>
      <c r="R293" s="710"/>
      <c r="S293" s="710"/>
      <c r="T293" s="710"/>
      <c r="U293" s="710"/>
      <c r="V293" s="710"/>
      <c r="W293" s="710"/>
      <c r="X293" s="710"/>
      <c r="Y293" s="710"/>
      <c r="Z293" s="710"/>
    </row>
    <row r="294" spans="1:26" ht="15.5">
      <c r="A294" s="707"/>
      <c r="B294" s="710"/>
      <c r="C294" s="708"/>
      <c r="D294" s="708"/>
      <c r="E294" s="708"/>
      <c r="F294" s="708"/>
      <c r="G294" s="710"/>
      <c r="H294" s="710"/>
      <c r="I294" s="710"/>
      <c r="J294" s="710"/>
      <c r="K294" s="710"/>
      <c r="L294" s="710"/>
      <c r="M294" s="710"/>
      <c r="N294" s="710"/>
      <c r="O294" s="710"/>
      <c r="P294" s="710"/>
      <c r="Q294" s="710"/>
      <c r="R294" s="710"/>
      <c r="S294" s="710"/>
      <c r="T294" s="710"/>
      <c r="U294" s="710"/>
      <c r="V294" s="710"/>
      <c r="W294" s="710"/>
      <c r="X294" s="710"/>
      <c r="Y294" s="710"/>
      <c r="Z294" s="710"/>
    </row>
    <row r="295" spans="1:26" ht="15.5">
      <c r="A295" s="707"/>
      <c r="B295" s="710"/>
      <c r="C295" s="708"/>
      <c r="D295" s="708"/>
      <c r="E295" s="708"/>
      <c r="F295" s="708"/>
      <c r="G295" s="710"/>
      <c r="H295" s="710"/>
      <c r="I295" s="710"/>
      <c r="J295" s="710"/>
      <c r="K295" s="710"/>
      <c r="L295" s="710"/>
      <c r="M295" s="710"/>
      <c r="N295" s="710"/>
      <c r="O295" s="710"/>
      <c r="P295" s="710"/>
      <c r="Q295" s="710"/>
      <c r="R295" s="710"/>
      <c r="S295" s="710"/>
      <c r="T295" s="710"/>
      <c r="U295" s="710"/>
      <c r="V295" s="710"/>
      <c r="W295" s="710"/>
      <c r="X295" s="710"/>
      <c r="Y295" s="710"/>
      <c r="Z295" s="710"/>
    </row>
    <row r="296" spans="1:26" ht="15.5">
      <c r="A296" s="707"/>
      <c r="B296" s="710"/>
      <c r="C296" s="708"/>
      <c r="D296" s="708"/>
      <c r="E296" s="708"/>
      <c r="F296" s="708"/>
      <c r="G296" s="710"/>
      <c r="H296" s="710"/>
      <c r="I296" s="710"/>
      <c r="J296" s="710"/>
      <c r="K296" s="710"/>
      <c r="L296" s="710"/>
      <c r="M296" s="710"/>
      <c r="N296" s="710"/>
      <c r="O296" s="710"/>
      <c r="P296" s="710"/>
      <c r="Q296" s="710"/>
      <c r="R296" s="710"/>
      <c r="S296" s="710"/>
      <c r="T296" s="710"/>
      <c r="U296" s="710"/>
      <c r="V296" s="710"/>
      <c r="W296" s="710"/>
      <c r="X296" s="710"/>
      <c r="Y296" s="710"/>
      <c r="Z296" s="710"/>
    </row>
    <row r="297" spans="1:26" ht="15.5">
      <c r="A297" s="707"/>
      <c r="B297" s="710"/>
      <c r="C297" s="708"/>
      <c r="D297" s="708"/>
      <c r="E297" s="708"/>
      <c r="F297" s="708"/>
      <c r="G297" s="710"/>
      <c r="H297" s="710"/>
      <c r="I297" s="710"/>
      <c r="J297" s="710"/>
      <c r="K297" s="710"/>
      <c r="L297" s="710"/>
      <c r="M297" s="710"/>
      <c r="N297" s="710"/>
      <c r="O297" s="710"/>
      <c r="P297" s="710"/>
      <c r="Q297" s="710"/>
      <c r="R297" s="710"/>
      <c r="S297" s="710"/>
      <c r="T297" s="710"/>
      <c r="U297" s="710"/>
      <c r="V297" s="710"/>
      <c r="W297" s="710"/>
      <c r="X297" s="710"/>
      <c r="Y297" s="710"/>
      <c r="Z297" s="710"/>
    </row>
    <row r="298" spans="1:26" ht="15.5">
      <c r="A298" s="707"/>
      <c r="B298" s="710"/>
      <c r="C298" s="708"/>
      <c r="D298" s="708"/>
      <c r="E298" s="708"/>
      <c r="F298" s="708"/>
      <c r="G298" s="710"/>
      <c r="H298" s="710"/>
      <c r="I298" s="710"/>
      <c r="J298" s="710"/>
      <c r="K298" s="710"/>
      <c r="L298" s="710"/>
      <c r="M298" s="710"/>
      <c r="N298" s="710"/>
      <c r="O298" s="710"/>
      <c r="P298" s="710"/>
      <c r="Q298" s="710"/>
      <c r="R298" s="710"/>
      <c r="S298" s="710"/>
      <c r="T298" s="710"/>
      <c r="U298" s="710"/>
      <c r="V298" s="710"/>
      <c r="W298" s="710"/>
      <c r="X298" s="710"/>
      <c r="Y298" s="710"/>
      <c r="Z298" s="710"/>
    </row>
    <row r="299" spans="1:26" ht="15.5">
      <c r="A299" s="707"/>
      <c r="B299" s="710"/>
      <c r="C299" s="708"/>
      <c r="D299" s="708"/>
      <c r="E299" s="708"/>
      <c r="F299" s="708"/>
      <c r="G299" s="710"/>
      <c r="H299" s="710"/>
      <c r="I299" s="710"/>
      <c r="J299" s="710"/>
      <c r="K299" s="710"/>
      <c r="L299" s="710"/>
      <c r="M299" s="710"/>
      <c r="N299" s="710"/>
      <c r="O299" s="710"/>
      <c r="P299" s="710"/>
      <c r="Q299" s="710"/>
      <c r="R299" s="710"/>
      <c r="S299" s="710"/>
      <c r="T299" s="710"/>
      <c r="U299" s="710"/>
      <c r="V299" s="710"/>
      <c r="W299" s="710"/>
      <c r="X299" s="710"/>
      <c r="Y299" s="710"/>
      <c r="Z299" s="710"/>
    </row>
    <row r="300" spans="1:26" ht="15.5">
      <c r="A300" s="707"/>
      <c r="B300" s="710"/>
      <c r="C300" s="708"/>
      <c r="D300" s="708"/>
      <c r="E300" s="708"/>
      <c r="F300" s="708"/>
      <c r="G300" s="710"/>
      <c r="H300" s="710"/>
      <c r="I300" s="710"/>
      <c r="J300" s="710"/>
      <c r="K300" s="710"/>
      <c r="L300" s="710"/>
      <c r="M300" s="710"/>
      <c r="N300" s="710"/>
      <c r="O300" s="710"/>
      <c r="P300" s="710"/>
      <c r="Q300" s="710"/>
      <c r="R300" s="710"/>
      <c r="S300" s="710"/>
      <c r="T300" s="710"/>
      <c r="U300" s="710"/>
      <c r="V300" s="710"/>
      <c r="W300" s="710"/>
      <c r="X300" s="710"/>
      <c r="Y300" s="710"/>
      <c r="Z300" s="710"/>
    </row>
    <row r="301" spans="1:26" ht="15.5">
      <c r="A301" s="707"/>
      <c r="B301" s="710"/>
      <c r="C301" s="708"/>
      <c r="D301" s="708"/>
      <c r="E301" s="708"/>
      <c r="F301" s="708"/>
      <c r="G301" s="710"/>
      <c r="H301" s="710"/>
      <c r="I301" s="710"/>
      <c r="J301" s="710"/>
      <c r="K301" s="710"/>
      <c r="L301" s="710"/>
      <c r="M301" s="710"/>
      <c r="N301" s="710"/>
      <c r="O301" s="710"/>
      <c r="P301" s="710"/>
      <c r="Q301" s="710"/>
      <c r="R301" s="710"/>
      <c r="S301" s="710"/>
      <c r="T301" s="710"/>
      <c r="U301" s="710"/>
      <c r="V301" s="710"/>
      <c r="W301" s="710"/>
      <c r="X301" s="710"/>
      <c r="Y301" s="710"/>
      <c r="Z301" s="710"/>
    </row>
    <row r="302" spans="1:26" ht="15.5">
      <c r="A302" s="707"/>
      <c r="B302" s="710"/>
      <c r="C302" s="708"/>
      <c r="D302" s="708"/>
      <c r="E302" s="708"/>
      <c r="F302" s="708"/>
      <c r="G302" s="710"/>
      <c r="H302" s="710"/>
      <c r="I302" s="710"/>
      <c r="J302" s="710"/>
      <c r="K302" s="710"/>
      <c r="L302" s="710"/>
      <c r="M302" s="710"/>
      <c r="N302" s="710"/>
      <c r="O302" s="710"/>
      <c r="P302" s="710"/>
      <c r="Q302" s="710"/>
      <c r="R302" s="710"/>
      <c r="S302" s="710"/>
      <c r="T302" s="710"/>
      <c r="U302" s="710"/>
      <c r="V302" s="710"/>
      <c r="W302" s="710"/>
      <c r="X302" s="710"/>
      <c r="Y302" s="710"/>
      <c r="Z302" s="710"/>
    </row>
    <row r="303" spans="1:26" ht="15.5">
      <c r="A303" s="707"/>
      <c r="B303" s="710"/>
      <c r="C303" s="708"/>
      <c r="D303" s="708"/>
      <c r="E303" s="708"/>
      <c r="F303" s="708"/>
      <c r="G303" s="710"/>
      <c r="H303" s="710"/>
      <c r="I303" s="710"/>
      <c r="J303" s="710"/>
      <c r="K303" s="710"/>
      <c r="L303" s="710"/>
      <c r="M303" s="710"/>
      <c r="N303" s="710"/>
      <c r="O303" s="710"/>
      <c r="P303" s="710"/>
      <c r="Q303" s="710"/>
      <c r="R303" s="710"/>
      <c r="S303" s="710"/>
      <c r="T303" s="710"/>
      <c r="U303" s="710"/>
      <c r="V303" s="710"/>
      <c r="W303" s="710"/>
      <c r="X303" s="710"/>
      <c r="Y303" s="710"/>
      <c r="Z303" s="710"/>
    </row>
    <row r="304" spans="1:26" ht="15.5">
      <c r="A304" s="707"/>
      <c r="B304" s="710"/>
      <c r="C304" s="708"/>
      <c r="D304" s="708"/>
      <c r="E304" s="708"/>
      <c r="F304" s="708"/>
      <c r="G304" s="710"/>
      <c r="H304" s="710"/>
      <c r="I304" s="710"/>
      <c r="J304" s="710"/>
      <c r="K304" s="710"/>
      <c r="L304" s="710"/>
      <c r="M304" s="710"/>
      <c r="N304" s="710"/>
      <c r="O304" s="710"/>
      <c r="P304" s="710"/>
      <c r="Q304" s="710"/>
      <c r="R304" s="710"/>
      <c r="S304" s="710"/>
      <c r="T304" s="710"/>
      <c r="U304" s="710"/>
      <c r="V304" s="710"/>
      <c r="W304" s="710"/>
      <c r="X304" s="710"/>
      <c r="Y304" s="710"/>
      <c r="Z304" s="710"/>
    </row>
    <row r="305" spans="1:26" ht="15.5">
      <c r="A305" s="707"/>
      <c r="B305" s="710"/>
      <c r="C305" s="708"/>
      <c r="D305" s="708"/>
      <c r="E305" s="708"/>
      <c r="F305" s="708"/>
      <c r="G305" s="710"/>
      <c r="H305" s="710"/>
      <c r="I305" s="710"/>
      <c r="J305" s="710"/>
      <c r="K305" s="710"/>
      <c r="L305" s="710"/>
      <c r="M305" s="710"/>
      <c r="N305" s="710"/>
      <c r="O305" s="710"/>
      <c r="P305" s="710"/>
      <c r="Q305" s="710"/>
      <c r="R305" s="710"/>
      <c r="S305" s="710"/>
      <c r="T305" s="710"/>
      <c r="U305" s="710"/>
      <c r="V305" s="710"/>
      <c r="W305" s="710"/>
      <c r="X305" s="710"/>
      <c r="Y305" s="710"/>
      <c r="Z305" s="710"/>
    </row>
    <row r="306" spans="1:26" ht="15.5">
      <c r="A306" s="707"/>
      <c r="B306" s="710"/>
      <c r="C306" s="708"/>
      <c r="D306" s="708"/>
      <c r="E306" s="708"/>
      <c r="F306" s="708"/>
      <c r="G306" s="710"/>
      <c r="H306" s="710"/>
      <c r="I306" s="710"/>
      <c r="J306" s="710"/>
      <c r="K306" s="710"/>
      <c r="L306" s="710"/>
      <c r="M306" s="710"/>
      <c r="N306" s="710"/>
      <c r="O306" s="710"/>
      <c r="P306" s="710"/>
      <c r="Q306" s="710"/>
      <c r="R306" s="710"/>
      <c r="S306" s="710"/>
      <c r="T306" s="710"/>
      <c r="U306" s="710"/>
      <c r="V306" s="710"/>
      <c r="W306" s="710"/>
      <c r="X306" s="710"/>
      <c r="Y306" s="710"/>
      <c r="Z306" s="710"/>
    </row>
    <row r="307" spans="1:26" ht="15.5">
      <c r="A307" s="707"/>
      <c r="B307" s="710"/>
      <c r="C307" s="708"/>
      <c r="D307" s="708"/>
      <c r="E307" s="708"/>
      <c r="F307" s="708"/>
      <c r="G307" s="710"/>
      <c r="H307" s="710"/>
      <c r="I307" s="710"/>
      <c r="J307" s="710"/>
      <c r="K307" s="710"/>
      <c r="L307" s="710"/>
      <c r="M307" s="710"/>
      <c r="N307" s="710"/>
      <c r="O307" s="710"/>
      <c r="P307" s="710"/>
      <c r="Q307" s="710"/>
      <c r="R307" s="710"/>
      <c r="S307" s="710"/>
      <c r="T307" s="710"/>
      <c r="U307" s="710"/>
      <c r="V307" s="710"/>
      <c r="W307" s="710"/>
      <c r="X307" s="710"/>
      <c r="Y307" s="710"/>
      <c r="Z307" s="710"/>
    </row>
    <row r="308" spans="1:26" ht="15.5">
      <c r="A308" s="707"/>
      <c r="B308" s="710"/>
      <c r="C308" s="708"/>
      <c r="D308" s="708"/>
      <c r="E308" s="708"/>
      <c r="F308" s="708"/>
      <c r="G308" s="710"/>
      <c r="H308" s="710"/>
      <c r="I308" s="710"/>
      <c r="J308" s="710"/>
      <c r="K308" s="710"/>
      <c r="L308" s="710"/>
      <c r="M308" s="710"/>
      <c r="N308" s="710"/>
      <c r="O308" s="710"/>
      <c r="P308" s="710"/>
      <c r="Q308" s="710"/>
      <c r="R308" s="710"/>
      <c r="S308" s="710"/>
      <c r="T308" s="710"/>
      <c r="U308" s="710"/>
      <c r="V308" s="710"/>
      <c r="W308" s="710"/>
      <c r="X308" s="710"/>
      <c r="Y308" s="710"/>
      <c r="Z308" s="710"/>
    </row>
    <row r="309" spans="1:26" ht="15.5">
      <c r="A309" s="707"/>
      <c r="B309" s="710"/>
      <c r="C309" s="708"/>
      <c r="D309" s="708"/>
      <c r="E309" s="708"/>
      <c r="F309" s="708"/>
      <c r="G309" s="710"/>
      <c r="H309" s="710"/>
      <c r="I309" s="710"/>
      <c r="J309" s="710"/>
      <c r="K309" s="710"/>
      <c r="L309" s="710"/>
      <c r="M309" s="710"/>
      <c r="N309" s="710"/>
      <c r="O309" s="710"/>
      <c r="P309" s="710"/>
      <c r="Q309" s="710"/>
      <c r="R309" s="710"/>
      <c r="S309" s="710"/>
      <c r="T309" s="710"/>
      <c r="U309" s="710"/>
      <c r="V309" s="710"/>
      <c r="W309" s="710"/>
      <c r="X309" s="710"/>
      <c r="Y309" s="710"/>
      <c r="Z309" s="710"/>
    </row>
    <row r="310" spans="1:26" ht="15.5">
      <c r="A310" s="707"/>
      <c r="B310" s="710"/>
      <c r="C310" s="708"/>
      <c r="D310" s="708"/>
      <c r="E310" s="708"/>
      <c r="F310" s="708"/>
      <c r="G310" s="710"/>
      <c r="H310" s="710"/>
      <c r="I310" s="710"/>
      <c r="J310" s="710"/>
      <c r="K310" s="710"/>
      <c r="L310" s="710"/>
      <c r="M310" s="710"/>
      <c r="N310" s="710"/>
      <c r="O310" s="710"/>
      <c r="P310" s="710"/>
      <c r="Q310" s="710"/>
      <c r="R310" s="710"/>
      <c r="S310" s="710"/>
      <c r="T310" s="710"/>
      <c r="U310" s="710"/>
      <c r="V310" s="710"/>
      <c r="W310" s="710"/>
      <c r="X310" s="710"/>
      <c r="Y310" s="710"/>
      <c r="Z310" s="710"/>
    </row>
    <row r="311" spans="1:26" ht="15.5">
      <c r="A311" s="707"/>
      <c r="B311" s="710"/>
      <c r="C311" s="708"/>
      <c r="D311" s="708"/>
      <c r="E311" s="708"/>
      <c r="F311" s="708"/>
      <c r="G311" s="710"/>
      <c r="H311" s="710"/>
      <c r="I311" s="710"/>
      <c r="J311" s="710"/>
      <c r="K311" s="710"/>
      <c r="L311" s="710"/>
      <c r="M311" s="710"/>
      <c r="N311" s="710"/>
      <c r="O311" s="710"/>
      <c r="P311" s="710"/>
      <c r="Q311" s="710"/>
      <c r="R311" s="710"/>
      <c r="S311" s="710"/>
      <c r="T311" s="710"/>
      <c r="U311" s="710"/>
      <c r="V311" s="710"/>
      <c r="W311" s="710"/>
      <c r="X311" s="710"/>
      <c r="Y311" s="710"/>
      <c r="Z311" s="710"/>
    </row>
    <row r="312" spans="1:26" ht="15.5">
      <c r="A312" s="707"/>
      <c r="B312" s="710"/>
      <c r="C312" s="708"/>
      <c r="D312" s="708"/>
      <c r="E312" s="708"/>
      <c r="F312" s="708"/>
      <c r="G312" s="710"/>
      <c r="H312" s="710"/>
      <c r="I312" s="710"/>
      <c r="J312" s="710"/>
      <c r="K312" s="710"/>
      <c r="L312" s="710"/>
      <c r="M312" s="710"/>
      <c r="N312" s="710"/>
      <c r="O312" s="710"/>
      <c r="P312" s="710"/>
      <c r="Q312" s="710"/>
      <c r="R312" s="710"/>
      <c r="S312" s="710"/>
      <c r="T312" s="710"/>
      <c r="U312" s="710"/>
      <c r="V312" s="710"/>
      <c r="W312" s="710"/>
      <c r="X312" s="710"/>
      <c r="Y312" s="710"/>
      <c r="Z312" s="710"/>
    </row>
    <row r="313" spans="1:26" ht="15.5">
      <c r="A313" s="707"/>
      <c r="B313" s="710"/>
      <c r="C313" s="708"/>
      <c r="D313" s="708"/>
      <c r="E313" s="708"/>
      <c r="F313" s="708"/>
      <c r="G313" s="710"/>
      <c r="H313" s="710"/>
      <c r="I313" s="710"/>
      <c r="J313" s="710"/>
      <c r="K313" s="710"/>
      <c r="L313" s="710"/>
      <c r="M313" s="710"/>
      <c r="N313" s="710"/>
      <c r="O313" s="710"/>
      <c r="P313" s="710"/>
      <c r="Q313" s="710"/>
      <c r="R313" s="710"/>
      <c r="S313" s="710"/>
      <c r="T313" s="710"/>
      <c r="U313" s="710"/>
      <c r="V313" s="710"/>
      <c r="W313" s="710"/>
      <c r="X313" s="710"/>
      <c r="Y313" s="710"/>
      <c r="Z313" s="710"/>
    </row>
    <row r="314" spans="1:26" ht="15.5">
      <c r="A314" s="707"/>
      <c r="B314" s="710"/>
      <c r="C314" s="708"/>
      <c r="D314" s="708"/>
      <c r="E314" s="708"/>
      <c r="F314" s="708"/>
      <c r="G314" s="710"/>
      <c r="H314" s="710"/>
      <c r="I314" s="710"/>
      <c r="J314" s="710"/>
      <c r="K314" s="710"/>
      <c r="L314" s="710"/>
      <c r="M314" s="710"/>
      <c r="N314" s="710"/>
      <c r="O314" s="710"/>
      <c r="P314" s="710"/>
      <c r="Q314" s="710"/>
      <c r="R314" s="710"/>
      <c r="S314" s="710"/>
      <c r="T314" s="710"/>
      <c r="U314" s="710"/>
      <c r="V314" s="710"/>
      <c r="W314" s="710"/>
      <c r="X314" s="710"/>
      <c r="Y314" s="710"/>
      <c r="Z314" s="710"/>
    </row>
    <row r="315" spans="1:26" ht="15.5">
      <c r="A315" s="707"/>
      <c r="B315" s="710"/>
      <c r="C315" s="708"/>
      <c r="D315" s="708"/>
      <c r="E315" s="708"/>
      <c r="F315" s="708"/>
      <c r="G315" s="710"/>
      <c r="H315" s="710"/>
      <c r="I315" s="710"/>
      <c r="J315" s="710"/>
      <c r="K315" s="710"/>
      <c r="L315" s="710"/>
      <c r="M315" s="710"/>
      <c r="N315" s="710"/>
      <c r="O315" s="710"/>
      <c r="P315" s="710"/>
      <c r="Q315" s="710"/>
      <c r="R315" s="710"/>
      <c r="S315" s="710"/>
      <c r="T315" s="710"/>
      <c r="U315" s="710"/>
      <c r="V315" s="710"/>
      <c r="W315" s="710"/>
      <c r="X315" s="710"/>
      <c r="Y315" s="710"/>
      <c r="Z315" s="710"/>
    </row>
    <row r="316" spans="1:26" ht="15.5">
      <c r="A316" s="707"/>
      <c r="B316" s="710"/>
      <c r="C316" s="708"/>
      <c r="D316" s="708"/>
      <c r="E316" s="708"/>
      <c r="F316" s="708"/>
      <c r="G316" s="710"/>
      <c r="H316" s="710"/>
      <c r="I316" s="710"/>
      <c r="J316" s="710"/>
      <c r="K316" s="710"/>
      <c r="L316" s="710"/>
      <c r="M316" s="710"/>
      <c r="N316" s="710"/>
      <c r="O316" s="710"/>
      <c r="P316" s="710"/>
      <c r="Q316" s="710"/>
      <c r="R316" s="710"/>
      <c r="S316" s="710"/>
      <c r="T316" s="710"/>
      <c r="U316" s="710"/>
      <c r="V316" s="710"/>
      <c r="W316" s="710"/>
      <c r="X316" s="710"/>
      <c r="Y316" s="710"/>
      <c r="Z316" s="710"/>
    </row>
    <row r="317" spans="1:26" ht="15.5">
      <c r="A317" s="707"/>
      <c r="B317" s="710"/>
      <c r="C317" s="708"/>
      <c r="D317" s="708"/>
      <c r="E317" s="708"/>
      <c r="F317" s="708"/>
      <c r="G317" s="710"/>
      <c r="H317" s="710"/>
      <c r="I317" s="710"/>
      <c r="J317" s="710"/>
      <c r="K317" s="710"/>
      <c r="L317" s="710"/>
      <c r="M317" s="710"/>
      <c r="N317" s="710"/>
      <c r="O317" s="710"/>
      <c r="P317" s="710"/>
      <c r="Q317" s="710"/>
      <c r="R317" s="710"/>
      <c r="S317" s="710"/>
      <c r="T317" s="710"/>
      <c r="U317" s="710"/>
      <c r="V317" s="710"/>
      <c r="W317" s="710"/>
      <c r="X317" s="710"/>
      <c r="Y317" s="710"/>
      <c r="Z317" s="710"/>
    </row>
    <row r="318" spans="1:26" ht="15.5">
      <c r="A318" s="707"/>
      <c r="B318" s="710"/>
      <c r="C318" s="708"/>
      <c r="D318" s="708"/>
      <c r="E318" s="708"/>
      <c r="F318" s="708"/>
      <c r="G318" s="710"/>
      <c r="H318" s="710"/>
      <c r="I318" s="710"/>
      <c r="J318" s="710"/>
      <c r="K318" s="710"/>
      <c r="L318" s="710"/>
      <c r="M318" s="710"/>
      <c r="N318" s="710"/>
      <c r="O318" s="710"/>
      <c r="P318" s="710"/>
      <c r="Q318" s="710"/>
      <c r="R318" s="710"/>
      <c r="S318" s="710"/>
      <c r="T318" s="710"/>
      <c r="U318" s="710"/>
      <c r="V318" s="710"/>
      <c r="W318" s="710"/>
      <c r="X318" s="710"/>
      <c r="Y318" s="710"/>
      <c r="Z318" s="710"/>
    </row>
    <row r="319" spans="1:26" ht="15.5">
      <c r="A319" s="707"/>
      <c r="B319" s="710"/>
      <c r="C319" s="708"/>
      <c r="D319" s="708"/>
      <c r="E319" s="708"/>
      <c r="F319" s="708"/>
      <c r="G319" s="710"/>
      <c r="H319" s="710"/>
      <c r="I319" s="710"/>
      <c r="J319" s="710"/>
      <c r="K319" s="710"/>
      <c r="L319" s="710"/>
      <c r="M319" s="710"/>
      <c r="N319" s="710"/>
      <c r="O319" s="710"/>
      <c r="P319" s="710"/>
      <c r="Q319" s="710"/>
      <c r="R319" s="710"/>
      <c r="S319" s="710"/>
      <c r="T319" s="710"/>
      <c r="U319" s="710"/>
      <c r="V319" s="710"/>
      <c r="W319" s="710"/>
      <c r="X319" s="710"/>
      <c r="Y319" s="710"/>
      <c r="Z319" s="710"/>
    </row>
    <row r="320" spans="1:26" ht="15.5">
      <c r="A320" s="707"/>
      <c r="B320" s="710"/>
      <c r="C320" s="708"/>
      <c r="D320" s="708"/>
      <c r="E320" s="708"/>
      <c r="F320" s="708"/>
      <c r="G320" s="710"/>
      <c r="H320" s="710"/>
      <c r="I320" s="710"/>
      <c r="J320" s="710"/>
      <c r="K320" s="710"/>
      <c r="L320" s="710"/>
      <c r="M320" s="710"/>
      <c r="N320" s="710"/>
      <c r="O320" s="710"/>
      <c r="P320" s="710"/>
      <c r="Q320" s="710"/>
      <c r="R320" s="710"/>
      <c r="S320" s="710"/>
      <c r="T320" s="710"/>
      <c r="U320" s="710"/>
      <c r="V320" s="710"/>
      <c r="W320" s="710"/>
      <c r="X320" s="710"/>
      <c r="Y320" s="710"/>
      <c r="Z320" s="710"/>
    </row>
    <row r="321" spans="1:26" ht="15.5">
      <c r="A321" s="707"/>
      <c r="B321" s="710"/>
      <c r="C321" s="708"/>
      <c r="D321" s="708"/>
      <c r="E321" s="708"/>
      <c r="F321" s="708"/>
      <c r="G321" s="710"/>
      <c r="H321" s="710"/>
      <c r="I321" s="710"/>
      <c r="J321" s="710"/>
      <c r="K321" s="710"/>
      <c r="L321" s="710"/>
      <c r="M321" s="710"/>
      <c r="N321" s="710"/>
      <c r="O321" s="710"/>
      <c r="P321" s="710"/>
      <c r="Q321" s="710"/>
      <c r="R321" s="710"/>
      <c r="S321" s="710"/>
      <c r="T321" s="710"/>
      <c r="U321" s="710"/>
      <c r="V321" s="710"/>
      <c r="W321" s="710"/>
      <c r="X321" s="710"/>
      <c r="Y321" s="710"/>
      <c r="Z321" s="710"/>
    </row>
    <row r="322" spans="1:26" ht="15.5">
      <c r="A322" s="707"/>
      <c r="B322" s="710"/>
      <c r="C322" s="708"/>
      <c r="D322" s="708"/>
      <c r="E322" s="708"/>
      <c r="F322" s="708"/>
      <c r="G322" s="710"/>
      <c r="H322" s="710"/>
      <c r="I322" s="710"/>
      <c r="J322" s="710"/>
      <c r="K322" s="710"/>
      <c r="L322" s="710"/>
      <c r="M322" s="710"/>
      <c r="N322" s="710"/>
      <c r="O322" s="710"/>
      <c r="P322" s="710"/>
      <c r="Q322" s="710"/>
      <c r="R322" s="710"/>
      <c r="S322" s="710"/>
      <c r="T322" s="710"/>
      <c r="U322" s="710"/>
      <c r="V322" s="710"/>
      <c r="W322" s="710"/>
      <c r="X322" s="710"/>
      <c r="Y322" s="710"/>
      <c r="Z322" s="710"/>
    </row>
    <row r="323" spans="1:26" ht="15.5">
      <c r="A323" s="707"/>
      <c r="B323" s="710"/>
      <c r="C323" s="708"/>
      <c r="D323" s="708"/>
      <c r="E323" s="708"/>
      <c r="F323" s="708"/>
      <c r="G323" s="710"/>
      <c r="H323" s="710"/>
      <c r="I323" s="710"/>
      <c r="J323" s="710"/>
      <c r="K323" s="710"/>
      <c r="L323" s="710"/>
      <c r="M323" s="710"/>
      <c r="N323" s="710"/>
      <c r="O323" s="710"/>
      <c r="P323" s="710"/>
      <c r="Q323" s="710"/>
      <c r="R323" s="710"/>
      <c r="S323" s="710"/>
      <c r="T323" s="710"/>
      <c r="U323" s="710"/>
      <c r="V323" s="710"/>
      <c r="W323" s="710"/>
      <c r="X323" s="710"/>
      <c r="Y323" s="710"/>
      <c r="Z323" s="710"/>
    </row>
    <row r="324" spans="1:26" ht="15.5">
      <c r="A324" s="707"/>
      <c r="B324" s="710"/>
      <c r="C324" s="708"/>
      <c r="D324" s="708"/>
      <c r="E324" s="708"/>
      <c r="F324" s="708"/>
      <c r="G324" s="710"/>
      <c r="H324" s="710"/>
      <c r="I324" s="710"/>
      <c r="J324" s="710"/>
      <c r="K324" s="710"/>
      <c r="L324" s="710"/>
      <c r="M324" s="710"/>
      <c r="N324" s="710"/>
      <c r="O324" s="710"/>
      <c r="P324" s="710"/>
      <c r="Q324" s="710"/>
      <c r="R324" s="710"/>
      <c r="S324" s="710"/>
      <c r="T324" s="710"/>
      <c r="U324" s="710"/>
      <c r="V324" s="710"/>
      <c r="W324" s="710"/>
      <c r="X324" s="710"/>
      <c r="Y324" s="710"/>
      <c r="Z324" s="710"/>
    </row>
    <row r="325" spans="1:26" ht="15.5">
      <c r="A325" s="707"/>
      <c r="B325" s="710"/>
      <c r="C325" s="708"/>
      <c r="D325" s="708"/>
      <c r="E325" s="708"/>
      <c r="F325" s="708"/>
      <c r="G325" s="710"/>
      <c r="H325" s="710"/>
      <c r="I325" s="710"/>
      <c r="J325" s="710"/>
      <c r="K325" s="710"/>
      <c r="L325" s="710"/>
      <c r="M325" s="710"/>
      <c r="N325" s="710"/>
      <c r="O325" s="710"/>
      <c r="P325" s="710"/>
      <c r="Q325" s="710"/>
      <c r="R325" s="710"/>
      <c r="S325" s="710"/>
      <c r="T325" s="710"/>
      <c r="U325" s="710"/>
      <c r="V325" s="710"/>
      <c r="W325" s="710"/>
      <c r="X325" s="710"/>
      <c r="Y325" s="710"/>
      <c r="Z325" s="710"/>
    </row>
    <row r="326" spans="1:26" ht="15.5">
      <c r="A326" s="707"/>
      <c r="B326" s="710"/>
      <c r="C326" s="708"/>
      <c r="D326" s="708"/>
      <c r="E326" s="708"/>
      <c r="F326" s="708"/>
      <c r="G326" s="710"/>
      <c r="H326" s="710"/>
      <c r="I326" s="710"/>
      <c r="J326" s="710"/>
      <c r="K326" s="710"/>
      <c r="L326" s="710"/>
      <c r="M326" s="710"/>
      <c r="N326" s="710"/>
      <c r="O326" s="710"/>
      <c r="P326" s="710"/>
      <c r="Q326" s="710"/>
      <c r="R326" s="710"/>
      <c r="S326" s="710"/>
      <c r="T326" s="710"/>
      <c r="U326" s="710"/>
      <c r="V326" s="710"/>
      <c r="W326" s="710"/>
      <c r="X326" s="710"/>
      <c r="Y326" s="710"/>
      <c r="Z326" s="710"/>
    </row>
    <row r="327" spans="1:26" ht="15.5">
      <c r="A327" s="707"/>
      <c r="B327" s="710"/>
      <c r="C327" s="708"/>
      <c r="D327" s="708"/>
      <c r="E327" s="708"/>
      <c r="F327" s="708"/>
      <c r="G327" s="710"/>
      <c r="H327" s="710"/>
      <c r="I327" s="710"/>
      <c r="J327" s="710"/>
      <c r="K327" s="710"/>
      <c r="L327" s="710"/>
      <c r="M327" s="710"/>
      <c r="N327" s="710"/>
      <c r="O327" s="710"/>
      <c r="P327" s="710"/>
      <c r="Q327" s="710"/>
      <c r="R327" s="710"/>
      <c r="S327" s="710"/>
      <c r="T327" s="710"/>
      <c r="U327" s="710"/>
      <c r="V327" s="710"/>
      <c r="W327" s="710"/>
      <c r="X327" s="710"/>
      <c r="Y327" s="710"/>
      <c r="Z327" s="710"/>
    </row>
    <row r="328" spans="1:26" ht="15.5">
      <c r="A328" s="707"/>
      <c r="B328" s="710"/>
      <c r="C328" s="708"/>
      <c r="D328" s="708"/>
      <c r="E328" s="708"/>
      <c r="F328" s="708"/>
      <c r="G328" s="710"/>
      <c r="H328" s="710"/>
      <c r="I328" s="710"/>
      <c r="J328" s="710"/>
      <c r="K328" s="710"/>
      <c r="L328" s="710"/>
      <c r="M328" s="710"/>
      <c r="N328" s="710"/>
      <c r="O328" s="710"/>
      <c r="P328" s="710"/>
      <c r="Q328" s="710"/>
      <c r="R328" s="710"/>
      <c r="S328" s="710"/>
      <c r="T328" s="710"/>
      <c r="U328" s="710"/>
      <c r="V328" s="710"/>
      <c r="W328" s="710"/>
      <c r="X328" s="710"/>
      <c r="Y328" s="710"/>
      <c r="Z328" s="710"/>
    </row>
    <row r="329" spans="1:26" ht="15.5">
      <c r="A329" s="707"/>
      <c r="B329" s="710"/>
      <c r="C329" s="708"/>
      <c r="D329" s="708"/>
      <c r="E329" s="708"/>
      <c r="F329" s="708"/>
      <c r="G329" s="710"/>
      <c r="H329" s="710"/>
      <c r="I329" s="710"/>
      <c r="J329" s="710"/>
      <c r="K329" s="710"/>
      <c r="L329" s="710"/>
      <c r="M329" s="710"/>
      <c r="N329" s="710"/>
      <c r="O329" s="710"/>
      <c r="P329" s="710"/>
      <c r="Q329" s="710"/>
      <c r="R329" s="710"/>
      <c r="S329" s="710"/>
      <c r="T329" s="710"/>
      <c r="U329" s="710"/>
      <c r="V329" s="710"/>
      <c r="W329" s="710"/>
      <c r="X329" s="710"/>
      <c r="Y329" s="710"/>
      <c r="Z329" s="710"/>
    </row>
    <row r="330" spans="1:26" ht="15.5">
      <c r="A330" s="707"/>
      <c r="B330" s="710"/>
      <c r="C330" s="708"/>
      <c r="D330" s="708"/>
      <c r="E330" s="708"/>
      <c r="F330" s="708"/>
      <c r="G330" s="710"/>
      <c r="H330" s="710"/>
      <c r="I330" s="710"/>
      <c r="J330" s="710"/>
      <c r="K330" s="710"/>
      <c r="L330" s="710"/>
      <c r="M330" s="710"/>
      <c r="N330" s="710"/>
      <c r="O330" s="710"/>
      <c r="P330" s="710"/>
      <c r="Q330" s="710"/>
      <c r="R330" s="710"/>
      <c r="S330" s="710"/>
      <c r="T330" s="710"/>
      <c r="U330" s="710"/>
      <c r="V330" s="710"/>
      <c r="W330" s="710"/>
      <c r="X330" s="710"/>
      <c r="Y330" s="710"/>
      <c r="Z330" s="710"/>
    </row>
    <row r="331" spans="1:26" ht="15.5">
      <c r="A331" s="707"/>
      <c r="B331" s="710"/>
      <c r="C331" s="708"/>
      <c r="D331" s="708"/>
      <c r="E331" s="708"/>
      <c r="F331" s="708"/>
      <c r="G331" s="710"/>
      <c r="H331" s="710"/>
      <c r="I331" s="710"/>
      <c r="J331" s="710"/>
      <c r="K331" s="710"/>
      <c r="L331" s="710"/>
      <c r="M331" s="710"/>
      <c r="N331" s="710"/>
      <c r="O331" s="710"/>
      <c r="P331" s="710"/>
      <c r="Q331" s="710"/>
      <c r="R331" s="710"/>
      <c r="S331" s="710"/>
      <c r="T331" s="710"/>
      <c r="U331" s="710"/>
      <c r="V331" s="710"/>
      <c r="W331" s="710"/>
      <c r="X331" s="710"/>
      <c r="Y331" s="710"/>
      <c r="Z331" s="710"/>
    </row>
    <row r="332" spans="1:26" ht="15.5">
      <c r="A332" s="707"/>
      <c r="B332" s="710"/>
      <c r="C332" s="708"/>
      <c r="D332" s="708"/>
      <c r="E332" s="708"/>
      <c r="F332" s="708"/>
      <c r="G332" s="710"/>
      <c r="H332" s="710"/>
      <c r="I332" s="710"/>
      <c r="J332" s="710"/>
      <c r="K332" s="710"/>
      <c r="L332" s="710"/>
      <c r="M332" s="710"/>
      <c r="N332" s="710"/>
      <c r="O332" s="710"/>
      <c r="P332" s="710"/>
      <c r="Q332" s="710"/>
      <c r="R332" s="710"/>
      <c r="S332" s="710"/>
      <c r="T332" s="710"/>
      <c r="U332" s="710"/>
      <c r="V332" s="710"/>
      <c r="W332" s="710"/>
      <c r="X332" s="710"/>
      <c r="Y332" s="710"/>
      <c r="Z332" s="710"/>
    </row>
    <row r="333" spans="1:26" ht="15.5">
      <c r="A333" s="707"/>
      <c r="B333" s="710"/>
      <c r="C333" s="708"/>
      <c r="D333" s="708"/>
      <c r="E333" s="708"/>
      <c r="F333" s="708"/>
      <c r="G333" s="710"/>
      <c r="H333" s="710"/>
      <c r="I333" s="710"/>
      <c r="J333" s="710"/>
      <c r="K333" s="710"/>
      <c r="L333" s="710"/>
      <c r="M333" s="710"/>
      <c r="N333" s="710"/>
      <c r="O333" s="710"/>
      <c r="P333" s="710"/>
      <c r="Q333" s="710"/>
      <c r="R333" s="710"/>
      <c r="S333" s="710"/>
      <c r="T333" s="710"/>
      <c r="U333" s="710"/>
      <c r="V333" s="710"/>
      <c r="W333" s="710"/>
      <c r="X333" s="710"/>
      <c r="Y333" s="710"/>
      <c r="Z333" s="710"/>
    </row>
    <row r="334" spans="1:26" ht="15.5">
      <c r="A334" s="707"/>
      <c r="B334" s="710"/>
      <c r="C334" s="708"/>
      <c r="D334" s="708"/>
      <c r="E334" s="708"/>
      <c r="F334" s="708"/>
      <c r="G334" s="710"/>
      <c r="H334" s="710"/>
      <c r="I334" s="710"/>
      <c r="J334" s="710"/>
      <c r="K334" s="710"/>
      <c r="L334" s="710"/>
      <c r="M334" s="710"/>
      <c r="N334" s="710"/>
      <c r="O334" s="710"/>
      <c r="P334" s="710"/>
      <c r="Q334" s="710"/>
      <c r="R334" s="710"/>
      <c r="S334" s="710"/>
      <c r="T334" s="710"/>
      <c r="U334" s="710"/>
      <c r="V334" s="710"/>
      <c r="W334" s="710"/>
      <c r="X334" s="710"/>
      <c r="Y334" s="710"/>
      <c r="Z334" s="710"/>
    </row>
    <row r="335" spans="1:26" ht="15.5">
      <c r="A335" s="707"/>
      <c r="B335" s="710"/>
      <c r="C335" s="708"/>
      <c r="D335" s="708"/>
      <c r="E335" s="708"/>
      <c r="F335" s="708"/>
      <c r="G335" s="710"/>
      <c r="H335" s="710"/>
      <c r="I335" s="710"/>
      <c r="J335" s="710"/>
      <c r="K335" s="710"/>
      <c r="L335" s="710"/>
      <c r="M335" s="710"/>
      <c r="N335" s="710"/>
      <c r="O335" s="710"/>
      <c r="P335" s="710"/>
      <c r="Q335" s="710"/>
      <c r="R335" s="710"/>
      <c r="S335" s="710"/>
      <c r="T335" s="710"/>
      <c r="U335" s="710"/>
      <c r="V335" s="710"/>
      <c r="W335" s="710"/>
      <c r="X335" s="710"/>
      <c r="Y335" s="710"/>
      <c r="Z335" s="710"/>
    </row>
    <row r="336" spans="1:26" ht="15.5">
      <c r="A336" s="707"/>
      <c r="B336" s="710"/>
      <c r="C336" s="708"/>
      <c r="D336" s="708"/>
      <c r="E336" s="708"/>
      <c r="F336" s="708"/>
      <c r="G336" s="710"/>
      <c r="H336" s="710"/>
      <c r="I336" s="710"/>
      <c r="J336" s="710"/>
      <c r="K336" s="710"/>
      <c r="L336" s="710"/>
      <c r="M336" s="710"/>
      <c r="N336" s="710"/>
      <c r="O336" s="710"/>
      <c r="P336" s="710"/>
      <c r="Q336" s="710"/>
      <c r="R336" s="710"/>
      <c r="S336" s="710"/>
      <c r="T336" s="710"/>
      <c r="U336" s="710"/>
      <c r="V336" s="710"/>
      <c r="W336" s="710"/>
      <c r="X336" s="710"/>
      <c r="Y336" s="710"/>
      <c r="Z336" s="710"/>
    </row>
    <row r="337" spans="1:26" ht="15.5">
      <c r="A337" s="707"/>
      <c r="B337" s="710"/>
      <c r="C337" s="708"/>
      <c r="D337" s="708"/>
      <c r="E337" s="708"/>
      <c r="F337" s="708"/>
      <c r="G337" s="710"/>
      <c r="H337" s="710"/>
      <c r="I337" s="710"/>
      <c r="J337" s="710"/>
      <c r="K337" s="710"/>
      <c r="L337" s="710"/>
      <c r="M337" s="710"/>
      <c r="N337" s="710"/>
      <c r="O337" s="710"/>
      <c r="P337" s="710"/>
      <c r="Q337" s="710"/>
      <c r="R337" s="710"/>
      <c r="S337" s="710"/>
      <c r="T337" s="710"/>
      <c r="U337" s="710"/>
      <c r="V337" s="710"/>
      <c r="W337" s="710"/>
      <c r="X337" s="710"/>
      <c r="Y337" s="710"/>
      <c r="Z337" s="710"/>
    </row>
    <row r="338" spans="1:26" ht="15.5">
      <c r="A338" s="707"/>
      <c r="B338" s="710"/>
      <c r="C338" s="708"/>
      <c r="D338" s="708"/>
      <c r="E338" s="708"/>
      <c r="F338" s="708"/>
      <c r="G338" s="710"/>
      <c r="H338" s="710"/>
      <c r="I338" s="710"/>
      <c r="J338" s="710"/>
      <c r="K338" s="710"/>
      <c r="L338" s="710"/>
      <c r="M338" s="710"/>
      <c r="N338" s="710"/>
      <c r="O338" s="710"/>
      <c r="P338" s="710"/>
      <c r="Q338" s="710"/>
      <c r="R338" s="710"/>
      <c r="S338" s="710"/>
      <c r="T338" s="710"/>
      <c r="U338" s="710"/>
      <c r="V338" s="710"/>
      <c r="W338" s="710"/>
      <c r="X338" s="710"/>
      <c r="Y338" s="710"/>
      <c r="Z338" s="710"/>
    </row>
    <row r="339" spans="1:26" ht="15.5">
      <c r="A339" s="707"/>
      <c r="B339" s="710"/>
      <c r="C339" s="708"/>
      <c r="D339" s="708"/>
      <c r="E339" s="708"/>
      <c r="F339" s="708"/>
      <c r="G339" s="710"/>
      <c r="H339" s="710"/>
      <c r="I339" s="710"/>
      <c r="J339" s="710"/>
      <c r="K339" s="710"/>
      <c r="L339" s="710"/>
      <c r="M339" s="710"/>
      <c r="N339" s="710"/>
      <c r="O339" s="710"/>
      <c r="P339" s="710"/>
      <c r="Q339" s="710"/>
      <c r="R339" s="710"/>
      <c r="S339" s="710"/>
      <c r="T339" s="710"/>
      <c r="U339" s="710"/>
      <c r="V339" s="710"/>
      <c r="W339" s="710"/>
      <c r="X339" s="710"/>
      <c r="Y339" s="710"/>
      <c r="Z339" s="710"/>
    </row>
    <row r="340" spans="1:26" ht="15.5">
      <c r="A340" s="707"/>
      <c r="B340" s="710"/>
      <c r="C340" s="708"/>
      <c r="D340" s="708"/>
      <c r="E340" s="708"/>
      <c r="F340" s="708"/>
      <c r="G340" s="710"/>
      <c r="H340" s="710"/>
      <c r="I340" s="710"/>
      <c r="J340" s="710"/>
      <c r="K340" s="710"/>
      <c r="L340" s="710"/>
      <c r="M340" s="710"/>
      <c r="N340" s="710"/>
      <c r="O340" s="710"/>
      <c r="P340" s="710"/>
      <c r="Q340" s="710"/>
      <c r="R340" s="710"/>
      <c r="S340" s="710"/>
      <c r="T340" s="710"/>
      <c r="U340" s="710"/>
      <c r="V340" s="710"/>
      <c r="W340" s="710"/>
      <c r="X340" s="710"/>
      <c r="Y340" s="710"/>
      <c r="Z340" s="710"/>
    </row>
    <row r="341" spans="1:26" ht="15.5">
      <c r="A341" s="707"/>
      <c r="B341" s="710"/>
      <c r="C341" s="708"/>
      <c r="D341" s="708"/>
      <c r="E341" s="708"/>
      <c r="F341" s="708"/>
      <c r="G341" s="710"/>
      <c r="H341" s="710"/>
      <c r="I341" s="710"/>
      <c r="J341" s="710"/>
      <c r="K341" s="710"/>
      <c r="L341" s="710"/>
      <c r="M341" s="710"/>
      <c r="N341" s="710"/>
      <c r="O341" s="710"/>
      <c r="P341" s="710"/>
      <c r="Q341" s="710"/>
      <c r="R341" s="710"/>
      <c r="S341" s="710"/>
      <c r="T341" s="710"/>
      <c r="U341" s="710"/>
      <c r="V341" s="710"/>
      <c r="W341" s="710"/>
      <c r="X341" s="710"/>
      <c r="Y341" s="710"/>
      <c r="Z341" s="710"/>
    </row>
    <row r="342" spans="1:26" ht="15.5">
      <c r="A342" s="707"/>
      <c r="B342" s="710"/>
      <c r="C342" s="708"/>
      <c r="D342" s="708"/>
      <c r="E342" s="708"/>
      <c r="F342" s="708"/>
      <c r="G342" s="710"/>
      <c r="H342" s="710"/>
      <c r="I342" s="710"/>
      <c r="J342" s="710"/>
      <c r="K342" s="710"/>
      <c r="L342" s="710"/>
      <c r="M342" s="710"/>
      <c r="N342" s="710"/>
      <c r="O342" s="710"/>
      <c r="P342" s="710"/>
      <c r="Q342" s="710"/>
      <c r="R342" s="710"/>
      <c r="S342" s="710"/>
      <c r="T342" s="710"/>
      <c r="U342" s="710"/>
      <c r="V342" s="710"/>
      <c r="W342" s="710"/>
      <c r="X342" s="710"/>
      <c r="Y342" s="710"/>
      <c r="Z342" s="710"/>
    </row>
    <row r="343" spans="1:26" ht="15.5">
      <c r="A343" s="707"/>
      <c r="B343" s="710"/>
      <c r="C343" s="708"/>
      <c r="D343" s="708"/>
      <c r="E343" s="708"/>
      <c r="F343" s="708"/>
      <c r="G343" s="710"/>
      <c r="H343" s="710"/>
      <c r="I343" s="710"/>
      <c r="J343" s="710"/>
      <c r="K343" s="710"/>
      <c r="L343" s="710"/>
      <c r="M343" s="710"/>
      <c r="N343" s="710"/>
      <c r="O343" s="710"/>
      <c r="P343" s="710"/>
      <c r="Q343" s="710"/>
      <c r="R343" s="710"/>
      <c r="S343" s="710"/>
      <c r="T343" s="710"/>
      <c r="U343" s="710"/>
      <c r="V343" s="710"/>
      <c r="W343" s="710"/>
      <c r="X343" s="710"/>
      <c r="Y343" s="710"/>
      <c r="Z343" s="710"/>
    </row>
    <row r="344" spans="1:26" ht="15.5">
      <c r="A344" s="707"/>
      <c r="B344" s="710"/>
      <c r="C344" s="708"/>
      <c r="D344" s="708"/>
      <c r="E344" s="708"/>
      <c r="F344" s="708"/>
      <c r="G344" s="710"/>
      <c r="H344" s="710"/>
      <c r="I344" s="710"/>
      <c r="J344" s="710"/>
      <c r="K344" s="710"/>
      <c r="L344" s="710"/>
      <c r="M344" s="710"/>
      <c r="N344" s="710"/>
      <c r="O344" s="710"/>
      <c r="P344" s="710"/>
      <c r="Q344" s="710"/>
      <c r="R344" s="710"/>
      <c r="S344" s="710"/>
      <c r="T344" s="710"/>
      <c r="U344" s="710"/>
      <c r="V344" s="710"/>
      <c r="W344" s="710"/>
      <c r="X344" s="710"/>
      <c r="Y344" s="710"/>
      <c r="Z344" s="710"/>
    </row>
    <row r="345" spans="1:26" ht="15.5">
      <c r="A345" s="707"/>
      <c r="B345" s="710"/>
      <c r="C345" s="708"/>
      <c r="D345" s="708"/>
      <c r="E345" s="708"/>
      <c r="F345" s="708"/>
      <c r="G345" s="710"/>
      <c r="H345" s="710"/>
      <c r="I345" s="710"/>
      <c r="J345" s="710"/>
      <c r="K345" s="710"/>
      <c r="L345" s="710"/>
      <c r="M345" s="710"/>
      <c r="N345" s="710"/>
      <c r="O345" s="710"/>
      <c r="P345" s="710"/>
      <c r="Q345" s="710"/>
      <c r="R345" s="710"/>
      <c r="S345" s="710"/>
      <c r="T345" s="710"/>
      <c r="U345" s="710"/>
      <c r="V345" s="710"/>
      <c r="W345" s="710"/>
      <c r="X345" s="710"/>
      <c r="Y345" s="710"/>
      <c r="Z345" s="710"/>
    </row>
    <row r="346" spans="1:26" ht="15.5">
      <c r="A346" s="707"/>
      <c r="B346" s="710"/>
      <c r="C346" s="708"/>
      <c r="D346" s="708"/>
      <c r="E346" s="708"/>
      <c r="F346" s="708"/>
      <c r="G346" s="710"/>
      <c r="H346" s="710"/>
      <c r="I346" s="710"/>
      <c r="J346" s="710"/>
      <c r="K346" s="710"/>
      <c r="L346" s="710"/>
      <c r="M346" s="710"/>
      <c r="N346" s="710"/>
      <c r="O346" s="710"/>
      <c r="P346" s="710"/>
      <c r="Q346" s="710"/>
      <c r="R346" s="710"/>
      <c r="S346" s="710"/>
      <c r="T346" s="710"/>
      <c r="U346" s="710"/>
      <c r="V346" s="710"/>
      <c r="W346" s="710"/>
      <c r="X346" s="710"/>
      <c r="Y346" s="710"/>
      <c r="Z346" s="710"/>
    </row>
    <row r="347" spans="1:26" ht="15.5">
      <c r="A347" s="707"/>
      <c r="B347" s="710"/>
      <c r="C347" s="708"/>
      <c r="D347" s="708"/>
      <c r="E347" s="708"/>
      <c r="F347" s="708"/>
      <c r="G347" s="710"/>
      <c r="H347" s="710"/>
      <c r="I347" s="710"/>
      <c r="J347" s="710"/>
      <c r="K347" s="710"/>
      <c r="L347" s="710"/>
      <c r="M347" s="710"/>
      <c r="N347" s="710"/>
      <c r="O347" s="710"/>
      <c r="P347" s="710"/>
      <c r="Q347" s="710"/>
      <c r="R347" s="710"/>
      <c r="S347" s="710"/>
      <c r="T347" s="710"/>
      <c r="U347" s="710"/>
      <c r="V347" s="710"/>
      <c r="W347" s="710"/>
      <c r="X347" s="710"/>
      <c r="Y347" s="710"/>
      <c r="Z347" s="710"/>
    </row>
    <row r="348" spans="1:26" ht="15.5">
      <c r="A348" s="707"/>
      <c r="B348" s="710"/>
      <c r="C348" s="708"/>
      <c r="D348" s="708"/>
      <c r="E348" s="708"/>
      <c r="F348" s="708"/>
      <c r="G348" s="710"/>
      <c r="H348" s="710"/>
      <c r="I348" s="710"/>
      <c r="J348" s="710"/>
      <c r="K348" s="710"/>
      <c r="L348" s="710"/>
      <c r="M348" s="710"/>
      <c r="N348" s="710"/>
      <c r="O348" s="710"/>
      <c r="P348" s="710"/>
      <c r="Q348" s="710"/>
      <c r="R348" s="710"/>
      <c r="S348" s="710"/>
      <c r="T348" s="710"/>
      <c r="U348" s="710"/>
      <c r="V348" s="710"/>
      <c r="W348" s="710"/>
      <c r="X348" s="710"/>
      <c r="Y348" s="710"/>
      <c r="Z348" s="710"/>
    </row>
    <row r="349" spans="1:26" ht="15.5">
      <c r="A349" s="707"/>
      <c r="B349" s="710"/>
      <c r="C349" s="708"/>
      <c r="D349" s="708"/>
      <c r="E349" s="708"/>
      <c r="F349" s="708"/>
      <c r="G349" s="710"/>
      <c r="H349" s="710"/>
      <c r="I349" s="710"/>
      <c r="J349" s="710"/>
      <c r="K349" s="710"/>
      <c r="L349" s="710"/>
      <c r="M349" s="710"/>
      <c r="N349" s="710"/>
      <c r="O349" s="710"/>
      <c r="P349" s="710"/>
      <c r="Q349" s="710"/>
      <c r="R349" s="710"/>
      <c r="S349" s="710"/>
      <c r="T349" s="710"/>
      <c r="U349" s="710"/>
      <c r="V349" s="710"/>
      <c r="W349" s="710"/>
      <c r="X349" s="710"/>
      <c r="Y349" s="710"/>
      <c r="Z349" s="710"/>
    </row>
    <row r="350" spans="1:26" ht="15.5">
      <c r="A350" s="707"/>
      <c r="B350" s="710"/>
      <c r="C350" s="708"/>
      <c r="D350" s="708"/>
      <c r="E350" s="708"/>
      <c r="F350" s="708"/>
      <c r="G350" s="710"/>
      <c r="H350" s="710"/>
      <c r="I350" s="710"/>
      <c r="J350" s="710"/>
      <c r="K350" s="710"/>
      <c r="L350" s="710"/>
      <c r="M350" s="710"/>
      <c r="N350" s="710"/>
      <c r="O350" s="710"/>
      <c r="P350" s="710"/>
      <c r="Q350" s="710"/>
      <c r="R350" s="710"/>
      <c r="S350" s="710"/>
      <c r="T350" s="710"/>
      <c r="U350" s="710"/>
      <c r="V350" s="710"/>
      <c r="W350" s="710"/>
      <c r="X350" s="710"/>
      <c r="Y350" s="710"/>
      <c r="Z350" s="710"/>
    </row>
    <row r="351" spans="1:26" ht="15.5">
      <c r="A351" s="707"/>
      <c r="B351" s="710"/>
      <c r="C351" s="708"/>
      <c r="D351" s="708"/>
      <c r="E351" s="708"/>
      <c r="F351" s="708"/>
      <c r="G351" s="710"/>
      <c r="H351" s="710"/>
      <c r="I351" s="710"/>
      <c r="J351" s="710"/>
      <c r="K351" s="710"/>
      <c r="L351" s="710"/>
      <c r="M351" s="710"/>
      <c r="N351" s="710"/>
      <c r="O351" s="710"/>
      <c r="P351" s="710"/>
      <c r="Q351" s="710"/>
      <c r="R351" s="710"/>
      <c r="S351" s="710"/>
      <c r="T351" s="710"/>
      <c r="U351" s="710"/>
      <c r="V351" s="710"/>
      <c r="W351" s="710"/>
      <c r="X351" s="710"/>
      <c r="Y351" s="710"/>
      <c r="Z351" s="710"/>
    </row>
    <row r="352" spans="1:26" ht="15.5">
      <c r="A352" s="707"/>
      <c r="B352" s="710"/>
      <c r="C352" s="708"/>
      <c r="D352" s="708"/>
      <c r="E352" s="708"/>
      <c r="F352" s="708"/>
      <c r="G352" s="710"/>
      <c r="H352" s="710"/>
      <c r="I352" s="710"/>
      <c r="J352" s="710"/>
      <c r="K352" s="710"/>
      <c r="L352" s="710"/>
      <c r="M352" s="710"/>
      <c r="N352" s="710"/>
      <c r="O352" s="710"/>
      <c r="P352" s="710"/>
      <c r="Q352" s="710"/>
      <c r="R352" s="710"/>
      <c r="S352" s="710"/>
      <c r="T352" s="710"/>
      <c r="U352" s="710"/>
      <c r="V352" s="710"/>
      <c r="W352" s="710"/>
      <c r="X352" s="710"/>
      <c r="Y352" s="710"/>
      <c r="Z352" s="710"/>
    </row>
    <row r="353" spans="1:26" ht="15.5">
      <c r="A353" s="707"/>
      <c r="B353" s="710"/>
      <c r="C353" s="708"/>
      <c r="D353" s="708"/>
      <c r="E353" s="708"/>
      <c r="F353" s="708"/>
      <c r="G353" s="710"/>
      <c r="H353" s="710"/>
      <c r="I353" s="710"/>
      <c r="J353" s="710"/>
      <c r="K353" s="710"/>
      <c r="L353" s="710"/>
      <c r="M353" s="710"/>
      <c r="N353" s="710"/>
      <c r="O353" s="710"/>
      <c r="P353" s="710"/>
      <c r="Q353" s="710"/>
      <c r="R353" s="710"/>
      <c r="S353" s="710"/>
      <c r="T353" s="710"/>
      <c r="U353" s="710"/>
      <c r="V353" s="710"/>
      <c r="W353" s="710"/>
      <c r="X353" s="710"/>
      <c r="Y353" s="710"/>
      <c r="Z353" s="710"/>
    </row>
    <row r="354" spans="1:26" ht="15.5">
      <c r="A354" s="707"/>
      <c r="B354" s="710"/>
      <c r="C354" s="708"/>
      <c r="D354" s="708"/>
      <c r="E354" s="708"/>
      <c r="F354" s="708"/>
      <c r="G354" s="710"/>
      <c r="H354" s="710"/>
      <c r="I354" s="710"/>
      <c r="J354" s="710"/>
      <c r="K354" s="710"/>
      <c r="L354" s="710"/>
      <c r="M354" s="710"/>
      <c r="N354" s="710"/>
      <c r="O354" s="710"/>
      <c r="P354" s="710"/>
      <c r="Q354" s="710"/>
      <c r="R354" s="710"/>
      <c r="S354" s="710"/>
      <c r="T354" s="710"/>
      <c r="U354" s="710"/>
      <c r="V354" s="710"/>
      <c r="W354" s="710"/>
      <c r="X354" s="710"/>
      <c r="Y354" s="710"/>
      <c r="Z354" s="710"/>
    </row>
    <row r="355" spans="1:26" ht="15.5">
      <c r="A355" s="707"/>
      <c r="B355" s="710"/>
      <c r="C355" s="708"/>
      <c r="D355" s="708"/>
      <c r="E355" s="708"/>
      <c r="F355" s="708"/>
      <c r="G355" s="710"/>
      <c r="H355" s="710"/>
      <c r="I355" s="710"/>
      <c r="J355" s="710"/>
      <c r="K355" s="710"/>
      <c r="L355" s="710"/>
      <c r="M355" s="710"/>
      <c r="N355" s="710"/>
      <c r="O355" s="710"/>
      <c r="P355" s="710"/>
      <c r="Q355" s="710"/>
      <c r="R355" s="710"/>
      <c r="S355" s="710"/>
      <c r="T355" s="710"/>
      <c r="U355" s="710"/>
      <c r="V355" s="710"/>
      <c r="W355" s="710"/>
      <c r="X355" s="710"/>
      <c r="Y355" s="710"/>
      <c r="Z355" s="710"/>
    </row>
    <row r="356" spans="1:26" ht="15.5">
      <c r="A356" s="707"/>
      <c r="B356" s="710"/>
      <c r="C356" s="708"/>
      <c r="D356" s="708"/>
      <c r="E356" s="708"/>
      <c r="F356" s="708"/>
      <c r="G356" s="710"/>
      <c r="H356" s="710"/>
      <c r="I356" s="710"/>
      <c r="J356" s="710"/>
      <c r="K356" s="710"/>
      <c r="L356" s="710"/>
      <c r="M356" s="710"/>
      <c r="N356" s="710"/>
      <c r="O356" s="710"/>
      <c r="P356" s="710"/>
      <c r="Q356" s="710"/>
      <c r="R356" s="710"/>
      <c r="S356" s="710"/>
      <c r="T356" s="710"/>
      <c r="U356" s="710"/>
      <c r="V356" s="710"/>
      <c r="W356" s="710"/>
      <c r="X356" s="710"/>
      <c r="Y356" s="710"/>
      <c r="Z356" s="710"/>
    </row>
    <row r="357" spans="1:26" ht="15.5">
      <c r="A357" s="707"/>
      <c r="B357" s="710"/>
      <c r="C357" s="708"/>
      <c r="D357" s="708"/>
      <c r="E357" s="708"/>
      <c r="F357" s="708"/>
      <c r="G357" s="710"/>
      <c r="H357" s="710"/>
      <c r="I357" s="710"/>
      <c r="J357" s="710"/>
      <c r="K357" s="710"/>
      <c r="L357" s="710"/>
      <c r="M357" s="710"/>
      <c r="N357" s="710"/>
      <c r="O357" s="710"/>
      <c r="P357" s="710"/>
      <c r="Q357" s="710"/>
      <c r="R357" s="710"/>
      <c r="S357" s="710"/>
      <c r="T357" s="710"/>
      <c r="U357" s="710"/>
      <c r="V357" s="710"/>
      <c r="W357" s="710"/>
      <c r="X357" s="710"/>
      <c r="Y357" s="710"/>
      <c r="Z357" s="710"/>
    </row>
    <row r="358" spans="1:26" ht="15.5">
      <c r="A358" s="707"/>
      <c r="B358" s="710"/>
      <c r="C358" s="708"/>
      <c r="D358" s="708"/>
      <c r="E358" s="708"/>
      <c r="F358" s="708"/>
      <c r="G358" s="710"/>
      <c r="H358" s="710"/>
      <c r="I358" s="710"/>
      <c r="J358" s="710"/>
      <c r="K358" s="710"/>
      <c r="L358" s="710"/>
      <c r="M358" s="710"/>
      <c r="N358" s="710"/>
      <c r="O358" s="710"/>
      <c r="P358" s="710"/>
      <c r="Q358" s="710"/>
      <c r="R358" s="710"/>
      <c r="S358" s="710"/>
      <c r="T358" s="710"/>
      <c r="U358" s="710"/>
      <c r="V358" s="710"/>
      <c r="W358" s="710"/>
      <c r="X358" s="710"/>
      <c r="Y358" s="710"/>
      <c r="Z358" s="710"/>
    </row>
    <row r="359" spans="1:26" ht="15.5">
      <c r="A359" s="707"/>
      <c r="B359" s="710"/>
      <c r="C359" s="708"/>
      <c r="D359" s="708"/>
      <c r="E359" s="708"/>
      <c r="F359" s="708"/>
      <c r="G359" s="710"/>
      <c r="H359" s="710"/>
      <c r="I359" s="710"/>
      <c r="J359" s="710"/>
      <c r="K359" s="710"/>
      <c r="L359" s="710"/>
      <c r="M359" s="710"/>
      <c r="N359" s="710"/>
      <c r="O359" s="710"/>
      <c r="P359" s="710"/>
      <c r="Q359" s="710"/>
      <c r="R359" s="710"/>
      <c r="S359" s="710"/>
      <c r="T359" s="710"/>
      <c r="U359" s="710"/>
      <c r="V359" s="710"/>
      <c r="W359" s="710"/>
      <c r="X359" s="710"/>
      <c r="Y359" s="710"/>
      <c r="Z359" s="710"/>
    </row>
    <row r="360" spans="1:26" ht="15.5">
      <c r="A360" s="707"/>
      <c r="B360" s="710"/>
      <c r="C360" s="708"/>
      <c r="D360" s="708"/>
      <c r="E360" s="708"/>
      <c r="F360" s="708"/>
      <c r="G360" s="710"/>
      <c r="H360" s="710"/>
      <c r="I360" s="710"/>
      <c r="J360" s="710"/>
      <c r="K360" s="710"/>
      <c r="L360" s="710"/>
      <c r="M360" s="710"/>
      <c r="N360" s="710"/>
      <c r="O360" s="710"/>
      <c r="P360" s="710"/>
      <c r="Q360" s="710"/>
      <c r="R360" s="710"/>
      <c r="S360" s="710"/>
      <c r="T360" s="710"/>
      <c r="U360" s="710"/>
      <c r="V360" s="710"/>
      <c r="W360" s="710"/>
      <c r="X360" s="710"/>
      <c r="Y360" s="710"/>
      <c r="Z360" s="710"/>
    </row>
    <row r="361" spans="1:26" ht="15.5">
      <c r="A361" s="707"/>
      <c r="B361" s="710"/>
      <c r="C361" s="708"/>
      <c r="D361" s="708"/>
      <c r="E361" s="708"/>
      <c r="F361" s="708"/>
      <c r="G361" s="710"/>
      <c r="H361" s="710"/>
      <c r="I361" s="710"/>
      <c r="J361" s="710"/>
      <c r="K361" s="710"/>
      <c r="L361" s="710"/>
      <c r="M361" s="710"/>
      <c r="N361" s="710"/>
      <c r="O361" s="710"/>
      <c r="P361" s="710"/>
      <c r="Q361" s="710"/>
      <c r="R361" s="710"/>
      <c r="S361" s="710"/>
      <c r="T361" s="710"/>
      <c r="U361" s="710"/>
      <c r="V361" s="710"/>
      <c r="W361" s="710"/>
      <c r="X361" s="710"/>
      <c r="Y361" s="710"/>
      <c r="Z361" s="710"/>
    </row>
    <row r="362" spans="1:26" ht="15.5">
      <c r="A362" s="707"/>
      <c r="B362" s="710"/>
      <c r="C362" s="708"/>
      <c r="D362" s="708"/>
      <c r="E362" s="708"/>
      <c r="F362" s="708"/>
      <c r="G362" s="710"/>
      <c r="H362" s="710"/>
      <c r="I362" s="710"/>
      <c r="J362" s="710"/>
      <c r="K362" s="710"/>
      <c r="L362" s="710"/>
      <c r="M362" s="710"/>
      <c r="N362" s="710"/>
      <c r="O362" s="710"/>
      <c r="P362" s="710"/>
      <c r="Q362" s="710"/>
      <c r="R362" s="710"/>
      <c r="S362" s="710"/>
      <c r="T362" s="710"/>
      <c r="U362" s="710"/>
      <c r="V362" s="710"/>
      <c r="W362" s="710"/>
      <c r="X362" s="710"/>
      <c r="Y362" s="710"/>
      <c r="Z362" s="710"/>
    </row>
    <row r="363" spans="1:26" ht="15.5">
      <c r="A363" s="707"/>
      <c r="B363" s="710"/>
      <c r="C363" s="708"/>
      <c r="D363" s="708"/>
      <c r="E363" s="708"/>
      <c r="F363" s="708"/>
      <c r="G363" s="710"/>
      <c r="H363" s="710"/>
      <c r="I363" s="710"/>
      <c r="J363" s="710"/>
      <c r="K363" s="710"/>
      <c r="L363" s="710"/>
      <c r="M363" s="710"/>
      <c r="N363" s="710"/>
      <c r="O363" s="710"/>
      <c r="P363" s="710"/>
      <c r="Q363" s="710"/>
      <c r="R363" s="710"/>
      <c r="S363" s="710"/>
      <c r="T363" s="710"/>
      <c r="U363" s="710"/>
      <c r="V363" s="710"/>
      <c r="W363" s="710"/>
      <c r="X363" s="710"/>
      <c r="Y363" s="710"/>
      <c r="Z363" s="710"/>
    </row>
    <row r="364" spans="1:26" ht="15.5">
      <c r="A364" s="707"/>
      <c r="B364" s="710"/>
      <c r="C364" s="708"/>
      <c r="D364" s="708"/>
      <c r="E364" s="708"/>
      <c r="F364" s="708"/>
      <c r="G364" s="710"/>
      <c r="H364" s="710"/>
      <c r="I364" s="710"/>
      <c r="J364" s="710"/>
      <c r="K364" s="710"/>
      <c r="L364" s="710"/>
      <c r="M364" s="710"/>
      <c r="N364" s="710"/>
      <c r="O364" s="710"/>
      <c r="P364" s="710"/>
      <c r="Q364" s="710"/>
      <c r="R364" s="710"/>
      <c r="S364" s="710"/>
      <c r="T364" s="710"/>
      <c r="U364" s="710"/>
      <c r="V364" s="710"/>
      <c r="W364" s="710"/>
      <c r="X364" s="710"/>
      <c r="Y364" s="710"/>
      <c r="Z364" s="710"/>
    </row>
    <row r="365" spans="1:26" ht="15.5">
      <c r="A365" s="707"/>
      <c r="B365" s="710"/>
      <c r="C365" s="708"/>
      <c r="D365" s="708"/>
      <c r="E365" s="708"/>
      <c r="F365" s="708"/>
      <c r="G365" s="710"/>
      <c r="H365" s="710"/>
      <c r="I365" s="710"/>
      <c r="J365" s="710"/>
      <c r="K365" s="710"/>
      <c r="L365" s="710"/>
      <c r="M365" s="710"/>
      <c r="N365" s="710"/>
      <c r="O365" s="710"/>
      <c r="P365" s="710"/>
      <c r="Q365" s="710"/>
      <c r="R365" s="710"/>
      <c r="S365" s="710"/>
      <c r="T365" s="710"/>
      <c r="U365" s="710"/>
      <c r="V365" s="710"/>
      <c r="W365" s="710"/>
      <c r="X365" s="710"/>
      <c r="Y365" s="710"/>
      <c r="Z365" s="710"/>
    </row>
    <row r="366" spans="1:26" ht="15.5">
      <c r="A366" s="707"/>
      <c r="B366" s="710"/>
      <c r="C366" s="708"/>
      <c r="D366" s="708"/>
      <c r="E366" s="708"/>
      <c r="F366" s="708"/>
      <c r="G366" s="710"/>
      <c r="H366" s="710"/>
      <c r="I366" s="710"/>
      <c r="J366" s="710"/>
      <c r="K366" s="710"/>
      <c r="L366" s="710"/>
      <c r="M366" s="710"/>
      <c r="N366" s="710"/>
      <c r="O366" s="710"/>
      <c r="P366" s="710"/>
      <c r="Q366" s="710"/>
      <c r="R366" s="710"/>
      <c r="S366" s="710"/>
      <c r="T366" s="710"/>
      <c r="U366" s="710"/>
      <c r="V366" s="710"/>
      <c r="W366" s="710"/>
      <c r="X366" s="710"/>
      <c r="Y366" s="710"/>
      <c r="Z366" s="710"/>
    </row>
    <row r="367" spans="1:26" ht="15.5">
      <c r="A367" s="707"/>
      <c r="B367" s="710"/>
      <c r="C367" s="708"/>
      <c r="D367" s="708"/>
      <c r="E367" s="708"/>
      <c r="F367" s="708"/>
      <c r="G367" s="710"/>
      <c r="H367" s="710"/>
      <c r="I367" s="710"/>
      <c r="J367" s="710"/>
      <c r="K367" s="710"/>
      <c r="L367" s="710"/>
      <c r="M367" s="710"/>
      <c r="N367" s="710"/>
      <c r="O367" s="710"/>
      <c r="P367" s="710"/>
      <c r="Q367" s="710"/>
      <c r="R367" s="710"/>
      <c r="S367" s="710"/>
      <c r="T367" s="710"/>
      <c r="U367" s="710"/>
      <c r="V367" s="710"/>
      <c r="W367" s="710"/>
      <c r="X367" s="710"/>
      <c r="Y367" s="710"/>
      <c r="Z367" s="710"/>
    </row>
    <row r="368" spans="1:26" ht="15.5">
      <c r="A368" s="707"/>
      <c r="B368" s="710"/>
      <c r="C368" s="708"/>
      <c r="D368" s="708"/>
      <c r="E368" s="708"/>
      <c r="F368" s="708"/>
      <c r="G368" s="710"/>
      <c r="H368" s="710"/>
      <c r="I368" s="710"/>
      <c r="J368" s="710"/>
      <c r="K368" s="710"/>
      <c r="L368" s="710"/>
      <c r="M368" s="710"/>
      <c r="N368" s="710"/>
      <c r="O368" s="710"/>
      <c r="P368" s="710"/>
      <c r="Q368" s="710"/>
      <c r="R368" s="710"/>
      <c r="S368" s="710"/>
      <c r="T368" s="710"/>
      <c r="U368" s="710"/>
      <c r="V368" s="710"/>
      <c r="W368" s="710"/>
      <c r="X368" s="710"/>
      <c r="Y368" s="710"/>
      <c r="Z368" s="710"/>
    </row>
    <row r="369" spans="1:26" ht="15.5">
      <c r="A369" s="707"/>
      <c r="B369" s="710"/>
      <c r="C369" s="708"/>
      <c r="D369" s="708"/>
      <c r="E369" s="708"/>
      <c r="F369" s="708"/>
      <c r="G369" s="710"/>
      <c r="H369" s="710"/>
      <c r="I369" s="710"/>
      <c r="J369" s="710"/>
      <c r="K369" s="710"/>
      <c r="L369" s="710"/>
      <c r="M369" s="710"/>
      <c r="N369" s="710"/>
      <c r="O369" s="710"/>
      <c r="P369" s="710"/>
      <c r="Q369" s="710"/>
      <c r="R369" s="710"/>
      <c r="S369" s="710"/>
      <c r="T369" s="710"/>
      <c r="U369" s="710"/>
      <c r="V369" s="710"/>
      <c r="W369" s="710"/>
      <c r="X369" s="710"/>
      <c r="Y369" s="710"/>
      <c r="Z369" s="710"/>
    </row>
    <row r="370" spans="1:26" ht="15.5">
      <c r="A370" s="707"/>
      <c r="B370" s="710"/>
      <c r="C370" s="708"/>
      <c r="D370" s="708"/>
      <c r="E370" s="708"/>
      <c r="F370" s="708"/>
      <c r="G370" s="710"/>
      <c r="H370" s="710"/>
      <c r="I370" s="710"/>
      <c r="J370" s="710"/>
      <c r="K370" s="710"/>
      <c r="L370" s="710"/>
      <c r="M370" s="710"/>
      <c r="N370" s="710"/>
      <c r="O370" s="710"/>
      <c r="P370" s="710"/>
      <c r="Q370" s="710"/>
      <c r="R370" s="710"/>
      <c r="S370" s="710"/>
      <c r="T370" s="710"/>
      <c r="U370" s="710"/>
      <c r="V370" s="710"/>
      <c r="W370" s="710"/>
      <c r="X370" s="710"/>
      <c r="Y370" s="710"/>
      <c r="Z370" s="710"/>
    </row>
    <row r="371" spans="1:26" ht="15.5">
      <c r="A371" s="707"/>
      <c r="B371" s="710"/>
      <c r="C371" s="708"/>
      <c r="D371" s="708"/>
      <c r="E371" s="708"/>
      <c r="F371" s="708"/>
      <c r="G371" s="710"/>
      <c r="H371" s="710"/>
      <c r="I371" s="710"/>
      <c r="J371" s="710"/>
      <c r="K371" s="710"/>
      <c r="L371" s="710"/>
      <c r="M371" s="710"/>
      <c r="N371" s="710"/>
      <c r="O371" s="710"/>
      <c r="P371" s="710"/>
      <c r="Q371" s="710"/>
      <c r="R371" s="710"/>
      <c r="S371" s="710"/>
      <c r="T371" s="710"/>
      <c r="U371" s="710"/>
      <c r="V371" s="710"/>
      <c r="W371" s="710"/>
      <c r="X371" s="710"/>
      <c r="Y371" s="710"/>
      <c r="Z371" s="710"/>
    </row>
    <row r="372" spans="1:26" ht="15.5">
      <c r="A372" s="707"/>
      <c r="B372" s="710"/>
      <c r="C372" s="708"/>
      <c r="D372" s="708"/>
      <c r="E372" s="708"/>
      <c r="F372" s="708"/>
      <c r="G372" s="710"/>
      <c r="H372" s="710"/>
      <c r="I372" s="710"/>
      <c r="J372" s="710"/>
      <c r="K372" s="710"/>
      <c r="L372" s="710"/>
      <c r="M372" s="710"/>
      <c r="N372" s="710"/>
      <c r="O372" s="710"/>
      <c r="P372" s="710"/>
      <c r="Q372" s="710"/>
      <c r="R372" s="710"/>
      <c r="S372" s="710"/>
      <c r="T372" s="710"/>
      <c r="U372" s="710"/>
      <c r="V372" s="710"/>
      <c r="W372" s="710"/>
      <c r="X372" s="710"/>
      <c r="Y372" s="710"/>
      <c r="Z372" s="710"/>
    </row>
    <row r="373" spans="1:26" ht="15.5">
      <c r="A373" s="707"/>
      <c r="B373" s="710"/>
      <c r="C373" s="708"/>
      <c r="D373" s="708"/>
      <c r="E373" s="708"/>
      <c r="F373" s="708"/>
      <c r="G373" s="710"/>
      <c r="H373" s="710"/>
      <c r="I373" s="710"/>
      <c r="J373" s="710"/>
      <c r="K373" s="710"/>
      <c r="L373" s="710"/>
      <c r="M373" s="710"/>
      <c r="N373" s="710"/>
      <c r="O373" s="710"/>
      <c r="P373" s="710"/>
      <c r="Q373" s="710"/>
      <c r="R373" s="710"/>
      <c r="S373" s="710"/>
      <c r="T373" s="710"/>
      <c r="U373" s="710"/>
      <c r="V373" s="710"/>
      <c r="W373" s="710"/>
      <c r="X373" s="710"/>
      <c r="Y373" s="710"/>
      <c r="Z373" s="710"/>
    </row>
    <row r="374" spans="1:26" ht="15.5">
      <c r="A374" s="707"/>
      <c r="B374" s="710"/>
      <c r="C374" s="708"/>
      <c r="D374" s="708"/>
      <c r="E374" s="708"/>
      <c r="F374" s="708"/>
      <c r="G374" s="710"/>
      <c r="H374" s="710"/>
      <c r="I374" s="710"/>
      <c r="J374" s="710"/>
      <c r="K374" s="710"/>
      <c r="L374" s="710"/>
      <c r="M374" s="710"/>
      <c r="N374" s="710"/>
      <c r="O374" s="710"/>
      <c r="P374" s="710"/>
      <c r="Q374" s="710"/>
      <c r="R374" s="710"/>
      <c r="S374" s="710"/>
      <c r="T374" s="710"/>
      <c r="U374" s="710"/>
      <c r="V374" s="710"/>
      <c r="W374" s="710"/>
      <c r="X374" s="710"/>
      <c r="Y374" s="710"/>
      <c r="Z374" s="710"/>
    </row>
    <row r="375" spans="1:26" ht="15.5">
      <c r="A375" s="707"/>
      <c r="B375" s="710"/>
      <c r="C375" s="708"/>
      <c r="D375" s="708"/>
      <c r="E375" s="708"/>
      <c r="F375" s="708"/>
      <c r="G375" s="710"/>
      <c r="H375" s="710"/>
      <c r="I375" s="710"/>
      <c r="J375" s="710"/>
      <c r="K375" s="710"/>
      <c r="L375" s="710"/>
      <c r="M375" s="710"/>
      <c r="N375" s="710"/>
      <c r="O375" s="710"/>
      <c r="P375" s="710"/>
      <c r="Q375" s="710"/>
      <c r="R375" s="710"/>
      <c r="S375" s="710"/>
      <c r="T375" s="710"/>
      <c r="U375" s="710"/>
      <c r="V375" s="710"/>
      <c r="W375" s="710"/>
      <c r="X375" s="710"/>
      <c r="Y375" s="710"/>
      <c r="Z375" s="710"/>
    </row>
    <row r="376" spans="1:26" ht="15.5">
      <c r="A376" s="707"/>
      <c r="B376" s="710"/>
      <c r="C376" s="708"/>
      <c r="D376" s="708"/>
      <c r="E376" s="708"/>
      <c r="F376" s="708"/>
      <c r="G376" s="710"/>
      <c r="H376" s="710"/>
      <c r="I376" s="710"/>
      <c r="J376" s="710"/>
      <c r="K376" s="710"/>
      <c r="L376" s="710"/>
      <c r="M376" s="710"/>
      <c r="N376" s="710"/>
      <c r="O376" s="710"/>
      <c r="P376" s="710"/>
      <c r="Q376" s="710"/>
      <c r="R376" s="710"/>
      <c r="S376" s="710"/>
      <c r="T376" s="710"/>
      <c r="U376" s="710"/>
      <c r="V376" s="710"/>
      <c r="W376" s="710"/>
      <c r="X376" s="710"/>
      <c r="Y376" s="710"/>
      <c r="Z376" s="710"/>
    </row>
    <row r="377" spans="1:26" ht="15.5">
      <c r="A377" s="707"/>
      <c r="B377" s="710"/>
      <c r="C377" s="708"/>
      <c r="D377" s="708"/>
      <c r="E377" s="708"/>
      <c r="F377" s="708"/>
      <c r="G377" s="710"/>
      <c r="H377" s="710"/>
      <c r="I377" s="710"/>
      <c r="J377" s="710"/>
      <c r="K377" s="710"/>
      <c r="L377" s="710"/>
      <c r="M377" s="710"/>
      <c r="N377" s="710"/>
      <c r="O377" s="710"/>
      <c r="P377" s="710"/>
      <c r="Q377" s="710"/>
      <c r="R377" s="710"/>
      <c r="S377" s="710"/>
      <c r="T377" s="710"/>
      <c r="U377" s="710"/>
      <c r="V377" s="710"/>
      <c r="W377" s="710"/>
      <c r="X377" s="710"/>
      <c r="Y377" s="710"/>
      <c r="Z377" s="710"/>
    </row>
    <row r="378" spans="1:26" ht="15.5">
      <c r="A378" s="707"/>
      <c r="B378" s="710"/>
      <c r="C378" s="708"/>
      <c r="D378" s="708"/>
      <c r="E378" s="708"/>
      <c r="F378" s="708"/>
      <c r="G378" s="710"/>
      <c r="H378" s="710"/>
      <c r="I378" s="710"/>
      <c r="J378" s="710"/>
      <c r="K378" s="710"/>
      <c r="L378" s="710"/>
      <c r="M378" s="710"/>
      <c r="N378" s="710"/>
      <c r="O378" s="710"/>
      <c r="P378" s="710"/>
      <c r="Q378" s="710"/>
      <c r="R378" s="710"/>
      <c r="S378" s="710"/>
      <c r="T378" s="710"/>
      <c r="U378" s="710"/>
      <c r="V378" s="710"/>
      <c r="W378" s="710"/>
      <c r="X378" s="710"/>
      <c r="Y378" s="710"/>
      <c r="Z378" s="710"/>
    </row>
    <row r="379" spans="1:26" ht="15.5">
      <c r="A379" s="707"/>
      <c r="B379" s="710"/>
      <c r="C379" s="708"/>
      <c r="D379" s="708"/>
      <c r="E379" s="708"/>
      <c r="F379" s="708"/>
      <c r="G379" s="710"/>
      <c r="H379" s="710"/>
      <c r="I379" s="710"/>
      <c r="J379" s="710"/>
      <c r="K379" s="710"/>
      <c r="L379" s="710"/>
      <c r="M379" s="710"/>
      <c r="N379" s="710"/>
      <c r="O379" s="710"/>
      <c r="P379" s="710"/>
      <c r="Q379" s="710"/>
      <c r="R379" s="710"/>
      <c r="S379" s="710"/>
      <c r="T379" s="710"/>
      <c r="U379" s="710"/>
      <c r="V379" s="710"/>
      <c r="W379" s="710"/>
      <c r="X379" s="710"/>
      <c r="Y379" s="710"/>
      <c r="Z379" s="710"/>
    </row>
    <row r="380" spans="1:26" ht="15.5">
      <c r="A380" s="707"/>
      <c r="B380" s="710"/>
      <c r="C380" s="708"/>
      <c r="D380" s="708"/>
      <c r="E380" s="708"/>
      <c r="F380" s="708"/>
      <c r="G380" s="710"/>
      <c r="H380" s="710"/>
      <c r="I380" s="710"/>
      <c r="J380" s="710"/>
      <c r="K380" s="710"/>
      <c r="L380" s="710"/>
      <c r="M380" s="710"/>
      <c r="N380" s="710"/>
      <c r="O380" s="710"/>
      <c r="P380" s="710"/>
      <c r="Q380" s="710"/>
      <c r="R380" s="710"/>
      <c r="S380" s="710"/>
      <c r="T380" s="710"/>
      <c r="U380" s="710"/>
      <c r="V380" s="710"/>
      <c r="W380" s="710"/>
      <c r="X380" s="710"/>
      <c r="Y380" s="710"/>
      <c r="Z380" s="710"/>
    </row>
    <row r="381" spans="1:26" ht="15.5">
      <c r="A381" s="707"/>
      <c r="B381" s="710"/>
      <c r="C381" s="708"/>
      <c r="D381" s="708"/>
      <c r="E381" s="708"/>
      <c r="F381" s="708"/>
      <c r="G381" s="710"/>
      <c r="H381" s="710"/>
      <c r="I381" s="710"/>
      <c r="J381" s="710"/>
      <c r="K381" s="710"/>
      <c r="L381" s="710"/>
      <c r="M381" s="710"/>
      <c r="N381" s="710"/>
      <c r="O381" s="710"/>
      <c r="P381" s="710"/>
      <c r="Q381" s="710"/>
      <c r="R381" s="710"/>
      <c r="S381" s="710"/>
      <c r="T381" s="710"/>
      <c r="U381" s="710"/>
      <c r="V381" s="710"/>
      <c r="W381" s="710"/>
      <c r="X381" s="710"/>
      <c r="Y381" s="710"/>
      <c r="Z381" s="710"/>
    </row>
    <row r="382" spans="1:26" ht="15.5">
      <c r="A382" s="707"/>
      <c r="B382" s="710"/>
      <c r="C382" s="708"/>
      <c r="D382" s="708"/>
      <c r="E382" s="708"/>
      <c r="F382" s="708"/>
      <c r="G382" s="710"/>
      <c r="H382" s="710"/>
      <c r="I382" s="710"/>
      <c r="J382" s="710"/>
      <c r="K382" s="710"/>
      <c r="L382" s="710"/>
      <c r="M382" s="710"/>
      <c r="N382" s="710"/>
      <c r="O382" s="710"/>
      <c r="P382" s="710"/>
      <c r="Q382" s="710"/>
      <c r="R382" s="710"/>
      <c r="S382" s="710"/>
      <c r="T382" s="710"/>
      <c r="U382" s="710"/>
      <c r="V382" s="710"/>
      <c r="W382" s="710"/>
      <c r="X382" s="710"/>
      <c r="Y382" s="710"/>
      <c r="Z382" s="710"/>
    </row>
    <row r="383" spans="1:26" ht="15.5">
      <c r="A383" s="707"/>
      <c r="B383" s="710"/>
      <c r="C383" s="708"/>
      <c r="D383" s="708"/>
      <c r="E383" s="708"/>
      <c r="F383" s="708"/>
      <c r="G383" s="710"/>
      <c r="H383" s="710"/>
      <c r="I383" s="710"/>
      <c r="J383" s="710"/>
      <c r="K383" s="710"/>
      <c r="L383" s="710"/>
      <c r="M383" s="710"/>
      <c r="N383" s="710"/>
      <c r="O383" s="710"/>
      <c r="P383" s="710"/>
      <c r="Q383" s="710"/>
      <c r="R383" s="710"/>
      <c r="S383" s="710"/>
      <c r="T383" s="710"/>
      <c r="U383" s="710"/>
      <c r="V383" s="710"/>
      <c r="W383" s="710"/>
      <c r="X383" s="710"/>
      <c r="Y383" s="710"/>
      <c r="Z383" s="710"/>
    </row>
    <row r="384" spans="1:26" ht="15.5">
      <c r="A384" s="707"/>
      <c r="B384" s="710"/>
      <c r="C384" s="708"/>
      <c r="D384" s="708"/>
      <c r="E384" s="708"/>
      <c r="F384" s="708"/>
      <c r="G384" s="710"/>
      <c r="H384" s="710"/>
      <c r="I384" s="710"/>
      <c r="J384" s="710"/>
      <c r="K384" s="710"/>
      <c r="L384" s="710"/>
      <c r="M384" s="710"/>
      <c r="N384" s="710"/>
      <c r="O384" s="710"/>
      <c r="P384" s="710"/>
      <c r="Q384" s="710"/>
      <c r="R384" s="710"/>
      <c r="S384" s="710"/>
      <c r="T384" s="710"/>
      <c r="U384" s="710"/>
      <c r="V384" s="710"/>
      <c r="W384" s="710"/>
      <c r="X384" s="710"/>
      <c r="Y384" s="710"/>
      <c r="Z384" s="710"/>
    </row>
    <row r="385" spans="1:26" ht="15.5">
      <c r="A385" s="707"/>
      <c r="B385" s="710"/>
      <c r="C385" s="708"/>
      <c r="D385" s="708"/>
      <c r="E385" s="708"/>
      <c r="F385" s="708"/>
      <c r="G385" s="710"/>
      <c r="H385" s="710"/>
      <c r="I385" s="710"/>
      <c r="J385" s="710"/>
      <c r="K385" s="710"/>
      <c r="L385" s="710"/>
      <c r="M385" s="710"/>
      <c r="N385" s="710"/>
      <c r="O385" s="710"/>
      <c r="P385" s="710"/>
      <c r="Q385" s="710"/>
      <c r="R385" s="710"/>
      <c r="S385" s="710"/>
      <c r="T385" s="710"/>
      <c r="U385" s="710"/>
      <c r="V385" s="710"/>
      <c r="W385" s="710"/>
      <c r="X385" s="710"/>
      <c r="Y385" s="710"/>
      <c r="Z385" s="710"/>
    </row>
    <row r="386" spans="1:26" ht="15.5">
      <c r="A386" s="707"/>
      <c r="B386" s="710"/>
      <c r="C386" s="708"/>
      <c r="D386" s="708"/>
      <c r="E386" s="708"/>
      <c r="F386" s="708"/>
      <c r="G386" s="710"/>
      <c r="H386" s="710"/>
      <c r="I386" s="710"/>
      <c r="J386" s="710"/>
      <c r="K386" s="710"/>
      <c r="L386" s="710"/>
      <c r="M386" s="710"/>
      <c r="N386" s="710"/>
      <c r="O386" s="710"/>
      <c r="P386" s="710"/>
      <c r="Q386" s="710"/>
      <c r="R386" s="710"/>
      <c r="S386" s="710"/>
      <c r="T386" s="710"/>
      <c r="U386" s="710"/>
      <c r="V386" s="710"/>
      <c r="W386" s="710"/>
      <c r="X386" s="710"/>
      <c r="Y386" s="710"/>
      <c r="Z386" s="710"/>
    </row>
    <row r="387" spans="1:26" ht="15.5">
      <c r="A387" s="707"/>
      <c r="B387" s="710"/>
      <c r="C387" s="708"/>
      <c r="D387" s="708"/>
      <c r="E387" s="708"/>
      <c r="F387" s="708"/>
      <c r="G387" s="710"/>
      <c r="H387" s="710"/>
      <c r="I387" s="710"/>
      <c r="J387" s="710"/>
      <c r="K387" s="710"/>
      <c r="L387" s="710"/>
      <c r="M387" s="710"/>
      <c r="N387" s="710"/>
      <c r="O387" s="710"/>
      <c r="P387" s="710"/>
      <c r="Q387" s="710"/>
      <c r="R387" s="710"/>
      <c r="S387" s="710"/>
      <c r="T387" s="710"/>
      <c r="U387" s="710"/>
      <c r="V387" s="710"/>
      <c r="W387" s="710"/>
      <c r="X387" s="710"/>
      <c r="Y387" s="710"/>
      <c r="Z387" s="710"/>
    </row>
    <row r="388" spans="1:26" ht="15.5">
      <c r="A388" s="707"/>
      <c r="B388" s="710"/>
      <c r="C388" s="708"/>
      <c r="D388" s="708"/>
      <c r="E388" s="708"/>
      <c r="F388" s="708"/>
      <c r="G388" s="710"/>
      <c r="H388" s="710"/>
      <c r="I388" s="710"/>
      <c r="J388" s="710"/>
      <c r="K388" s="710"/>
      <c r="L388" s="710"/>
      <c r="M388" s="710"/>
      <c r="N388" s="710"/>
      <c r="O388" s="710"/>
      <c r="P388" s="710"/>
      <c r="Q388" s="710"/>
      <c r="R388" s="710"/>
      <c r="S388" s="710"/>
      <c r="T388" s="710"/>
      <c r="U388" s="710"/>
      <c r="V388" s="710"/>
      <c r="W388" s="710"/>
      <c r="X388" s="710"/>
      <c r="Y388" s="710"/>
      <c r="Z388" s="710"/>
    </row>
    <row r="389" spans="1:26" ht="15.5">
      <c r="A389" s="707"/>
      <c r="B389" s="710"/>
      <c r="C389" s="708"/>
      <c r="D389" s="708"/>
      <c r="E389" s="708"/>
      <c r="F389" s="708"/>
      <c r="G389" s="710"/>
      <c r="H389" s="710"/>
      <c r="I389" s="710"/>
      <c r="J389" s="710"/>
      <c r="K389" s="710"/>
      <c r="L389" s="710"/>
      <c r="M389" s="710"/>
      <c r="N389" s="710"/>
      <c r="O389" s="710"/>
      <c r="P389" s="710"/>
      <c r="Q389" s="710"/>
      <c r="R389" s="710"/>
      <c r="S389" s="710"/>
      <c r="T389" s="710"/>
      <c r="U389" s="710"/>
      <c r="V389" s="710"/>
      <c r="W389" s="710"/>
      <c r="X389" s="710"/>
      <c r="Y389" s="710"/>
      <c r="Z389" s="710"/>
    </row>
    <row r="390" spans="1:26" ht="15.5">
      <c r="A390" s="707"/>
      <c r="B390" s="710"/>
      <c r="C390" s="708"/>
      <c r="D390" s="708"/>
      <c r="E390" s="708"/>
      <c r="F390" s="708"/>
      <c r="G390" s="710"/>
      <c r="H390" s="710"/>
      <c r="I390" s="710"/>
      <c r="J390" s="710"/>
      <c r="K390" s="710"/>
      <c r="L390" s="710"/>
      <c r="M390" s="710"/>
      <c r="N390" s="710"/>
      <c r="O390" s="710"/>
      <c r="P390" s="710"/>
      <c r="Q390" s="710"/>
      <c r="R390" s="710"/>
      <c r="S390" s="710"/>
      <c r="T390" s="710"/>
      <c r="U390" s="710"/>
      <c r="V390" s="710"/>
      <c r="W390" s="710"/>
      <c r="X390" s="710"/>
      <c r="Y390" s="710"/>
      <c r="Z390" s="710"/>
    </row>
    <row r="391" spans="1:26" ht="15.5">
      <c r="A391" s="707"/>
      <c r="B391" s="710"/>
      <c r="C391" s="708"/>
      <c r="D391" s="708"/>
      <c r="E391" s="708"/>
      <c r="F391" s="708"/>
      <c r="G391" s="710"/>
      <c r="H391" s="710"/>
      <c r="I391" s="710"/>
      <c r="J391" s="710"/>
      <c r="K391" s="710"/>
      <c r="L391" s="710"/>
      <c r="M391" s="710"/>
      <c r="N391" s="710"/>
      <c r="O391" s="710"/>
      <c r="P391" s="710"/>
      <c r="Q391" s="710"/>
      <c r="R391" s="710"/>
      <c r="S391" s="710"/>
      <c r="T391" s="710"/>
      <c r="U391" s="710"/>
      <c r="V391" s="710"/>
      <c r="W391" s="710"/>
      <c r="X391" s="710"/>
      <c r="Y391" s="710"/>
      <c r="Z391" s="710"/>
    </row>
    <row r="392" spans="1:26" ht="15.5">
      <c r="A392" s="707"/>
      <c r="B392" s="710"/>
      <c r="C392" s="708"/>
      <c r="D392" s="708"/>
      <c r="E392" s="708"/>
      <c r="F392" s="708"/>
      <c r="G392" s="710"/>
      <c r="H392" s="710"/>
      <c r="I392" s="710"/>
      <c r="J392" s="710"/>
      <c r="K392" s="710"/>
      <c r="L392" s="710"/>
      <c r="M392" s="710"/>
      <c r="N392" s="710"/>
      <c r="O392" s="710"/>
      <c r="P392" s="710"/>
      <c r="Q392" s="710"/>
      <c r="R392" s="710"/>
      <c r="S392" s="710"/>
      <c r="T392" s="710"/>
      <c r="U392" s="710"/>
      <c r="V392" s="710"/>
      <c r="W392" s="710"/>
      <c r="X392" s="710"/>
      <c r="Y392" s="710"/>
      <c r="Z392" s="710"/>
    </row>
    <row r="393" spans="1:26" ht="15.5">
      <c r="A393" s="707"/>
      <c r="B393" s="710"/>
      <c r="C393" s="708"/>
      <c r="D393" s="708"/>
      <c r="E393" s="708"/>
      <c r="F393" s="708"/>
      <c r="G393" s="710"/>
      <c r="H393" s="710"/>
      <c r="I393" s="710"/>
      <c r="J393" s="710"/>
      <c r="K393" s="710"/>
      <c r="L393" s="710"/>
      <c r="M393" s="710"/>
      <c r="N393" s="710"/>
      <c r="O393" s="710"/>
      <c r="P393" s="710"/>
      <c r="Q393" s="710"/>
      <c r="R393" s="710"/>
      <c r="S393" s="710"/>
      <c r="T393" s="710"/>
      <c r="U393" s="710"/>
      <c r="V393" s="710"/>
      <c r="W393" s="710"/>
      <c r="X393" s="710"/>
      <c r="Y393" s="710"/>
      <c r="Z393" s="710"/>
    </row>
    <row r="394" spans="1:26" ht="15.5">
      <c r="A394" s="707"/>
      <c r="B394" s="710"/>
      <c r="C394" s="708"/>
      <c r="D394" s="708"/>
      <c r="E394" s="708"/>
      <c r="F394" s="708"/>
      <c r="G394" s="710"/>
      <c r="H394" s="710"/>
      <c r="I394" s="710"/>
      <c r="J394" s="710"/>
      <c r="K394" s="710"/>
      <c r="L394" s="710"/>
      <c r="M394" s="710"/>
      <c r="N394" s="710"/>
      <c r="O394" s="710"/>
      <c r="P394" s="710"/>
      <c r="Q394" s="710"/>
      <c r="R394" s="710"/>
      <c r="S394" s="710"/>
      <c r="T394" s="710"/>
      <c r="U394" s="710"/>
      <c r="V394" s="710"/>
      <c r="W394" s="710"/>
      <c r="X394" s="710"/>
      <c r="Y394" s="710"/>
      <c r="Z394" s="710"/>
    </row>
    <row r="395" spans="1:26" ht="15.5">
      <c r="A395" s="707"/>
      <c r="B395" s="710"/>
      <c r="C395" s="708"/>
      <c r="D395" s="708"/>
      <c r="E395" s="708"/>
      <c r="F395" s="708"/>
      <c r="G395" s="710"/>
      <c r="H395" s="710"/>
      <c r="I395" s="710"/>
      <c r="J395" s="710"/>
      <c r="K395" s="710"/>
      <c r="L395" s="710"/>
      <c r="M395" s="710"/>
      <c r="N395" s="710"/>
      <c r="O395" s="710"/>
      <c r="P395" s="710"/>
      <c r="Q395" s="710"/>
      <c r="R395" s="710"/>
      <c r="S395" s="710"/>
      <c r="T395" s="710"/>
      <c r="U395" s="710"/>
      <c r="V395" s="710"/>
      <c r="W395" s="710"/>
      <c r="X395" s="710"/>
      <c r="Y395" s="710"/>
      <c r="Z395" s="710"/>
    </row>
    <row r="396" spans="1:26" ht="15.5">
      <c r="A396" s="707"/>
      <c r="B396" s="710"/>
      <c r="C396" s="708"/>
      <c r="D396" s="708"/>
      <c r="E396" s="708"/>
      <c r="F396" s="708"/>
      <c r="G396" s="710"/>
      <c r="H396" s="710"/>
      <c r="I396" s="710"/>
      <c r="J396" s="710"/>
      <c r="K396" s="710"/>
      <c r="L396" s="710"/>
      <c r="M396" s="710"/>
      <c r="N396" s="710"/>
      <c r="O396" s="710"/>
      <c r="P396" s="710"/>
      <c r="Q396" s="710"/>
      <c r="R396" s="710"/>
      <c r="S396" s="710"/>
      <c r="T396" s="710"/>
      <c r="U396" s="710"/>
      <c r="V396" s="710"/>
      <c r="W396" s="710"/>
      <c r="X396" s="710"/>
      <c r="Y396" s="710"/>
      <c r="Z396" s="710"/>
    </row>
    <row r="397" spans="1:26" ht="15.5">
      <c r="A397" s="707"/>
      <c r="B397" s="710"/>
      <c r="C397" s="708"/>
      <c r="D397" s="708"/>
      <c r="E397" s="708"/>
      <c r="F397" s="708"/>
      <c r="G397" s="710"/>
      <c r="H397" s="710"/>
      <c r="I397" s="710"/>
      <c r="J397" s="710"/>
      <c r="K397" s="710"/>
      <c r="L397" s="710"/>
      <c r="M397" s="710"/>
      <c r="N397" s="710"/>
      <c r="O397" s="710"/>
      <c r="P397" s="710"/>
      <c r="Q397" s="710"/>
      <c r="R397" s="710"/>
      <c r="S397" s="710"/>
      <c r="T397" s="710"/>
      <c r="U397" s="710"/>
      <c r="V397" s="710"/>
      <c r="W397" s="710"/>
      <c r="X397" s="710"/>
      <c r="Y397" s="710"/>
      <c r="Z397" s="710"/>
    </row>
    <row r="398" spans="1:26" ht="15.5">
      <c r="A398" s="707"/>
      <c r="B398" s="710"/>
      <c r="C398" s="708"/>
      <c r="D398" s="708"/>
      <c r="E398" s="708"/>
      <c r="F398" s="708"/>
      <c r="G398" s="710"/>
      <c r="H398" s="710"/>
      <c r="I398" s="710"/>
      <c r="J398" s="710"/>
      <c r="K398" s="710"/>
      <c r="L398" s="710"/>
      <c r="M398" s="710"/>
      <c r="N398" s="710"/>
      <c r="O398" s="710"/>
      <c r="P398" s="710"/>
      <c r="Q398" s="710"/>
      <c r="R398" s="710"/>
      <c r="S398" s="710"/>
      <c r="T398" s="710"/>
      <c r="U398" s="710"/>
      <c r="V398" s="710"/>
      <c r="W398" s="710"/>
      <c r="X398" s="710"/>
      <c r="Y398" s="710"/>
      <c r="Z398" s="710"/>
    </row>
    <row r="399" spans="1:26" ht="15.5">
      <c r="A399" s="707"/>
      <c r="B399" s="710"/>
      <c r="C399" s="708"/>
      <c r="D399" s="708"/>
      <c r="E399" s="708"/>
      <c r="F399" s="708"/>
      <c r="G399" s="710"/>
      <c r="H399" s="710"/>
      <c r="I399" s="710"/>
      <c r="J399" s="710"/>
      <c r="K399" s="710"/>
      <c r="L399" s="710"/>
      <c r="M399" s="710"/>
      <c r="N399" s="710"/>
      <c r="O399" s="710"/>
      <c r="P399" s="710"/>
      <c r="Q399" s="710"/>
      <c r="R399" s="710"/>
      <c r="S399" s="710"/>
      <c r="T399" s="710"/>
      <c r="U399" s="710"/>
      <c r="V399" s="710"/>
      <c r="W399" s="710"/>
      <c r="X399" s="710"/>
      <c r="Y399" s="710"/>
      <c r="Z399" s="710"/>
    </row>
    <row r="400" spans="1:26" ht="15.5">
      <c r="A400" s="707"/>
      <c r="B400" s="710"/>
      <c r="C400" s="708"/>
      <c r="D400" s="708"/>
      <c r="E400" s="708"/>
      <c r="F400" s="708"/>
      <c r="G400" s="710"/>
      <c r="H400" s="710"/>
      <c r="I400" s="710"/>
      <c r="J400" s="710"/>
      <c r="K400" s="710"/>
      <c r="L400" s="710"/>
      <c r="M400" s="710"/>
      <c r="N400" s="710"/>
      <c r="O400" s="710"/>
      <c r="P400" s="710"/>
      <c r="Q400" s="710"/>
      <c r="R400" s="710"/>
      <c r="S400" s="710"/>
      <c r="T400" s="710"/>
      <c r="U400" s="710"/>
      <c r="V400" s="710"/>
      <c r="W400" s="710"/>
      <c r="X400" s="710"/>
      <c r="Y400" s="710"/>
      <c r="Z400" s="710"/>
    </row>
    <row r="401" spans="1:26" ht="15.5">
      <c r="A401" s="707"/>
      <c r="B401" s="710"/>
      <c r="C401" s="708"/>
      <c r="D401" s="708"/>
      <c r="E401" s="708"/>
      <c r="F401" s="708"/>
      <c r="G401" s="710"/>
      <c r="H401" s="710"/>
      <c r="I401" s="710"/>
      <c r="J401" s="710"/>
      <c r="K401" s="710"/>
      <c r="L401" s="710"/>
      <c r="M401" s="710"/>
      <c r="N401" s="710"/>
      <c r="O401" s="710"/>
      <c r="P401" s="710"/>
      <c r="Q401" s="710"/>
      <c r="R401" s="710"/>
      <c r="S401" s="710"/>
      <c r="T401" s="710"/>
      <c r="U401" s="710"/>
      <c r="V401" s="710"/>
      <c r="W401" s="710"/>
      <c r="X401" s="710"/>
      <c r="Y401" s="710"/>
      <c r="Z401" s="710"/>
    </row>
    <row r="402" spans="1:26" ht="15.5">
      <c r="A402" s="707"/>
      <c r="B402" s="710"/>
      <c r="C402" s="708"/>
      <c r="D402" s="708"/>
      <c r="E402" s="708"/>
      <c r="F402" s="708"/>
      <c r="G402" s="710"/>
      <c r="H402" s="710"/>
      <c r="I402" s="710"/>
      <c r="J402" s="710"/>
      <c r="K402" s="710"/>
      <c r="L402" s="710"/>
      <c r="M402" s="710"/>
      <c r="N402" s="710"/>
      <c r="O402" s="710"/>
      <c r="P402" s="710"/>
      <c r="Q402" s="710"/>
      <c r="R402" s="710"/>
      <c r="S402" s="710"/>
      <c r="T402" s="710"/>
      <c r="U402" s="710"/>
      <c r="V402" s="710"/>
      <c r="W402" s="710"/>
      <c r="X402" s="710"/>
      <c r="Y402" s="710"/>
      <c r="Z402" s="710"/>
    </row>
    <row r="403" spans="1:26" ht="15.5">
      <c r="A403" s="707"/>
      <c r="B403" s="710"/>
      <c r="C403" s="708"/>
      <c r="D403" s="708"/>
      <c r="E403" s="708"/>
      <c r="F403" s="708"/>
      <c r="G403" s="710"/>
      <c r="H403" s="710"/>
      <c r="I403" s="710"/>
      <c r="J403" s="710"/>
      <c r="K403" s="710"/>
      <c r="L403" s="710"/>
      <c r="M403" s="710"/>
      <c r="N403" s="710"/>
      <c r="O403" s="710"/>
      <c r="P403" s="710"/>
      <c r="Q403" s="710"/>
      <c r="R403" s="710"/>
      <c r="S403" s="710"/>
      <c r="T403" s="710"/>
      <c r="U403" s="710"/>
      <c r="V403" s="710"/>
      <c r="W403" s="710"/>
      <c r="X403" s="710"/>
      <c r="Y403" s="710"/>
      <c r="Z403" s="710"/>
    </row>
    <row r="404" spans="1:26" ht="15.5">
      <c r="A404" s="707"/>
      <c r="B404" s="710"/>
      <c r="C404" s="708"/>
      <c r="D404" s="708"/>
      <c r="E404" s="708"/>
      <c r="F404" s="708"/>
      <c r="G404" s="710"/>
      <c r="H404" s="710"/>
      <c r="I404" s="710"/>
      <c r="J404" s="710"/>
      <c r="K404" s="710"/>
      <c r="L404" s="710"/>
      <c r="M404" s="710"/>
      <c r="N404" s="710"/>
      <c r="O404" s="710"/>
      <c r="P404" s="710"/>
      <c r="Q404" s="710"/>
      <c r="R404" s="710"/>
      <c r="S404" s="710"/>
      <c r="T404" s="710"/>
      <c r="U404" s="710"/>
      <c r="V404" s="710"/>
      <c r="W404" s="710"/>
      <c r="X404" s="710"/>
      <c r="Y404" s="710"/>
      <c r="Z404" s="710"/>
    </row>
    <row r="405" spans="1:26" ht="15.5">
      <c r="A405" s="707"/>
      <c r="B405" s="710"/>
      <c r="C405" s="708"/>
      <c r="D405" s="708"/>
      <c r="E405" s="708"/>
      <c r="F405" s="708"/>
      <c r="G405" s="710"/>
      <c r="H405" s="710"/>
      <c r="I405" s="710"/>
      <c r="J405" s="710"/>
      <c r="K405" s="710"/>
      <c r="L405" s="710"/>
      <c r="M405" s="710"/>
      <c r="N405" s="710"/>
      <c r="O405" s="710"/>
      <c r="P405" s="710"/>
      <c r="Q405" s="710"/>
      <c r="R405" s="710"/>
      <c r="S405" s="710"/>
      <c r="T405" s="710"/>
      <c r="U405" s="710"/>
      <c r="V405" s="710"/>
      <c r="W405" s="710"/>
      <c r="X405" s="710"/>
      <c r="Y405" s="710"/>
      <c r="Z405" s="710"/>
    </row>
    <row r="406" spans="1:26" ht="15.5">
      <c r="A406" s="707"/>
      <c r="B406" s="710"/>
      <c r="C406" s="708"/>
      <c r="D406" s="708"/>
      <c r="E406" s="708"/>
      <c r="F406" s="708"/>
      <c r="G406" s="710"/>
      <c r="H406" s="710"/>
      <c r="I406" s="710"/>
      <c r="J406" s="710"/>
      <c r="K406" s="710"/>
      <c r="L406" s="710"/>
      <c r="M406" s="710"/>
      <c r="N406" s="710"/>
      <c r="O406" s="710"/>
      <c r="P406" s="710"/>
      <c r="Q406" s="710"/>
      <c r="R406" s="710"/>
      <c r="S406" s="710"/>
      <c r="T406" s="710"/>
      <c r="U406" s="710"/>
      <c r="V406" s="710"/>
      <c r="W406" s="710"/>
      <c r="X406" s="710"/>
      <c r="Y406" s="710"/>
      <c r="Z406" s="710"/>
    </row>
    <row r="407" spans="1:26" ht="15.5">
      <c r="A407" s="707"/>
      <c r="B407" s="710"/>
      <c r="C407" s="708"/>
      <c r="D407" s="708"/>
      <c r="E407" s="708"/>
      <c r="F407" s="708"/>
      <c r="G407" s="710"/>
      <c r="H407" s="710"/>
      <c r="I407" s="710"/>
      <c r="J407" s="710"/>
      <c r="K407" s="710"/>
      <c r="L407" s="710"/>
      <c r="M407" s="710"/>
      <c r="N407" s="710"/>
      <c r="O407" s="710"/>
      <c r="P407" s="710"/>
      <c r="Q407" s="710"/>
      <c r="R407" s="710"/>
      <c r="S407" s="710"/>
      <c r="T407" s="710"/>
      <c r="U407" s="710"/>
      <c r="V407" s="710"/>
      <c r="W407" s="710"/>
      <c r="X407" s="710"/>
      <c r="Y407" s="710"/>
      <c r="Z407" s="710"/>
    </row>
    <row r="408" spans="1:26" ht="15.5">
      <c r="A408" s="707"/>
      <c r="B408" s="710"/>
      <c r="C408" s="708"/>
      <c r="D408" s="708"/>
      <c r="E408" s="708"/>
      <c r="F408" s="708"/>
      <c r="G408" s="710"/>
      <c r="H408" s="710"/>
      <c r="I408" s="710"/>
      <c r="J408" s="710"/>
      <c r="K408" s="710"/>
      <c r="L408" s="710"/>
      <c r="M408" s="710"/>
      <c r="N408" s="710"/>
      <c r="O408" s="710"/>
      <c r="P408" s="710"/>
      <c r="Q408" s="710"/>
      <c r="R408" s="710"/>
      <c r="S408" s="710"/>
      <c r="T408" s="710"/>
      <c r="U408" s="710"/>
      <c r="V408" s="710"/>
      <c r="W408" s="710"/>
      <c r="X408" s="710"/>
      <c r="Y408" s="710"/>
      <c r="Z408" s="710"/>
    </row>
    <row r="409" spans="1:26" ht="15.5">
      <c r="A409" s="707"/>
      <c r="B409" s="710"/>
      <c r="C409" s="708"/>
      <c r="D409" s="708"/>
      <c r="E409" s="708"/>
      <c r="F409" s="708"/>
      <c r="G409" s="710"/>
      <c r="H409" s="710"/>
      <c r="I409" s="710"/>
      <c r="J409" s="710"/>
      <c r="K409" s="710"/>
      <c r="L409" s="710"/>
      <c r="M409" s="710"/>
      <c r="N409" s="710"/>
      <c r="O409" s="710"/>
      <c r="P409" s="710"/>
      <c r="Q409" s="710"/>
      <c r="R409" s="710"/>
      <c r="S409" s="710"/>
      <c r="T409" s="710"/>
      <c r="U409" s="710"/>
      <c r="V409" s="710"/>
      <c r="W409" s="710"/>
      <c r="X409" s="710"/>
      <c r="Y409" s="710"/>
      <c r="Z409" s="710"/>
    </row>
    <row r="410" spans="1:26" ht="15.5">
      <c r="A410" s="707"/>
      <c r="B410" s="710"/>
      <c r="C410" s="708"/>
      <c r="D410" s="708"/>
      <c r="E410" s="708"/>
      <c r="F410" s="708"/>
      <c r="G410" s="710"/>
      <c r="H410" s="710"/>
      <c r="I410" s="710"/>
      <c r="J410" s="710"/>
      <c r="K410" s="710"/>
      <c r="L410" s="710"/>
      <c r="M410" s="710"/>
      <c r="N410" s="710"/>
      <c r="O410" s="710"/>
      <c r="P410" s="710"/>
      <c r="Q410" s="710"/>
      <c r="R410" s="710"/>
      <c r="S410" s="710"/>
      <c r="T410" s="710"/>
      <c r="U410" s="710"/>
      <c r="V410" s="710"/>
      <c r="W410" s="710"/>
      <c r="X410" s="710"/>
      <c r="Y410" s="710"/>
      <c r="Z410" s="710"/>
    </row>
    <row r="411" spans="1:26" ht="15.5">
      <c r="A411" s="707"/>
      <c r="B411" s="710"/>
      <c r="C411" s="708"/>
      <c r="D411" s="708"/>
      <c r="E411" s="708"/>
      <c r="F411" s="708"/>
      <c r="G411" s="710"/>
      <c r="H411" s="710"/>
      <c r="I411" s="710"/>
      <c r="J411" s="710"/>
      <c r="K411" s="710"/>
      <c r="L411" s="710"/>
      <c r="M411" s="710"/>
      <c r="N411" s="710"/>
      <c r="O411" s="710"/>
      <c r="P411" s="710"/>
      <c r="Q411" s="710"/>
      <c r="R411" s="710"/>
      <c r="S411" s="710"/>
      <c r="T411" s="710"/>
      <c r="U411" s="710"/>
      <c r="V411" s="710"/>
      <c r="W411" s="710"/>
      <c r="X411" s="710"/>
      <c r="Y411" s="710"/>
      <c r="Z411" s="710"/>
    </row>
    <row r="412" spans="1:26" ht="15.5">
      <c r="A412" s="707"/>
      <c r="B412" s="710"/>
      <c r="C412" s="708"/>
      <c r="D412" s="708"/>
      <c r="E412" s="708"/>
      <c r="F412" s="708"/>
      <c r="G412" s="710"/>
      <c r="H412" s="710"/>
      <c r="I412" s="710"/>
      <c r="J412" s="710"/>
      <c r="K412" s="710"/>
      <c r="L412" s="710"/>
      <c r="M412" s="710"/>
      <c r="N412" s="710"/>
      <c r="O412" s="710"/>
      <c r="P412" s="710"/>
      <c r="Q412" s="710"/>
      <c r="R412" s="710"/>
      <c r="S412" s="710"/>
      <c r="T412" s="710"/>
      <c r="U412" s="710"/>
      <c r="V412" s="710"/>
      <c r="W412" s="710"/>
      <c r="X412" s="710"/>
      <c r="Y412" s="710"/>
      <c r="Z412" s="710"/>
    </row>
    <row r="413" spans="1:26" ht="15.5">
      <c r="A413" s="707"/>
      <c r="B413" s="710"/>
      <c r="C413" s="708"/>
      <c r="D413" s="708"/>
      <c r="E413" s="708"/>
      <c r="F413" s="708"/>
      <c r="G413" s="710"/>
      <c r="H413" s="710"/>
      <c r="I413" s="710"/>
      <c r="J413" s="710"/>
      <c r="K413" s="710"/>
      <c r="L413" s="710"/>
      <c r="M413" s="710"/>
      <c r="N413" s="710"/>
      <c r="O413" s="710"/>
      <c r="P413" s="710"/>
      <c r="Q413" s="710"/>
      <c r="R413" s="710"/>
      <c r="S413" s="710"/>
      <c r="T413" s="710"/>
      <c r="U413" s="710"/>
      <c r="V413" s="710"/>
      <c r="W413" s="710"/>
      <c r="X413" s="710"/>
      <c r="Y413" s="710"/>
      <c r="Z413" s="710"/>
    </row>
    <row r="414" spans="1:26" ht="15.5">
      <c r="A414" s="707"/>
      <c r="B414" s="710"/>
      <c r="C414" s="708"/>
      <c r="D414" s="708"/>
      <c r="E414" s="708"/>
      <c r="F414" s="708"/>
      <c r="G414" s="710"/>
      <c r="H414" s="710"/>
      <c r="I414" s="710"/>
      <c r="J414" s="710"/>
      <c r="K414" s="710"/>
      <c r="L414" s="710"/>
      <c r="M414" s="710"/>
      <c r="N414" s="710"/>
      <c r="O414" s="710"/>
      <c r="P414" s="710"/>
      <c r="Q414" s="710"/>
      <c r="R414" s="710"/>
      <c r="S414" s="710"/>
      <c r="T414" s="710"/>
      <c r="U414" s="710"/>
      <c r="V414" s="710"/>
      <c r="W414" s="710"/>
      <c r="X414" s="710"/>
      <c r="Y414" s="710"/>
      <c r="Z414" s="710"/>
    </row>
    <row r="415" spans="1:26" ht="15.5">
      <c r="A415" s="707"/>
      <c r="B415" s="710"/>
      <c r="C415" s="708"/>
      <c r="D415" s="708"/>
      <c r="E415" s="708"/>
      <c r="F415" s="708"/>
      <c r="G415" s="710"/>
      <c r="H415" s="710"/>
      <c r="I415" s="710"/>
      <c r="J415" s="710"/>
      <c r="K415" s="710"/>
      <c r="L415" s="710"/>
      <c r="M415" s="710"/>
      <c r="N415" s="710"/>
      <c r="O415" s="710"/>
      <c r="P415" s="710"/>
      <c r="Q415" s="710"/>
      <c r="R415" s="710"/>
      <c r="S415" s="710"/>
      <c r="T415" s="710"/>
      <c r="U415" s="710"/>
      <c r="V415" s="710"/>
      <c r="W415" s="710"/>
      <c r="X415" s="710"/>
      <c r="Y415" s="710"/>
      <c r="Z415" s="710"/>
    </row>
    <row r="416" spans="1:26" ht="15.5">
      <c r="A416" s="707"/>
      <c r="B416" s="710"/>
      <c r="C416" s="708"/>
      <c r="D416" s="708"/>
      <c r="E416" s="708"/>
      <c r="F416" s="708"/>
      <c r="G416" s="710"/>
      <c r="H416" s="710"/>
      <c r="I416" s="710"/>
      <c r="J416" s="710"/>
      <c r="K416" s="710"/>
      <c r="L416" s="710"/>
      <c r="M416" s="710"/>
      <c r="N416" s="710"/>
      <c r="O416" s="710"/>
      <c r="P416" s="710"/>
      <c r="Q416" s="710"/>
      <c r="R416" s="710"/>
      <c r="S416" s="710"/>
      <c r="T416" s="710"/>
      <c r="U416" s="710"/>
      <c r="V416" s="710"/>
      <c r="W416" s="710"/>
      <c r="X416" s="710"/>
      <c r="Y416" s="710"/>
      <c r="Z416" s="710"/>
    </row>
    <row r="417" spans="1:26" ht="15.5">
      <c r="A417" s="707"/>
      <c r="B417" s="710"/>
      <c r="C417" s="708"/>
      <c r="D417" s="708"/>
      <c r="E417" s="708"/>
      <c r="F417" s="708"/>
      <c r="G417" s="710"/>
      <c r="H417" s="710"/>
      <c r="I417" s="710"/>
      <c r="J417" s="710"/>
      <c r="K417" s="710"/>
      <c r="L417" s="710"/>
      <c r="M417" s="710"/>
      <c r="N417" s="710"/>
      <c r="O417" s="710"/>
      <c r="P417" s="710"/>
      <c r="Q417" s="710"/>
      <c r="R417" s="710"/>
      <c r="S417" s="710"/>
      <c r="T417" s="710"/>
      <c r="U417" s="710"/>
      <c r="V417" s="710"/>
      <c r="W417" s="710"/>
      <c r="X417" s="710"/>
      <c r="Y417" s="710"/>
      <c r="Z417" s="710"/>
    </row>
    <row r="418" spans="1:26" ht="15.5">
      <c r="A418" s="707"/>
      <c r="B418" s="710"/>
      <c r="C418" s="708"/>
      <c r="D418" s="708"/>
      <c r="E418" s="708"/>
      <c r="F418" s="708"/>
      <c r="G418" s="710"/>
      <c r="H418" s="710"/>
      <c r="I418" s="710"/>
      <c r="J418" s="710"/>
      <c r="K418" s="710"/>
      <c r="L418" s="710"/>
      <c r="M418" s="710"/>
      <c r="N418" s="710"/>
      <c r="O418" s="710"/>
      <c r="P418" s="710"/>
      <c r="Q418" s="710"/>
      <c r="R418" s="710"/>
      <c r="S418" s="710"/>
      <c r="T418" s="710"/>
      <c r="U418" s="710"/>
      <c r="V418" s="710"/>
      <c r="W418" s="710"/>
      <c r="X418" s="710"/>
      <c r="Y418" s="710"/>
      <c r="Z418" s="710"/>
    </row>
    <row r="419" spans="1:26" ht="15.5">
      <c r="A419" s="707"/>
      <c r="B419" s="710"/>
      <c r="C419" s="708"/>
      <c r="D419" s="708"/>
      <c r="E419" s="708"/>
      <c r="F419" s="708"/>
      <c r="G419" s="710"/>
      <c r="H419" s="710"/>
      <c r="I419" s="710"/>
      <c r="J419" s="710"/>
      <c r="K419" s="710"/>
      <c r="L419" s="710"/>
      <c r="M419" s="710"/>
      <c r="N419" s="710"/>
      <c r="O419" s="710"/>
      <c r="P419" s="710"/>
      <c r="Q419" s="710"/>
      <c r="R419" s="710"/>
      <c r="S419" s="710"/>
      <c r="T419" s="710"/>
      <c r="U419" s="710"/>
      <c r="V419" s="710"/>
      <c r="W419" s="710"/>
      <c r="X419" s="710"/>
      <c r="Y419" s="710"/>
      <c r="Z419" s="710"/>
    </row>
    <row r="420" spans="1:26" ht="15.5">
      <c r="A420" s="707"/>
      <c r="B420" s="710"/>
      <c r="C420" s="708"/>
      <c r="D420" s="708"/>
      <c r="E420" s="708"/>
      <c r="F420" s="708"/>
      <c r="G420" s="710"/>
      <c r="H420" s="710"/>
      <c r="I420" s="710"/>
      <c r="J420" s="710"/>
      <c r="K420" s="710"/>
      <c r="L420" s="710"/>
      <c r="M420" s="710"/>
      <c r="N420" s="710"/>
      <c r="O420" s="710"/>
      <c r="P420" s="710"/>
      <c r="Q420" s="710"/>
      <c r="R420" s="710"/>
      <c r="S420" s="710"/>
      <c r="T420" s="710"/>
      <c r="U420" s="710"/>
      <c r="V420" s="710"/>
      <c r="W420" s="710"/>
      <c r="X420" s="710"/>
      <c r="Y420" s="710"/>
      <c r="Z420" s="710"/>
    </row>
    <row r="421" spans="1:26" ht="15.5">
      <c r="A421" s="707"/>
      <c r="B421" s="710"/>
      <c r="C421" s="708"/>
      <c r="D421" s="708"/>
      <c r="E421" s="708"/>
      <c r="F421" s="708"/>
      <c r="G421" s="710"/>
      <c r="H421" s="710"/>
      <c r="I421" s="710"/>
      <c r="J421" s="710"/>
      <c r="K421" s="710"/>
      <c r="L421" s="710"/>
      <c r="M421" s="710"/>
      <c r="N421" s="710"/>
      <c r="O421" s="710"/>
      <c r="P421" s="710"/>
      <c r="Q421" s="710"/>
      <c r="R421" s="710"/>
      <c r="S421" s="710"/>
      <c r="T421" s="710"/>
      <c r="U421" s="710"/>
      <c r="V421" s="710"/>
      <c r="W421" s="710"/>
      <c r="X421" s="710"/>
      <c r="Y421" s="710"/>
      <c r="Z421" s="710"/>
    </row>
    <row r="422" spans="1:26" ht="15.5">
      <c r="A422" s="707"/>
      <c r="B422" s="710"/>
      <c r="C422" s="708"/>
      <c r="D422" s="708"/>
      <c r="E422" s="708"/>
      <c r="F422" s="708"/>
      <c r="G422" s="710"/>
      <c r="H422" s="710"/>
      <c r="I422" s="710"/>
      <c r="J422" s="710"/>
      <c r="K422" s="710"/>
      <c r="L422" s="710"/>
      <c r="M422" s="710"/>
      <c r="N422" s="710"/>
      <c r="O422" s="710"/>
      <c r="P422" s="710"/>
      <c r="Q422" s="710"/>
      <c r="R422" s="710"/>
      <c r="S422" s="710"/>
      <c r="T422" s="710"/>
      <c r="U422" s="710"/>
      <c r="V422" s="710"/>
      <c r="W422" s="710"/>
      <c r="X422" s="710"/>
      <c r="Y422" s="710"/>
      <c r="Z422" s="710"/>
    </row>
    <row r="423" spans="1:26" ht="15.5">
      <c r="A423" s="707"/>
      <c r="B423" s="710"/>
      <c r="C423" s="708"/>
      <c r="D423" s="708"/>
      <c r="E423" s="708"/>
      <c r="F423" s="708"/>
      <c r="G423" s="710"/>
      <c r="H423" s="710"/>
      <c r="I423" s="710"/>
      <c r="J423" s="710"/>
      <c r="K423" s="710"/>
      <c r="L423" s="710"/>
      <c r="M423" s="710"/>
      <c r="N423" s="710"/>
      <c r="O423" s="710"/>
      <c r="P423" s="710"/>
      <c r="Q423" s="710"/>
      <c r="R423" s="710"/>
      <c r="S423" s="710"/>
      <c r="T423" s="710"/>
      <c r="U423" s="710"/>
      <c r="V423" s="710"/>
      <c r="W423" s="710"/>
      <c r="X423" s="710"/>
      <c r="Y423" s="710"/>
      <c r="Z423" s="710"/>
    </row>
    <row r="424" spans="1:26" ht="15.5">
      <c r="A424" s="707"/>
      <c r="B424" s="710"/>
      <c r="C424" s="708"/>
      <c r="D424" s="708"/>
      <c r="E424" s="708"/>
      <c r="F424" s="708"/>
      <c r="G424" s="710"/>
      <c r="H424" s="710"/>
      <c r="I424" s="710"/>
      <c r="J424" s="710"/>
      <c r="K424" s="710"/>
      <c r="L424" s="710"/>
      <c r="M424" s="710"/>
      <c r="N424" s="710"/>
      <c r="O424" s="710"/>
      <c r="P424" s="710"/>
      <c r="Q424" s="710"/>
      <c r="R424" s="710"/>
      <c r="S424" s="710"/>
      <c r="T424" s="710"/>
      <c r="U424" s="710"/>
      <c r="V424" s="710"/>
      <c r="W424" s="710"/>
      <c r="X424" s="710"/>
      <c r="Y424" s="710"/>
      <c r="Z424" s="710"/>
    </row>
    <row r="425" spans="1:26" ht="15.5">
      <c r="A425" s="707"/>
      <c r="B425" s="710"/>
      <c r="C425" s="708"/>
      <c r="D425" s="708"/>
      <c r="E425" s="708"/>
      <c r="F425" s="708"/>
      <c r="G425" s="710"/>
      <c r="H425" s="710"/>
      <c r="I425" s="710"/>
      <c r="J425" s="710"/>
      <c r="K425" s="710"/>
      <c r="L425" s="710"/>
      <c r="M425" s="710"/>
      <c r="N425" s="710"/>
      <c r="O425" s="710"/>
      <c r="P425" s="710"/>
      <c r="Q425" s="710"/>
      <c r="R425" s="710"/>
      <c r="S425" s="710"/>
      <c r="T425" s="710"/>
      <c r="U425" s="710"/>
      <c r="V425" s="710"/>
      <c r="W425" s="710"/>
      <c r="X425" s="710"/>
      <c r="Y425" s="710"/>
      <c r="Z425" s="710"/>
    </row>
    <row r="426" spans="1:26" ht="15.5">
      <c r="A426" s="707"/>
      <c r="B426" s="710"/>
      <c r="C426" s="708"/>
      <c r="D426" s="708"/>
      <c r="E426" s="708"/>
      <c r="F426" s="708"/>
      <c r="G426" s="710"/>
      <c r="H426" s="710"/>
      <c r="I426" s="710"/>
      <c r="J426" s="710"/>
      <c r="K426" s="710"/>
      <c r="L426" s="710"/>
      <c r="M426" s="710"/>
      <c r="N426" s="710"/>
      <c r="O426" s="710"/>
      <c r="P426" s="710"/>
      <c r="Q426" s="710"/>
      <c r="R426" s="710"/>
      <c r="S426" s="710"/>
      <c r="T426" s="710"/>
      <c r="U426" s="710"/>
      <c r="V426" s="710"/>
      <c r="W426" s="710"/>
      <c r="X426" s="710"/>
      <c r="Y426" s="710"/>
      <c r="Z426" s="710"/>
    </row>
    <row r="427" spans="1:26" ht="15.5">
      <c r="A427" s="707"/>
      <c r="B427" s="710"/>
      <c r="C427" s="708"/>
      <c r="D427" s="708"/>
      <c r="E427" s="708"/>
      <c r="F427" s="708"/>
      <c r="G427" s="710"/>
      <c r="H427" s="710"/>
      <c r="I427" s="710"/>
      <c r="J427" s="710"/>
      <c r="K427" s="710"/>
      <c r="L427" s="710"/>
      <c r="M427" s="710"/>
      <c r="N427" s="710"/>
      <c r="O427" s="710"/>
      <c r="P427" s="710"/>
      <c r="Q427" s="710"/>
      <c r="R427" s="710"/>
      <c r="S427" s="710"/>
      <c r="T427" s="710"/>
      <c r="U427" s="710"/>
      <c r="V427" s="710"/>
      <c r="W427" s="710"/>
      <c r="X427" s="710"/>
      <c r="Y427" s="710"/>
      <c r="Z427" s="710"/>
    </row>
    <row r="428" spans="1:26" ht="15.5">
      <c r="A428" s="707"/>
      <c r="B428" s="710"/>
      <c r="C428" s="708"/>
      <c r="D428" s="708"/>
      <c r="E428" s="708"/>
      <c r="F428" s="708"/>
      <c r="G428" s="710"/>
      <c r="H428" s="710"/>
      <c r="I428" s="710"/>
      <c r="J428" s="710"/>
      <c r="K428" s="710"/>
      <c r="L428" s="710"/>
      <c r="M428" s="710"/>
      <c r="N428" s="710"/>
      <c r="O428" s="710"/>
      <c r="P428" s="710"/>
      <c r="Q428" s="710"/>
      <c r="R428" s="710"/>
      <c r="S428" s="710"/>
      <c r="T428" s="710"/>
      <c r="U428" s="710"/>
      <c r="V428" s="710"/>
      <c r="W428" s="710"/>
      <c r="X428" s="710"/>
      <c r="Y428" s="710"/>
      <c r="Z428" s="710"/>
    </row>
    <row r="429" spans="1:26" ht="15.5">
      <c r="A429" s="707"/>
      <c r="B429" s="710"/>
      <c r="C429" s="708"/>
      <c r="D429" s="708"/>
      <c r="E429" s="708"/>
      <c r="F429" s="708"/>
      <c r="G429" s="710"/>
      <c r="H429" s="710"/>
      <c r="I429" s="710"/>
      <c r="J429" s="710"/>
      <c r="K429" s="710"/>
      <c r="L429" s="710"/>
      <c r="M429" s="710"/>
      <c r="N429" s="710"/>
      <c r="O429" s="710"/>
      <c r="P429" s="710"/>
      <c r="Q429" s="710"/>
      <c r="R429" s="710"/>
      <c r="S429" s="710"/>
      <c r="T429" s="710"/>
      <c r="U429" s="710"/>
      <c r="V429" s="710"/>
      <c r="W429" s="710"/>
      <c r="X429" s="710"/>
      <c r="Y429" s="710"/>
      <c r="Z429" s="710"/>
    </row>
    <row r="430" spans="1:26" ht="15.5">
      <c r="A430" s="707"/>
      <c r="B430" s="710"/>
      <c r="C430" s="708"/>
      <c r="D430" s="708"/>
      <c r="E430" s="708"/>
      <c r="F430" s="708"/>
      <c r="G430" s="710"/>
      <c r="H430" s="710"/>
      <c r="I430" s="710"/>
      <c r="J430" s="710"/>
      <c r="K430" s="710"/>
      <c r="L430" s="710"/>
      <c r="M430" s="710"/>
      <c r="N430" s="710"/>
      <c r="O430" s="710"/>
      <c r="P430" s="710"/>
      <c r="Q430" s="710"/>
      <c r="R430" s="710"/>
      <c r="S430" s="710"/>
      <c r="T430" s="710"/>
      <c r="U430" s="710"/>
      <c r="V430" s="710"/>
      <c r="W430" s="710"/>
      <c r="X430" s="710"/>
      <c r="Y430" s="710"/>
      <c r="Z430" s="710"/>
    </row>
    <row r="431" spans="1:26" ht="15.5">
      <c r="A431" s="707"/>
      <c r="B431" s="710"/>
      <c r="C431" s="708"/>
      <c r="D431" s="708"/>
      <c r="E431" s="708"/>
      <c r="F431" s="708"/>
      <c r="G431" s="710"/>
      <c r="H431" s="710"/>
      <c r="I431" s="710"/>
      <c r="J431" s="710"/>
      <c r="K431" s="710"/>
      <c r="L431" s="710"/>
      <c r="M431" s="710"/>
      <c r="N431" s="710"/>
      <c r="O431" s="710"/>
      <c r="P431" s="710"/>
      <c r="Q431" s="710"/>
      <c r="R431" s="710"/>
      <c r="S431" s="710"/>
      <c r="T431" s="710"/>
      <c r="U431" s="710"/>
      <c r="V431" s="710"/>
      <c r="W431" s="710"/>
      <c r="X431" s="710"/>
      <c r="Y431" s="710"/>
      <c r="Z431" s="710"/>
    </row>
    <row r="432" spans="1:26" ht="15.5">
      <c r="A432" s="707"/>
      <c r="B432" s="710"/>
      <c r="C432" s="708"/>
      <c r="D432" s="708"/>
      <c r="E432" s="708"/>
      <c r="F432" s="708"/>
      <c r="G432" s="710"/>
      <c r="H432" s="710"/>
      <c r="I432" s="710"/>
      <c r="J432" s="710"/>
      <c r="K432" s="710"/>
      <c r="L432" s="710"/>
      <c r="M432" s="710"/>
      <c r="N432" s="710"/>
      <c r="O432" s="710"/>
      <c r="P432" s="710"/>
      <c r="Q432" s="710"/>
      <c r="R432" s="710"/>
      <c r="S432" s="710"/>
      <c r="T432" s="710"/>
      <c r="U432" s="710"/>
      <c r="V432" s="710"/>
      <c r="W432" s="710"/>
      <c r="X432" s="710"/>
      <c r="Y432" s="710"/>
      <c r="Z432" s="710"/>
    </row>
    <row r="433" spans="1:26" ht="15.5">
      <c r="A433" s="707"/>
      <c r="B433" s="710"/>
      <c r="C433" s="708"/>
      <c r="D433" s="708"/>
      <c r="E433" s="708"/>
      <c r="F433" s="708"/>
      <c r="G433" s="710"/>
      <c r="H433" s="710"/>
      <c r="I433" s="710"/>
      <c r="J433" s="710"/>
      <c r="K433" s="710"/>
      <c r="L433" s="710"/>
      <c r="M433" s="710"/>
      <c r="N433" s="710"/>
      <c r="O433" s="710"/>
      <c r="P433" s="710"/>
      <c r="Q433" s="710"/>
      <c r="R433" s="710"/>
      <c r="S433" s="710"/>
      <c r="T433" s="710"/>
      <c r="U433" s="710"/>
      <c r="V433" s="710"/>
      <c r="W433" s="710"/>
      <c r="X433" s="710"/>
      <c r="Y433" s="710"/>
      <c r="Z433" s="710"/>
    </row>
    <row r="434" spans="1:26" ht="15.5">
      <c r="A434" s="707"/>
      <c r="B434" s="710"/>
      <c r="C434" s="708"/>
      <c r="D434" s="708"/>
      <c r="E434" s="708"/>
      <c r="F434" s="708"/>
      <c r="G434" s="710"/>
      <c r="H434" s="710"/>
      <c r="I434" s="710"/>
      <c r="J434" s="710"/>
      <c r="K434" s="710"/>
      <c r="L434" s="710"/>
      <c r="M434" s="710"/>
      <c r="N434" s="710"/>
      <c r="O434" s="710"/>
      <c r="P434" s="710"/>
      <c r="Q434" s="710"/>
      <c r="R434" s="710"/>
      <c r="S434" s="710"/>
      <c r="T434" s="710"/>
      <c r="U434" s="710"/>
      <c r="V434" s="710"/>
      <c r="W434" s="710"/>
      <c r="X434" s="710"/>
      <c r="Y434" s="710"/>
      <c r="Z434" s="710"/>
    </row>
    <row r="435" spans="1:26" ht="15.5">
      <c r="A435" s="707"/>
      <c r="B435" s="710"/>
      <c r="C435" s="708"/>
      <c r="D435" s="708"/>
      <c r="E435" s="708"/>
      <c r="F435" s="708"/>
      <c r="G435" s="710"/>
      <c r="H435" s="710"/>
      <c r="I435" s="710"/>
      <c r="J435" s="710"/>
      <c r="K435" s="710"/>
      <c r="L435" s="710"/>
      <c r="M435" s="710"/>
      <c r="N435" s="710"/>
      <c r="O435" s="710"/>
      <c r="P435" s="710"/>
      <c r="Q435" s="710"/>
      <c r="R435" s="710"/>
      <c r="S435" s="710"/>
      <c r="T435" s="710"/>
      <c r="U435" s="710"/>
      <c r="V435" s="710"/>
      <c r="W435" s="710"/>
      <c r="X435" s="710"/>
      <c r="Y435" s="710"/>
      <c r="Z435" s="710"/>
    </row>
    <row r="436" spans="1:26" ht="15.5">
      <c r="A436" s="707"/>
      <c r="B436" s="710"/>
      <c r="C436" s="708"/>
      <c r="D436" s="708"/>
      <c r="E436" s="708"/>
      <c r="F436" s="708"/>
      <c r="G436" s="710"/>
      <c r="H436" s="710"/>
      <c r="I436" s="710"/>
      <c r="J436" s="710"/>
      <c r="K436" s="710"/>
      <c r="L436" s="710"/>
      <c r="M436" s="710"/>
      <c r="N436" s="710"/>
      <c r="O436" s="710"/>
      <c r="P436" s="710"/>
      <c r="Q436" s="710"/>
      <c r="R436" s="710"/>
      <c r="S436" s="710"/>
      <c r="T436" s="710"/>
      <c r="U436" s="710"/>
      <c r="V436" s="710"/>
      <c r="W436" s="710"/>
      <c r="X436" s="710"/>
      <c r="Y436" s="710"/>
      <c r="Z436" s="710"/>
    </row>
    <row r="437" spans="1:26" ht="15.5">
      <c r="A437" s="707"/>
      <c r="B437" s="710"/>
      <c r="C437" s="708"/>
      <c r="D437" s="708"/>
      <c r="E437" s="708"/>
      <c r="F437" s="708"/>
      <c r="G437" s="710"/>
      <c r="H437" s="710"/>
      <c r="I437" s="710"/>
      <c r="J437" s="710"/>
      <c r="K437" s="710"/>
      <c r="L437" s="710"/>
      <c r="M437" s="710"/>
      <c r="N437" s="710"/>
      <c r="O437" s="710"/>
      <c r="P437" s="710"/>
      <c r="Q437" s="710"/>
      <c r="R437" s="710"/>
      <c r="S437" s="710"/>
      <c r="T437" s="710"/>
      <c r="U437" s="710"/>
      <c r="V437" s="710"/>
      <c r="W437" s="710"/>
      <c r="X437" s="710"/>
      <c r="Y437" s="710"/>
      <c r="Z437" s="710"/>
    </row>
    <row r="438" spans="1:26" ht="15.5">
      <c r="A438" s="707"/>
      <c r="B438" s="710"/>
      <c r="C438" s="708"/>
      <c r="D438" s="708"/>
      <c r="E438" s="708"/>
      <c r="F438" s="708"/>
      <c r="G438" s="710"/>
      <c r="H438" s="710"/>
      <c r="I438" s="710"/>
      <c r="J438" s="710"/>
      <c r="K438" s="710"/>
      <c r="L438" s="710"/>
      <c r="M438" s="710"/>
      <c r="N438" s="710"/>
      <c r="O438" s="710"/>
      <c r="P438" s="710"/>
      <c r="Q438" s="710"/>
      <c r="R438" s="710"/>
      <c r="S438" s="710"/>
      <c r="T438" s="710"/>
      <c r="U438" s="710"/>
      <c r="V438" s="710"/>
      <c r="W438" s="710"/>
      <c r="X438" s="710"/>
      <c r="Y438" s="710"/>
      <c r="Z438" s="710"/>
    </row>
    <row r="439" spans="1:26" ht="15.5">
      <c r="A439" s="707"/>
      <c r="B439" s="710"/>
      <c r="C439" s="708"/>
      <c r="D439" s="708"/>
      <c r="E439" s="708"/>
      <c r="F439" s="708"/>
      <c r="G439" s="710"/>
      <c r="H439" s="710"/>
      <c r="I439" s="710"/>
      <c r="J439" s="710"/>
      <c r="K439" s="710"/>
      <c r="L439" s="710"/>
      <c r="M439" s="710"/>
      <c r="N439" s="710"/>
      <c r="O439" s="710"/>
      <c r="P439" s="710"/>
      <c r="Q439" s="710"/>
      <c r="R439" s="710"/>
      <c r="S439" s="710"/>
      <c r="T439" s="710"/>
      <c r="U439" s="710"/>
      <c r="V439" s="710"/>
      <c r="W439" s="710"/>
      <c r="X439" s="710"/>
      <c r="Y439" s="710"/>
      <c r="Z439" s="710"/>
    </row>
    <row r="440" spans="1:26" ht="15.5">
      <c r="A440" s="707"/>
      <c r="B440" s="710"/>
      <c r="C440" s="708"/>
      <c r="D440" s="708"/>
      <c r="E440" s="708"/>
      <c r="F440" s="708"/>
      <c r="G440" s="710"/>
      <c r="H440" s="710"/>
      <c r="I440" s="710"/>
      <c r="J440" s="710"/>
      <c r="K440" s="710"/>
      <c r="L440" s="710"/>
      <c r="M440" s="710"/>
      <c r="N440" s="710"/>
      <c r="O440" s="710"/>
      <c r="P440" s="710"/>
      <c r="Q440" s="710"/>
      <c r="R440" s="710"/>
      <c r="S440" s="710"/>
      <c r="T440" s="710"/>
      <c r="U440" s="710"/>
      <c r="V440" s="710"/>
      <c r="W440" s="710"/>
      <c r="X440" s="710"/>
      <c r="Y440" s="710"/>
      <c r="Z440" s="710"/>
    </row>
    <row r="441" spans="1:26" ht="15.5">
      <c r="A441" s="707"/>
      <c r="B441" s="710"/>
      <c r="C441" s="708"/>
      <c r="D441" s="708"/>
      <c r="E441" s="708"/>
      <c r="F441" s="708"/>
      <c r="G441" s="710"/>
      <c r="H441" s="710"/>
      <c r="I441" s="710"/>
      <c r="J441" s="710"/>
      <c r="K441" s="710"/>
      <c r="L441" s="710"/>
      <c r="M441" s="710"/>
      <c r="N441" s="710"/>
      <c r="O441" s="710"/>
      <c r="P441" s="710"/>
      <c r="Q441" s="710"/>
      <c r="R441" s="710"/>
      <c r="S441" s="710"/>
      <c r="T441" s="710"/>
      <c r="U441" s="710"/>
      <c r="V441" s="710"/>
      <c r="W441" s="710"/>
      <c r="X441" s="710"/>
      <c r="Y441" s="710"/>
      <c r="Z441" s="710"/>
    </row>
    <row r="442" spans="1:26" ht="15.5">
      <c r="A442" s="707"/>
      <c r="B442" s="710"/>
      <c r="C442" s="708"/>
      <c r="D442" s="708"/>
      <c r="E442" s="708"/>
      <c r="F442" s="708"/>
      <c r="G442" s="710"/>
      <c r="H442" s="710"/>
      <c r="I442" s="710"/>
      <c r="J442" s="710"/>
      <c r="K442" s="710"/>
      <c r="L442" s="710"/>
      <c r="M442" s="710"/>
      <c r="N442" s="710"/>
      <c r="O442" s="710"/>
      <c r="P442" s="710"/>
      <c r="Q442" s="710"/>
      <c r="R442" s="710"/>
      <c r="S442" s="710"/>
      <c r="T442" s="710"/>
      <c r="U442" s="710"/>
      <c r="V442" s="710"/>
      <c r="W442" s="710"/>
      <c r="X442" s="710"/>
      <c r="Y442" s="710"/>
      <c r="Z442" s="710"/>
    </row>
    <row r="443" spans="1:26" ht="15.5">
      <c r="A443" s="707"/>
      <c r="B443" s="710"/>
      <c r="C443" s="708"/>
      <c r="D443" s="708"/>
      <c r="E443" s="708"/>
      <c r="F443" s="708"/>
      <c r="G443" s="710"/>
      <c r="H443" s="710"/>
      <c r="I443" s="710"/>
      <c r="J443" s="710"/>
      <c r="K443" s="710"/>
      <c r="L443" s="710"/>
      <c r="M443" s="710"/>
      <c r="N443" s="710"/>
      <c r="O443" s="710"/>
      <c r="P443" s="710"/>
      <c r="Q443" s="710"/>
      <c r="R443" s="710"/>
      <c r="S443" s="710"/>
      <c r="T443" s="710"/>
      <c r="U443" s="710"/>
      <c r="V443" s="710"/>
      <c r="W443" s="710"/>
      <c r="X443" s="710"/>
      <c r="Y443" s="710"/>
      <c r="Z443" s="710"/>
    </row>
    <row r="444" spans="1:26" ht="15.5">
      <c r="A444" s="707"/>
      <c r="B444" s="710"/>
      <c r="C444" s="708"/>
      <c r="D444" s="708"/>
      <c r="E444" s="708"/>
      <c r="F444" s="708"/>
      <c r="G444" s="710"/>
      <c r="H444" s="710"/>
      <c r="I444" s="710"/>
      <c r="J444" s="710"/>
      <c r="K444" s="710"/>
      <c r="L444" s="710"/>
      <c r="M444" s="710"/>
      <c r="N444" s="710"/>
      <c r="O444" s="710"/>
      <c r="P444" s="710"/>
      <c r="Q444" s="710"/>
      <c r="R444" s="710"/>
      <c r="S444" s="710"/>
      <c r="T444" s="710"/>
      <c r="U444" s="710"/>
      <c r="V444" s="710"/>
      <c r="W444" s="710"/>
      <c r="X444" s="710"/>
      <c r="Y444" s="710"/>
      <c r="Z444" s="710"/>
    </row>
    <row r="445" spans="1:26" ht="15.5">
      <c r="A445" s="707"/>
      <c r="B445" s="710"/>
      <c r="C445" s="708"/>
      <c r="D445" s="708"/>
      <c r="E445" s="708"/>
      <c r="F445" s="708"/>
      <c r="G445" s="710"/>
      <c r="H445" s="710"/>
      <c r="I445" s="710"/>
      <c r="J445" s="710"/>
      <c r="K445" s="710"/>
      <c r="L445" s="710"/>
      <c r="M445" s="710"/>
      <c r="N445" s="710"/>
      <c r="O445" s="710"/>
      <c r="P445" s="710"/>
      <c r="Q445" s="710"/>
      <c r="R445" s="710"/>
      <c r="S445" s="710"/>
      <c r="T445" s="710"/>
      <c r="U445" s="710"/>
      <c r="V445" s="710"/>
      <c r="W445" s="710"/>
      <c r="X445" s="710"/>
      <c r="Y445" s="710"/>
      <c r="Z445" s="710"/>
    </row>
    <row r="446" spans="1:26" ht="15.5">
      <c r="A446" s="707"/>
      <c r="B446" s="710"/>
      <c r="C446" s="708"/>
      <c r="D446" s="708"/>
      <c r="E446" s="708"/>
      <c r="F446" s="708"/>
      <c r="G446" s="710"/>
      <c r="H446" s="710"/>
      <c r="I446" s="710"/>
      <c r="J446" s="710"/>
      <c r="K446" s="710"/>
      <c r="L446" s="710"/>
      <c r="M446" s="710"/>
      <c r="N446" s="710"/>
      <c r="O446" s="710"/>
      <c r="P446" s="710"/>
      <c r="Q446" s="710"/>
      <c r="R446" s="710"/>
      <c r="S446" s="710"/>
      <c r="T446" s="710"/>
      <c r="U446" s="710"/>
      <c r="V446" s="710"/>
      <c r="W446" s="710"/>
      <c r="X446" s="710"/>
      <c r="Y446" s="710"/>
      <c r="Z446" s="710"/>
    </row>
    <row r="447" spans="1:26" ht="15.5">
      <c r="A447" s="707"/>
      <c r="B447" s="710"/>
      <c r="C447" s="708"/>
      <c r="D447" s="708"/>
      <c r="E447" s="708"/>
      <c r="F447" s="708"/>
      <c r="G447" s="710"/>
      <c r="H447" s="710"/>
      <c r="I447" s="710"/>
      <c r="J447" s="710"/>
      <c r="K447" s="710"/>
      <c r="L447" s="710"/>
      <c r="M447" s="710"/>
      <c r="N447" s="710"/>
      <c r="O447" s="710"/>
      <c r="P447" s="710"/>
      <c r="Q447" s="710"/>
      <c r="R447" s="710"/>
      <c r="S447" s="710"/>
      <c r="T447" s="710"/>
      <c r="U447" s="710"/>
      <c r="V447" s="710"/>
      <c r="W447" s="710"/>
      <c r="X447" s="710"/>
      <c r="Y447" s="710"/>
      <c r="Z447" s="710"/>
    </row>
    <row r="448" spans="1:26" ht="15.5">
      <c r="A448" s="707"/>
      <c r="B448" s="710"/>
      <c r="C448" s="708"/>
      <c r="D448" s="708"/>
      <c r="E448" s="708"/>
      <c r="F448" s="708"/>
      <c r="G448" s="710"/>
      <c r="H448" s="710"/>
      <c r="I448" s="710"/>
      <c r="J448" s="710"/>
      <c r="K448" s="710"/>
      <c r="L448" s="710"/>
      <c r="M448" s="710"/>
      <c r="N448" s="710"/>
      <c r="O448" s="710"/>
      <c r="P448" s="710"/>
      <c r="Q448" s="710"/>
      <c r="R448" s="710"/>
      <c r="S448" s="710"/>
      <c r="T448" s="710"/>
      <c r="U448" s="710"/>
      <c r="V448" s="710"/>
      <c r="W448" s="710"/>
      <c r="X448" s="710"/>
      <c r="Y448" s="710"/>
      <c r="Z448" s="710"/>
    </row>
    <row r="449" spans="1:26" ht="15.5">
      <c r="A449" s="707"/>
      <c r="B449" s="710"/>
      <c r="C449" s="708"/>
      <c r="D449" s="708"/>
      <c r="E449" s="708"/>
      <c r="F449" s="708"/>
      <c r="G449" s="710"/>
      <c r="H449" s="710"/>
      <c r="I449" s="710"/>
      <c r="J449" s="710"/>
      <c r="K449" s="710"/>
      <c r="L449" s="710"/>
      <c r="M449" s="710"/>
      <c r="N449" s="710"/>
      <c r="O449" s="710"/>
      <c r="P449" s="710"/>
      <c r="Q449" s="710"/>
      <c r="R449" s="710"/>
      <c r="S449" s="710"/>
      <c r="T449" s="710"/>
      <c r="U449" s="710"/>
      <c r="V449" s="710"/>
      <c r="W449" s="710"/>
      <c r="X449" s="710"/>
      <c r="Y449" s="710"/>
      <c r="Z449" s="710"/>
    </row>
    <row r="450" spans="1:26" ht="15.5">
      <c r="A450" s="707"/>
      <c r="B450" s="710"/>
      <c r="C450" s="708"/>
      <c r="D450" s="708"/>
      <c r="E450" s="708"/>
      <c r="F450" s="708"/>
      <c r="G450" s="710"/>
      <c r="H450" s="710"/>
      <c r="I450" s="710"/>
      <c r="J450" s="710"/>
      <c r="K450" s="710"/>
      <c r="L450" s="710"/>
      <c r="M450" s="710"/>
      <c r="N450" s="710"/>
      <c r="O450" s="710"/>
      <c r="P450" s="710"/>
      <c r="Q450" s="710"/>
      <c r="R450" s="710"/>
      <c r="S450" s="710"/>
      <c r="T450" s="710"/>
      <c r="U450" s="710"/>
      <c r="V450" s="710"/>
      <c r="W450" s="710"/>
      <c r="X450" s="710"/>
      <c r="Y450" s="710"/>
      <c r="Z450" s="710"/>
    </row>
    <row r="451" spans="1:26" ht="15.5">
      <c r="A451" s="707"/>
      <c r="B451" s="710"/>
      <c r="C451" s="708"/>
      <c r="D451" s="708"/>
      <c r="E451" s="708"/>
      <c r="F451" s="708"/>
      <c r="G451" s="710"/>
      <c r="H451" s="710"/>
      <c r="I451" s="710"/>
      <c r="J451" s="710"/>
      <c r="K451" s="710"/>
      <c r="L451" s="710"/>
      <c r="M451" s="710"/>
      <c r="N451" s="710"/>
      <c r="O451" s="710"/>
      <c r="P451" s="710"/>
      <c r="Q451" s="710"/>
      <c r="R451" s="710"/>
      <c r="S451" s="710"/>
      <c r="T451" s="710"/>
      <c r="U451" s="710"/>
      <c r="V451" s="710"/>
      <c r="W451" s="710"/>
      <c r="X451" s="710"/>
      <c r="Y451" s="710"/>
      <c r="Z451" s="710"/>
    </row>
    <row r="452" spans="1:26" ht="15.5">
      <c r="A452" s="707"/>
      <c r="B452" s="710"/>
      <c r="C452" s="708"/>
      <c r="D452" s="708"/>
      <c r="E452" s="708"/>
      <c r="F452" s="708"/>
      <c r="G452" s="710"/>
      <c r="H452" s="710"/>
      <c r="I452" s="710"/>
      <c r="J452" s="710"/>
      <c r="K452" s="710"/>
      <c r="L452" s="710"/>
      <c r="M452" s="710"/>
      <c r="N452" s="710"/>
      <c r="O452" s="710"/>
      <c r="P452" s="710"/>
      <c r="Q452" s="710"/>
      <c r="R452" s="710"/>
      <c r="S452" s="710"/>
      <c r="T452" s="710"/>
      <c r="U452" s="710"/>
      <c r="V452" s="710"/>
      <c r="W452" s="710"/>
      <c r="X452" s="710"/>
      <c r="Y452" s="710"/>
      <c r="Z452" s="710"/>
    </row>
    <row r="453" spans="1:26" ht="15.5">
      <c r="A453" s="707"/>
      <c r="B453" s="710"/>
      <c r="C453" s="708"/>
      <c r="D453" s="708"/>
      <c r="E453" s="708"/>
      <c r="F453" s="708"/>
      <c r="G453" s="710"/>
      <c r="H453" s="710"/>
      <c r="I453" s="710"/>
      <c r="J453" s="710"/>
      <c r="K453" s="710"/>
      <c r="L453" s="710"/>
      <c r="M453" s="710"/>
      <c r="N453" s="710"/>
      <c r="O453" s="710"/>
      <c r="P453" s="710"/>
      <c r="Q453" s="710"/>
      <c r="R453" s="710"/>
      <c r="S453" s="710"/>
      <c r="T453" s="710"/>
      <c r="U453" s="710"/>
      <c r="V453" s="710"/>
      <c r="W453" s="710"/>
      <c r="X453" s="710"/>
      <c r="Y453" s="710"/>
      <c r="Z453" s="710"/>
    </row>
    <row r="454" spans="1:26" ht="15.5">
      <c r="A454" s="707"/>
      <c r="B454" s="710"/>
      <c r="C454" s="708"/>
      <c r="D454" s="708"/>
      <c r="E454" s="708"/>
      <c r="F454" s="708"/>
      <c r="G454" s="710"/>
      <c r="H454" s="710"/>
      <c r="I454" s="710"/>
      <c r="J454" s="710"/>
      <c r="K454" s="710"/>
      <c r="L454" s="710"/>
      <c r="M454" s="710"/>
      <c r="N454" s="710"/>
      <c r="O454" s="710"/>
      <c r="P454" s="710"/>
      <c r="Q454" s="710"/>
      <c r="R454" s="710"/>
      <c r="S454" s="710"/>
      <c r="T454" s="710"/>
      <c r="U454" s="710"/>
      <c r="V454" s="710"/>
      <c r="W454" s="710"/>
      <c r="X454" s="710"/>
      <c r="Y454" s="710"/>
      <c r="Z454" s="710"/>
    </row>
    <row r="455" spans="1:26" ht="15.5">
      <c r="A455" s="707"/>
      <c r="B455" s="710"/>
      <c r="C455" s="708"/>
      <c r="D455" s="708"/>
      <c r="E455" s="708"/>
      <c r="F455" s="708"/>
      <c r="G455" s="710"/>
      <c r="H455" s="710"/>
      <c r="I455" s="710"/>
      <c r="J455" s="710"/>
      <c r="K455" s="710"/>
      <c r="L455" s="710"/>
      <c r="M455" s="710"/>
      <c r="N455" s="710"/>
      <c r="O455" s="710"/>
      <c r="P455" s="710"/>
      <c r="Q455" s="710"/>
      <c r="R455" s="710"/>
      <c r="S455" s="710"/>
      <c r="T455" s="710"/>
      <c r="U455" s="710"/>
      <c r="V455" s="710"/>
      <c r="W455" s="710"/>
      <c r="X455" s="710"/>
      <c r="Y455" s="710"/>
      <c r="Z455" s="710"/>
    </row>
    <row r="456" spans="1:26" ht="15.5">
      <c r="A456" s="707"/>
      <c r="B456" s="710"/>
      <c r="C456" s="708"/>
      <c r="D456" s="708"/>
      <c r="E456" s="708"/>
      <c r="F456" s="708"/>
      <c r="G456" s="710"/>
      <c r="H456" s="710"/>
      <c r="I456" s="710"/>
      <c r="J456" s="710"/>
      <c r="K456" s="710"/>
      <c r="L456" s="710"/>
      <c r="M456" s="710"/>
      <c r="N456" s="710"/>
      <c r="O456" s="710"/>
      <c r="P456" s="710"/>
      <c r="Q456" s="710"/>
      <c r="R456" s="710"/>
      <c r="S456" s="710"/>
      <c r="T456" s="710"/>
      <c r="U456" s="710"/>
      <c r="V456" s="710"/>
      <c r="W456" s="710"/>
      <c r="X456" s="710"/>
      <c r="Y456" s="710"/>
      <c r="Z456" s="710"/>
    </row>
    <row r="457" spans="1:26" ht="15.5">
      <c r="A457" s="707"/>
      <c r="B457" s="710"/>
      <c r="C457" s="708"/>
      <c r="D457" s="708"/>
      <c r="E457" s="708"/>
      <c r="F457" s="708"/>
      <c r="G457" s="710"/>
      <c r="H457" s="710"/>
      <c r="I457" s="710"/>
      <c r="J457" s="710"/>
      <c r="K457" s="710"/>
      <c r="L457" s="710"/>
      <c r="M457" s="710"/>
      <c r="N457" s="710"/>
      <c r="O457" s="710"/>
      <c r="P457" s="710"/>
      <c r="Q457" s="710"/>
      <c r="R457" s="710"/>
      <c r="S457" s="710"/>
      <c r="T457" s="710"/>
      <c r="U457" s="710"/>
      <c r="V457" s="710"/>
      <c r="W457" s="710"/>
      <c r="X457" s="710"/>
      <c r="Y457" s="710"/>
      <c r="Z457" s="710"/>
    </row>
    <row r="458" spans="1:26" ht="15.5">
      <c r="A458" s="707"/>
      <c r="B458" s="710"/>
      <c r="C458" s="708"/>
      <c r="D458" s="708"/>
      <c r="E458" s="708"/>
      <c r="F458" s="708"/>
      <c r="G458" s="710"/>
      <c r="H458" s="710"/>
      <c r="I458" s="710"/>
      <c r="J458" s="710"/>
      <c r="K458" s="710"/>
      <c r="L458" s="710"/>
      <c r="M458" s="710"/>
      <c r="N458" s="710"/>
      <c r="O458" s="710"/>
      <c r="P458" s="710"/>
      <c r="Q458" s="710"/>
      <c r="R458" s="710"/>
      <c r="S458" s="710"/>
      <c r="T458" s="710"/>
      <c r="U458" s="710"/>
      <c r="V458" s="710"/>
      <c r="W458" s="710"/>
      <c r="X458" s="710"/>
      <c r="Y458" s="710"/>
      <c r="Z458" s="710"/>
    </row>
    <row r="459" spans="1:26" ht="15.5">
      <c r="A459" s="707"/>
      <c r="B459" s="710"/>
      <c r="C459" s="708"/>
      <c r="D459" s="708"/>
      <c r="E459" s="708"/>
      <c r="F459" s="708"/>
      <c r="G459" s="710"/>
      <c r="H459" s="710"/>
      <c r="I459" s="710"/>
      <c r="J459" s="710"/>
      <c r="K459" s="710"/>
      <c r="L459" s="710"/>
      <c r="M459" s="710"/>
      <c r="N459" s="710"/>
      <c r="O459" s="710"/>
      <c r="P459" s="710"/>
      <c r="Q459" s="710"/>
      <c r="R459" s="710"/>
      <c r="S459" s="710"/>
      <c r="T459" s="710"/>
      <c r="U459" s="710"/>
      <c r="V459" s="710"/>
      <c r="W459" s="710"/>
      <c r="X459" s="710"/>
      <c r="Y459" s="710"/>
      <c r="Z459" s="710"/>
    </row>
    <row r="460" spans="1:26" ht="15.5">
      <c r="A460" s="707"/>
      <c r="B460" s="710"/>
      <c r="C460" s="708"/>
      <c r="D460" s="708"/>
      <c r="E460" s="708"/>
      <c r="F460" s="708"/>
      <c r="G460" s="710"/>
      <c r="H460" s="710"/>
      <c r="I460" s="710"/>
      <c r="J460" s="710"/>
      <c r="K460" s="710"/>
      <c r="L460" s="710"/>
      <c r="M460" s="710"/>
      <c r="N460" s="710"/>
      <c r="O460" s="710"/>
      <c r="P460" s="710"/>
      <c r="Q460" s="710"/>
      <c r="R460" s="710"/>
      <c r="S460" s="710"/>
      <c r="T460" s="710"/>
      <c r="U460" s="710"/>
      <c r="V460" s="710"/>
      <c r="W460" s="710"/>
      <c r="X460" s="710"/>
      <c r="Y460" s="710"/>
      <c r="Z460" s="710"/>
    </row>
    <row r="461" spans="1:26" ht="15.5">
      <c r="A461" s="707"/>
      <c r="B461" s="710"/>
      <c r="C461" s="708"/>
      <c r="D461" s="708"/>
      <c r="E461" s="708"/>
      <c r="F461" s="708"/>
      <c r="G461" s="710"/>
      <c r="H461" s="710"/>
      <c r="I461" s="710"/>
      <c r="J461" s="710"/>
      <c r="K461" s="710"/>
      <c r="L461" s="710"/>
      <c r="M461" s="710"/>
      <c r="N461" s="710"/>
      <c r="O461" s="710"/>
      <c r="P461" s="710"/>
      <c r="Q461" s="710"/>
      <c r="R461" s="710"/>
      <c r="S461" s="710"/>
      <c r="T461" s="710"/>
      <c r="U461" s="710"/>
      <c r="V461" s="710"/>
      <c r="W461" s="710"/>
      <c r="X461" s="710"/>
      <c r="Y461" s="710"/>
      <c r="Z461" s="710"/>
    </row>
    <row r="462" spans="1:26" ht="15.5">
      <c r="A462" s="707"/>
      <c r="B462" s="710"/>
      <c r="C462" s="708"/>
      <c r="D462" s="708"/>
      <c r="E462" s="708"/>
      <c r="F462" s="708"/>
      <c r="G462" s="710"/>
      <c r="H462" s="710"/>
      <c r="I462" s="710"/>
      <c r="J462" s="710"/>
      <c r="K462" s="710"/>
      <c r="L462" s="710"/>
      <c r="M462" s="710"/>
      <c r="N462" s="710"/>
      <c r="O462" s="710"/>
      <c r="P462" s="710"/>
      <c r="Q462" s="710"/>
      <c r="R462" s="710"/>
      <c r="S462" s="710"/>
      <c r="T462" s="710"/>
      <c r="U462" s="710"/>
      <c r="V462" s="710"/>
      <c r="W462" s="710"/>
      <c r="X462" s="710"/>
      <c r="Y462" s="710"/>
      <c r="Z462" s="710"/>
    </row>
    <row r="463" spans="1:26" ht="15.5">
      <c r="A463" s="707"/>
      <c r="B463" s="710"/>
      <c r="C463" s="708"/>
      <c r="D463" s="708"/>
      <c r="E463" s="708"/>
      <c r="F463" s="708"/>
      <c r="G463" s="710"/>
      <c r="H463" s="710"/>
      <c r="I463" s="710"/>
      <c r="J463" s="710"/>
      <c r="K463" s="710"/>
      <c r="L463" s="710"/>
      <c r="M463" s="710"/>
      <c r="N463" s="710"/>
      <c r="O463" s="710"/>
      <c r="P463" s="710"/>
      <c r="Q463" s="710"/>
      <c r="R463" s="710"/>
      <c r="S463" s="710"/>
      <c r="T463" s="710"/>
      <c r="U463" s="710"/>
      <c r="V463" s="710"/>
      <c r="W463" s="710"/>
      <c r="X463" s="710"/>
      <c r="Y463" s="710"/>
      <c r="Z463" s="710"/>
    </row>
    <row r="464" spans="1:26" ht="15.5">
      <c r="A464" s="707"/>
      <c r="B464" s="710"/>
      <c r="C464" s="708"/>
      <c r="D464" s="708"/>
      <c r="E464" s="708"/>
      <c r="F464" s="708"/>
      <c r="G464" s="710"/>
      <c r="H464" s="710"/>
      <c r="I464" s="710"/>
      <c r="J464" s="710"/>
      <c r="K464" s="710"/>
      <c r="L464" s="710"/>
      <c r="M464" s="710"/>
      <c r="N464" s="710"/>
      <c r="O464" s="710"/>
      <c r="P464" s="710"/>
      <c r="Q464" s="710"/>
      <c r="R464" s="710"/>
      <c r="S464" s="710"/>
      <c r="T464" s="710"/>
      <c r="U464" s="710"/>
      <c r="V464" s="710"/>
      <c r="W464" s="710"/>
      <c r="X464" s="710"/>
      <c r="Y464" s="710"/>
      <c r="Z464" s="710"/>
    </row>
    <row r="465" spans="1:26" ht="15.5">
      <c r="A465" s="707"/>
      <c r="B465" s="710"/>
      <c r="C465" s="708"/>
      <c r="D465" s="708"/>
      <c r="E465" s="708"/>
      <c r="F465" s="708"/>
      <c r="G465" s="710"/>
      <c r="H465" s="710"/>
      <c r="I465" s="710"/>
      <c r="J465" s="710"/>
      <c r="K465" s="710"/>
      <c r="L465" s="710"/>
      <c r="M465" s="710"/>
      <c r="N465" s="710"/>
      <c r="O465" s="710"/>
      <c r="P465" s="710"/>
      <c r="Q465" s="710"/>
      <c r="R465" s="710"/>
      <c r="S465" s="710"/>
      <c r="T465" s="710"/>
      <c r="U465" s="710"/>
      <c r="V465" s="710"/>
      <c r="W465" s="710"/>
      <c r="X465" s="710"/>
      <c r="Y465" s="710"/>
      <c r="Z465" s="710"/>
    </row>
    <row r="466" spans="1:26" ht="15.5">
      <c r="A466" s="707"/>
      <c r="B466" s="710"/>
      <c r="C466" s="708"/>
      <c r="D466" s="708"/>
      <c r="E466" s="708"/>
      <c r="F466" s="708"/>
      <c r="G466" s="710"/>
      <c r="H466" s="710"/>
      <c r="I466" s="710"/>
      <c r="J466" s="710"/>
      <c r="K466" s="710"/>
      <c r="L466" s="710"/>
      <c r="M466" s="710"/>
      <c r="N466" s="710"/>
      <c r="O466" s="710"/>
      <c r="P466" s="710"/>
      <c r="Q466" s="710"/>
      <c r="R466" s="710"/>
      <c r="S466" s="710"/>
      <c r="T466" s="710"/>
      <c r="U466" s="710"/>
      <c r="V466" s="710"/>
      <c r="W466" s="710"/>
      <c r="X466" s="710"/>
      <c r="Y466" s="710"/>
      <c r="Z466" s="710"/>
    </row>
    <row r="467" spans="1:26" ht="15.5">
      <c r="A467" s="707"/>
      <c r="B467" s="710"/>
      <c r="C467" s="708"/>
      <c r="D467" s="708"/>
      <c r="E467" s="708"/>
      <c r="F467" s="708"/>
      <c r="G467" s="710"/>
      <c r="H467" s="710"/>
      <c r="I467" s="710"/>
      <c r="J467" s="710"/>
      <c r="K467" s="710"/>
      <c r="L467" s="710"/>
      <c r="M467" s="710"/>
      <c r="N467" s="710"/>
      <c r="O467" s="710"/>
      <c r="P467" s="710"/>
      <c r="Q467" s="710"/>
      <c r="R467" s="710"/>
      <c r="S467" s="710"/>
      <c r="T467" s="710"/>
      <c r="U467" s="710"/>
      <c r="V467" s="710"/>
      <c r="W467" s="710"/>
      <c r="X467" s="710"/>
      <c r="Y467" s="710"/>
      <c r="Z467" s="710"/>
    </row>
    <row r="468" spans="1:26" ht="15.5">
      <c r="A468" s="707"/>
      <c r="B468" s="710"/>
      <c r="C468" s="708"/>
      <c r="D468" s="708"/>
      <c r="E468" s="708"/>
      <c r="F468" s="708"/>
      <c r="G468" s="710"/>
      <c r="H468" s="710"/>
      <c r="I468" s="710"/>
      <c r="J468" s="710"/>
      <c r="K468" s="710"/>
      <c r="L468" s="710"/>
      <c r="M468" s="710"/>
      <c r="N468" s="710"/>
      <c r="O468" s="710"/>
      <c r="P468" s="710"/>
      <c r="Q468" s="710"/>
      <c r="R468" s="710"/>
      <c r="S468" s="710"/>
      <c r="T468" s="710"/>
      <c r="U468" s="710"/>
      <c r="V468" s="710"/>
      <c r="W468" s="710"/>
      <c r="X468" s="710"/>
      <c r="Y468" s="710"/>
      <c r="Z468" s="710"/>
    </row>
    <row r="469" spans="1:26" ht="15.5">
      <c r="A469" s="707"/>
      <c r="B469" s="710"/>
      <c r="C469" s="708"/>
      <c r="D469" s="708"/>
      <c r="E469" s="708"/>
      <c r="F469" s="708"/>
      <c r="G469" s="710"/>
      <c r="H469" s="710"/>
      <c r="I469" s="710"/>
      <c r="J469" s="710"/>
      <c r="K469" s="710"/>
      <c r="L469" s="710"/>
      <c r="M469" s="710"/>
      <c r="N469" s="710"/>
      <c r="O469" s="710"/>
      <c r="P469" s="710"/>
      <c r="Q469" s="710"/>
      <c r="R469" s="710"/>
      <c r="S469" s="710"/>
      <c r="T469" s="710"/>
      <c r="U469" s="710"/>
      <c r="V469" s="710"/>
      <c r="W469" s="710"/>
      <c r="X469" s="710"/>
      <c r="Y469" s="710"/>
      <c r="Z469" s="710"/>
    </row>
    <row r="470" spans="1:26" ht="15.5">
      <c r="A470" s="707"/>
      <c r="B470" s="710"/>
      <c r="C470" s="708"/>
      <c r="D470" s="708"/>
      <c r="E470" s="708"/>
      <c r="F470" s="708"/>
      <c r="G470" s="710"/>
      <c r="H470" s="710"/>
      <c r="I470" s="710"/>
      <c r="J470" s="710"/>
      <c r="K470" s="710"/>
      <c r="L470" s="710"/>
      <c r="M470" s="710"/>
      <c r="N470" s="710"/>
      <c r="O470" s="710"/>
      <c r="P470" s="710"/>
      <c r="Q470" s="710"/>
      <c r="R470" s="710"/>
      <c r="S470" s="710"/>
      <c r="T470" s="710"/>
      <c r="U470" s="710"/>
      <c r="V470" s="710"/>
      <c r="W470" s="710"/>
      <c r="X470" s="710"/>
      <c r="Y470" s="710"/>
      <c r="Z470" s="710"/>
    </row>
    <row r="471" spans="1:26" ht="15.5">
      <c r="A471" s="707"/>
      <c r="B471" s="710"/>
      <c r="C471" s="708"/>
      <c r="D471" s="708"/>
      <c r="E471" s="708"/>
      <c r="F471" s="708"/>
      <c r="G471" s="710"/>
      <c r="H471" s="710"/>
      <c r="I471" s="710"/>
      <c r="J471" s="710"/>
      <c r="K471" s="710"/>
      <c r="L471" s="710"/>
      <c r="M471" s="710"/>
      <c r="N471" s="710"/>
      <c r="O471" s="710"/>
      <c r="P471" s="710"/>
      <c r="Q471" s="710"/>
      <c r="R471" s="710"/>
      <c r="S471" s="710"/>
      <c r="T471" s="710"/>
      <c r="U471" s="710"/>
      <c r="V471" s="710"/>
      <c r="W471" s="710"/>
      <c r="X471" s="710"/>
      <c r="Y471" s="710"/>
      <c r="Z471" s="710"/>
    </row>
    <row r="472" spans="1:26" ht="15.5">
      <c r="A472" s="707"/>
      <c r="B472" s="710"/>
      <c r="C472" s="708"/>
      <c r="D472" s="708"/>
      <c r="E472" s="708"/>
      <c r="F472" s="708"/>
      <c r="G472" s="710"/>
      <c r="H472" s="710"/>
      <c r="I472" s="710"/>
      <c r="J472" s="710"/>
      <c r="K472" s="710"/>
      <c r="L472" s="710"/>
      <c r="M472" s="710"/>
      <c r="N472" s="710"/>
      <c r="O472" s="710"/>
      <c r="P472" s="710"/>
      <c r="Q472" s="710"/>
      <c r="R472" s="710"/>
      <c r="S472" s="710"/>
      <c r="T472" s="710"/>
      <c r="U472" s="710"/>
      <c r="V472" s="710"/>
      <c r="W472" s="710"/>
      <c r="X472" s="710"/>
      <c r="Y472" s="710"/>
      <c r="Z472" s="710"/>
    </row>
    <row r="473" spans="1:26" ht="15.5">
      <c r="A473" s="707"/>
      <c r="B473" s="710"/>
      <c r="C473" s="708"/>
      <c r="D473" s="708"/>
      <c r="E473" s="708"/>
      <c r="F473" s="708"/>
      <c r="G473" s="710"/>
      <c r="H473" s="710"/>
      <c r="I473" s="710"/>
      <c r="J473" s="710"/>
      <c r="K473" s="710"/>
      <c r="L473" s="710"/>
      <c r="M473" s="710"/>
      <c r="N473" s="710"/>
      <c r="O473" s="710"/>
      <c r="P473" s="710"/>
      <c r="Q473" s="710"/>
      <c r="R473" s="710"/>
      <c r="S473" s="710"/>
      <c r="T473" s="710"/>
      <c r="U473" s="710"/>
      <c r="V473" s="710"/>
      <c r="W473" s="710"/>
      <c r="X473" s="710"/>
      <c r="Y473" s="710"/>
      <c r="Z473" s="710"/>
    </row>
    <row r="474" spans="1:26" ht="15.5">
      <c r="A474" s="707"/>
      <c r="B474" s="710"/>
      <c r="C474" s="708"/>
      <c r="D474" s="708"/>
      <c r="E474" s="708"/>
      <c r="F474" s="708"/>
      <c r="G474" s="710"/>
      <c r="H474" s="710"/>
      <c r="I474" s="710"/>
      <c r="J474" s="710"/>
      <c r="K474" s="710"/>
      <c r="L474" s="710"/>
      <c r="M474" s="710"/>
      <c r="N474" s="710"/>
      <c r="O474" s="710"/>
      <c r="P474" s="710"/>
      <c r="Q474" s="710"/>
      <c r="R474" s="710"/>
      <c r="S474" s="710"/>
      <c r="T474" s="710"/>
      <c r="U474" s="710"/>
      <c r="V474" s="710"/>
      <c r="W474" s="710"/>
      <c r="X474" s="710"/>
      <c r="Y474" s="710"/>
      <c r="Z474" s="710"/>
    </row>
    <row r="475" spans="1:26" ht="15.5">
      <c r="A475" s="707"/>
      <c r="B475" s="710"/>
      <c r="C475" s="708"/>
      <c r="D475" s="708"/>
      <c r="E475" s="708"/>
      <c r="F475" s="708"/>
      <c r="G475" s="710"/>
      <c r="H475" s="710"/>
      <c r="I475" s="710"/>
      <c r="J475" s="710"/>
      <c r="K475" s="710"/>
      <c r="L475" s="710"/>
      <c r="M475" s="710"/>
      <c r="N475" s="710"/>
      <c r="O475" s="710"/>
      <c r="P475" s="710"/>
      <c r="Q475" s="710"/>
      <c r="R475" s="710"/>
      <c r="S475" s="710"/>
      <c r="T475" s="710"/>
      <c r="U475" s="710"/>
      <c r="V475" s="710"/>
      <c r="W475" s="710"/>
      <c r="X475" s="710"/>
      <c r="Y475" s="710"/>
      <c r="Z475" s="710"/>
    </row>
    <row r="476" spans="1:26" ht="15.5">
      <c r="A476" s="707"/>
      <c r="B476" s="710"/>
      <c r="C476" s="708"/>
      <c r="D476" s="708"/>
      <c r="E476" s="708"/>
      <c r="F476" s="708"/>
      <c r="G476" s="710"/>
      <c r="H476" s="710"/>
      <c r="I476" s="710"/>
      <c r="J476" s="710"/>
      <c r="K476" s="710"/>
      <c r="L476" s="710"/>
      <c r="M476" s="710"/>
      <c r="N476" s="710"/>
      <c r="O476" s="710"/>
      <c r="P476" s="710"/>
      <c r="Q476" s="710"/>
      <c r="R476" s="710"/>
      <c r="S476" s="710"/>
      <c r="T476" s="710"/>
      <c r="U476" s="710"/>
      <c r="V476" s="710"/>
      <c r="W476" s="710"/>
      <c r="X476" s="710"/>
      <c r="Y476" s="710"/>
      <c r="Z476" s="710"/>
    </row>
    <row r="477" spans="1:26" ht="15.5">
      <c r="A477" s="707"/>
      <c r="B477" s="710"/>
      <c r="C477" s="708"/>
      <c r="D477" s="708"/>
      <c r="E477" s="708"/>
      <c r="F477" s="708"/>
      <c r="G477" s="710"/>
      <c r="H477" s="710"/>
      <c r="I477" s="710"/>
      <c r="J477" s="710"/>
      <c r="K477" s="710"/>
      <c r="L477" s="710"/>
      <c r="M477" s="710"/>
      <c r="N477" s="710"/>
      <c r="O477" s="710"/>
      <c r="P477" s="710"/>
      <c r="Q477" s="710"/>
      <c r="R477" s="710"/>
      <c r="S477" s="710"/>
      <c r="T477" s="710"/>
      <c r="U477" s="710"/>
      <c r="V477" s="710"/>
      <c r="W477" s="710"/>
      <c r="X477" s="710"/>
      <c r="Y477" s="710"/>
      <c r="Z477" s="710"/>
    </row>
    <row r="478" spans="1:26" ht="15.5">
      <c r="A478" s="707"/>
      <c r="B478" s="710"/>
      <c r="C478" s="708"/>
      <c r="D478" s="708"/>
      <c r="E478" s="708"/>
      <c r="F478" s="708"/>
      <c r="G478" s="710"/>
      <c r="H478" s="710"/>
      <c r="I478" s="710"/>
      <c r="J478" s="710"/>
      <c r="K478" s="710"/>
      <c r="L478" s="710"/>
      <c r="M478" s="710"/>
      <c r="N478" s="710"/>
      <c r="O478" s="710"/>
      <c r="P478" s="710"/>
      <c r="Q478" s="710"/>
      <c r="R478" s="710"/>
      <c r="S478" s="710"/>
      <c r="T478" s="710"/>
      <c r="U478" s="710"/>
      <c r="V478" s="710"/>
      <c r="W478" s="710"/>
      <c r="X478" s="710"/>
      <c r="Y478" s="710"/>
      <c r="Z478" s="710"/>
    </row>
    <row r="479" spans="1:26" ht="15.5">
      <c r="A479" s="707"/>
      <c r="B479" s="710"/>
      <c r="C479" s="708"/>
      <c r="D479" s="708"/>
      <c r="E479" s="708"/>
      <c r="F479" s="708"/>
      <c r="G479" s="710"/>
      <c r="H479" s="710"/>
      <c r="I479" s="710"/>
      <c r="J479" s="710"/>
      <c r="K479" s="710"/>
      <c r="L479" s="710"/>
      <c r="M479" s="710"/>
      <c r="N479" s="710"/>
      <c r="O479" s="710"/>
      <c r="P479" s="710"/>
      <c r="Q479" s="710"/>
      <c r="R479" s="710"/>
      <c r="S479" s="710"/>
      <c r="T479" s="710"/>
      <c r="U479" s="710"/>
      <c r="V479" s="710"/>
      <c r="W479" s="710"/>
      <c r="X479" s="710"/>
      <c r="Y479" s="710"/>
      <c r="Z479" s="710"/>
    </row>
    <row r="480" spans="1:26" ht="15.5">
      <c r="A480" s="707"/>
      <c r="B480" s="710"/>
      <c r="C480" s="708"/>
      <c r="D480" s="708"/>
      <c r="E480" s="708"/>
      <c r="F480" s="708"/>
      <c r="G480" s="710"/>
      <c r="H480" s="710"/>
      <c r="I480" s="710"/>
      <c r="J480" s="710"/>
      <c r="K480" s="710"/>
      <c r="L480" s="710"/>
      <c r="M480" s="710"/>
      <c r="N480" s="710"/>
      <c r="O480" s="710"/>
      <c r="P480" s="710"/>
      <c r="Q480" s="710"/>
      <c r="R480" s="710"/>
      <c r="S480" s="710"/>
      <c r="T480" s="710"/>
      <c r="U480" s="710"/>
      <c r="V480" s="710"/>
      <c r="W480" s="710"/>
      <c r="X480" s="710"/>
      <c r="Y480" s="710"/>
      <c r="Z480" s="710"/>
    </row>
    <row r="481" spans="1:26" ht="15.5">
      <c r="A481" s="707"/>
      <c r="B481" s="710"/>
      <c r="C481" s="708"/>
      <c r="D481" s="708"/>
      <c r="E481" s="708"/>
      <c r="F481" s="708"/>
      <c r="G481" s="710"/>
      <c r="H481" s="710"/>
      <c r="I481" s="710"/>
      <c r="J481" s="710"/>
      <c r="K481" s="710"/>
      <c r="L481" s="710"/>
      <c r="M481" s="710"/>
      <c r="N481" s="710"/>
      <c r="O481" s="710"/>
      <c r="P481" s="710"/>
      <c r="Q481" s="710"/>
      <c r="R481" s="710"/>
      <c r="S481" s="710"/>
      <c r="T481" s="710"/>
      <c r="U481" s="710"/>
      <c r="V481" s="710"/>
      <c r="W481" s="710"/>
      <c r="X481" s="710"/>
      <c r="Y481" s="710"/>
      <c r="Z481" s="710"/>
    </row>
    <row r="482" spans="1:26" ht="15.5">
      <c r="A482" s="707"/>
      <c r="B482" s="710"/>
      <c r="C482" s="708"/>
      <c r="D482" s="708"/>
      <c r="E482" s="708"/>
      <c r="F482" s="708"/>
      <c r="G482" s="710"/>
      <c r="H482" s="710"/>
      <c r="I482" s="710"/>
      <c r="J482" s="710"/>
      <c r="K482" s="710"/>
      <c r="L482" s="710"/>
      <c r="M482" s="710"/>
      <c r="N482" s="710"/>
      <c r="O482" s="710"/>
      <c r="P482" s="710"/>
      <c r="Q482" s="710"/>
      <c r="R482" s="710"/>
      <c r="S482" s="710"/>
      <c r="T482" s="710"/>
      <c r="U482" s="710"/>
      <c r="V482" s="710"/>
      <c r="W482" s="710"/>
      <c r="X482" s="710"/>
      <c r="Y482" s="710"/>
      <c r="Z482" s="710"/>
    </row>
    <row r="483" spans="1:26" ht="15.5">
      <c r="A483" s="707"/>
      <c r="B483" s="710"/>
      <c r="C483" s="708"/>
      <c r="D483" s="708"/>
      <c r="E483" s="708"/>
      <c r="F483" s="708"/>
      <c r="G483" s="710"/>
      <c r="H483" s="710"/>
      <c r="I483" s="710"/>
      <c r="J483" s="710"/>
      <c r="K483" s="710"/>
      <c r="L483" s="710"/>
      <c r="M483" s="710"/>
      <c r="N483" s="710"/>
      <c r="O483" s="710"/>
      <c r="P483" s="710"/>
      <c r="Q483" s="710"/>
      <c r="R483" s="710"/>
      <c r="S483" s="710"/>
      <c r="T483" s="710"/>
      <c r="U483" s="710"/>
      <c r="V483" s="710"/>
      <c r="W483" s="710"/>
      <c r="X483" s="710"/>
      <c r="Y483" s="710"/>
      <c r="Z483" s="710"/>
    </row>
    <row r="484" spans="1:26" ht="15.5">
      <c r="A484" s="707"/>
      <c r="B484" s="710"/>
      <c r="C484" s="708"/>
      <c r="D484" s="708"/>
      <c r="E484" s="708"/>
      <c r="F484" s="708"/>
      <c r="G484" s="710"/>
      <c r="H484" s="710"/>
      <c r="I484" s="710"/>
      <c r="J484" s="710"/>
      <c r="K484" s="710"/>
      <c r="L484" s="710"/>
      <c r="M484" s="710"/>
      <c r="N484" s="710"/>
      <c r="O484" s="710"/>
      <c r="P484" s="710"/>
      <c r="Q484" s="710"/>
      <c r="R484" s="710"/>
      <c r="S484" s="710"/>
      <c r="T484" s="710"/>
      <c r="U484" s="710"/>
      <c r="V484" s="710"/>
      <c r="W484" s="710"/>
      <c r="X484" s="710"/>
      <c r="Y484" s="710"/>
      <c r="Z484" s="710"/>
    </row>
    <row r="485" spans="1:26" ht="15.5">
      <c r="A485" s="707"/>
      <c r="B485" s="710"/>
      <c r="C485" s="708"/>
      <c r="D485" s="708"/>
      <c r="E485" s="708"/>
      <c r="F485" s="708"/>
      <c r="G485" s="710"/>
      <c r="H485" s="710"/>
      <c r="I485" s="710"/>
      <c r="J485" s="710"/>
      <c r="K485" s="710"/>
      <c r="L485" s="710"/>
      <c r="M485" s="710"/>
      <c r="N485" s="710"/>
      <c r="O485" s="710"/>
      <c r="P485" s="710"/>
      <c r="Q485" s="710"/>
      <c r="R485" s="710"/>
      <c r="S485" s="710"/>
      <c r="T485" s="710"/>
      <c r="U485" s="710"/>
      <c r="V485" s="710"/>
      <c r="W485" s="710"/>
      <c r="X485" s="710"/>
      <c r="Y485" s="710"/>
      <c r="Z485" s="710"/>
    </row>
    <row r="486" spans="1:26" ht="15.5">
      <c r="A486" s="707"/>
      <c r="B486" s="710"/>
      <c r="C486" s="708"/>
      <c r="D486" s="708"/>
      <c r="E486" s="708"/>
      <c r="F486" s="708"/>
      <c r="G486" s="710"/>
      <c r="H486" s="710"/>
      <c r="I486" s="710"/>
      <c r="J486" s="710"/>
      <c r="K486" s="710"/>
      <c r="L486" s="710"/>
      <c r="M486" s="710"/>
      <c r="N486" s="710"/>
      <c r="O486" s="710"/>
      <c r="P486" s="710"/>
      <c r="Q486" s="710"/>
      <c r="R486" s="710"/>
      <c r="S486" s="710"/>
      <c r="T486" s="710"/>
      <c r="U486" s="710"/>
      <c r="V486" s="710"/>
      <c r="W486" s="710"/>
      <c r="X486" s="710"/>
      <c r="Y486" s="710"/>
      <c r="Z486" s="710"/>
    </row>
    <row r="487" spans="1:26" ht="15.5">
      <c r="A487" s="707"/>
      <c r="B487" s="710"/>
      <c r="C487" s="708"/>
      <c r="D487" s="708"/>
      <c r="E487" s="708"/>
      <c r="F487" s="708"/>
      <c r="G487" s="710"/>
      <c r="H487" s="710"/>
      <c r="I487" s="710"/>
      <c r="J487" s="710"/>
      <c r="K487" s="710"/>
      <c r="L487" s="710"/>
      <c r="M487" s="710"/>
      <c r="N487" s="710"/>
      <c r="O487" s="710"/>
      <c r="P487" s="710"/>
      <c r="Q487" s="710"/>
      <c r="R487" s="710"/>
      <c r="S487" s="710"/>
      <c r="T487" s="710"/>
      <c r="U487" s="710"/>
      <c r="V487" s="710"/>
      <c r="W487" s="710"/>
      <c r="X487" s="710"/>
      <c r="Y487" s="710"/>
      <c r="Z487" s="710"/>
    </row>
    <row r="488" spans="1:26" ht="15.5">
      <c r="A488" s="707"/>
      <c r="B488" s="710"/>
      <c r="C488" s="708"/>
      <c r="D488" s="708"/>
      <c r="E488" s="708"/>
      <c r="F488" s="708"/>
      <c r="G488" s="710"/>
      <c r="H488" s="710"/>
      <c r="I488" s="710"/>
      <c r="J488" s="710"/>
      <c r="K488" s="710"/>
      <c r="L488" s="710"/>
      <c r="M488" s="710"/>
      <c r="N488" s="710"/>
      <c r="O488" s="710"/>
      <c r="P488" s="710"/>
      <c r="Q488" s="710"/>
      <c r="R488" s="710"/>
      <c r="S488" s="710"/>
      <c r="T488" s="710"/>
      <c r="U488" s="710"/>
      <c r="V488" s="710"/>
      <c r="W488" s="710"/>
      <c r="X488" s="710"/>
      <c r="Y488" s="710"/>
      <c r="Z488" s="710"/>
    </row>
    <row r="489" spans="1:26" ht="15.5">
      <c r="A489" s="707"/>
      <c r="B489" s="710"/>
      <c r="C489" s="708"/>
      <c r="D489" s="708"/>
      <c r="E489" s="708"/>
      <c r="F489" s="708"/>
      <c r="G489" s="710"/>
      <c r="H489" s="710"/>
      <c r="I489" s="710"/>
      <c r="J489" s="710"/>
      <c r="K489" s="710"/>
      <c r="L489" s="710"/>
      <c r="M489" s="710"/>
      <c r="N489" s="710"/>
      <c r="O489" s="710"/>
      <c r="P489" s="710"/>
      <c r="Q489" s="710"/>
      <c r="R489" s="710"/>
      <c r="S489" s="710"/>
      <c r="T489" s="710"/>
      <c r="U489" s="710"/>
      <c r="V489" s="710"/>
      <c r="W489" s="710"/>
      <c r="X489" s="710"/>
      <c r="Y489" s="710"/>
      <c r="Z489" s="710"/>
    </row>
    <row r="490" spans="1:26" ht="15.5">
      <c r="A490" s="707"/>
      <c r="B490" s="710"/>
      <c r="C490" s="708"/>
      <c r="D490" s="708"/>
      <c r="E490" s="708"/>
      <c r="F490" s="708"/>
      <c r="G490" s="710"/>
      <c r="H490" s="710"/>
      <c r="I490" s="710"/>
      <c r="J490" s="710"/>
      <c r="K490" s="710"/>
      <c r="L490" s="710"/>
      <c r="M490" s="710"/>
      <c r="N490" s="710"/>
      <c r="O490" s="710"/>
      <c r="P490" s="710"/>
      <c r="Q490" s="710"/>
      <c r="R490" s="710"/>
      <c r="S490" s="710"/>
      <c r="T490" s="710"/>
      <c r="U490" s="710"/>
      <c r="V490" s="710"/>
      <c r="W490" s="710"/>
      <c r="X490" s="710"/>
      <c r="Y490" s="710"/>
      <c r="Z490" s="710"/>
    </row>
    <row r="491" spans="1:26" ht="15.5">
      <c r="A491" s="707"/>
      <c r="B491" s="710"/>
      <c r="C491" s="708"/>
      <c r="D491" s="708"/>
      <c r="E491" s="708"/>
      <c r="F491" s="708"/>
      <c r="G491" s="710"/>
      <c r="H491" s="710"/>
      <c r="I491" s="710"/>
      <c r="J491" s="710"/>
      <c r="K491" s="710"/>
      <c r="L491" s="710"/>
      <c r="M491" s="710"/>
      <c r="N491" s="710"/>
      <c r="O491" s="710"/>
      <c r="P491" s="710"/>
      <c r="Q491" s="710"/>
      <c r="R491" s="710"/>
      <c r="S491" s="710"/>
      <c r="T491" s="710"/>
      <c r="U491" s="710"/>
      <c r="V491" s="710"/>
      <c r="W491" s="710"/>
      <c r="X491" s="710"/>
      <c r="Y491" s="710"/>
      <c r="Z491" s="710"/>
    </row>
    <row r="492" spans="1:26" ht="15.5">
      <c r="A492" s="707"/>
      <c r="B492" s="710"/>
      <c r="C492" s="708"/>
      <c r="D492" s="708"/>
      <c r="E492" s="708"/>
      <c r="F492" s="708"/>
      <c r="G492" s="710"/>
      <c r="H492" s="710"/>
      <c r="I492" s="710"/>
      <c r="J492" s="710"/>
      <c r="K492" s="710"/>
      <c r="L492" s="710"/>
      <c r="M492" s="710"/>
      <c r="N492" s="710"/>
      <c r="O492" s="710"/>
      <c r="P492" s="710"/>
      <c r="Q492" s="710"/>
      <c r="R492" s="710"/>
      <c r="S492" s="710"/>
      <c r="T492" s="710"/>
      <c r="U492" s="710"/>
      <c r="V492" s="710"/>
      <c r="W492" s="710"/>
      <c r="X492" s="710"/>
      <c r="Y492" s="710"/>
      <c r="Z492" s="710"/>
    </row>
    <row r="493" spans="1:26" ht="15.5">
      <c r="A493" s="707"/>
      <c r="B493" s="710"/>
      <c r="C493" s="708"/>
      <c r="D493" s="708"/>
      <c r="E493" s="708"/>
      <c r="F493" s="708"/>
      <c r="G493" s="710"/>
      <c r="H493" s="710"/>
      <c r="I493" s="710"/>
      <c r="J493" s="710"/>
      <c r="K493" s="710"/>
      <c r="L493" s="710"/>
      <c r="M493" s="710"/>
      <c r="N493" s="710"/>
      <c r="O493" s="710"/>
      <c r="P493" s="710"/>
      <c r="Q493" s="710"/>
      <c r="R493" s="710"/>
      <c r="S493" s="710"/>
      <c r="T493" s="710"/>
      <c r="U493" s="710"/>
      <c r="V493" s="710"/>
      <c r="W493" s="710"/>
      <c r="X493" s="710"/>
      <c r="Y493" s="710"/>
      <c r="Z493" s="710"/>
    </row>
    <row r="494" spans="1:26" ht="15.5">
      <c r="A494" s="707"/>
      <c r="B494" s="710"/>
      <c r="C494" s="708"/>
      <c r="D494" s="708"/>
      <c r="E494" s="708"/>
      <c r="F494" s="708"/>
      <c r="G494" s="710"/>
      <c r="H494" s="710"/>
      <c r="I494" s="710"/>
      <c r="J494" s="710"/>
      <c r="K494" s="710"/>
      <c r="L494" s="710"/>
      <c r="M494" s="710"/>
      <c r="N494" s="710"/>
      <c r="O494" s="710"/>
      <c r="P494" s="710"/>
      <c r="Q494" s="710"/>
      <c r="R494" s="710"/>
      <c r="S494" s="710"/>
      <c r="T494" s="710"/>
      <c r="U494" s="710"/>
      <c r="V494" s="710"/>
      <c r="W494" s="710"/>
      <c r="X494" s="710"/>
      <c r="Y494" s="710"/>
      <c r="Z494" s="710"/>
    </row>
    <row r="495" spans="1:26" ht="15.5">
      <c r="A495" s="707"/>
      <c r="B495" s="710"/>
      <c r="C495" s="708"/>
      <c r="D495" s="708"/>
      <c r="E495" s="708"/>
      <c r="F495" s="708"/>
      <c r="G495" s="710"/>
      <c r="H495" s="710"/>
      <c r="I495" s="710"/>
      <c r="J495" s="710"/>
      <c r="K495" s="710"/>
      <c r="L495" s="710"/>
      <c r="M495" s="710"/>
      <c r="N495" s="710"/>
      <c r="O495" s="710"/>
      <c r="P495" s="710"/>
      <c r="Q495" s="710"/>
      <c r="R495" s="710"/>
      <c r="S495" s="710"/>
      <c r="T495" s="710"/>
      <c r="U495" s="710"/>
      <c r="V495" s="710"/>
      <c r="W495" s="710"/>
      <c r="X495" s="710"/>
      <c r="Y495" s="710"/>
      <c r="Z495" s="710"/>
    </row>
    <row r="496" spans="1:26" ht="15.5">
      <c r="A496" s="707"/>
      <c r="B496" s="710"/>
      <c r="C496" s="708"/>
      <c r="D496" s="708"/>
      <c r="E496" s="708"/>
      <c r="F496" s="708"/>
      <c r="G496" s="710"/>
      <c r="H496" s="710"/>
      <c r="I496" s="710"/>
      <c r="J496" s="710"/>
      <c r="K496" s="710"/>
      <c r="L496" s="710"/>
      <c r="M496" s="710"/>
      <c r="N496" s="710"/>
      <c r="O496" s="710"/>
      <c r="P496" s="710"/>
      <c r="Q496" s="710"/>
      <c r="R496" s="710"/>
      <c r="S496" s="710"/>
      <c r="T496" s="710"/>
      <c r="U496" s="710"/>
      <c r="V496" s="710"/>
      <c r="W496" s="710"/>
      <c r="X496" s="710"/>
      <c r="Y496" s="710"/>
      <c r="Z496" s="710"/>
    </row>
    <row r="497" spans="1:26" ht="15.5">
      <c r="A497" s="707"/>
      <c r="B497" s="710"/>
      <c r="C497" s="708"/>
      <c r="D497" s="708"/>
      <c r="E497" s="708"/>
      <c r="F497" s="708"/>
      <c r="G497" s="710"/>
      <c r="H497" s="710"/>
      <c r="I497" s="710"/>
      <c r="J497" s="710"/>
      <c r="K497" s="710"/>
      <c r="L497" s="710"/>
      <c r="M497" s="710"/>
      <c r="N497" s="710"/>
      <c r="O497" s="710"/>
      <c r="P497" s="710"/>
      <c r="Q497" s="710"/>
      <c r="R497" s="710"/>
      <c r="S497" s="710"/>
      <c r="T497" s="710"/>
      <c r="U497" s="710"/>
      <c r="V497" s="710"/>
      <c r="W497" s="710"/>
      <c r="X497" s="710"/>
      <c r="Y497" s="710"/>
      <c r="Z497" s="710"/>
    </row>
    <row r="498" spans="1:26" ht="15.5">
      <c r="A498" s="707"/>
      <c r="B498" s="710"/>
      <c r="C498" s="708"/>
      <c r="D498" s="708"/>
      <c r="E498" s="708"/>
      <c r="F498" s="708"/>
      <c r="G498" s="710"/>
      <c r="H498" s="710"/>
      <c r="I498" s="710"/>
      <c r="J498" s="710"/>
      <c r="K498" s="710"/>
      <c r="L498" s="710"/>
      <c r="M498" s="710"/>
      <c r="N498" s="710"/>
      <c r="O498" s="710"/>
      <c r="P498" s="710"/>
      <c r="Q498" s="710"/>
      <c r="R498" s="710"/>
      <c r="S498" s="710"/>
      <c r="T498" s="710"/>
      <c r="U498" s="710"/>
      <c r="V498" s="710"/>
      <c r="W498" s="710"/>
      <c r="X498" s="710"/>
      <c r="Y498" s="710"/>
      <c r="Z498" s="710"/>
    </row>
    <row r="499" spans="1:26" ht="15.5">
      <c r="A499" s="707"/>
      <c r="B499" s="710"/>
      <c r="C499" s="708"/>
      <c r="D499" s="708"/>
      <c r="E499" s="708"/>
      <c r="F499" s="708"/>
      <c r="G499" s="710"/>
      <c r="H499" s="710"/>
      <c r="I499" s="710"/>
      <c r="J499" s="710"/>
      <c r="K499" s="710"/>
      <c r="L499" s="710"/>
      <c r="M499" s="710"/>
      <c r="N499" s="710"/>
      <c r="O499" s="710"/>
      <c r="P499" s="710"/>
      <c r="Q499" s="710"/>
      <c r="R499" s="710"/>
      <c r="S499" s="710"/>
      <c r="T499" s="710"/>
      <c r="U499" s="710"/>
      <c r="V499" s="710"/>
      <c r="W499" s="710"/>
      <c r="X499" s="710"/>
      <c r="Y499" s="710"/>
      <c r="Z499" s="710"/>
    </row>
    <row r="500" spans="1:26" ht="15.5">
      <c r="A500" s="707"/>
      <c r="B500" s="710"/>
      <c r="C500" s="708"/>
      <c r="D500" s="708"/>
      <c r="E500" s="708"/>
      <c r="F500" s="708"/>
      <c r="G500" s="710"/>
      <c r="H500" s="710"/>
      <c r="I500" s="710"/>
      <c r="J500" s="710"/>
      <c r="K500" s="710"/>
      <c r="L500" s="710"/>
      <c r="M500" s="710"/>
      <c r="N500" s="710"/>
      <c r="O500" s="710"/>
      <c r="P500" s="710"/>
      <c r="Q500" s="710"/>
      <c r="R500" s="710"/>
      <c r="S500" s="710"/>
      <c r="T500" s="710"/>
      <c r="U500" s="710"/>
      <c r="V500" s="710"/>
      <c r="W500" s="710"/>
      <c r="X500" s="710"/>
      <c r="Y500" s="710"/>
      <c r="Z500" s="710"/>
    </row>
    <row r="501" spans="1:26" ht="15.5">
      <c r="A501" s="707"/>
      <c r="B501" s="710"/>
      <c r="C501" s="708"/>
      <c r="D501" s="708"/>
      <c r="E501" s="708"/>
      <c r="F501" s="708"/>
      <c r="G501" s="710"/>
      <c r="H501" s="710"/>
      <c r="I501" s="710"/>
      <c r="J501" s="710"/>
      <c r="K501" s="710"/>
      <c r="L501" s="710"/>
      <c r="M501" s="710"/>
      <c r="N501" s="710"/>
      <c r="O501" s="710"/>
      <c r="P501" s="710"/>
      <c r="Q501" s="710"/>
      <c r="R501" s="710"/>
      <c r="S501" s="710"/>
      <c r="T501" s="710"/>
      <c r="U501" s="710"/>
      <c r="V501" s="710"/>
      <c r="W501" s="710"/>
      <c r="X501" s="710"/>
      <c r="Y501" s="710"/>
      <c r="Z501" s="710"/>
    </row>
    <row r="502" spans="1:26" ht="15.5">
      <c r="A502" s="707"/>
      <c r="B502" s="710"/>
      <c r="C502" s="708"/>
      <c r="D502" s="708"/>
      <c r="E502" s="708"/>
      <c r="F502" s="708"/>
      <c r="G502" s="710"/>
      <c r="H502" s="710"/>
      <c r="I502" s="710"/>
      <c r="J502" s="710"/>
      <c r="K502" s="710"/>
      <c r="L502" s="710"/>
      <c r="M502" s="710"/>
      <c r="N502" s="710"/>
      <c r="O502" s="710"/>
      <c r="P502" s="710"/>
      <c r="Q502" s="710"/>
      <c r="R502" s="710"/>
      <c r="S502" s="710"/>
      <c r="T502" s="710"/>
      <c r="U502" s="710"/>
      <c r="V502" s="710"/>
      <c r="W502" s="710"/>
      <c r="X502" s="710"/>
      <c r="Y502" s="710"/>
      <c r="Z502" s="710"/>
    </row>
    <row r="503" spans="1:26" ht="15.5">
      <c r="A503" s="707"/>
      <c r="B503" s="710"/>
      <c r="C503" s="708"/>
      <c r="D503" s="708"/>
      <c r="E503" s="708"/>
      <c r="F503" s="708"/>
      <c r="G503" s="710"/>
      <c r="H503" s="710"/>
      <c r="I503" s="710"/>
      <c r="J503" s="710"/>
      <c r="K503" s="710"/>
      <c r="L503" s="710"/>
      <c r="M503" s="710"/>
      <c r="N503" s="710"/>
      <c r="O503" s="710"/>
      <c r="P503" s="710"/>
      <c r="Q503" s="710"/>
      <c r="R503" s="710"/>
      <c r="S503" s="710"/>
      <c r="T503" s="710"/>
      <c r="U503" s="710"/>
      <c r="V503" s="710"/>
      <c r="W503" s="710"/>
      <c r="X503" s="710"/>
      <c r="Y503" s="710"/>
      <c r="Z503" s="710"/>
    </row>
    <row r="504" spans="1:26" ht="15.5">
      <c r="A504" s="707"/>
      <c r="B504" s="710"/>
      <c r="C504" s="708"/>
      <c r="D504" s="708"/>
      <c r="E504" s="708"/>
      <c r="F504" s="708"/>
      <c r="G504" s="710"/>
      <c r="H504" s="710"/>
      <c r="I504" s="710"/>
      <c r="J504" s="710"/>
      <c r="K504" s="710"/>
      <c r="L504" s="710"/>
      <c r="M504" s="710"/>
      <c r="N504" s="710"/>
      <c r="O504" s="710"/>
      <c r="P504" s="710"/>
      <c r="Q504" s="710"/>
      <c r="R504" s="710"/>
      <c r="S504" s="710"/>
      <c r="T504" s="710"/>
      <c r="U504" s="710"/>
      <c r="V504" s="710"/>
      <c r="W504" s="710"/>
      <c r="X504" s="710"/>
      <c r="Y504" s="710"/>
      <c r="Z504" s="710"/>
    </row>
    <row r="505" spans="1:26" ht="15.5">
      <c r="A505" s="707"/>
      <c r="B505" s="710"/>
      <c r="C505" s="708"/>
      <c r="D505" s="708"/>
      <c r="E505" s="708"/>
      <c r="F505" s="708"/>
      <c r="G505" s="710"/>
      <c r="H505" s="710"/>
      <c r="I505" s="710"/>
      <c r="J505" s="710"/>
      <c r="K505" s="710"/>
      <c r="L505" s="710"/>
      <c r="M505" s="710"/>
      <c r="N505" s="710"/>
      <c r="O505" s="710"/>
      <c r="P505" s="710"/>
      <c r="Q505" s="710"/>
      <c r="R505" s="710"/>
      <c r="S505" s="710"/>
      <c r="T505" s="710"/>
      <c r="U505" s="710"/>
      <c r="V505" s="710"/>
      <c r="W505" s="710"/>
      <c r="X505" s="710"/>
      <c r="Y505" s="710"/>
      <c r="Z505" s="710"/>
    </row>
    <row r="506" spans="1:26" ht="15.5">
      <c r="A506" s="707"/>
      <c r="B506" s="710"/>
      <c r="C506" s="708"/>
      <c r="D506" s="708"/>
      <c r="E506" s="708"/>
      <c r="F506" s="708"/>
      <c r="G506" s="710"/>
      <c r="H506" s="710"/>
      <c r="I506" s="710"/>
      <c r="J506" s="710"/>
      <c r="K506" s="710"/>
      <c r="L506" s="710"/>
      <c r="M506" s="710"/>
      <c r="N506" s="710"/>
      <c r="O506" s="710"/>
      <c r="P506" s="710"/>
      <c r="Q506" s="710"/>
      <c r="R506" s="710"/>
      <c r="S506" s="710"/>
      <c r="T506" s="710"/>
      <c r="U506" s="710"/>
      <c r="V506" s="710"/>
      <c r="W506" s="710"/>
      <c r="X506" s="710"/>
      <c r="Y506" s="710"/>
      <c r="Z506" s="710"/>
    </row>
    <row r="507" spans="1:26" ht="15.5">
      <c r="A507" s="707"/>
      <c r="B507" s="710"/>
      <c r="C507" s="708"/>
      <c r="D507" s="708"/>
      <c r="E507" s="708"/>
      <c r="F507" s="708"/>
      <c r="G507" s="710"/>
      <c r="H507" s="710"/>
      <c r="I507" s="710"/>
      <c r="J507" s="710"/>
      <c r="K507" s="710"/>
      <c r="L507" s="710"/>
      <c r="M507" s="710"/>
      <c r="N507" s="710"/>
      <c r="O507" s="710"/>
      <c r="P507" s="710"/>
      <c r="Q507" s="710"/>
      <c r="R507" s="710"/>
      <c r="S507" s="710"/>
      <c r="T507" s="710"/>
      <c r="U507" s="710"/>
      <c r="V507" s="710"/>
      <c r="W507" s="710"/>
      <c r="X507" s="710"/>
      <c r="Y507" s="710"/>
      <c r="Z507" s="710"/>
    </row>
    <row r="508" spans="1:26" ht="15.5">
      <c r="A508" s="707"/>
      <c r="B508" s="710"/>
      <c r="C508" s="708"/>
      <c r="D508" s="708"/>
      <c r="E508" s="708"/>
      <c r="F508" s="708"/>
      <c r="G508" s="710"/>
      <c r="H508" s="710"/>
      <c r="I508" s="710"/>
      <c r="J508" s="710"/>
      <c r="K508" s="710"/>
      <c r="L508" s="710"/>
      <c r="M508" s="710"/>
      <c r="N508" s="710"/>
      <c r="O508" s="710"/>
      <c r="P508" s="710"/>
      <c r="Q508" s="710"/>
      <c r="R508" s="710"/>
      <c r="S508" s="710"/>
      <c r="T508" s="710"/>
      <c r="U508" s="710"/>
      <c r="V508" s="710"/>
      <c r="W508" s="710"/>
      <c r="X508" s="710"/>
      <c r="Y508" s="710"/>
      <c r="Z508" s="710"/>
    </row>
    <row r="509" spans="1:26" ht="15.5">
      <c r="A509" s="707"/>
      <c r="B509" s="710"/>
      <c r="C509" s="708"/>
      <c r="D509" s="708"/>
      <c r="E509" s="708"/>
      <c r="F509" s="708"/>
      <c r="G509" s="710"/>
      <c r="H509" s="710"/>
      <c r="I509" s="710"/>
      <c r="J509" s="710"/>
      <c r="K509" s="710"/>
      <c r="L509" s="710"/>
      <c r="M509" s="710"/>
      <c r="N509" s="710"/>
      <c r="O509" s="710"/>
      <c r="P509" s="710"/>
      <c r="Q509" s="710"/>
      <c r="R509" s="710"/>
      <c r="S509" s="710"/>
      <c r="T509" s="710"/>
      <c r="U509" s="710"/>
      <c r="V509" s="710"/>
      <c r="W509" s="710"/>
      <c r="X509" s="710"/>
      <c r="Y509" s="710"/>
      <c r="Z509" s="710"/>
    </row>
    <row r="510" spans="1:26" ht="15.5">
      <c r="A510" s="707"/>
      <c r="B510" s="710"/>
      <c r="C510" s="708"/>
      <c r="D510" s="708"/>
      <c r="E510" s="708"/>
      <c r="F510" s="708"/>
      <c r="G510" s="710"/>
      <c r="H510" s="710"/>
      <c r="I510" s="710"/>
      <c r="J510" s="710"/>
      <c r="K510" s="710"/>
      <c r="L510" s="710"/>
      <c r="M510" s="710"/>
      <c r="N510" s="710"/>
      <c r="O510" s="710"/>
      <c r="P510" s="710"/>
      <c r="Q510" s="710"/>
      <c r="R510" s="710"/>
      <c r="S510" s="710"/>
      <c r="T510" s="710"/>
      <c r="U510" s="710"/>
      <c r="V510" s="710"/>
      <c r="W510" s="710"/>
      <c r="X510" s="710"/>
      <c r="Y510" s="710"/>
      <c r="Z510" s="710"/>
    </row>
    <row r="511" spans="1:26" ht="15.5">
      <c r="A511" s="707"/>
      <c r="B511" s="710"/>
      <c r="C511" s="708"/>
      <c r="D511" s="708"/>
      <c r="E511" s="708"/>
      <c r="F511" s="708"/>
      <c r="G511" s="710"/>
      <c r="H511" s="710"/>
      <c r="I511" s="710"/>
      <c r="J511" s="710"/>
      <c r="K511" s="710"/>
      <c r="L511" s="710"/>
      <c r="M511" s="710"/>
      <c r="N511" s="710"/>
      <c r="O511" s="710"/>
      <c r="P511" s="710"/>
      <c r="Q511" s="710"/>
      <c r="R511" s="710"/>
      <c r="S511" s="710"/>
      <c r="T511" s="710"/>
      <c r="U511" s="710"/>
      <c r="V511" s="710"/>
      <c r="W511" s="710"/>
      <c r="X511" s="710"/>
      <c r="Y511" s="710"/>
      <c r="Z511" s="710"/>
    </row>
    <row r="512" spans="1:26" ht="15.5">
      <c r="A512" s="707"/>
      <c r="B512" s="710"/>
      <c r="C512" s="708"/>
      <c r="D512" s="708"/>
      <c r="E512" s="708"/>
      <c r="F512" s="708"/>
      <c r="G512" s="710"/>
      <c r="H512" s="710"/>
      <c r="I512" s="710"/>
      <c r="J512" s="710"/>
      <c r="K512" s="710"/>
      <c r="L512" s="710"/>
      <c r="M512" s="710"/>
      <c r="N512" s="710"/>
      <c r="O512" s="710"/>
      <c r="P512" s="710"/>
      <c r="Q512" s="710"/>
      <c r="R512" s="710"/>
      <c r="S512" s="710"/>
      <c r="T512" s="710"/>
      <c r="U512" s="710"/>
      <c r="V512" s="710"/>
      <c r="W512" s="710"/>
      <c r="X512" s="710"/>
      <c r="Y512" s="710"/>
      <c r="Z512" s="710"/>
    </row>
    <row r="513" spans="1:26" ht="15.5">
      <c r="A513" s="707"/>
      <c r="B513" s="710"/>
      <c r="C513" s="708"/>
      <c r="D513" s="708"/>
      <c r="E513" s="708"/>
      <c r="F513" s="708"/>
      <c r="G513" s="710"/>
      <c r="H513" s="710"/>
      <c r="I513" s="710"/>
      <c r="J513" s="710"/>
      <c r="K513" s="710"/>
      <c r="L513" s="710"/>
      <c r="M513" s="710"/>
      <c r="N513" s="710"/>
      <c r="O513" s="710"/>
      <c r="P513" s="710"/>
      <c r="Q513" s="710"/>
      <c r="R513" s="710"/>
      <c r="S513" s="710"/>
      <c r="T513" s="710"/>
      <c r="U513" s="710"/>
      <c r="V513" s="710"/>
      <c r="W513" s="710"/>
      <c r="X513" s="710"/>
      <c r="Y513" s="710"/>
      <c r="Z513" s="710"/>
    </row>
    <row r="514" spans="1:26" ht="15.5">
      <c r="A514" s="707"/>
      <c r="B514" s="710"/>
      <c r="C514" s="708"/>
      <c r="D514" s="708"/>
      <c r="E514" s="708"/>
      <c r="F514" s="708"/>
      <c r="G514" s="710"/>
      <c r="H514" s="710"/>
      <c r="I514" s="710"/>
      <c r="J514" s="710"/>
      <c r="K514" s="710"/>
      <c r="L514" s="710"/>
      <c r="M514" s="710"/>
      <c r="N514" s="710"/>
      <c r="O514" s="710"/>
      <c r="P514" s="710"/>
      <c r="Q514" s="710"/>
      <c r="R514" s="710"/>
      <c r="S514" s="710"/>
      <c r="T514" s="710"/>
      <c r="U514" s="710"/>
      <c r="V514" s="710"/>
      <c r="W514" s="710"/>
      <c r="X514" s="710"/>
      <c r="Y514" s="710"/>
      <c r="Z514" s="710"/>
    </row>
    <row r="515" spans="1:26" ht="15.5">
      <c r="A515" s="707"/>
      <c r="B515" s="710"/>
      <c r="C515" s="708"/>
      <c r="D515" s="708"/>
      <c r="E515" s="708"/>
      <c r="F515" s="708"/>
      <c r="G515" s="710"/>
      <c r="H515" s="710"/>
      <c r="I515" s="710"/>
      <c r="J515" s="710"/>
      <c r="K515" s="710"/>
      <c r="L515" s="710"/>
      <c r="M515" s="710"/>
      <c r="N515" s="710"/>
      <c r="O515" s="710"/>
      <c r="P515" s="710"/>
      <c r="Q515" s="710"/>
      <c r="R515" s="710"/>
      <c r="S515" s="710"/>
      <c r="T515" s="710"/>
      <c r="U515" s="710"/>
      <c r="V515" s="710"/>
      <c r="W515" s="710"/>
      <c r="X515" s="710"/>
      <c r="Y515" s="710"/>
      <c r="Z515" s="710"/>
    </row>
    <row r="516" spans="1:26" ht="15.5">
      <c r="A516" s="707"/>
      <c r="B516" s="710"/>
      <c r="C516" s="708"/>
      <c r="D516" s="708"/>
      <c r="E516" s="708"/>
      <c r="F516" s="708"/>
      <c r="G516" s="710"/>
      <c r="H516" s="710"/>
      <c r="I516" s="710"/>
      <c r="J516" s="710"/>
      <c r="K516" s="710"/>
      <c r="L516" s="710"/>
      <c r="M516" s="710"/>
      <c r="N516" s="710"/>
      <c r="O516" s="710"/>
      <c r="P516" s="710"/>
      <c r="Q516" s="710"/>
      <c r="R516" s="710"/>
      <c r="S516" s="710"/>
      <c r="T516" s="710"/>
      <c r="U516" s="710"/>
      <c r="V516" s="710"/>
      <c r="W516" s="710"/>
      <c r="X516" s="710"/>
      <c r="Y516" s="710"/>
      <c r="Z516" s="710"/>
    </row>
    <row r="517" spans="1:26" ht="15.5">
      <c r="A517" s="707"/>
      <c r="B517" s="710"/>
      <c r="C517" s="708"/>
      <c r="D517" s="708"/>
      <c r="E517" s="708"/>
      <c r="F517" s="708"/>
      <c r="G517" s="710"/>
      <c r="H517" s="710"/>
      <c r="I517" s="710"/>
      <c r="J517" s="710"/>
      <c r="K517" s="710"/>
      <c r="L517" s="710"/>
      <c r="M517" s="710"/>
      <c r="N517" s="710"/>
      <c r="O517" s="710"/>
      <c r="P517" s="710"/>
      <c r="Q517" s="710"/>
      <c r="R517" s="710"/>
      <c r="S517" s="710"/>
      <c r="T517" s="710"/>
      <c r="U517" s="710"/>
      <c r="V517" s="710"/>
      <c r="W517" s="710"/>
      <c r="X517" s="710"/>
      <c r="Y517" s="710"/>
      <c r="Z517" s="710"/>
    </row>
    <row r="518" spans="1:26" ht="15.5">
      <c r="A518" s="707"/>
      <c r="B518" s="710"/>
      <c r="C518" s="708"/>
      <c r="D518" s="708"/>
      <c r="E518" s="708"/>
      <c r="F518" s="708"/>
      <c r="G518" s="710"/>
      <c r="H518" s="710"/>
      <c r="I518" s="710"/>
      <c r="J518" s="710"/>
      <c r="K518" s="710"/>
      <c r="L518" s="710"/>
      <c r="M518" s="710"/>
      <c r="N518" s="710"/>
      <c r="O518" s="710"/>
      <c r="P518" s="710"/>
      <c r="Q518" s="710"/>
      <c r="R518" s="710"/>
      <c r="S518" s="710"/>
      <c r="T518" s="710"/>
      <c r="U518" s="710"/>
      <c r="V518" s="710"/>
      <c r="W518" s="710"/>
      <c r="X518" s="710"/>
      <c r="Y518" s="710"/>
      <c r="Z518" s="710"/>
    </row>
    <row r="519" spans="1:26" ht="15.5">
      <c r="A519" s="707"/>
      <c r="B519" s="710"/>
      <c r="C519" s="708"/>
      <c r="D519" s="708"/>
      <c r="E519" s="708"/>
      <c r="F519" s="708"/>
      <c r="G519" s="710"/>
      <c r="H519" s="710"/>
      <c r="I519" s="710"/>
      <c r="J519" s="710"/>
      <c r="K519" s="710"/>
      <c r="L519" s="710"/>
      <c r="M519" s="710"/>
      <c r="N519" s="710"/>
      <c r="O519" s="710"/>
      <c r="P519" s="710"/>
      <c r="Q519" s="710"/>
      <c r="R519" s="710"/>
      <c r="S519" s="710"/>
      <c r="T519" s="710"/>
      <c r="U519" s="710"/>
      <c r="V519" s="710"/>
      <c r="W519" s="710"/>
      <c r="X519" s="710"/>
      <c r="Y519" s="710"/>
      <c r="Z519" s="710"/>
    </row>
    <row r="520" spans="1:26" ht="15.5">
      <c r="A520" s="707"/>
      <c r="B520" s="710"/>
      <c r="C520" s="708"/>
      <c r="D520" s="708"/>
      <c r="E520" s="708"/>
      <c r="F520" s="708"/>
      <c r="G520" s="710"/>
      <c r="H520" s="710"/>
      <c r="I520" s="710"/>
      <c r="J520" s="710"/>
      <c r="K520" s="710"/>
      <c r="L520" s="710"/>
      <c r="M520" s="710"/>
      <c r="N520" s="710"/>
      <c r="O520" s="710"/>
      <c r="P520" s="710"/>
      <c r="Q520" s="710"/>
      <c r="R520" s="710"/>
      <c r="S520" s="710"/>
      <c r="T520" s="710"/>
      <c r="U520" s="710"/>
      <c r="V520" s="710"/>
      <c r="W520" s="710"/>
      <c r="X520" s="710"/>
      <c r="Y520" s="710"/>
      <c r="Z520" s="710"/>
    </row>
    <row r="521" spans="1:26" ht="15.5">
      <c r="A521" s="707"/>
      <c r="B521" s="710"/>
      <c r="C521" s="708"/>
      <c r="D521" s="708"/>
      <c r="E521" s="708"/>
      <c r="F521" s="708"/>
      <c r="G521" s="710"/>
      <c r="H521" s="710"/>
      <c r="I521" s="710"/>
      <c r="J521" s="710"/>
      <c r="K521" s="710"/>
      <c r="L521" s="710"/>
      <c r="M521" s="710"/>
      <c r="N521" s="710"/>
      <c r="O521" s="710"/>
      <c r="P521" s="710"/>
      <c r="Q521" s="710"/>
      <c r="R521" s="710"/>
      <c r="S521" s="710"/>
      <c r="T521" s="710"/>
      <c r="U521" s="710"/>
      <c r="V521" s="710"/>
      <c r="W521" s="710"/>
      <c r="X521" s="710"/>
      <c r="Y521" s="710"/>
      <c r="Z521" s="710"/>
    </row>
    <row r="522" spans="1:26" ht="15.5">
      <c r="A522" s="707"/>
      <c r="B522" s="710"/>
      <c r="C522" s="708"/>
      <c r="D522" s="708"/>
      <c r="E522" s="708"/>
      <c r="F522" s="708"/>
      <c r="G522" s="710"/>
      <c r="H522" s="710"/>
      <c r="I522" s="710"/>
      <c r="J522" s="710"/>
      <c r="K522" s="710"/>
      <c r="L522" s="710"/>
      <c r="M522" s="710"/>
      <c r="N522" s="710"/>
      <c r="O522" s="710"/>
      <c r="P522" s="710"/>
      <c r="Q522" s="710"/>
      <c r="R522" s="710"/>
      <c r="S522" s="710"/>
      <c r="T522" s="710"/>
      <c r="U522" s="710"/>
      <c r="V522" s="710"/>
      <c r="W522" s="710"/>
      <c r="X522" s="710"/>
      <c r="Y522" s="710"/>
      <c r="Z522" s="710"/>
    </row>
    <row r="523" spans="1:26" ht="15.5">
      <c r="A523" s="707"/>
      <c r="B523" s="710"/>
      <c r="C523" s="708"/>
      <c r="D523" s="708"/>
      <c r="E523" s="708"/>
      <c r="F523" s="708"/>
      <c r="G523" s="710"/>
      <c r="H523" s="710"/>
      <c r="I523" s="710"/>
      <c r="J523" s="710"/>
      <c r="K523" s="710"/>
      <c r="L523" s="710"/>
      <c r="M523" s="710"/>
      <c r="N523" s="710"/>
      <c r="O523" s="710"/>
      <c r="P523" s="710"/>
      <c r="Q523" s="710"/>
      <c r="R523" s="710"/>
      <c r="S523" s="710"/>
      <c r="T523" s="710"/>
      <c r="U523" s="710"/>
      <c r="V523" s="710"/>
      <c r="W523" s="710"/>
      <c r="X523" s="710"/>
      <c r="Y523" s="710"/>
      <c r="Z523" s="710"/>
    </row>
    <row r="524" spans="1:26" ht="15.5">
      <c r="A524" s="707"/>
      <c r="B524" s="710"/>
      <c r="C524" s="708"/>
      <c r="D524" s="708"/>
      <c r="E524" s="708"/>
      <c r="F524" s="708"/>
      <c r="G524" s="710"/>
      <c r="H524" s="710"/>
      <c r="I524" s="710"/>
      <c r="J524" s="710"/>
      <c r="K524" s="710"/>
      <c r="L524" s="710"/>
      <c r="M524" s="710"/>
      <c r="N524" s="710"/>
      <c r="O524" s="710"/>
      <c r="P524" s="710"/>
      <c r="Q524" s="710"/>
      <c r="R524" s="710"/>
      <c r="S524" s="710"/>
      <c r="T524" s="710"/>
      <c r="U524" s="710"/>
      <c r="V524" s="710"/>
      <c r="W524" s="710"/>
      <c r="X524" s="710"/>
      <c r="Y524" s="710"/>
      <c r="Z524" s="710"/>
    </row>
    <row r="525" spans="1:26" ht="15.5">
      <c r="A525" s="707"/>
      <c r="B525" s="710"/>
      <c r="C525" s="708"/>
      <c r="D525" s="708"/>
      <c r="E525" s="708"/>
      <c r="F525" s="708"/>
      <c r="G525" s="710"/>
      <c r="H525" s="710"/>
      <c r="I525" s="710"/>
      <c r="J525" s="710"/>
      <c r="K525" s="710"/>
      <c r="L525" s="710"/>
      <c r="M525" s="710"/>
      <c r="N525" s="710"/>
      <c r="O525" s="710"/>
      <c r="P525" s="710"/>
      <c r="Q525" s="710"/>
      <c r="R525" s="710"/>
      <c r="S525" s="710"/>
      <c r="T525" s="710"/>
      <c r="U525" s="710"/>
      <c r="V525" s="710"/>
      <c r="W525" s="710"/>
      <c r="X525" s="710"/>
      <c r="Y525" s="710"/>
      <c r="Z525" s="710"/>
    </row>
    <row r="526" spans="1:26" ht="15.5">
      <c r="A526" s="707"/>
      <c r="B526" s="710"/>
      <c r="C526" s="708"/>
      <c r="D526" s="708"/>
      <c r="E526" s="708"/>
      <c r="F526" s="708"/>
      <c r="G526" s="710"/>
      <c r="H526" s="710"/>
      <c r="I526" s="710"/>
      <c r="J526" s="710"/>
      <c r="K526" s="710"/>
      <c r="L526" s="710"/>
      <c r="M526" s="710"/>
      <c r="N526" s="710"/>
      <c r="O526" s="710"/>
      <c r="P526" s="710"/>
      <c r="Q526" s="710"/>
      <c r="R526" s="710"/>
      <c r="S526" s="710"/>
      <c r="T526" s="710"/>
      <c r="U526" s="710"/>
      <c r="V526" s="710"/>
      <c r="W526" s="710"/>
      <c r="X526" s="710"/>
      <c r="Y526" s="710"/>
      <c r="Z526" s="710"/>
    </row>
    <row r="527" spans="1:26" ht="15.5">
      <c r="A527" s="707"/>
      <c r="B527" s="710"/>
      <c r="C527" s="708"/>
      <c r="D527" s="708"/>
      <c r="E527" s="708"/>
      <c r="F527" s="708"/>
      <c r="G527" s="710"/>
      <c r="H527" s="710"/>
      <c r="I527" s="710"/>
      <c r="J527" s="710"/>
      <c r="K527" s="710"/>
      <c r="L527" s="710"/>
      <c r="M527" s="710"/>
      <c r="N527" s="710"/>
      <c r="O527" s="710"/>
      <c r="P527" s="710"/>
      <c r="Q527" s="710"/>
      <c r="R527" s="710"/>
      <c r="S527" s="710"/>
      <c r="T527" s="710"/>
      <c r="U527" s="710"/>
      <c r="V527" s="710"/>
      <c r="W527" s="710"/>
      <c r="X527" s="710"/>
      <c r="Y527" s="710"/>
      <c r="Z527" s="710"/>
    </row>
    <row r="528" spans="1:26" ht="15.5">
      <c r="A528" s="707"/>
      <c r="B528" s="710"/>
      <c r="C528" s="708"/>
      <c r="D528" s="708"/>
      <c r="E528" s="708"/>
      <c r="F528" s="708"/>
      <c r="G528" s="710"/>
      <c r="H528" s="710"/>
      <c r="I528" s="710"/>
      <c r="J528" s="710"/>
      <c r="K528" s="710"/>
      <c r="L528" s="710"/>
      <c r="M528" s="710"/>
      <c r="N528" s="710"/>
      <c r="O528" s="710"/>
      <c r="P528" s="710"/>
      <c r="Q528" s="710"/>
      <c r="R528" s="710"/>
      <c r="S528" s="710"/>
      <c r="T528" s="710"/>
      <c r="U528" s="710"/>
      <c r="V528" s="710"/>
      <c r="W528" s="710"/>
      <c r="X528" s="710"/>
      <c r="Y528" s="710"/>
      <c r="Z528" s="710"/>
    </row>
    <row r="529" spans="1:26" ht="15.5">
      <c r="A529" s="707"/>
      <c r="B529" s="710"/>
      <c r="C529" s="708"/>
      <c r="D529" s="708"/>
      <c r="E529" s="708"/>
      <c r="F529" s="708"/>
      <c r="G529" s="710"/>
      <c r="H529" s="710"/>
      <c r="I529" s="710"/>
      <c r="J529" s="710"/>
      <c r="K529" s="710"/>
      <c r="L529" s="710"/>
      <c r="M529" s="710"/>
      <c r="N529" s="710"/>
      <c r="O529" s="710"/>
      <c r="P529" s="710"/>
      <c r="Q529" s="710"/>
      <c r="R529" s="710"/>
      <c r="S529" s="710"/>
      <c r="T529" s="710"/>
      <c r="U529" s="710"/>
      <c r="V529" s="710"/>
      <c r="W529" s="710"/>
      <c r="X529" s="710"/>
      <c r="Y529" s="710"/>
      <c r="Z529" s="710"/>
    </row>
    <row r="530" spans="1:26" ht="15.5">
      <c r="A530" s="707"/>
      <c r="B530" s="710"/>
      <c r="C530" s="708"/>
      <c r="D530" s="708"/>
      <c r="E530" s="708"/>
      <c r="F530" s="708"/>
      <c r="G530" s="710"/>
      <c r="H530" s="710"/>
      <c r="I530" s="710"/>
      <c r="J530" s="710"/>
      <c r="K530" s="710"/>
      <c r="L530" s="710"/>
      <c r="M530" s="710"/>
      <c r="N530" s="710"/>
      <c r="O530" s="710"/>
      <c r="P530" s="710"/>
      <c r="Q530" s="710"/>
      <c r="R530" s="710"/>
      <c r="S530" s="710"/>
      <c r="T530" s="710"/>
      <c r="U530" s="710"/>
      <c r="V530" s="710"/>
      <c r="W530" s="710"/>
      <c r="X530" s="710"/>
      <c r="Y530" s="710"/>
      <c r="Z530" s="710"/>
    </row>
    <row r="531" spans="1:26" ht="15.5">
      <c r="A531" s="707"/>
      <c r="B531" s="710"/>
      <c r="C531" s="708"/>
      <c r="D531" s="708"/>
      <c r="E531" s="708"/>
      <c r="F531" s="708"/>
      <c r="G531" s="710"/>
      <c r="H531" s="710"/>
      <c r="I531" s="710"/>
      <c r="J531" s="710"/>
      <c r="K531" s="710"/>
      <c r="L531" s="710"/>
      <c r="M531" s="710"/>
      <c r="N531" s="710"/>
      <c r="O531" s="710"/>
      <c r="P531" s="710"/>
      <c r="Q531" s="710"/>
      <c r="R531" s="710"/>
      <c r="S531" s="710"/>
      <c r="T531" s="710"/>
      <c r="U531" s="710"/>
      <c r="V531" s="710"/>
      <c r="W531" s="710"/>
      <c r="X531" s="710"/>
      <c r="Y531" s="710"/>
      <c r="Z531" s="710"/>
    </row>
    <row r="532" spans="1:26" ht="15.5">
      <c r="A532" s="707"/>
      <c r="B532" s="710"/>
      <c r="C532" s="708"/>
      <c r="D532" s="708"/>
      <c r="E532" s="708"/>
      <c r="F532" s="708"/>
      <c r="G532" s="710"/>
      <c r="H532" s="710"/>
      <c r="I532" s="710"/>
      <c r="J532" s="710"/>
      <c r="K532" s="710"/>
      <c r="L532" s="710"/>
      <c r="M532" s="710"/>
      <c r="N532" s="710"/>
      <c r="O532" s="710"/>
      <c r="P532" s="710"/>
      <c r="Q532" s="710"/>
      <c r="R532" s="710"/>
      <c r="S532" s="710"/>
      <c r="T532" s="710"/>
      <c r="U532" s="710"/>
      <c r="V532" s="710"/>
      <c r="W532" s="710"/>
      <c r="X532" s="710"/>
      <c r="Y532" s="710"/>
      <c r="Z532" s="710"/>
    </row>
    <row r="533" spans="1:26" ht="15.5">
      <c r="A533" s="707"/>
      <c r="B533" s="710"/>
      <c r="C533" s="708"/>
      <c r="D533" s="708"/>
      <c r="E533" s="708"/>
      <c r="F533" s="708"/>
      <c r="G533" s="710"/>
      <c r="H533" s="710"/>
      <c r="I533" s="710"/>
      <c r="J533" s="710"/>
      <c r="K533" s="710"/>
      <c r="L533" s="710"/>
      <c r="M533" s="710"/>
      <c r="N533" s="710"/>
      <c r="O533" s="710"/>
      <c r="P533" s="710"/>
      <c r="Q533" s="710"/>
      <c r="R533" s="710"/>
      <c r="S533" s="710"/>
      <c r="T533" s="710"/>
      <c r="U533" s="710"/>
      <c r="V533" s="710"/>
      <c r="W533" s="710"/>
      <c r="X533" s="710"/>
      <c r="Y533" s="710"/>
      <c r="Z533" s="710"/>
    </row>
    <row r="534" spans="1:26" ht="15.5">
      <c r="A534" s="707"/>
      <c r="B534" s="710"/>
      <c r="C534" s="708"/>
      <c r="D534" s="708"/>
      <c r="E534" s="708"/>
      <c r="F534" s="708"/>
      <c r="G534" s="710"/>
      <c r="H534" s="710"/>
      <c r="I534" s="710"/>
      <c r="J534" s="710"/>
      <c r="K534" s="710"/>
      <c r="L534" s="710"/>
      <c r="M534" s="710"/>
      <c r="N534" s="710"/>
      <c r="O534" s="710"/>
      <c r="P534" s="710"/>
      <c r="Q534" s="710"/>
      <c r="R534" s="710"/>
      <c r="S534" s="710"/>
      <c r="T534" s="710"/>
      <c r="U534" s="710"/>
      <c r="V534" s="710"/>
      <c r="W534" s="710"/>
      <c r="X534" s="710"/>
      <c r="Y534" s="710"/>
      <c r="Z534" s="710"/>
    </row>
    <row r="535" spans="1:26" ht="15.5">
      <c r="A535" s="707"/>
      <c r="B535" s="710"/>
      <c r="C535" s="708"/>
      <c r="D535" s="708"/>
      <c r="E535" s="708"/>
      <c r="F535" s="708"/>
      <c r="G535" s="710"/>
      <c r="H535" s="710"/>
      <c r="I535" s="710"/>
      <c r="J535" s="710"/>
      <c r="K535" s="710"/>
      <c r="L535" s="710"/>
      <c r="M535" s="710"/>
      <c r="N535" s="710"/>
      <c r="O535" s="710"/>
      <c r="P535" s="710"/>
      <c r="Q535" s="710"/>
      <c r="R535" s="710"/>
      <c r="S535" s="710"/>
      <c r="T535" s="710"/>
      <c r="U535" s="710"/>
      <c r="V535" s="710"/>
      <c r="W535" s="710"/>
      <c r="X535" s="710"/>
      <c r="Y535" s="710"/>
      <c r="Z535" s="710"/>
    </row>
    <row r="536" spans="1:26" ht="15.5">
      <c r="A536" s="707"/>
      <c r="B536" s="710"/>
      <c r="C536" s="708"/>
      <c r="D536" s="708"/>
      <c r="E536" s="708"/>
      <c r="F536" s="708"/>
      <c r="G536" s="710"/>
      <c r="H536" s="710"/>
      <c r="I536" s="710"/>
      <c r="J536" s="710"/>
      <c r="K536" s="710"/>
      <c r="L536" s="710"/>
      <c r="M536" s="710"/>
      <c r="N536" s="710"/>
      <c r="O536" s="710"/>
      <c r="P536" s="710"/>
      <c r="Q536" s="710"/>
      <c r="R536" s="710"/>
      <c r="S536" s="710"/>
      <c r="T536" s="710"/>
      <c r="U536" s="710"/>
      <c r="V536" s="710"/>
      <c r="W536" s="710"/>
      <c r="X536" s="710"/>
      <c r="Y536" s="710"/>
      <c r="Z536" s="710"/>
    </row>
    <row r="537" spans="1:26" ht="15.5">
      <c r="A537" s="707"/>
      <c r="B537" s="710"/>
      <c r="C537" s="708"/>
      <c r="D537" s="708"/>
      <c r="E537" s="708"/>
      <c r="F537" s="708"/>
      <c r="G537" s="710"/>
      <c r="H537" s="710"/>
      <c r="I537" s="710"/>
      <c r="J537" s="710"/>
      <c r="K537" s="710"/>
      <c r="L537" s="710"/>
      <c r="M537" s="710"/>
      <c r="N537" s="710"/>
      <c r="O537" s="710"/>
      <c r="P537" s="710"/>
      <c r="Q537" s="710"/>
      <c r="R537" s="710"/>
      <c r="S537" s="710"/>
      <c r="T537" s="710"/>
      <c r="U537" s="710"/>
      <c r="V537" s="710"/>
      <c r="W537" s="710"/>
      <c r="X537" s="710"/>
      <c r="Y537" s="710"/>
      <c r="Z537" s="710"/>
    </row>
    <row r="538" spans="1:26" ht="15.5">
      <c r="A538" s="707"/>
      <c r="B538" s="710"/>
      <c r="C538" s="708"/>
      <c r="D538" s="708"/>
      <c r="E538" s="708"/>
      <c r="F538" s="708"/>
      <c r="G538" s="710"/>
      <c r="H538" s="710"/>
      <c r="I538" s="710"/>
      <c r="J538" s="710"/>
      <c r="K538" s="710"/>
      <c r="L538" s="710"/>
      <c r="M538" s="710"/>
      <c r="N538" s="710"/>
      <c r="O538" s="710"/>
      <c r="P538" s="710"/>
      <c r="Q538" s="710"/>
      <c r="R538" s="710"/>
      <c r="S538" s="710"/>
      <c r="T538" s="710"/>
      <c r="U538" s="710"/>
      <c r="V538" s="710"/>
      <c r="W538" s="710"/>
      <c r="X538" s="710"/>
      <c r="Y538" s="710"/>
      <c r="Z538" s="710"/>
    </row>
    <row r="539" spans="1:26" ht="15.5">
      <c r="A539" s="707"/>
      <c r="B539" s="710"/>
      <c r="C539" s="708"/>
      <c r="D539" s="708"/>
      <c r="E539" s="708"/>
      <c r="F539" s="708"/>
      <c r="G539" s="710"/>
      <c r="H539" s="710"/>
      <c r="I539" s="710"/>
      <c r="J539" s="710"/>
      <c r="K539" s="710"/>
      <c r="L539" s="710"/>
      <c r="M539" s="710"/>
      <c r="N539" s="710"/>
      <c r="O539" s="710"/>
      <c r="P539" s="710"/>
      <c r="Q539" s="710"/>
      <c r="R539" s="710"/>
      <c r="S539" s="710"/>
      <c r="T539" s="710"/>
      <c r="U539" s="710"/>
      <c r="V539" s="710"/>
      <c r="W539" s="710"/>
      <c r="X539" s="710"/>
      <c r="Y539" s="710"/>
      <c r="Z539" s="710"/>
    </row>
    <row r="540" spans="1:26" ht="15.5">
      <c r="A540" s="707"/>
      <c r="B540" s="710"/>
      <c r="C540" s="708"/>
      <c r="D540" s="708"/>
      <c r="E540" s="708"/>
      <c r="F540" s="708"/>
      <c r="G540" s="710"/>
      <c r="H540" s="710"/>
      <c r="I540" s="710"/>
      <c r="J540" s="710"/>
      <c r="K540" s="710"/>
      <c r="L540" s="710"/>
      <c r="M540" s="710"/>
      <c r="N540" s="710"/>
      <c r="O540" s="710"/>
      <c r="P540" s="710"/>
      <c r="Q540" s="710"/>
      <c r="R540" s="710"/>
      <c r="S540" s="710"/>
      <c r="T540" s="710"/>
      <c r="U540" s="710"/>
      <c r="V540" s="710"/>
      <c r="W540" s="710"/>
      <c r="X540" s="710"/>
      <c r="Y540" s="710"/>
      <c r="Z540" s="710"/>
    </row>
    <row r="541" spans="1:26" ht="15.5">
      <c r="A541" s="707"/>
      <c r="B541" s="710"/>
      <c r="C541" s="708"/>
      <c r="D541" s="708"/>
      <c r="E541" s="708"/>
      <c r="F541" s="708"/>
      <c r="G541" s="710"/>
      <c r="H541" s="710"/>
      <c r="I541" s="710"/>
      <c r="J541" s="710"/>
      <c r="K541" s="710"/>
      <c r="L541" s="710"/>
      <c r="M541" s="710"/>
      <c r="N541" s="710"/>
      <c r="O541" s="710"/>
      <c r="P541" s="710"/>
      <c r="Q541" s="710"/>
      <c r="R541" s="710"/>
      <c r="S541" s="710"/>
      <c r="T541" s="710"/>
      <c r="U541" s="710"/>
      <c r="V541" s="710"/>
      <c r="W541" s="710"/>
      <c r="X541" s="710"/>
      <c r="Y541" s="710"/>
      <c r="Z541" s="710"/>
    </row>
    <row r="542" spans="1:26" ht="15.5">
      <c r="A542" s="707"/>
      <c r="B542" s="710"/>
      <c r="C542" s="708"/>
      <c r="D542" s="708"/>
      <c r="E542" s="708"/>
      <c r="F542" s="708"/>
      <c r="G542" s="710"/>
      <c r="H542" s="710"/>
      <c r="I542" s="710"/>
      <c r="J542" s="710"/>
      <c r="K542" s="710"/>
      <c r="L542" s="710"/>
      <c r="M542" s="710"/>
      <c r="N542" s="710"/>
      <c r="O542" s="710"/>
      <c r="P542" s="710"/>
      <c r="Q542" s="710"/>
      <c r="R542" s="710"/>
      <c r="S542" s="710"/>
      <c r="T542" s="710"/>
      <c r="U542" s="710"/>
      <c r="V542" s="710"/>
      <c r="W542" s="710"/>
      <c r="X542" s="710"/>
      <c r="Y542" s="710"/>
      <c r="Z542" s="710"/>
    </row>
    <row r="543" spans="1:26" ht="15.5">
      <c r="A543" s="707"/>
      <c r="B543" s="710"/>
      <c r="C543" s="708"/>
      <c r="D543" s="708"/>
      <c r="E543" s="708"/>
      <c r="F543" s="708"/>
      <c r="G543" s="710"/>
      <c r="H543" s="710"/>
      <c r="I543" s="710"/>
      <c r="J543" s="710"/>
      <c r="K543" s="710"/>
      <c r="L543" s="710"/>
      <c r="M543" s="710"/>
      <c r="N543" s="710"/>
      <c r="O543" s="710"/>
      <c r="P543" s="710"/>
      <c r="Q543" s="710"/>
      <c r="R543" s="710"/>
      <c r="S543" s="710"/>
      <c r="T543" s="710"/>
      <c r="U543" s="710"/>
      <c r="V543" s="710"/>
      <c r="W543" s="710"/>
      <c r="X543" s="710"/>
      <c r="Y543" s="710"/>
      <c r="Z543" s="710"/>
    </row>
    <row r="544" spans="1:26" ht="15.5">
      <c r="A544" s="707"/>
      <c r="B544" s="710"/>
      <c r="C544" s="708"/>
      <c r="D544" s="708"/>
      <c r="E544" s="708"/>
      <c r="F544" s="708"/>
      <c r="G544" s="710"/>
      <c r="H544" s="710"/>
      <c r="I544" s="710"/>
      <c r="J544" s="710"/>
      <c r="K544" s="710"/>
      <c r="L544" s="710"/>
      <c r="M544" s="710"/>
      <c r="N544" s="710"/>
      <c r="O544" s="710"/>
      <c r="P544" s="710"/>
      <c r="Q544" s="710"/>
      <c r="R544" s="710"/>
      <c r="S544" s="710"/>
      <c r="T544" s="710"/>
      <c r="U544" s="710"/>
      <c r="V544" s="710"/>
      <c r="W544" s="710"/>
      <c r="X544" s="710"/>
      <c r="Y544" s="710"/>
      <c r="Z544" s="710"/>
    </row>
    <row r="545" spans="1:26" ht="15.5">
      <c r="A545" s="707"/>
      <c r="B545" s="710"/>
      <c r="C545" s="708"/>
      <c r="D545" s="708"/>
      <c r="E545" s="708"/>
      <c r="F545" s="708"/>
      <c r="G545" s="710"/>
      <c r="H545" s="710"/>
      <c r="I545" s="710"/>
      <c r="J545" s="710"/>
      <c r="K545" s="710"/>
      <c r="L545" s="710"/>
      <c r="M545" s="710"/>
      <c r="N545" s="710"/>
      <c r="O545" s="710"/>
      <c r="P545" s="710"/>
      <c r="Q545" s="710"/>
      <c r="R545" s="710"/>
      <c r="S545" s="710"/>
      <c r="T545" s="710"/>
      <c r="U545" s="710"/>
      <c r="V545" s="710"/>
      <c r="W545" s="710"/>
      <c r="X545" s="710"/>
      <c r="Y545" s="710"/>
      <c r="Z545" s="710"/>
    </row>
    <row r="546" spans="1:26" ht="15.5">
      <c r="A546" s="707"/>
      <c r="B546" s="710"/>
      <c r="C546" s="708"/>
      <c r="D546" s="708"/>
      <c r="E546" s="708"/>
      <c r="F546" s="708"/>
      <c r="G546" s="710"/>
      <c r="H546" s="710"/>
      <c r="I546" s="710"/>
      <c r="J546" s="710"/>
      <c r="K546" s="710"/>
      <c r="L546" s="710"/>
      <c r="M546" s="710"/>
      <c r="N546" s="710"/>
      <c r="O546" s="710"/>
      <c r="P546" s="710"/>
      <c r="Q546" s="710"/>
      <c r="R546" s="710"/>
      <c r="S546" s="710"/>
      <c r="T546" s="710"/>
      <c r="U546" s="710"/>
      <c r="V546" s="710"/>
      <c r="W546" s="710"/>
      <c r="X546" s="710"/>
      <c r="Y546" s="710"/>
      <c r="Z546" s="710"/>
    </row>
    <row r="547" spans="1:26" ht="15.5">
      <c r="A547" s="707"/>
      <c r="B547" s="710"/>
      <c r="C547" s="708"/>
      <c r="D547" s="708"/>
      <c r="E547" s="708"/>
      <c r="F547" s="708"/>
      <c r="G547" s="710"/>
      <c r="H547" s="710"/>
      <c r="I547" s="710"/>
      <c r="J547" s="710"/>
      <c r="K547" s="710"/>
      <c r="L547" s="710"/>
      <c r="M547" s="710"/>
      <c r="N547" s="710"/>
      <c r="O547" s="710"/>
      <c r="P547" s="710"/>
      <c r="Q547" s="710"/>
      <c r="R547" s="710"/>
      <c r="S547" s="710"/>
      <c r="T547" s="710"/>
      <c r="U547" s="710"/>
      <c r="V547" s="710"/>
      <c r="W547" s="710"/>
      <c r="X547" s="710"/>
      <c r="Y547" s="710"/>
      <c r="Z547" s="710"/>
    </row>
    <row r="548" spans="1:26" ht="15.5">
      <c r="A548" s="707"/>
      <c r="B548" s="710"/>
      <c r="C548" s="708"/>
      <c r="D548" s="708"/>
      <c r="E548" s="708"/>
      <c r="F548" s="708"/>
      <c r="G548" s="710"/>
      <c r="H548" s="710"/>
      <c r="I548" s="710"/>
      <c r="J548" s="710"/>
      <c r="K548" s="710"/>
      <c r="L548" s="710"/>
      <c r="M548" s="710"/>
      <c r="N548" s="710"/>
      <c r="O548" s="710"/>
      <c r="P548" s="710"/>
      <c r="Q548" s="710"/>
      <c r="R548" s="710"/>
      <c r="S548" s="710"/>
      <c r="T548" s="710"/>
      <c r="U548" s="710"/>
      <c r="V548" s="710"/>
      <c r="W548" s="710"/>
      <c r="X548" s="710"/>
      <c r="Y548" s="710"/>
      <c r="Z548" s="710"/>
    </row>
    <row r="549" spans="1:26" ht="15.5">
      <c r="A549" s="707"/>
      <c r="B549" s="710"/>
      <c r="C549" s="708"/>
      <c r="D549" s="708"/>
      <c r="E549" s="708"/>
      <c r="F549" s="708"/>
      <c r="G549" s="710"/>
      <c r="H549" s="710"/>
      <c r="I549" s="710"/>
      <c r="J549" s="710"/>
      <c r="K549" s="710"/>
      <c r="L549" s="710"/>
      <c r="M549" s="710"/>
      <c r="N549" s="710"/>
      <c r="O549" s="710"/>
      <c r="P549" s="710"/>
      <c r="Q549" s="710"/>
      <c r="R549" s="710"/>
      <c r="S549" s="710"/>
      <c r="T549" s="710"/>
      <c r="U549" s="710"/>
      <c r="V549" s="710"/>
      <c r="W549" s="710"/>
      <c r="X549" s="710"/>
      <c r="Y549" s="710"/>
      <c r="Z549" s="710"/>
    </row>
    <row r="550" spans="1:26" ht="15.5">
      <c r="A550" s="707"/>
      <c r="B550" s="710"/>
      <c r="C550" s="708"/>
      <c r="D550" s="708"/>
      <c r="E550" s="708"/>
      <c r="F550" s="708"/>
      <c r="G550" s="710"/>
      <c r="H550" s="710"/>
      <c r="I550" s="710"/>
      <c r="J550" s="710"/>
      <c r="K550" s="710"/>
      <c r="L550" s="710"/>
      <c r="M550" s="710"/>
      <c r="N550" s="710"/>
      <c r="O550" s="710"/>
      <c r="P550" s="710"/>
      <c r="Q550" s="710"/>
      <c r="R550" s="710"/>
      <c r="S550" s="710"/>
      <c r="T550" s="710"/>
      <c r="U550" s="710"/>
      <c r="V550" s="710"/>
      <c r="W550" s="710"/>
      <c r="X550" s="710"/>
      <c r="Y550" s="710"/>
      <c r="Z550" s="710"/>
    </row>
    <row r="551" spans="1:26" ht="15.5">
      <c r="A551" s="707"/>
      <c r="B551" s="710"/>
      <c r="C551" s="708"/>
      <c r="D551" s="708"/>
      <c r="E551" s="708"/>
      <c r="F551" s="708"/>
      <c r="G551" s="710"/>
      <c r="H551" s="710"/>
      <c r="I551" s="710"/>
      <c r="J551" s="710"/>
      <c r="K551" s="710"/>
      <c r="L551" s="710"/>
      <c r="M551" s="710"/>
      <c r="N551" s="710"/>
      <c r="O551" s="710"/>
      <c r="P551" s="710"/>
      <c r="Q551" s="710"/>
      <c r="R551" s="710"/>
      <c r="S551" s="710"/>
      <c r="T551" s="710"/>
      <c r="U551" s="710"/>
      <c r="V551" s="710"/>
      <c r="W551" s="710"/>
      <c r="X551" s="710"/>
      <c r="Y551" s="710"/>
      <c r="Z551" s="710"/>
    </row>
    <row r="552" spans="1:26" ht="15.5">
      <c r="A552" s="707"/>
      <c r="B552" s="710"/>
      <c r="C552" s="708"/>
      <c r="D552" s="708"/>
      <c r="E552" s="708"/>
      <c r="F552" s="708"/>
      <c r="G552" s="710"/>
      <c r="H552" s="710"/>
      <c r="I552" s="710"/>
      <c r="J552" s="710"/>
      <c r="K552" s="710"/>
      <c r="L552" s="710"/>
      <c r="M552" s="710"/>
      <c r="N552" s="710"/>
      <c r="O552" s="710"/>
      <c r="P552" s="710"/>
      <c r="Q552" s="710"/>
      <c r="R552" s="710"/>
      <c r="S552" s="710"/>
      <c r="T552" s="710"/>
      <c r="U552" s="710"/>
      <c r="V552" s="710"/>
      <c r="W552" s="710"/>
      <c r="X552" s="710"/>
      <c r="Y552" s="710"/>
      <c r="Z552" s="710"/>
    </row>
    <row r="553" spans="1:26" ht="15.5">
      <c r="A553" s="707"/>
      <c r="B553" s="710"/>
      <c r="C553" s="708"/>
      <c r="D553" s="708"/>
      <c r="E553" s="708"/>
      <c r="F553" s="708"/>
      <c r="G553" s="710"/>
      <c r="H553" s="710"/>
      <c r="I553" s="710"/>
      <c r="J553" s="710"/>
      <c r="K553" s="710"/>
      <c r="L553" s="710"/>
      <c r="M553" s="710"/>
      <c r="N553" s="710"/>
      <c r="O553" s="710"/>
      <c r="P553" s="710"/>
      <c r="Q553" s="710"/>
      <c r="R553" s="710"/>
      <c r="S553" s="710"/>
      <c r="T553" s="710"/>
      <c r="U553" s="710"/>
      <c r="V553" s="710"/>
      <c r="W553" s="710"/>
      <c r="X553" s="710"/>
      <c r="Y553" s="710"/>
      <c r="Z553" s="710"/>
    </row>
    <row r="554" spans="1:26" ht="15.5">
      <c r="A554" s="707"/>
      <c r="B554" s="710"/>
      <c r="C554" s="708"/>
      <c r="D554" s="708"/>
      <c r="E554" s="708"/>
      <c r="F554" s="708"/>
      <c r="G554" s="710"/>
      <c r="H554" s="710"/>
      <c r="I554" s="710"/>
      <c r="J554" s="710"/>
      <c r="K554" s="710"/>
      <c r="L554" s="710"/>
      <c r="M554" s="710"/>
      <c r="N554" s="710"/>
      <c r="O554" s="710"/>
      <c r="P554" s="710"/>
      <c r="Q554" s="710"/>
      <c r="R554" s="710"/>
      <c r="S554" s="710"/>
      <c r="T554" s="710"/>
      <c r="U554" s="710"/>
      <c r="V554" s="710"/>
      <c r="W554" s="710"/>
      <c r="X554" s="710"/>
      <c r="Y554" s="710"/>
      <c r="Z554" s="710"/>
    </row>
    <row r="555" spans="1:26" ht="15.5">
      <c r="A555" s="707"/>
      <c r="B555" s="710"/>
      <c r="C555" s="708"/>
      <c r="D555" s="708"/>
      <c r="E555" s="708"/>
      <c r="F555" s="708"/>
      <c r="G555" s="710"/>
      <c r="H555" s="710"/>
      <c r="I555" s="710"/>
      <c r="J555" s="710"/>
      <c r="K555" s="710"/>
      <c r="L555" s="710"/>
      <c r="M555" s="710"/>
      <c r="N555" s="710"/>
      <c r="O555" s="710"/>
      <c r="P555" s="710"/>
      <c r="Q555" s="710"/>
      <c r="R555" s="710"/>
      <c r="S555" s="710"/>
      <c r="T555" s="710"/>
      <c r="U555" s="710"/>
      <c r="V555" s="710"/>
      <c r="W555" s="710"/>
      <c r="X555" s="710"/>
      <c r="Y555" s="710"/>
      <c r="Z555" s="710"/>
    </row>
    <row r="556" spans="1:26" ht="15.5">
      <c r="A556" s="707"/>
      <c r="B556" s="710"/>
      <c r="C556" s="708"/>
      <c r="D556" s="708"/>
      <c r="E556" s="708"/>
      <c r="F556" s="708"/>
      <c r="G556" s="710"/>
      <c r="H556" s="710"/>
      <c r="I556" s="710"/>
      <c r="J556" s="710"/>
      <c r="K556" s="710"/>
      <c r="L556" s="710"/>
      <c r="M556" s="710"/>
      <c r="N556" s="710"/>
      <c r="O556" s="710"/>
      <c r="P556" s="710"/>
      <c r="Q556" s="710"/>
      <c r="R556" s="710"/>
      <c r="S556" s="710"/>
      <c r="T556" s="710"/>
      <c r="U556" s="710"/>
      <c r="V556" s="710"/>
      <c r="W556" s="710"/>
      <c r="X556" s="710"/>
      <c r="Y556" s="710"/>
      <c r="Z556" s="710"/>
    </row>
    <row r="557" spans="1:26" ht="15.5">
      <c r="A557" s="707"/>
      <c r="B557" s="710"/>
      <c r="C557" s="708"/>
      <c r="D557" s="708"/>
      <c r="E557" s="708"/>
      <c r="F557" s="708"/>
      <c r="G557" s="710"/>
      <c r="H557" s="710"/>
      <c r="I557" s="710"/>
      <c r="J557" s="710"/>
      <c r="K557" s="710"/>
      <c r="L557" s="710"/>
      <c r="M557" s="710"/>
      <c r="N557" s="710"/>
      <c r="O557" s="710"/>
      <c r="P557" s="710"/>
      <c r="Q557" s="710"/>
      <c r="R557" s="710"/>
      <c r="S557" s="710"/>
      <c r="T557" s="710"/>
      <c r="U557" s="710"/>
      <c r="V557" s="710"/>
      <c r="W557" s="710"/>
      <c r="X557" s="710"/>
      <c r="Y557" s="710"/>
      <c r="Z557" s="710"/>
    </row>
    <row r="558" spans="1:26" ht="15.5">
      <c r="A558" s="707"/>
      <c r="B558" s="710"/>
      <c r="C558" s="708"/>
      <c r="D558" s="708"/>
      <c r="E558" s="708"/>
      <c r="F558" s="708"/>
      <c r="G558" s="710"/>
      <c r="H558" s="710"/>
      <c r="I558" s="710"/>
      <c r="J558" s="710"/>
      <c r="K558" s="710"/>
      <c r="L558" s="710"/>
      <c r="M558" s="710"/>
      <c r="N558" s="710"/>
      <c r="O558" s="710"/>
      <c r="P558" s="710"/>
      <c r="Q558" s="710"/>
      <c r="R558" s="710"/>
      <c r="S558" s="710"/>
      <c r="T558" s="710"/>
      <c r="U558" s="710"/>
      <c r="V558" s="710"/>
      <c r="W558" s="710"/>
      <c r="X558" s="710"/>
      <c r="Y558" s="710"/>
      <c r="Z558" s="710"/>
    </row>
    <row r="559" spans="1:26" ht="15.5">
      <c r="A559" s="707"/>
      <c r="B559" s="710"/>
      <c r="C559" s="708"/>
      <c r="D559" s="708"/>
      <c r="E559" s="708"/>
      <c r="F559" s="708"/>
      <c r="G559" s="710"/>
      <c r="H559" s="710"/>
      <c r="I559" s="710"/>
      <c r="J559" s="710"/>
      <c r="K559" s="710"/>
      <c r="L559" s="710"/>
      <c r="M559" s="710"/>
      <c r="N559" s="710"/>
      <c r="O559" s="710"/>
      <c r="P559" s="710"/>
      <c r="Q559" s="710"/>
      <c r="R559" s="710"/>
      <c r="S559" s="710"/>
      <c r="T559" s="710"/>
      <c r="U559" s="710"/>
      <c r="V559" s="710"/>
      <c r="W559" s="710"/>
      <c r="X559" s="710"/>
      <c r="Y559" s="710"/>
      <c r="Z559" s="710"/>
    </row>
    <row r="560" spans="1:26" ht="15.5">
      <c r="A560" s="707"/>
      <c r="B560" s="710"/>
      <c r="C560" s="708"/>
      <c r="D560" s="708"/>
      <c r="E560" s="708"/>
      <c r="F560" s="708"/>
      <c r="G560" s="710"/>
      <c r="H560" s="710"/>
      <c r="I560" s="710"/>
      <c r="J560" s="710"/>
      <c r="K560" s="710"/>
      <c r="L560" s="710"/>
      <c r="M560" s="710"/>
      <c r="N560" s="710"/>
      <c r="O560" s="710"/>
      <c r="P560" s="710"/>
      <c r="Q560" s="710"/>
      <c r="R560" s="710"/>
      <c r="S560" s="710"/>
      <c r="T560" s="710"/>
      <c r="U560" s="710"/>
      <c r="V560" s="710"/>
      <c r="W560" s="710"/>
      <c r="X560" s="710"/>
      <c r="Y560" s="710"/>
      <c r="Z560" s="710"/>
    </row>
    <row r="561" spans="1:26" ht="15.5">
      <c r="A561" s="707"/>
      <c r="B561" s="710"/>
      <c r="C561" s="708"/>
      <c r="D561" s="708"/>
      <c r="E561" s="708"/>
      <c r="F561" s="708"/>
      <c r="G561" s="710"/>
      <c r="H561" s="710"/>
      <c r="I561" s="710"/>
      <c r="J561" s="710"/>
      <c r="K561" s="710"/>
      <c r="L561" s="710"/>
      <c r="M561" s="710"/>
      <c r="N561" s="710"/>
      <c r="O561" s="710"/>
      <c r="P561" s="710"/>
      <c r="Q561" s="710"/>
      <c r="R561" s="710"/>
      <c r="S561" s="710"/>
      <c r="T561" s="710"/>
      <c r="U561" s="710"/>
      <c r="V561" s="710"/>
      <c r="W561" s="710"/>
      <c r="X561" s="710"/>
      <c r="Y561" s="710"/>
      <c r="Z561" s="710"/>
    </row>
    <row r="562" spans="1:26" ht="15.5">
      <c r="A562" s="707"/>
      <c r="B562" s="710"/>
      <c r="C562" s="708"/>
      <c r="D562" s="708"/>
      <c r="E562" s="708"/>
      <c r="F562" s="708"/>
      <c r="G562" s="710"/>
      <c r="H562" s="710"/>
      <c r="I562" s="710"/>
      <c r="J562" s="710"/>
      <c r="K562" s="710"/>
      <c r="L562" s="710"/>
      <c r="M562" s="710"/>
      <c r="N562" s="710"/>
      <c r="O562" s="710"/>
      <c r="P562" s="710"/>
      <c r="Q562" s="710"/>
      <c r="R562" s="710"/>
      <c r="S562" s="710"/>
      <c r="T562" s="710"/>
      <c r="U562" s="710"/>
      <c r="V562" s="710"/>
      <c r="W562" s="710"/>
      <c r="X562" s="710"/>
      <c r="Y562" s="710"/>
      <c r="Z562" s="710"/>
    </row>
    <row r="563" spans="1:26" ht="15.5">
      <c r="A563" s="707"/>
      <c r="B563" s="710"/>
      <c r="C563" s="708"/>
      <c r="D563" s="708"/>
      <c r="E563" s="708"/>
      <c r="F563" s="708"/>
      <c r="G563" s="710"/>
      <c r="H563" s="710"/>
      <c r="I563" s="710"/>
      <c r="J563" s="710"/>
      <c r="K563" s="710"/>
      <c r="L563" s="710"/>
      <c r="M563" s="710"/>
      <c r="N563" s="710"/>
      <c r="O563" s="710"/>
      <c r="P563" s="710"/>
      <c r="Q563" s="710"/>
      <c r="R563" s="710"/>
      <c r="S563" s="710"/>
      <c r="T563" s="710"/>
      <c r="U563" s="710"/>
      <c r="V563" s="710"/>
      <c r="W563" s="710"/>
      <c r="X563" s="710"/>
      <c r="Y563" s="710"/>
      <c r="Z563" s="710"/>
    </row>
    <row r="564" spans="1:26" ht="15.5">
      <c r="A564" s="707"/>
      <c r="B564" s="710"/>
      <c r="C564" s="708"/>
      <c r="D564" s="708"/>
      <c r="E564" s="708"/>
      <c r="F564" s="708"/>
      <c r="G564" s="710"/>
      <c r="H564" s="710"/>
      <c r="I564" s="710"/>
      <c r="J564" s="710"/>
      <c r="K564" s="710"/>
      <c r="L564" s="710"/>
      <c r="M564" s="710"/>
      <c r="N564" s="710"/>
      <c r="O564" s="710"/>
      <c r="P564" s="710"/>
      <c r="Q564" s="710"/>
      <c r="R564" s="710"/>
      <c r="S564" s="710"/>
      <c r="T564" s="710"/>
      <c r="U564" s="710"/>
      <c r="V564" s="710"/>
      <c r="W564" s="710"/>
      <c r="X564" s="710"/>
      <c r="Y564" s="710"/>
      <c r="Z564" s="710"/>
    </row>
    <row r="565" spans="1:26" ht="15.5">
      <c r="A565" s="707"/>
      <c r="B565" s="710"/>
      <c r="C565" s="708"/>
      <c r="D565" s="708"/>
      <c r="E565" s="708"/>
      <c r="F565" s="708"/>
      <c r="G565" s="710"/>
      <c r="H565" s="710"/>
      <c r="I565" s="710"/>
      <c r="J565" s="710"/>
      <c r="K565" s="710"/>
      <c r="L565" s="710"/>
      <c r="M565" s="710"/>
      <c r="N565" s="710"/>
      <c r="O565" s="710"/>
      <c r="P565" s="710"/>
      <c r="Q565" s="710"/>
      <c r="R565" s="710"/>
      <c r="S565" s="710"/>
      <c r="T565" s="710"/>
      <c r="U565" s="710"/>
      <c r="V565" s="710"/>
      <c r="W565" s="710"/>
      <c r="X565" s="710"/>
      <c r="Y565" s="710"/>
      <c r="Z565" s="710"/>
    </row>
    <row r="566" spans="1:26" ht="15.5">
      <c r="A566" s="707"/>
      <c r="B566" s="710"/>
      <c r="C566" s="708"/>
      <c r="D566" s="708"/>
      <c r="E566" s="708"/>
      <c r="F566" s="708"/>
      <c r="G566" s="710"/>
      <c r="H566" s="710"/>
      <c r="I566" s="710"/>
      <c r="J566" s="710"/>
      <c r="K566" s="710"/>
      <c r="L566" s="710"/>
      <c r="M566" s="710"/>
      <c r="N566" s="710"/>
      <c r="O566" s="710"/>
      <c r="P566" s="710"/>
      <c r="Q566" s="710"/>
      <c r="R566" s="710"/>
      <c r="S566" s="710"/>
      <c r="T566" s="710"/>
      <c r="U566" s="710"/>
      <c r="V566" s="710"/>
      <c r="W566" s="710"/>
      <c r="X566" s="710"/>
      <c r="Y566" s="710"/>
      <c r="Z566" s="710"/>
    </row>
    <row r="567" spans="1:26" ht="15.5">
      <c r="A567" s="707"/>
      <c r="B567" s="710"/>
      <c r="C567" s="708"/>
      <c r="D567" s="708"/>
      <c r="E567" s="708"/>
      <c r="F567" s="708"/>
      <c r="G567" s="710"/>
      <c r="H567" s="710"/>
      <c r="I567" s="710"/>
      <c r="J567" s="710"/>
      <c r="K567" s="710"/>
      <c r="L567" s="710"/>
      <c r="M567" s="710"/>
      <c r="N567" s="710"/>
      <c r="O567" s="710"/>
      <c r="P567" s="710"/>
      <c r="Q567" s="710"/>
      <c r="R567" s="710"/>
      <c r="S567" s="710"/>
      <c r="T567" s="710"/>
      <c r="U567" s="710"/>
      <c r="V567" s="710"/>
      <c r="W567" s="710"/>
      <c r="X567" s="710"/>
      <c r="Y567" s="710"/>
      <c r="Z567" s="710"/>
    </row>
    <row r="568" spans="1:26" ht="15.5">
      <c r="A568" s="707"/>
      <c r="B568" s="710"/>
      <c r="C568" s="708"/>
      <c r="D568" s="708"/>
      <c r="E568" s="708"/>
      <c r="F568" s="708"/>
      <c r="G568" s="710"/>
      <c r="H568" s="710"/>
      <c r="I568" s="710"/>
      <c r="J568" s="710"/>
      <c r="K568" s="710"/>
      <c r="L568" s="710"/>
      <c r="M568" s="710"/>
      <c r="N568" s="710"/>
      <c r="O568" s="710"/>
      <c r="P568" s="710"/>
      <c r="Q568" s="710"/>
      <c r="R568" s="710"/>
      <c r="S568" s="710"/>
      <c r="T568" s="710"/>
      <c r="U568" s="710"/>
      <c r="V568" s="710"/>
      <c r="W568" s="710"/>
      <c r="X568" s="710"/>
      <c r="Y568" s="710"/>
      <c r="Z568" s="710"/>
    </row>
    <row r="569" spans="1:26" ht="15.5">
      <c r="A569" s="707"/>
      <c r="B569" s="710"/>
      <c r="C569" s="708"/>
      <c r="D569" s="708"/>
      <c r="E569" s="708"/>
      <c r="F569" s="708"/>
      <c r="G569" s="710"/>
      <c r="H569" s="710"/>
      <c r="I569" s="710"/>
      <c r="J569" s="710"/>
      <c r="K569" s="710"/>
      <c r="L569" s="710"/>
      <c r="M569" s="710"/>
      <c r="N569" s="710"/>
      <c r="O569" s="710"/>
      <c r="P569" s="710"/>
      <c r="Q569" s="710"/>
      <c r="R569" s="710"/>
      <c r="S569" s="710"/>
      <c r="T569" s="710"/>
      <c r="U569" s="710"/>
      <c r="V569" s="710"/>
      <c r="W569" s="710"/>
      <c r="X569" s="710"/>
      <c r="Y569" s="710"/>
      <c r="Z569" s="710"/>
    </row>
    <row r="570" spans="1:26" ht="15.5">
      <c r="A570" s="707"/>
      <c r="B570" s="710"/>
      <c r="C570" s="708"/>
      <c r="D570" s="708"/>
      <c r="E570" s="708"/>
      <c r="F570" s="708"/>
      <c r="G570" s="710"/>
      <c r="H570" s="710"/>
      <c r="I570" s="710"/>
      <c r="J570" s="710"/>
      <c r="K570" s="710"/>
      <c r="L570" s="710"/>
      <c r="M570" s="710"/>
      <c r="N570" s="710"/>
      <c r="O570" s="710"/>
      <c r="P570" s="710"/>
      <c r="Q570" s="710"/>
      <c r="R570" s="710"/>
      <c r="S570" s="710"/>
      <c r="T570" s="710"/>
      <c r="U570" s="710"/>
      <c r="V570" s="710"/>
      <c r="W570" s="710"/>
      <c r="X570" s="710"/>
      <c r="Y570" s="710"/>
      <c r="Z570" s="710"/>
    </row>
    <row r="571" spans="1:26" ht="15.5">
      <c r="A571" s="707"/>
      <c r="B571" s="710"/>
      <c r="C571" s="708"/>
      <c r="D571" s="708"/>
      <c r="E571" s="708"/>
      <c r="F571" s="708"/>
      <c r="G571" s="710"/>
      <c r="H571" s="710"/>
      <c r="I571" s="710"/>
      <c r="J571" s="710"/>
      <c r="K571" s="710"/>
      <c r="L571" s="710"/>
      <c r="M571" s="710"/>
      <c r="N571" s="710"/>
      <c r="O571" s="710"/>
      <c r="P571" s="710"/>
      <c r="Q571" s="710"/>
      <c r="R571" s="710"/>
      <c r="S571" s="710"/>
      <c r="T571" s="710"/>
      <c r="U571" s="710"/>
      <c r="V571" s="710"/>
      <c r="W571" s="710"/>
      <c r="X571" s="710"/>
      <c r="Y571" s="710"/>
      <c r="Z571" s="710"/>
    </row>
    <row r="572" spans="1:26" ht="15.5">
      <c r="A572" s="707"/>
      <c r="B572" s="710"/>
      <c r="C572" s="708"/>
      <c r="D572" s="708"/>
      <c r="E572" s="708"/>
      <c r="F572" s="708"/>
      <c r="G572" s="710"/>
      <c r="H572" s="710"/>
      <c r="I572" s="710"/>
      <c r="J572" s="710"/>
      <c r="K572" s="710"/>
      <c r="L572" s="710"/>
      <c r="M572" s="710"/>
      <c r="N572" s="710"/>
      <c r="O572" s="710"/>
      <c r="P572" s="710"/>
      <c r="Q572" s="710"/>
      <c r="R572" s="710"/>
      <c r="S572" s="710"/>
      <c r="T572" s="710"/>
      <c r="U572" s="710"/>
      <c r="V572" s="710"/>
      <c r="W572" s="710"/>
      <c r="X572" s="710"/>
      <c r="Y572" s="710"/>
      <c r="Z572" s="710"/>
    </row>
    <row r="573" spans="1:26" ht="15.5">
      <c r="A573" s="707"/>
      <c r="B573" s="710"/>
      <c r="C573" s="708"/>
      <c r="D573" s="708"/>
      <c r="E573" s="708"/>
      <c r="F573" s="708"/>
      <c r="G573" s="710"/>
      <c r="H573" s="710"/>
      <c r="I573" s="710"/>
      <c r="J573" s="710"/>
      <c r="K573" s="710"/>
      <c r="L573" s="710"/>
      <c r="M573" s="710"/>
      <c r="N573" s="710"/>
      <c r="O573" s="710"/>
      <c r="P573" s="710"/>
      <c r="Q573" s="710"/>
      <c r="R573" s="710"/>
      <c r="S573" s="710"/>
      <c r="T573" s="710"/>
      <c r="U573" s="710"/>
      <c r="V573" s="710"/>
      <c r="W573" s="710"/>
      <c r="X573" s="710"/>
      <c r="Y573" s="710"/>
      <c r="Z573" s="710"/>
    </row>
    <row r="574" spans="1:26" ht="15.5">
      <c r="A574" s="707"/>
      <c r="B574" s="710"/>
      <c r="C574" s="708"/>
      <c r="D574" s="708"/>
      <c r="E574" s="708"/>
      <c r="F574" s="708"/>
      <c r="G574" s="710"/>
      <c r="H574" s="710"/>
      <c r="I574" s="710"/>
      <c r="J574" s="710"/>
      <c r="K574" s="710"/>
      <c r="L574" s="710"/>
      <c r="M574" s="710"/>
      <c r="N574" s="710"/>
      <c r="O574" s="710"/>
      <c r="P574" s="710"/>
      <c r="Q574" s="710"/>
      <c r="R574" s="710"/>
      <c r="S574" s="710"/>
      <c r="T574" s="710"/>
      <c r="U574" s="710"/>
      <c r="V574" s="710"/>
      <c r="W574" s="710"/>
      <c r="X574" s="710"/>
      <c r="Y574" s="710"/>
      <c r="Z574" s="710"/>
    </row>
    <row r="575" spans="1:26" ht="15.5">
      <c r="A575" s="707"/>
      <c r="B575" s="710"/>
      <c r="C575" s="708"/>
      <c r="D575" s="708"/>
      <c r="E575" s="708"/>
      <c r="F575" s="708"/>
      <c r="G575" s="710"/>
      <c r="H575" s="710"/>
      <c r="I575" s="710"/>
      <c r="J575" s="710"/>
      <c r="K575" s="710"/>
      <c r="L575" s="710"/>
      <c r="M575" s="710"/>
      <c r="N575" s="710"/>
      <c r="O575" s="710"/>
      <c r="P575" s="710"/>
      <c r="Q575" s="710"/>
      <c r="R575" s="710"/>
      <c r="S575" s="710"/>
      <c r="T575" s="710"/>
      <c r="U575" s="710"/>
      <c r="V575" s="710"/>
      <c r="W575" s="710"/>
      <c r="X575" s="710"/>
      <c r="Y575" s="710"/>
      <c r="Z575" s="710"/>
    </row>
    <row r="576" spans="1:26" ht="15.5">
      <c r="A576" s="707"/>
      <c r="B576" s="710"/>
      <c r="C576" s="708"/>
      <c r="D576" s="708"/>
      <c r="E576" s="708"/>
      <c r="F576" s="708"/>
      <c r="G576" s="710"/>
      <c r="H576" s="710"/>
      <c r="I576" s="710"/>
      <c r="J576" s="710"/>
      <c r="K576" s="710"/>
      <c r="L576" s="710"/>
      <c r="M576" s="710"/>
      <c r="N576" s="710"/>
      <c r="O576" s="710"/>
      <c r="P576" s="710"/>
      <c r="Q576" s="710"/>
      <c r="R576" s="710"/>
      <c r="S576" s="710"/>
      <c r="T576" s="710"/>
      <c r="U576" s="710"/>
      <c r="V576" s="710"/>
      <c r="W576" s="710"/>
      <c r="X576" s="710"/>
      <c r="Y576" s="710"/>
      <c r="Z576" s="710"/>
    </row>
    <row r="577" spans="1:26" ht="15.5">
      <c r="A577" s="707"/>
      <c r="B577" s="710"/>
      <c r="C577" s="708"/>
      <c r="D577" s="708"/>
      <c r="E577" s="708"/>
      <c r="F577" s="708"/>
      <c r="G577" s="710"/>
      <c r="H577" s="710"/>
      <c r="I577" s="710"/>
      <c r="J577" s="710"/>
      <c r="K577" s="710"/>
      <c r="L577" s="710"/>
      <c r="M577" s="710"/>
      <c r="N577" s="710"/>
      <c r="O577" s="710"/>
      <c r="P577" s="710"/>
      <c r="Q577" s="710"/>
      <c r="R577" s="710"/>
      <c r="S577" s="710"/>
      <c r="T577" s="710"/>
      <c r="U577" s="710"/>
      <c r="V577" s="710"/>
      <c r="W577" s="710"/>
      <c r="X577" s="710"/>
      <c r="Y577" s="710"/>
      <c r="Z577" s="710"/>
    </row>
    <row r="578" spans="1:26" ht="15.5">
      <c r="A578" s="707"/>
      <c r="B578" s="710"/>
      <c r="C578" s="708"/>
      <c r="D578" s="708"/>
      <c r="E578" s="708"/>
      <c r="F578" s="708"/>
      <c r="G578" s="710"/>
      <c r="H578" s="710"/>
      <c r="I578" s="710"/>
      <c r="J578" s="710"/>
      <c r="K578" s="710"/>
      <c r="L578" s="710"/>
      <c r="M578" s="710"/>
      <c r="N578" s="710"/>
      <c r="O578" s="710"/>
      <c r="P578" s="710"/>
      <c r="Q578" s="710"/>
      <c r="R578" s="710"/>
      <c r="S578" s="710"/>
      <c r="T578" s="710"/>
      <c r="U578" s="710"/>
      <c r="V578" s="710"/>
      <c r="W578" s="710"/>
      <c r="X578" s="710"/>
      <c r="Y578" s="710"/>
      <c r="Z578" s="710"/>
    </row>
    <row r="579" spans="1:26" ht="15.5">
      <c r="A579" s="707"/>
      <c r="B579" s="710"/>
      <c r="C579" s="708"/>
      <c r="D579" s="708"/>
      <c r="E579" s="708"/>
      <c r="F579" s="708"/>
      <c r="G579" s="710"/>
      <c r="H579" s="710"/>
      <c r="I579" s="710"/>
      <c r="J579" s="710"/>
      <c r="K579" s="710"/>
      <c r="L579" s="710"/>
      <c r="M579" s="710"/>
      <c r="N579" s="710"/>
      <c r="O579" s="710"/>
      <c r="P579" s="710"/>
      <c r="Q579" s="710"/>
      <c r="R579" s="710"/>
      <c r="S579" s="710"/>
      <c r="T579" s="710"/>
      <c r="U579" s="710"/>
      <c r="V579" s="710"/>
      <c r="W579" s="710"/>
      <c r="X579" s="710"/>
      <c r="Y579" s="710"/>
      <c r="Z579" s="710"/>
    </row>
    <row r="580" spans="1:26" ht="15.5">
      <c r="A580" s="707"/>
      <c r="B580" s="710"/>
      <c r="C580" s="708"/>
      <c r="D580" s="708"/>
      <c r="E580" s="708"/>
      <c r="F580" s="708"/>
      <c r="G580" s="710"/>
      <c r="H580" s="710"/>
      <c r="I580" s="710"/>
      <c r="J580" s="710"/>
      <c r="K580" s="710"/>
      <c r="L580" s="710"/>
      <c r="M580" s="710"/>
      <c r="N580" s="710"/>
      <c r="O580" s="710"/>
      <c r="P580" s="710"/>
      <c r="Q580" s="710"/>
      <c r="R580" s="710"/>
      <c r="S580" s="710"/>
      <c r="T580" s="710"/>
      <c r="U580" s="710"/>
      <c r="V580" s="710"/>
      <c r="W580" s="710"/>
      <c r="X580" s="710"/>
      <c r="Y580" s="710"/>
      <c r="Z580" s="710"/>
    </row>
    <row r="581" spans="1:26" ht="15.5">
      <c r="A581" s="707"/>
      <c r="B581" s="710"/>
      <c r="C581" s="708"/>
      <c r="D581" s="708"/>
      <c r="E581" s="708"/>
      <c r="F581" s="708"/>
      <c r="G581" s="710"/>
      <c r="H581" s="710"/>
      <c r="I581" s="710"/>
      <c r="J581" s="710"/>
      <c r="K581" s="710"/>
      <c r="L581" s="710"/>
      <c r="M581" s="710"/>
      <c r="N581" s="710"/>
      <c r="O581" s="710"/>
      <c r="P581" s="710"/>
      <c r="Q581" s="710"/>
      <c r="R581" s="710"/>
      <c r="S581" s="710"/>
      <c r="T581" s="710"/>
      <c r="U581" s="710"/>
      <c r="V581" s="710"/>
      <c r="W581" s="710"/>
      <c r="X581" s="710"/>
      <c r="Y581" s="710"/>
      <c r="Z581" s="710"/>
    </row>
    <row r="582" spans="1:26" ht="15.5">
      <c r="A582" s="707"/>
      <c r="B582" s="710"/>
      <c r="C582" s="708"/>
      <c r="D582" s="708"/>
      <c r="E582" s="708"/>
      <c r="F582" s="708"/>
      <c r="G582" s="710"/>
      <c r="H582" s="710"/>
      <c r="I582" s="710"/>
      <c r="J582" s="710"/>
      <c r="K582" s="710"/>
      <c r="L582" s="710"/>
      <c r="M582" s="710"/>
      <c r="N582" s="710"/>
      <c r="O582" s="710"/>
      <c r="P582" s="710"/>
      <c r="Q582" s="710"/>
      <c r="R582" s="710"/>
      <c r="S582" s="710"/>
      <c r="T582" s="710"/>
      <c r="U582" s="710"/>
      <c r="V582" s="710"/>
      <c r="W582" s="710"/>
      <c r="X582" s="710"/>
      <c r="Y582" s="710"/>
      <c r="Z582" s="710"/>
    </row>
    <row r="583" spans="1:26" ht="15.5">
      <c r="A583" s="707"/>
      <c r="B583" s="710"/>
      <c r="C583" s="708"/>
      <c r="D583" s="708"/>
      <c r="E583" s="708"/>
      <c r="F583" s="708"/>
      <c r="G583" s="710"/>
      <c r="H583" s="710"/>
      <c r="I583" s="710"/>
      <c r="J583" s="710"/>
      <c r="K583" s="710"/>
      <c r="L583" s="710"/>
      <c r="M583" s="710"/>
      <c r="N583" s="710"/>
      <c r="O583" s="710"/>
      <c r="P583" s="710"/>
      <c r="Q583" s="710"/>
      <c r="R583" s="710"/>
      <c r="S583" s="710"/>
      <c r="T583" s="710"/>
      <c r="U583" s="710"/>
      <c r="V583" s="710"/>
      <c r="W583" s="710"/>
      <c r="X583" s="710"/>
      <c r="Y583" s="710"/>
      <c r="Z583" s="710"/>
    </row>
    <row r="584" spans="1:26" ht="15.5">
      <c r="A584" s="707"/>
      <c r="B584" s="710"/>
      <c r="C584" s="708"/>
      <c r="D584" s="708"/>
      <c r="E584" s="708"/>
      <c r="F584" s="708"/>
      <c r="G584" s="710"/>
      <c r="H584" s="710"/>
      <c r="I584" s="710"/>
      <c r="J584" s="710"/>
      <c r="K584" s="710"/>
      <c r="L584" s="710"/>
      <c r="M584" s="710"/>
      <c r="N584" s="710"/>
      <c r="O584" s="710"/>
      <c r="P584" s="710"/>
      <c r="Q584" s="710"/>
      <c r="R584" s="710"/>
      <c r="S584" s="710"/>
      <c r="T584" s="710"/>
      <c r="U584" s="710"/>
      <c r="V584" s="710"/>
      <c r="W584" s="710"/>
      <c r="X584" s="710"/>
      <c r="Y584" s="710"/>
      <c r="Z584" s="710"/>
    </row>
    <row r="585" spans="1:26" ht="15.5">
      <c r="A585" s="707"/>
      <c r="B585" s="710"/>
      <c r="C585" s="708"/>
      <c r="D585" s="708"/>
      <c r="E585" s="708"/>
      <c r="F585" s="708"/>
      <c r="G585" s="710"/>
      <c r="H585" s="710"/>
      <c r="I585" s="710"/>
      <c r="J585" s="710"/>
      <c r="K585" s="710"/>
      <c r="L585" s="710"/>
      <c r="M585" s="710"/>
      <c r="N585" s="710"/>
      <c r="O585" s="710"/>
      <c r="P585" s="710"/>
      <c r="Q585" s="710"/>
      <c r="R585" s="710"/>
      <c r="S585" s="710"/>
      <c r="T585" s="710"/>
      <c r="U585" s="710"/>
      <c r="V585" s="710"/>
      <c r="W585" s="710"/>
      <c r="X585" s="710"/>
      <c r="Y585" s="710"/>
      <c r="Z585" s="710"/>
    </row>
    <row r="586" spans="1:26" ht="15.5">
      <c r="A586" s="707"/>
      <c r="B586" s="710"/>
      <c r="C586" s="708"/>
      <c r="D586" s="708"/>
      <c r="E586" s="708"/>
      <c r="F586" s="708"/>
      <c r="G586" s="710"/>
      <c r="H586" s="710"/>
      <c r="I586" s="710"/>
      <c r="J586" s="710"/>
      <c r="K586" s="710"/>
      <c r="L586" s="710"/>
      <c r="M586" s="710"/>
      <c r="N586" s="710"/>
      <c r="O586" s="710"/>
      <c r="P586" s="710"/>
      <c r="Q586" s="710"/>
      <c r="R586" s="710"/>
      <c r="S586" s="710"/>
      <c r="T586" s="710"/>
      <c r="U586" s="710"/>
      <c r="V586" s="710"/>
      <c r="W586" s="710"/>
      <c r="X586" s="710"/>
      <c r="Y586" s="710"/>
      <c r="Z586" s="710"/>
    </row>
    <row r="587" spans="1:26" ht="15.5">
      <c r="A587" s="707"/>
      <c r="B587" s="710"/>
      <c r="C587" s="708"/>
      <c r="D587" s="708"/>
      <c r="E587" s="708"/>
      <c r="F587" s="708"/>
      <c r="G587" s="710"/>
      <c r="H587" s="710"/>
      <c r="I587" s="710"/>
      <c r="J587" s="710"/>
      <c r="K587" s="710"/>
      <c r="L587" s="710"/>
      <c r="M587" s="710"/>
      <c r="N587" s="710"/>
      <c r="O587" s="710"/>
      <c r="P587" s="710"/>
      <c r="Q587" s="710"/>
      <c r="R587" s="710"/>
      <c r="S587" s="710"/>
      <c r="T587" s="710"/>
      <c r="U587" s="710"/>
      <c r="V587" s="710"/>
      <c r="W587" s="710"/>
      <c r="X587" s="710"/>
      <c r="Y587" s="710"/>
      <c r="Z587" s="710"/>
    </row>
    <row r="588" spans="1:26" ht="15.5">
      <c r="A588" s="707"/>
      <c r="B588" s="710"/>
      <c r="C588" s="708"/>
      <c r="D588" s="708"/>
      <c r="E588" s="708"/>
      <c r="F588" s="708"/>
      <c r="G588" s="710"/>
      <c r="H588" s="710"/>
      <c r="I588" s="710"/>
      <c r="J588" s="710"/>
      <c r="K588" s="710"/>
      <c r="L588" s="710"/>
      <c r="M588" s="710"/>
      <c r="N588" s="710"/>
      <c r="O588" s="710"/>
      <c r="P588" s="710"/>
      <c r="Q588" s="710"/>
      <c r="R588" s="710"/>
      <c r="S588" s="710"/>
      <c r="T588" s="710"/>
      <c r="U588" s="710"/>
      <c r="V588" s="710"/>
      <c r="W588" s="710"/>
      <c r="X588" s="710"/>
      <c r="Y588" s="710"/>
      <c r="Z588" s="710"/>
    </row>
    <row r="589" spans="1:26" ht="15.5">
      <c r="A589" s="707"/>
      <c r="B589" s="710"/>
      <c r="C589" s="708"/>
      <c r="D589" s="708"/>
      <c r="E589" s="708"/>
      <c r="F589" s="708"/>
      <c r="G589" s="710"/>
      <c r="H589" s="710"/>
      <c r="I589" s="710"/>
      <c r="J589" s="710"/>
      <c r="K589" s="710"/>
      <c r="L589" s="710"/>
      <c r="M589" s="710"/>
      <c r="N589" s="710"/>
      <c r="O589" s="710"/>
      <c r="P589" s="710"/>
      <c r="Q589" s="710"/>
      <c r="R589" s="710"/>
      <c r="S589" s="710"/>
      <c r="T589" s="710"/>
      <c r="U589" s="710"/>
      <c r="V589" s="710"/>
      <c r="W589" s="710"/>
      <c r="X589" s="710"/>
      <c r="Y589" s="710"/>
      <c r="Z589" s="710"/>
    </row>
    <row r="590" spans="1:26" ht="15.5">
      <c r="A590" s="707"/>
      <c r="B590" s="710"/>
      <c r="C590" s="708"/>
      <c r="D590" s="708"/>
      <c r="E590" s="708"/>
      <c r="F590" s="708"/>
      <c r="G590" s="710"/>
      <c r="H590" s="710"/>
      <c r="I590" s="710"/>
      <c r="J590" s="710"/>
      <c r="K590" s="710"/>
      <c r="L590" s="710"/>
      <c r="M590" s="710"/>
      <c r="N590" s="710"/>
      <c r="O590" s="710"/>
      <c r="P590" s="710"/>
      <c r="Q590" s="710"/>
      <c r="R590" s="710"/>
      <c r="S590" s="710"/>
      <c r="T590" s="710"/>
      <c r="U590" s="710"/>
      <c r="V590" s="710"/>
      <c r="W590" s="710"/>
      <c r="X590" s="710"/>
      <c r="Y590" s="710"/>
      <c r="Z590" s="710"/>
    </row>
    <row r="591" spans="1:26" ht="15.5">
      <c r="A591" s="707"/>
      <c r="B591" s="710"/>
      <c r="C591" s="708"/>
      <c r="D591" s="708"/>
      <c r="E591" s="708"/>
      <c r="F591" s="708"/>
      <c r="G591" s="710"/>
      <c r="H591" s="710"/>
      <c r="I591" s="710"/>
      <c r="J591" s="710"/>
      <c r="K591" s="710"/>
      <c r="L591" s="710"/>
      <c r="M591" s="710"/>
      <c r="N591" s="710"/>
      <c r="O591" s="710"/>
      <c r="P591" s="710"/>
      <c r="Q591" s="710"/>
      <c r="R591" s="710"/>
      <c r="S591" s="710"/>
      <c r="T591" s="710"/>
      <c r="U591" s="710"/>
      <c r="V591" s="710"/>
      <c r="W591" s="710"/>
      <c r="X591" s="710"/>
      <c r="Y591" s="710"/>
      <c r="Z591" s="710"/>
    </row>
    <row r="592" spans="1:26" ht="15.5">
      <c r="A592" s="707"/>
      <c r="B592" s="710"/>
      <c r="C592" s="708"/>
      <c r="D592" s="708"/>
      <c r="E592" s="708"/>
      <c r="F592" s="708"/>
      <c r="G592" s="710"/>
      <c r="H592" s="710"/>
      <c r="I592" s="710"/>
      <c r="J592" s="710"/>
      <c r="K592" s="710"/>
      <c r="L592" s="710"/>
      <c r="M592" s="710"/>
      <c r="N592" s="710"/>
      <c r="O592" s="710"/>
      <c r="P592" s="710"/>
      <c r="Q592" s="710"/>
      <c r="R592" s="710"/>
      <c r="S592" s="710"/>
      <c r="T592" s="710"/>
      <c r="U592" s="710"/>
      <c r="V592" s="710"/>
      <c r="W592" s="710"/>
      <c r="X592" s="710"/>
      <c r="Y592" s="710"/>
      <c r="Z592" s="710"/>
    </row>
    <row r="593" spans="1:26" ht="15.5">
      <c r="A593" s="707"/>
      <c r="B593" s="710"/>
      <c r="C593" s="708"/>
      <c r="D593" s="708"/>
      <c r="E593" s="708"/>
      <c r="F593" s="708"/>
      <c r="G593" s="710"/>
      <c r="H593" s="710"/>
      <c r="I593" s="710"/>
      <c r="J593" s="710"/>
      <c r="K593" s="710"/>
      <c r="L593" s="710"/>
      <c r="M593" s="710"/>
      <c r="N593" s="710"/>
      <c r="O593" s="710"/>
      <c r="P593" s="710"/>
      <c r="Q593" s="710"/>
      <c r="R593" s="710"/>
      <c r="S593" s="710"/>
      <c r="T593" s="710"/>
      <c r="U593" s="710"/>
      <c r="V593" s="710"/>
      <c r="W593" s="710"/>
      <c r="X593" s="710"/>
      <c r="Y593" s="710"/>
      <c r="Z593" s="710"/>
    </row>
    <row r="594" spans="1:26" ht="15.5">
      <c r="A594" s="707"/>
      <c r="B594" s="710"/>
      <c r="C594" s="708"/>
      <c r="D594" s="708"/>
      <c r="E594" s="708"/>
      <c r="F594" s="708"/>
      <c r="G594" s="710"/>
      <c r="H594" s="710"/>
      <c r="I594" s="710"/>
      <c r="J594" s="710"/>
      <c r="K594" s="710"/>
      <c r="L594" s="710"/>
      <c r="M594" s="710"/>
      <c r="N594" s="710"/>
      <c r="O594" s="710"/>
      <c r="P594" s="710"/>
      <c r="Q594" s="710"/>
      <c r="R594" s="710"/>
      <c r="S594" s="710"/>
      <c r="T594" s="710"/>
      <c r="U594" s="710"/>
      <c r="V594" s="710"/>
      <c r="W594" s="710"/>
      <c r="X594" s="710"/>
      <c r="Y594" s="710"/>
      <c r="Z594" s="710"/>
    </row>
    <row r="595" spans="1:26" ht="15.5">
      <c r="A595" s="707"/>
      <c r="B595" s="710"/>
      <c r="C595" s="708"/>
      <c r="D595" s="708"/>
      <c r="E595" s="708"/>
      <c r="F595" s="708"/>
      <c r="G595" s="710"/>
      <c r="H595" s="710"/>
      <c r="I595" s="710"/>
      <c r="J595" s="710"/>
      <c r="K595" s="710"/>
      <c r="L595" s="710"/>
      <c r="M595" s="710"/>
      <c r="N595" s="710"/>
      <c r="O595" s="710"/>
      <c r="P595" s="710"/>
      <c r="Q595" s="710"/>
      <c r="R595" s="710"/>
      <c r="S595" s="710"/>
      <c r="T595" s="710"/>
      <c r="U595" s="710"/>
      <c r="V595" s="710"/>
      <c r="W595" s="710"/>
      <c r="X595" s="710"/>
      <c r="Y595" s="710"/>
      <c r="Z595" s="710"/>
    </row>
    <row r="596" spans="1:26" ht="15.5">
      <c r="A596" s="707"/>
      <c r="B596" s="710"/>
      <c r="C596" s="708"/>
      <c r="D596" s="708"/>
      <c r="E596" s="708"/>
      <c r="F596" s="708"/>
      <c r="G596" s="710"/>
      <c r="H596" s="710"/>
      <c r="I596" s="710"/>
      <c r="J596" s="710"/>
      <c r="K596" s="710"/>
      <c r="L596" s="710"/>
      <c r="M596" s="710"/>
      <c r="N596" s="710"/>
      <c r="O596" s="710"/>
      <c r="P596" s="710"/>
      <c r="Q596" s="710"/>
      <c r="R596" s="710"/>
      <c r="S596" s="710"/>
      <c r="T596" s="710"/>
      <c r="U596" s="710"/>
      <c r="V596" s="710"/>
      <c r="W596" s="710"/>
      <c r="X596" s="710"/>
      <c r="Y596" s="710"/>
      <c r="Z596" s="710"/>
    </row>
    <row r="597" spans="1:26" ht="15.5">
      <c r="A597" s="707"/>
      <c r="B597" s="710"/>
      <c r="C597" s="708"/>
      <c r="D597" s="708"/>
      <c r="E597" s="708"/>
      <c r="F597" s="708"/>
      <c r="G597" s="710"/>
      <c r="H597" s="710"/>
      <c r="I597" s="710"/>
      <c r="J597" s="710"/>
      <c r="K597" s="710"/>
      <c r="L597" s="710"/>
      <c r="M597" s="710"/>
      <c r="N597" s="710"/>
      <c r="O597" s="710"/>
      <c r="P597" s="710"/>
      <c r="Q597" s="710"/>
      <c r="R597" s="710"/>
      <c r="S597" s="710"/>
      <c r="T597" s="710"/>
      <c r="U597" s="710"/>
      <c r="V597" s="710"/>
      <c r="W597" s="710"/>
      <c r="X597" s="710"/>
      <c r="Y597" s="710"/>
      <c r="Z597" s="710"/>
    </row>
    <row r="598" spans="1:26" ht="15.5">
      <c r="A598" s="707"/>
      <c r="B598" s="710"/>
      <c r="C598" s="708"/>
      <c r="D598" s="708"/>
      <c r="E598" s="708"/>
      <c r="F598" s="708"/>
      <c r="G598" s="710"/>
      <c r="H598" s="710"/>
      <c r="I598" s="710"/>
      <c r="J598" s="710"/>
      <c r="K598" s="710"/>
      <c r="L598" s="710"/>
      <c r="M598" s="710"/>
      <c r="N598" s="710"/>
      <c r="O598" s="710"/>
      <c r="P598" s="710"/>
      <c r="Q598" s="710"/>
      <c r="R598" s="710"/>
      <c r="S598" s="710"/>
      <c r="T598" s="710"/>
      <c r="U598" s="710"/>
      <c r="V598" s="710"/>
      <c r="W598" s="710"/>
      <c r="X598" s="710"/>
      <c r="Y598" s="710"/>
      <c r="Z598" s="710"/>
    </row>
    <row r="599" spans="1:26" ht="15.5">
      <c r="A599" s="707"/>
      <c r="B599" s="710"/>
      <c r="C599" s="708"/>
      <c r="D599" s="708"/>
      <c r="E599" s="708"/>
      <c r="F599" s="708"/>
      <c r="G599" s="710"/>
      <c r="H599" s="710"/>
      <c r="I599" s="710"/>
      <c r="J599" s="710"/>
      <c r="K599" s="710"/>
      <c r="L599" s="710"/>
      <c r="M599" s="710"/>
      <c r="N599" s="710"/>
      <c r="O599" s="710"/>
      <c r="P599" s="710"/>
      <c r="Q599" s="710"/>
      <c r="R599" s="710"/>
      <c r="S599" s="710"/>
      <c r="T599" s="710"/>
      <c r="U599" s="710"/>
      <c r="V599" s="710"/>
      <c r="W599" s="710"/>
      <c r="X599" s="710"/>
      <c r="Y599" s="710"/>
      <c r="Z599" s="710"/>
    </row>
    <row r="600" spans="1:26" ht="15.5">
      <c r="A600" s="707"/>
      <c r="B600" s="710"/>
      <c r="C600" s="708"/>
      <c r="D600" s="708"/>
      <c r="E600" s="708"/>
      <c r="F600" s="708"/>
      <c r="G600" s="710"/>
      <c r="H600" s="710"/>
      <c r="I600" s="710"/>
      <c r="J600" s="710"/>
      <c r="K600" s="710"/>
      <c r="L600" s="710"/>
      <c r="M600" s="710"/>
      <c r="N600" s="710"/>
      <c r="O600" s="710"/>
      <c r="P600" s="710"/>
      <c r="Q600" s="710"/>
      <c r="R600" s="710"/>
      <c r="S600" s="710"/>
      <c r="T600" s="710"/>
      <c r="U600" s="710"/>
      <c r="V600" s="710"/>
      <c r="W600" s="710"/>
      <c r="X600" s="710"/>
      <c r="Y600" s="710"/>
      <c r="Z600" s="710"/>
    </row>
    <row r="601" spans="1:26" ht="15.5">
      <c r="A601" s="707"/>
      <c r="B601" s="710"/>
      <c r="C601" s="708"/>
      <c r="D601" s="708"/>
      <c r="E601" s="708"/>
      <c r="F601" s="708"/>
      <c r="G601" s="710"/>
      <c r="H601" s="710"/>
      <c r="I601" s="710"/>
      <c r="J601" s="710"/>
      <c r="K601" s="710"/>
      <c r="L601" s="710"/>
      <c r="M601" s="710"/>
      <c r="N601" s="710"/>
      <c r="O601" s="710"/>
      <c r="P601" s="710"/>
      <c r="Q601" s="710"/>
      <c r="R601" s="710"/>
      <c r="S601" s="710"/>
      <c r="T601" s="710"/>
      <c r="U601" s="710"/>
      <c r="V601" s="710"/>
      <c r="W601" s="710"/>
      <c r="X601" s="710"/>
      <c r="Y601" s="710"/>
      <c r="Z601" s="710"/>
    </row>
    <row r="602" spans="1:26" ht="15.5">
      <c r="A602" s="707"/>
      <c r="B602" s="710"/>
      <c r="C602" s="708"/>
      <c r="D602" s="708"/>
      <c r="E602" s="708"/>
      <c r="F602" s="708"/>
      <c r="G602" s="710"/>
      <c r="H602" s="710"/>
      <c r="I602" s="710"/>
      <c r="J602" s="710"/>
      <c r="K602" s="710"/>
      <c r="L602" s="710"/>
      <c r="M602" s="710"/>
      <c r="N602" s="710"/>
      <c r="O602" s="710"/>
      <c r="P602" s="710"/>
      <c r="Q602" s="710"/>
      <c r="R602" s="710"/>
      <c r="S602" s="710"/>
      <c r="T602" s="710"/>
      <c r="U602" s="710"/>
      <c r="V602" s="710"/>
      <c r="W602" s="710"/>
      <c r="X602" s="710"/>
      <c r="Y602" s="710"/>
      <c r="Z602" s="710"/>
    </row>
    <row r="603" spans="1:26" ht="15.5">
      <c r="A603" s="707"/>
      <c r="B603" s="710"/>
      <c r="C603" s="708"/>
      <c r="D603" s="708"/>
      <c r="E603" s="708"/>
      <c r="F603" s="708"/>
      <c r="G603" s="710"/>
      <c r="H603" s="710"/>
      <c r="I603" s="710"/>
      <c r="J603" s="710"/>
      <c r="K603" s="710"/>
      <c r="L603" s="710"/>
      <c r="M603" s="710"/>
      <c r="N603" s="710"/>
      <c r="O603" s="710"/>
      <c r="P603" s="710"/>
      <c r="Q603" s="710"/>
      <c r="R603" s="710"/>
      <c r="S603" s="710"/>
      <c r="T603" s="710"/>
      <c r="U603" s="710"/>
      <c r="V603" s="710"/>
      <c r="W603" s="710"/>
      <c r="X603" s="710"/>
      <c r="Y603" s="710"/>
      <c r="Z603" s="710"/>
    </row>
    <row r="604" spans="1:26" ht="15.5">
      <c r="A604" s="707"/>
      <c r="B604" s="710"/>
      <c r="C604" s="708"/>
      <c r="D604" s="708"/>
      <c r="E604" s="708"/>
      <c r="F604" s="708"/>
      <c r="G604" s="710"/>
      <c r="H604" s="710"/>
      <c r="I604" s="710"/>
      <c r="J604" s="710"/>
      <c r="K604" s="710"/>
      <c r="L604" s="710"/>
      <c r="M604" s="710"/>
      <c r="N604" s="710"/>
      <c r="O604" s="710"/>
      <c r="P604" s="710"/>
      <c r="Q604" s="710"/>
      <c r="R604" s="710"/>
      <c r="S604" s="710"/>
      <c r="T604" s="710"/>
      <c r="U604" s="710"/>
      <c r="V604" s="710"/>
      <c r="W604" s="710"/>
      <c r="X604" s="710"/>
      <c r="Y604" s="710"/>
      <c r="Z604" s="710"/>
    </row>
    <row r="605" spans="1:26" ht="15.5">
      <c r="A605" s="707"/>
      <c r="B605" s="710"/>
      <c r="C605" s="708"/>
      <c r="D605" s="708"/>
      <c r="E605" s="708"/>
      <c r="F605" s="708"/>
      <c r="G605" s="710"/>
      <c r="H605" s="710"/>
      <c r="I605" s="710"/>
      <c r="J605" s="710"/>
      <c r="K605" s="710"/>
      <c r="L605" s="710"/>
      <c r="M605" s="710"/>
      <c r="N605" s="710"/>
      <c r="O605" s="710"/>
      <c r="P605" s="710"/>
      <c r="Q605" s="710"/>
      <c r="R605" s="710"/>
      <c r="S605" s="710"/>
      <c r="T605" s="710"/>
      <c r="U605" s="710"/>
      <c r="V605" s="710"/>
      <c r="W605" s="710"/>
      <c r="X605" s="710"/>
      <c r="Y605" s="710"/>
      <c r="Z605" s="710"/>
    </row>
    <row r="606" spans="1:26" ht="15.5">
      <c r="A606" s="707"/>
      <c r="B606" s="710"/>
      <c r="C606" s="708"/>
      <c r="D606" s="708"/>
      <c r="E606" s="708"/>
      <c r="F606" s="708"/>
      <c r="G606" s="710"/>
      <c r="H606" s="710"/>
      <c r="I606" s="710"/>
      <c r="J606" s="710"/>
      <c r="K606" s="710"/>
      <c r="L606" s="710"/>
      <c r="M606" s="710"/>
      <c r="N606" s="710"/>
      <c r="O606" s="710"/>
      <c r="P606" s="710"/>
      <c r="Q606" s="710"/>
      <c r="R606" s="710"/>
      <c r="S606" s="710"/>
      <c r="T606" s="710"/>
      <c r="U606" s="710"/>
      <c r="V606" s="710"/>
      <c r="W606" s="710"/>
      <c r="X606" s="710"/>
      <c r="Y606" s="710"/>
      <c r="Z606" s="710"/>
    </row>
    <row r="607" spans="1:26" ht="15.5">
      <c r="A607" s="707"/>
      <c r="B607" s="710"/>
      <c r="C607" s="708"/>
      <c r="D607" s="708"/>
      <c r="E607" s="708"/>
      <c r="F607" s="708"/>
      <c r="G607" s="710"/>
      <c r="H607" s="710"/>
      <c r="I607" s="710"/>
      <c r="J607" s="710"/>
      <c r="K607" s="710"/>
      <c r="L607" s="710"/>
      <c r="M607" s="710"/>
      <c r="N607" s="710"/>
      <c r="O607" s="710"/>
      <c r="P607" s="710"/>
      <c r="Q607" s="710"/>
      <c r="R607" s="710"/>
      <c r="S607" s="710"/>
      <c r="T607" s="710"/>
      <c r="U607" s="710"/>
      <c r="V607" s="710"/>
      <c r="W607" s="710"/>
      <c r="X607" s="710"/>
      <c r="Y607" s="710"/>
      <c r="Z607" s="710"/>
    </row>
    <row r="608" spans="1:26" ht="15.5">
      <c r="A608" s="707"/>
      <c r="B608" s="710"/>
      <c r="C608" s="708"/>
      <c r="D608" s="708"/>
      <c r="E608" s="708"/>
      <c r="F608" s="708"/>
      <c r="G608" s="710"/>
      <c r="H608" s="710"/>
      <c r="I608" s="710"/>
      <c r="J608" s="710"/>
      <c r="K608" s="710"/>
      <c r="L608" s="710"/>
      <c r="M608" s="710"/>
      <c r="N608" s="710"/>
      <c r="O608" s="710"/>
      <c r="P608" s="710"/>
      <c r="Q608" s="710"/>
      <c r="R608" s="710"/>
      <c r="S608" s="710"/>
      <c r="T608" s="710"/>
      <c r="U608" s="710"/>
      <c r="V608" s="710"/>
      <c r="W608" s="710"/>
      <c r="X608" s="710"/>
      <c r="Y608" s="710"/>
      <c r="Z608" s="710"/>
    </row>
    <row r="609" spans="1:26" ht="15.5">
      <c r="A609" s="707"/>
      <c r="B609" s="710"/>
      <c r="C609" s="708"/>
      <c r="D609" s="708"/>
      <c r="E609" s="708"/>
      <c r="F609" s="708"/>
      <c r="G609" s="710"/>
      <c r="H609" s="710"/>
      <c r="I609" s="710"/>
      <c r="J609" s="710"/>
      <c r="K609" s="710"/>
      <c r="L609" s="710"/>
      <c r="M609" s="710"/>
      <c r="N609" s="710"/>
      <c r="O609" s="710"/>
      <c r="P609" s="710"/>
      <c r="Q609" s="710"/>
      <c r="R609" s="710"/>
      <c r="S609" s="710"/>
      <c r="T609" s="710"/>
      <c r="U609" s="710"/>
      <c r="V609" s="710"/>
      <c r="W609" s="710"/>
      <c r="X609" s="710"/>
      <c r="Y609" s="710"/>
      <c r="Z609" s="710"/>
    </row>
    <row r="610" spans="1:26" ht="15.5">
      <c r="A610" s="707"/>
      <c r="B610" s="710"/>
      <c r="C610" s="708"/>
      <c r="D610" s="708"/>
      <c r="E610" s="708"/>
      <c r="F610" s="708"/>
      <c r="G610" s="710"/>
      <c r="H610" s="710"/>
      <c r="I610" s="710"/>
      <c r="J610" s="710"/>
      <c r="K610" s="710"/>
      <c r="L610" s="710"/>
      <c r="M610" s="710"/>
      <c r="N610" s="710"/>
      <c r="O610" s="710"/>
      <c r="P610" s="710"/>
      <c r="Q610" s="710"/>
      <c r="R610" s="710"/>
      <c r="S610" s="710"/>
      <c r="T610" s="710"/>
      <c r="U610" s="710"/>
      <c r="V610" s="710"/>
      <c r="W610" s="710"/>
      <c r="X610" s="710"/>
      <c r="Y610" s="710"/>
      <c r="Z610" s="710"/>
    </row>
    <row r="611" spans="1:26" ht="15.5">
      <c r="A611" s="707"/>
      <c r="B611" s="710"/>
      <c r="C611" s="708"/>
      <c r="D611" s="708"/>
      <c r="E611" s="708"/>
      <c r="F611" s="708"/>
      <c r="G611" s="710"/>
      <c r="H611" s="710"/>
      <c r="I611" s="710"/>
      <c r="J611" s="710"/>
      <c r="K611" s="710"/>
      <c r="L611" s="710"/>
      <c r="M611" s="710"/>
      <c r="N611" s="710"/>
      <c r="O611" s="710"/>
      <c r="P611" s="710"/>
      <c r="Q611" s="710"/>
      <c r="R611" s="710"/>
      <c r="S611" s="710"/>
      <c r="T611" s="710"/>
      <c r="U611" s="710"/>
      <c r="V611" s="710"/>
      <c r="W611" s="710"/>
      <c r="X611" s="710"/>
      <c r="Y611" s="710"/>
      <c r="Z611" s="710"/>
    </row>
    <row r="612" spans="1:26" ht="15.5">
      <c r="A612" s="707"/>
      <c r="B612" s="710"/>
      <c r="C612" s="708"/>
      <c r="D612" s="708"/>
      <c r="E612" s="708"/>
      <c r="F612" s="708"/>
      <c r="G612" s="710"/>
      <c r="H612" s="710"/>
      <c r="I612" s="710"/>
      <c r="J612" s="710"/>
      <c r="K612" s="710"/>
      <c r="L612" s="710"/>
      <c r="M612" s="710"/>
      <c r="N612" s="710"/>
      <c r="O612" s="710"/>
      <c r="P612" s="710"/>
      <c r="Q612" s="710"/>
      <c r="R612" s="710"/>
      <c r="S612" s="710"/>
      <c r="T612" s="710"/>
      <c r="U612" s="710"/>
      <c r="V612" s="710"/>
      <c r="W612" s="710"/>
      <c r="X612" s="710"/>
      <c r="Y612" s="710"/>
      <c r="Z612" s="710"/>
    </row>
    <row r="613" spans="1:26" ht="15.5">
      <c r="A613" s="707"/>
      <c r="B613" s="710"/>
      <c r="C613" s="708"/>
      <c r="D613" s="708"/>
      <c r="E613" s="708"/>
      <c r="F613" s="708"/>
      <c r="G613" s="710"/>
      <c r="H613" s="710"/>
      <c r="I613" s="710"/>
      <c r="J613" s="710"/>
      <c r="K613" s="710"/>
      <c r="L613" s="710"/>
      <c r="M613" s="710"/>
      <c r="N613" s="710"/>
      <c r="O613" s="710"/>
      <c r="P613" s="710"/>
      <c r="Q613" s="710"/>
      <c r="R613" s="710"/>
      <c r="S613" s="710"/>
      <c r="T613" s="710"/>
      <c r="U613" s="710"/>
      <c r="V613" s="710"/>
      <c r="W613" s="710"/>
      <c r="X613" s="710"/>
      <c r="Y613" s="710"/>
      <c r="Z613" s="710"/>
    </row>
    <row r="614" spans="1:26" ht="15.5">
      <c r="A614" s="707"/>
      <c r="B614" s="710"/>
      <c r="C614" s="708"/>
      <c r="D614" s="708"/>
      <c r="E614" s="708"/>
      <c r="F614" s="708"/>
      <c r="G614" s="710"/>
      <c r="H614" s="710"/>
      <c r="I614" s="710"/>
      <c r="J614" s="710"/>
      <c r="K614" s="710"/>
      <c r="L614" s="710"/>
      <c r="M614" s="710"/>
      <c r="N614" s="710"/>
      <c r="O614" s="710"/>
      <c r="P614" s="710"/>
      <c r="Q614" s="710"/>
      <c r="R614" s="710"/>
      <c r="S614" s="710"/>
      <c r="T614" s="710"/>
      <c r="U614" s="710"/>
      <c r="V614" s="710"/>
      <c r="W614" s="710"/>
      <c r="X614" s="710"/>
      <c r="Y614" s="710"/>
      <c r="Z614" s="710"/>
    </row>
    <row r="615" spans="1:26" ht="15.5">
      <c r="A615" s="707"/>
      <c r="B615" s="710"/>
      <c r="C615" s="708"/>
      <c r="D615" s="708"/>
      <c r="E615" s="708"/>
      <c r="F615" s="708"/>
      <c r="G615" s="710"/>
      <c r="H615" s="710"/>
      <c r="I615" s="710"/>
      <c r="J615" s="710"/>
      <c r="K615" s="710"/>
      <c r="L615" s="710"/>
      <c r="M615" s="710"/>
      <c r="N615" s="710"/>
      <c r="O615" s="710"/>
      <c r="P615" s="710"/>
      <c r="Q615" s="710"/>
      <c r="R615" s="710"/>
      <c r="S615" s="710"/>
      <c r="T615" s="710"/>
      <c r="U615" s="710"/>
      <c r="V615" s="710"/>
      <c r="W615" s="710"/>
      <c r="X615" s="710"/>
      <c r="Y615" s="710"/>
      <c r="Z615" s="710"/>
    </row>
    <row r="616" spans="1:26" ht="15.5">
      <c r="A616" s="707"/>
      <c r="B616" s="710"/>
      <c r="C616" s="708"/>
      <c r="D616" s="708"/>
      <c r="E616" s="708"/>
      <c r="F616" s="708"/>
      <c r="G616" s="710"/>
      <c r="H616" s="710"/>
      <c r="I616" s="710"/>
      <c r="J616" s="710"/>
      <c r="K616" s="710"/>
      <c r="L616" s="710"/>
      <c r="M616" s="710"/>
      <c r="N616" s="710"/>
      <c r="O616" s="710"/>
      <c r="P616" s="710"/>
      <c r="Q616" s="710"/>
      <c r="R616" s="710"/>
      <c r="S616" s="710"/>
      <c r="T616" s="710"/>
      <c r="U616" s="710"/>
      <c r="V616" s="710"/>
      <c r="W616" s="710"/>
      <c r="X616" s="710"/>
      <c r="Y616" s="710"/>
      <c r="Z616" s="710"/>
    </row>
    <row r="617" spans="1:26" ht="15.5">
      <c r="A617" s="707"/>
      <c r="B617" s="710"/>
      <c r="C617" s="708"/>
      <c r="D617" s="708"/>
      <c r="E617" s="708"/>
      <c r="F617" s="708"/>
      <c r="G617" s="710"/>
      <c r="H617" s="710"/>
      <c r="I617" s="710"/>
      <c r="J617" s="710"/>
      <c r="K617" s="710"/>
      <c r="L617" s="710"/>
      <c r="M617" s="710"/>
      <c r="N617" s="710"/>
      <c r="O617" s="710"/>
      <c r="P617" s="710"/>
      <c r="Q617" s="710"/>
      <c r="R617" s="710"/>
      <c r="S617" s="710"/>
      <c r="T617" s="710"/>
      <c r="U617" s="710"/>
      <c r="V617" s="710"/>
      <c r="W617" s="710"/>
      <c r="X617" s="710"/>
      <c r="Y617" s="710"/>
      <c r="Z617" s="710"/>
    </row>
    <row r="618" spans="1:26" ht="15.5">
      <c r="A618" s="707"/>
      <c r="B618" s="710"/>
      <c r="C618" s="708"/>
      <c r="D618" s="708"/>
      <c r="E618" s="708"/>
      <c r="F618" s="708"/>
      <c r="G618" s="710"/>
      <c r="H618" s="710"/>
      <c r="I618" s="710"/>
      <c r="J618" s="710"/>
      <c r="K618" s="710"/>
      <c r="L618" s="710"/>
      <c r="M618" s="710"/>
      <c r="N618" s="710"/>
      <c r="O618" s="710"/>
      <c r="P618" s="710"/>
      <c r="Q618" s="710"/>
      <c r="R618" s="710"/>
      <c r="S618" s="710"/>
      <c r="T618" s="710"/>
      <c r="U618" s="710"/>
      <c r="V618" s="710"/>
      <c r="W618" s="710"/>
      <c r="X618" s="710"/>
      <c r="Y618" s="710"/>
      <c r="Z618" s="710"/>
    </row>
    <row r="619" spans="1:26" ht="15.5">
      <c r="A619" s="707"/>
      <c r="B619" s="710"/>
      <c r="C619" s="708"/>
      <c r="D619" s="708"/>
      <c r="E619" s="708"/>
      <c r="F619" s="708"/>
      <c r="G619" s="710"/>
      <c r="H619" s="710"/>
      <c r="I619" s="710"/>
      <c r="J619" s="710"/>
      <c r="K619" s="710"/>
      <c r="L619" s="710"/>
      <c r="M619" s="710"/>
      <c r="N619" s="710"/>
      <c r="O619" s="710"/>
      <c r="P619" s="710"/>
      <c r="Q619" s="710"/>
      <c r="R619" s="710"/>
      <c r="S619" s="710"/>
      <c r="T619" s="710"/>
      <c r="U619" s="710"/>
      <c r="V619" s="710"/>
      <c r="W619" s="710"/>
      <c r="X619" s="710"/>
      <c r="Y619" s="710"/>
      <c r="Z619" s="710"/>
    </row>
    <row r="620" spans="1:26" ht="15.5">
      <c r="A620" s="707"/>
      <c r="B620" s="710"/>
      <c r="C620" s="708"/>
      <c r="D620" s="708"/>
      <c r="E620" s="708"/>
      <c r="F620" s="708"/>
      <c r="G620" s="710"/>
      <c r="H620" s="710"/>
      <c r="I620" s="710"/>
      <c r="J620" s="710"/>
      <c r="K620" s="710"/>
      <c r="L620" s="710"/>
      <c r="M620" s="710"/>
      <c r="N620" s="710"/>
      <c r="O620" s="710"/>
      <c r="P620" s="710"/>
      <c r="Q620" s="710"/>
      <c r="R620" s="710"/>
      <c r="S620" s="710"/>
      <c r="T620" s="710"/>
      <c r="U620" s="710"/>
      <c r="V620" s="710"/>
      <c r="W620" s="710"/>
      <c r="X620" s="710"/>
      <c r="Y620" s="710"/>
      <c r="Z620" s="710"/>
    </row>
    <row r="621" spans="1:26" ht="15.5">
      <c r="A621" s="707"/>
      <c r="B621" s="710"/>
      <c r="C621" s="708"/>
      <c r="D621" s="708"/>
      <c r="E621" s="708"/>
      <c r="F621" s="708"/>
      <c r="G621" s="710"/>
      <c r="H621" s="710"/>
      <c r="I621" s="710"/>
      <c r="J621" s="710"/>
      <c r="K621" s="710"/>
      <c r="L621" s="710"/>
      <c r="M621" s="710"/>
      <c r="N621" s="710"/>
      <c r="O621" s="710"/>
      <c r="P621" s="710"/>
      <c r="Q621" s="710"/>
      <c r="R621" s="710"/>
      <c r="S621" s="710"/>
      <c r="T621" s="710"/>
      <c r="U621" s="710"/>
      <c r="V621" s="710"/>
      <c r="W621" s="710"/>
      <c r="X621" s="710"/>
      <c r="Y621" s="710"/>
      <c r="Z621" s="710"/>
    </row>
    <row r="622" spans="1:26" ht="15.5">
      <c r="A622" s="707"/>
      <c r="B622" s="710"/>
      <c r="C622" s="708"/>
      <c r="D622" s="708"/>
      <c r="E622" s="708"/>
      <c r="F622" s="708"/>
      <c r="G622" s="710"/>
      <c r="H622" s="710"/>
      <c r="I622" s="710"/>
      <c r="J622" s="710"/>
      <c r="K622" s="710"/>
      <c r="L622" s="710"/>
      <c r="M622" s="710"/>
      <c r="N622" s="710"/>
      <c r="O622" s="710"/>
      <c r="P622" s="710"/>
      <c r="Q622" s="710"/>
      <c r="R622" s="710"/>
      <c r="S622" s="710"/>
      <c r="T622" s="710"/>
      <c r="U622" s="710"/>
      <c r="V622" s="710"/>
      <c r="W622" s="710"/>
      <c r="X622" s="710"/>
      <c r="Y622" s="710"/>
      <c r="Z622" s="710"/>
    </row>
    <row r="623" spans="1:26" ht="15.5">
      <c r="A623" s="707"/>
      <c r="B623" s="710"/>
      <c r="C623" s="708"/>
      <c r="D623" s="708"/>
      <c r="E623" s="708"/>
      <c r="F623" s="708"/>
      <c r="G623" s="710"/>
      <c r="H623" s="710"/>
      <c r="I623" s="710"/>
      <c r="J623" s="710"/>
      <c r="K623" s="710"/>
      <c r="L623" s="710"/>
      <c r="M623" s="710"/>
      <c r="N623" s="710"/>
      <c r="O623" s="710"/>
      <c r="P623" s="710"/>
      <c r="Q623" s="710"/>
      <c r="R623" s="710"/>
      <c r="S623" s="710"/>
      <c r="T623" s="710"/>
      <c r="U623" s="710"/>
      <c r="V623" s="710"/>
      <c r="W623" s="710"/>
      <c r="X623" s="710"/>
      <c r="Y623" s="710"/>
      <c r="Z623" s="710"/>
    </row>
    <row r="624" spans="1:26" ht="15.5">
      <c r="A624" s="707"/>
      <c r="B624" s="710"/>
      <c r="C624" s="708"/>
      <c r="D624" s="708"/>
      <c r="E624" s="708"/>
      <c r="F624" s="708"/>
      <c r="G624" s="710"/>
      <c r="H624" s="710"/>
      <c r="I624" s="710"/>
      <c r="J624" s="710"/>
      <c r="K624" s="710"/>
      <c r="L624" s="710"/>
      <c r="M624" s="710"/>
      <c r="N624" s="710"/>
      <c r="O624" s="710"/>
      <c r="P624" s="710"/>
      <c r="Q624" s="710"/>
      <c r="R624" s="710"/>
      <c r="S624" s="710"/>
      <c r="T624" s="710"/>
      <c r="U624" s="710"/>
      <c r="V624" s="710"/>
      <c r="W624" s="710"/>
      <c r="X624" s="710"/>
      <c r="Y624" s="710"/>
      <c r="Z624" s="710"/>
    </row>
    <row r="625" spans="1:26" ht="15.5">
      <c r="A625" s="707"/>
      <c r="B625" s="710"/>
      <c r="C625" s="708"/>
      <c r="D625" s="708"/>
      <c r="E625" s="708"/>
      <c r="F625" s="708"/>
      <c r="G625" s="710"/>
      <c r="H625" s="710"/>
      <c r="I625" s="710"/>
      <c r="J625" s="710"/>
      <c r="K625" s="710"/>
      <c r="L625" s="710"/>
      <c r="M625" s="710"/>
      <c r="N625" s="710"/>
      <c r="O625" s="710"/>
      <c r="P625" s="710"/>
      <c r="Q625" s="710"/>
      <c r="R625" s="710"/>
      <c r="S625" s="710"/>
      <c r="T625" s="710"/>
      <c r="U625" s="710"/>
      <c r="V625" s="710"/>
      <c r="W625" s="710"/>
      <c r="X625" s="710"/>
      <c r="Y625" s="710"/>
      <c r="Z625" s="710"/>
    </row>
    <row r="626" spans="1:26" ht="15.5">
      <c r="A626" s="707"/>
      <c r="B626" s="710"/>
      <c r="C626" s="708"/>
      <c r="D626" s="708"/>
      <c r="E626" s="708"/>
      <c r="F626" s="708"/>
      <c r="G626" s="710"/>
      <c r="H626" s="710"/>
      <c r="I626" s="710"/>
      <c r="J626" s="710"/>
      <c r="K626" s="710"/>
      <c r="L626" s="710"/>
      <c r="M626" s="710"/>
      <c r="N626" s="710"/>
      <c r="O626" s="710"/>
      <c r="P626" s="710"/>
      <c r="Q626" s="710"/>
      <c r="R626" s="710"/>
      <c r="S626" s="710"/>
      <c r="T626" s="710"/>
      <c r="U626" s="710"/>
      <c r="V626" s="710"/>
      <c r="W626" s="710"/>
      <c r="X626" s="710"/>
      <c r="Y626" s="710"/>
      <c r="Z626" s="710"/>
    </row>
    <row r="627" spans="1:26" ht="15.5">
      <c r="A627" s="707"/>
      <c r="B627" s="710"/>
      <c r="C627" s="708"/>
      <c r="D627" s="708"/>
      <c r="E627" s="708"/>
      <c r="F627" s="708"/>
      <c r="G627" s="710"/>
      <c r="H627" s="710"/>
      <c r="I627" s="710"/>
      <c r="J627" s="710"/>
      <c r="K627" s="710"/>
      <c r="L627" s="710"/>
      <c r="M627" s="710"/>
      <c r="N627" s="710"/>
      <c r="O627" s="710"/>
      <c r="P627" s="710"/>
      <c r="Q627" s="710"/>
      <c r="R627" s="710"/>
      <c r="S627" s="710"/>
      <c r="T627" s="710"/>
      <c r="U627" s="710"/>
      <c r="V627" s="710"/>
      <c r="W627" s="710"/>
      <c r="X627" s="710"/>
      <c r="Y627" s="710"/>
      <c r="Z627" s="710"/>
    </row>
    <row r="628" spans="1:26" ht="15.5">
      <c r="A628" s="707"/>
      <c r="B628" s="710"/>
      <c r="C628" s="708"/>
      <c r="D628" s="708"/>
      <c r="E628" s="708"/>
      <c r="F628" s="708"/>
      <c r="G628" s="710"/>
      <c r="H628" s="710"/>
      <c r="I628" s="710"/>
      <c r="J628" s="710"/>
      <c r="K628" s="710"/>
      <c r="L628" s="710"/>
      <c r="M628" s="710"/>
      <c r="N628" s="710"/>
      <c r="O628" s="710"/>
      <c r="P628" s="710"/>
      <c r="Q628" s="710"/>
      <c r="R628" s="710"/>
      <c r="S628" s="710"/>
      <c r="T628" s="710"/>
      <c r="U628" s="710"/>
      <c r="V628" s="710"/>
      <c r="W628" s="710"/>
      <c r="X628" s="710"/>
      <c r="Y628" s="710"/>
      <c r="Z628" s="710"/>
    </row>
    <row r="629" spans="1:26" ht="15.5">
      <c r="A629" s="707"/>
      <c r="B629" s="710"/>
      <c r="C629" s="708"/>
      <c r="D629" s="708"/>
      <c r="E629" s="708"/>
      <c r="F629" s="708"/>
      <c r="G629" s="710"/>
      <c r="H629" s="710"/>
      <c r="I629" s="710"/>
      <c r="J629" s="710"/>
      <c r="K629" s="710"/>
      <c r="L629" s="710"/>
      <c r="M629" s="710"/>
      <c r="N629" s="710"/>
      <c r="O629" s="710"/>
      <c r="P629" s="710"/>
      <c r="Q629" s="710"/>
      <c r="R629" s="710"/>
      <c r="S629" s="710"/>
      <c r="T629" s="710"/>
      <c r="U629" s="710"/>
      <c r="V629" s="710"/>
      <c r="W629" s="710"/>
      <c r="X629" s="710"/>
      <c r="Y629" s="710"/>
      <c r="Z629" s="710"/>
    </row>
    <row r="630" spans="1:26" ht="15.5">
      <c r="A630" s="707"/>
      <c r="B630" s="710"/>
      <c r="C630" s="708"/>
      <c r="D630" s="708"/>
      <c r="E630" s="708"/>
      <c r="F630" s="708"/>
      <c r="G630" s="710"/>
      <c r="H630" s="710"/>
      <c r="I630" s="710"/>
      <c r="J630" s="710"/>
      <c r="K630" s="710"/>
      <c r="L630" s="710"/>
      <c r="M630" s="710"/>
      <c r="N630" s="710"/>
      <c r="O630" s="710"/>
      <c r="P630" s="710"/>
      <c r="Q630" s="710"/>
      <c r="R630" s="710"/>
      <c r="S630" s="710"/>
      <c r="T630" s="710"/>
      <c r="U630" s="710"/>
      <c r="V630" s="710"/>
      <c r="W630" s="710"/>
      <c r="X630" s="710"/>
      <c r="Y630" s="710"/>
      <c r="Z630" s="710"/>
    </row>
    <row r="631" spans="1:26" ht="15.5">
      <c r="A631" s="707"/>
      <c r="B631" s="710"/>
      <c r="C631" s="708"/>
      <c r="D631" s="708"/>
      <c r="E631" s="708"/>
      <c r="F631" s="708"/>
      <c r="G631" s="710"/>
      <c r="H631" s="710"/>
      <c r="I631" s="710"/>
      <c r="J631" s="710"/>
      <c r="K631" s="710"/>
      <c r="L631" s="710"/>
      <c r="M631" s="710"/>
      <c r="N631" s="710"/>
      <c r="O631" s="710"/>
      <c r="P631" s="710"/>
      <c r="Q631" s="710"/>
      <c r="R631" s="710"/>
      <c r="S631" s="710"/>
      <c r="T631" s="710"/>
      <c r="U631" s="710"/>
      <c r="V631" s="710"/>
      <c r="W631" s="710"/>
      <c r="X631" s="710"/>
      <c r="Y631" s="710"/>
      <c r="Z631" s="710"/>
    </row>
    <row r="632" spans="1:26" ht="15.5">
      <c r="A632" s="707"/>
      <c r="B632" s="710"/>
      <c r="C632" s="708"/>
      <c r="D632" s="708"/>
      <c r="E632" s="708"/>
      <c r="F632" s="708"/>
      <c r="G632" s="710"/>
      <c r="H632" s="710"/>
      <c r="I632" s="710"/>
      <c r="J632" s="710"/>
      <c r="K632" s="710"/>
      <c r="L632" s="710"/>
      <c r="M632" s="710"/>
      <c r="N632" s="710"/>
      <c r="O632" s="710"/>
      <c r="P632" s="710"/>
      <c r="Q632" s="710"/>
      <c r="R632" s="710"/>
      <c r="S632" s="710"/>
      <c r="T632" s="710"/>
      <c r="U632" s="710"/>
      <c r="V632" s="710"/>
      <c r="W632" s="710"/>
      <c r="X632" s="710"/>
      <c r="Y632" s="710"/>
      <c r="Z632" s="710"/>
    </row>
    <row r="633" spans="1:26" ht="15.5">
      <c r="A633" s="707"/>
      <c r="B633" s="710"/>
      <c r="C633" s="708"/>
      <c r="D633" s="708"/>
      <c r="E633" s="708"/>
      <c r="F633" s="708"/>
      <c r="G633" s="710"/>
      <c r="H633" s="710"/>
      <c r="I633" s="710"/>
      <c r="J633" s="710"/>
      <c r="K633" s="710"/>
      <c r="L633" s="710"/>
      <c r="M633" s="710"/>
      <c r="N633" s="710"/>
      <c r="O633" s="710"/>
      <c r="P633" s="710"/>
      <c r="Q633" s="710"/>
      <c r="R633" s="710"/>
      <c r="S633" s="710"/>
      <c r="T633" s="710"/>
      <c r="U633" s="710"/>
      <c r="V633" s="710"/>
      <c r="W633" s="710"/>
      <c r="X633" s="710"/>
      <c r="Y633" s="710"/>
      <c r="Z633" s="710"/>
    </row>
    <row r="634" spans="1:26" ht="15.5">
      <c r="A634" s="707"/>
      <c r="B634" s="710"/>
      <c r="C634" s="708"/>
      <c r="D634" s="708"/>
      <c r="E634" s="708"/>
      <c r="F634" s="708"/>
      <c r="G634" s="710"/>
      <c r="H634" s="710"/>
      <c r="I634" s="710"/>
      <c r="J634" s="710"/>
      <c r="K634" s="710"/>
      <c r="L634" s="710"/>
      <c r="M634" s="710"/>
      <c r="N634" s="710"/>
      <c r="O634" s="710"/>
      <c r="P634" s="710"/>
      <c r="Q634" s="710"/>
      <c r="R634" s="710"/>
      <c r="S634" s="710"/>
      <c r="T634" s="710"/>
      <c r="U634" s="710"/>
      <c r="V634" s="710"/>
      <c r="W634" s="710"/>
      <c r="X634" s="710"/>
      <c r="Y634" s="710"/>
      <c r="Z634" s="710"/>
    </row>
    <row r="635" spans="1:26" ht="15.5">
      <c r="A635" s="707"/>
      <c r="B635" s="710"/>
      <c r="C635" s="708"/>
      <c r="D635" s="708"/>
      <c r="E635" s="708"/>
      <c r="F635" s="708"/>
      <c r="G635" s="710"/>
      <c r="H635" s="710"/>
      <c r="I635" s="710"/>
      <c r="J635" s="710"/>
      <c r="K635" s="710"/>
      <c r="L635" s="710"/>
      <c r="M635" s="710"/>
      <c r="N635" s="710"/>
      <c r="O635" s="710"/>
      <c r="P635" s="710"/>
      <c r="Q635" s="710"/>
      <c r="R635" s="710"/>
      <c r="S635" s="710"/>
      <c r="T635" s="710"/>
      <c r="U635" s="710"/>
      <c r="V635" s="710"/>
      <c r="W635" s="710"/>
      <c r="X635" s="710"/>
      <c r="Y635" s="710"/>
      <c r="Z635" s="710"/>
    </row>
    <row r="636" spans="1:26" ht="15.5">
      <c r="A636" s="707"/>
      <c r="B636" s="710"/>
      <c r="C636" s="708"/>
      <c r="D636" s="708"/>
      <c r="E636" s="708"/>
      <c r="F636" s="708"/>
      <c r="G636" s="710"/>
      <c r="H636" s="710"/>
      <c r="I636" s="710"/>
      <c r="J636" s="710"/>
      <c r="K636" s="710"/>
      <c r="L636" s="710"/>
      <c r="M636" s="710"/>
      <c r="N636" s="710"/>
      <c r="O636" s="710"/>
      <c r="P636" s="710"/>
      <c r="Q636" s="710"/>
      <c r="R636" s="710"/>
      <c r="S636" s="710"/>
      <c r="T636" s="710"/>
      <c r="U636" s="710"/>
      <c r="V636" s="710"/>
      <c r="W636" s="710"/>
      <c r="X636" s="710"/>
      <c r="Y636" s="710"/>
      <c r="Z636" s="710"/>
    </row>
    <row r="637" spans="1:26" ht="15.5">
      <c r="A637" s="707"/>
      <c r="B637" s="710"/>
      <c r="C637" s="708"/>
      <c r="D637" s="708"/>
      <c r="E637" s="708"/>
      <c r="F637" s="708"/>
      <c r="G637" s="710"/>
      <c r="H637" s="710"/>
      <c r="I637" s="710"/>
      <c r="J637" s="710"/>
      <c r="K637" s="710"/>
      <c r="L637" s="710"/>
      <c r="M637" s="710"/>
      <c r="N637" s="710"/>
      <c r="O637" s="710"/>
      <c r="P637" s="710"/>
      <c r="Q637" s="710"/>
      <c r="R637" s="710"/>
      <c r="S637" s="710"/>
      <c r="T637" s="710"/>
      <c r="U637" s="710"/>
      <c r="V637" s="710"/>
      <c r="W637" s="710"/>
      <c r="X637" s="710"/>
      <c r="Y637" s="710"/>
      <c r="Z637" s="710"/>
    </row>
    <row r="638" spans="1:26" ht="15.5">
      <c r="A638" s="707"/>
      <c r="B638" s="710"/>
      <c r="C638" s="708"/>
      <c r="D638" s="708"/>
      <c r="E638" s="708"/>
      <c r="F638" s="708"/>
      <c r="G638" s="710"/>
      <c r="H638" s="710"/>
      <c r="I638" s="710"/>
      <c r="J638" s="710"/>
      <c r="K638" s="710"/>
      <c r="L638" s="710"/>
      <c r="M638" s="710"/>
      <c r="N638" s="710"/>
      <c r="O638" s="710"/>
      <c r="P638" s="710"/>
      <c r="Q638" s="710"/>
      <c r="R638" s="710"/>
      <c r="S638" s="710"/>
      <c r="T638" s="710"/>
      <c r="U638" s="710"/>
      <c r="V638" s="710"/>
      <c r="W638" s="710"/>
      <c r="X638" s="710"/>
      <c r="Y638" s="710"/>
      <c r="Z638" s="710"/>
    </row>
    <row r="639" spans="1:26" ht="15.5">
      <c r="A639" s="707"/>
      <c r="B639" s="710"/>
      <c r="C639" s="708"/>
      <c r="D639" s="708"/>
      <c r="E639" s="708"/>
      <c r="F639" s="708"/>
      <c r="G639" s="710"/>
      <c r="H639" s="710"/>
      <c r="I639" s="710"/>
      <c r="J639" s="710"/>
      <c r="K639" s="710"/>
      <c r="L639" s="710"/>
      <c r="M639" s="710"/>
      <c r="N639" s="710"/>
      <c r="O639" s="710"/>
      <c r="P639" s="710"/>
      <c r="Q639" s="710"/>
      <c r="R639" s="710"/>
      <c r="S639" s="710"/>
      <c r="T639" s="710"/>
      <c r="U639" s="710"/>
      <c r="V639" s="710"/>
      <c r="W639" s="710"/>
      <c r="X639" s="710"/>
      <c r="Y639" s="710"/>
      <c r="Z639" s="710"/>
    </row>
    <row r="640" spans="1:26" ht="15.5">
      <c r="A640" s="707"/>
      <c r="B640" s="710"/>
      <c r="C640" s="708"/>
      <c r="D640" s="708"/>
      <c r="E640" s="708"/>
      <c r="F640" s="708"/>
      <c r="G640" s="710"/>
      <c r="H640" s="710"/>
      <c r="I640" s="710"/>
      <c r="J640" s="710"/>
      <c r="K640" s="710"/>
      <c r="L640" s="710"/>
      <c r="M640" s="710"/>
      <c r="N640" s="710"/>
      <c r="O640" s="710"/>
      <c r="P640" s="710"/>
      <c r="Q640" s="710"/>
      <c r="R640" s="710"/>
      <c r="S640" s="710"/>
      <c r="T640" s="710"/>
      <c r="U640" s="710"/>
      <c r="V640" s="710"/>
      <c r="W640" s="710"/>
      <c r="X640" s="710"/>
      <c r="Y640" s="710"/>
      <c r="Z640" s="710"/>
    </row>
    <row r="641" spans="1:26" ht="15.5">
      <c r="A641" s="707"/>
      <c r="B641" s="710"/>
      <c r="C641" s="708"/>
      <c r="D641" s="708"/>
      <c r="E641" s="708"/>
      <c r="F641" s="708"/>
      <c r="G641" s="710"/>
      <c r="H641" s="710"/>
      <c r="I641" s="710"/>
      <c r="J641" s="710"/>
      <c r="K641" s="710"/>
      <c r="L641" s="710"/>
      <c r="M641" s="710"/>
      <c r="N641" s="710"/>
      <c r="O641" s="710"/>
      <c r="P641" s="710"/>
      <c r="Q641" s="710"/>
      <c r="R641" s="710"/>
      <c r="S641" s="710"/>
      <c r="T641" s="710"/>
      <c r="U641" s="710"/>
      <c r="V641" s="710"/>
      <c r="W641" s="710"/>
      <c r="X641" s="710"/>
      <c r="Y641" s="710"/>
      <c r="Z641" s="710"/>
    </row>
    <row r="642" spans="1:26" ht="15.5">
      <c r="A642" s="707"/>
      <c r="B642" s="710"/>
      <c r="C642" s="708"/>
      <c r="D642" s="708"/>
      <c r="E642" s="708"/>
      <c r="F642" s="708"/>
      <c r="G642" s="710"/>
      <c r="H642" s="710"/>
      <c r="I642" s="710"/>
      <c r="J642" s="710"/>
      <c r="K642" s="710"/>
      <c r="L642" s="710"/>
      <c r="M642" s="710"/>
      <c r="N642" s="710"/>
      <c r="O642" s="710"/>
      <c r="P642" s="710"/>
      <c r="Q642" s="710"/>
      <c r="R642" s="710"/>
      <c r="S642" s="710"/>
      <c r="T642" s="710"/>
      <c r="U642" s="710"/>
      <c r="V642" s="710"/>
      <c r="W642" s="710"/>
      <c r="X642" s="710"/>
      <c r="Y642" s="710"/>
      <c r="Z642" s="710"/>
    </row>
    <row r="643" spans="1:26" ht="15.5">
      <c r="A643" s="707"/>
      <c r="B643" s="710"/>
      <c r="C643" s="708"/>
      <c r="D643" s="708"/>
      <c r="E643" s="708"/>
      <c r="F643" s="708"/>
      <c r="G643" s="710"/>
      <c r="H643" s="710"/>
      <c r="I643" s="710"/>
      <c r="J643" s="710"/>
      <c r="K643" s="710"/>
      <c r="L643" s="710"/>
      <c r="M643" s="710"/>
      <c r="N643" s="710"/>
      <c r="O643" s="710"/>
      <c r="P643" s="710"/>
      <c r="Q643" s="710"/>
      <c r="R643" s="710"/>
      <c r="S643" s="710"/>
      <c r="T643" s="710"/>
      <c r="U643" s="710"/>
      <c r="V643" s="710"/>
      <c r="W643" s="710"/>
      <c r="X643" s="710"/>
      <c r="Y643" s="710"/>
      <c r="Z643" s="710"/>
    </row>
    <row r="644" spans="1:26" ht="15.5">
      <c r="A644" s="707"/>
      <c r="B644" s="710"/>
      <c r="C644" s="708"/>
      <c r="D644" s="708"/>
      <c r="E644" s="708"/>
      <c r="F644" s="708"/>
      <c r="G644" s="710"/>
      <c r="H644" s="710"/>
      <c r="I644" s="710"/>
      <c r="J644" s="710"/>
      <c r="K644" s="710"/>
      <c r="L644" s="710"/>
      <c r="M644" s="710"/>
      <c r="N644" s="710"/>
      <c r="O644" s="710"/>
      <c r="P644" s="710"/>
      <c r="Q644" s="710"/>
      <c r="R644" s="710"/>
      <c r="S644" s="710"/>
      <c r="T644" s="710"/>
      <c r="U644" s="710"/>
      <c r="V644" s="710"/>
      <c r="W644" s="710"/>
      <c r="X644" s="710"/>
      <c r="Y644" s="710"/>
      <c r="Z644" s="710"/>
    </row>
    <row r="645" spans="1:26" ht="15.5">
      <c r="A645" s="707"/>
      <c r="B645" s="710"/>
      <c r="C645" s="708"/>
      <c r="D645" s="708"/>
      <c r="E645" s="708"/>
      <c r="F645" s="708"/>
      <c r="G645" s="710"/>
      <c r="H645" s="710"/>
      <c r="I645" s="710"/>
      <c r="J645" s="710"/>
      <c r="K645" s="710"/>
      <c r="L645" s="710"/>
      <c r="M645" s="710"/>
      <c r="N645" s="710"/>
      <c r="O645" s="710"/>
      <c r="P645" s="710"/>
      <c r="Q645" s="710"/>
      <c r="R645" s="710"/>
      <c r="S645" s="710"/>
      <c r="T645" s="710"/>
      <c r="U645" s="710"/>
      <c r="V645" s="710"/>
      <c r="W645" s="710"/>
      <c r="X645" s="710"/>
      <c r="Y645" s="710"/>
      <c r="Z645" s="710"/>
    </row>
    <row r="646" spans="1:26" ht="15.5">
      <c r="A646" s="707"/>
      <c r="B646" s="710"/>
      <c r="C646" s="708"/>
      <c r="D646" s="708"/>
      <c r="E646" s="708"/>
      <c r="F646" s="708"/>
      <c r="G646" s="710"/>
      <c r="H646" s="710"/>
      <c r="I646" s="710"/>
      <c r="J646" s="710"/>
      <c r="K646" s="710"/>
      <c r="L646" s="710"/>
      <c r="M646" s="710"/>
      <c r="N646" s="710"/>
      <c r="O646" s="710"/>
      <c r="P646" s="710"/>
      <c r="Q646" s="710"/>
      <c r="R646" s="710"/>
      <c r="S646" s="710"/>
      <c r="T646" s="710"/>
      <c r="U646" s="710"/>
      <c r="V646" s="710"/>
      <c r="W646" s="710"/>
      <c r="X646" s="710"/>
      <c r="Y646" s="710"/>
      <c r="Z646" s="710"/>
    </row>
    <row r="647" spans="1:26" ht="15.5">
      <c r="A647" s="707"/>
      <c r="B647" s="710"/>
      <c r="C647" s="708"/>
      <c r="D647" s="708"/>
      <c r="E647" s="708"/>
      <c r="F647" s="708"/>
      <c r="G647" s="710"/>
      <c r="H647" s="710"/>
      <c r="I647" s="710"/>
      <c r="J647" s="710"/>
      <c r="K647" s="710"/>
      <c r="L647" s="710"/>
      <c r="M647" s="710"/>
      <c r="N647" s="710"/>
      <c r="O647" s="710"/>
      <c r="P647" s="710"/>
      <c r="Q647" s="710"/>
      <c r="R647" s="710"/>
      <c r="S647" s="710"/>
      <c r="T647" s="710"/>
      <c r="U647" s="710"/>
      <c r="V647" s="710"/>
      <c r="W647" s="710"/>
      <c r="X647" s="710"/>
      <c r="Y647" s="710"/>
      <c r="Z647" s="710"/>
    </row>
    <row r="648" spans="1:26" ht="15.5">
      <c r="A648" s="707"/>
      <c r="B648" s="710"/>
      <c r="C648" s="708"/>
      <c r="D648" s="708"/>
      <c r="E648" s="708"/>
      <c r="F648" s="708"/>
      <c r="G648" s="710"/>
      <c r="H648" s="710"/>
      <c r="I648" s="710"/>
      <c r="J648" s="710"/>
      <c r="K648" s="710"/>
      <c r="L648" s="710"/>
      <c r="M648" s="710"/>
      <c r="N648" s="710"/>
      <c r="O648" s="710"/>
      <c r="P648" s="710"/>
      <c r="Q648" s="710"/>
      <c r="R648" s="710"/>
      <c r="S648" s="710"/>
      <c r="T648" s="710"/>
      <c r="U648" s="710"/>
      <c r="V648" s="710"/>
      <c r="W648" s="710"/>
      <c r="X648" s="710"/>
      <c r="Y648" s="710"/>
      <c r="Z648" s="710"/>
    </row>
    <row r="649" spans="1:26" ht="15.5">
      <c r="A649" s="707"/>
      <c r="B649" s="710"/>
      <c r="C649" s="708"/>
      <c r="D649" s="708"/>
      <c r="E649" s="708"/>
      <c r="F649" s="708"/>
      <c r="G649" s="710"/>
      <c r="H649" s="710"/>
      <c r="I649" s="710"/>
      <c r="J649" s="710"/>
      <c r="K649" s="710"/>
      <c r="L649" s="710"/>
      <c r="M649" s="710"/>
      <c r="N649" s="710"/>
      <c r="O649" s="710"/>
      <c r="P649" s="710"/>
      <c r="Q649" s="710"/>
      <c r="R649" s="710"/>
      <c r="S649" s="710"/>
      <c r="T649" s="710"/>
      <c r="U649" s="710"/>
      <c r="V649" s="710"/>
      <c r="W649" s="710"/>
      <c r="X649" s="710"/>
      <c r="Y649" s="710"/>
      <c r="Z649" s="710"/>
    </row>
    <row r="650" spans="1:26" ht="15.5">
      <c r="A650" s="707"/>
      <c r="B650" s="710"/>
      <c r="C650" s="708"/>
      <c r="D650" s="708"/>
      <c r="E650" s="708"/>
      <c r="F650" s="708"/>
      <c r="G650" s="710"/>
      <c r="H650" s="710"/>
      <c r="I650" s="710"/>
      <c r="J650" s="710"/>
      <c r="K650" s="710"/>
      <c r="L650" s="710"/>
      <c r="M650" s="710"/>
      <c r="N650" s="710"/>
      <c r="O650" s="710"/>
      <c r="P650" s="710"/>
      <c r="Q650" s="710"/>
      <c r="R650" s="710"/>
      <c r="S650" s="710"/>
      <c r="T650" s="710"/>
      <c r="U650" s="710"/>
      <c r="V650" s="710"/>
      <c r="W650" s="710"/>
      <c r="X650" s="710"/>
      <c r="Y650" s="710"/>
      <c r="Z650" s="710"/>
    </row>
    <row r="651" spans="1:26" ht="15.5">
      <c r="A651" s="707"/>
      <c r="B651" s="710"/>
      <c r="C651" s="708"/>
      <c r="D651" s="708"/>
      <c r="E651" s="708"/>
      <c r="F651" s="708"/>
      <c r="G651" s="710"/>
      <c r="H651" s="710"/>
      <c r="I651" s="710"/>
      <c r="J651" s="710"/>
      <c r="K651" s="710"/>
      <c r="L651" s="710"/>
      <c r="M651" s="710"/>
      <c r="N651" s="710"/>
      <c r="O651" s="710"/>
      <c r="P651" s="710"/>
      <c r="Q651" s="710"/>
      <c r="R651" s="710"/>
      <c r="S651" s="710"/>
      <c r="T651" s="710"/>
      <c r="U651" s="710"/>
      <c r="V651" s="710"/>
      <c r="W651" s="710"/>
      <c r="X651" s="710"/>
      <c r="Y651" s="710"/>
      <c r="Z651" s="710"/>
    </row>
    <row r="652" spans="1:26" ht="15.5">
      <c r="A652" s="707"/>
      <c r="B652" s="710"/>
      <c r="C652" s="708"/>
      <c r="D652" s="708"/>
      <c r="E652" s="708"/>
      <c r="F652" s="708"/>
      <c r="G652" s="710"/>
      <c r="H652" s="710"/>
      <c r="I652" s="710"/>
      <c r="J652" s="710"/>
      <c r="K652" s="710"/>
      <c r="L652" s="710"/>
      <c r="M652" s="710"/>
      <c r="N652" s="710"/>
      <c r="O652" s="710"/>
      <c r="P652" s="710"/>
      <c r="Q652" s="710"/>
      <c r="R652" s="710"/>
      <c r="S652" s="710"/>
      <c r="T652" s="710"/>
      <c r="U652" s="710"/>
      <c r="V652" s="710"/>
      <c r="W652" s="710"/>
      <c r="X652" s="710"/>
      <c r="Y652" s="710"/>
      <c r="Z652" s="710"/>
    </row>
    <row r="653" spans="1:26" ht="15.5">
      <c r="A653" s="707"/>
      <c r="B653" s="710"/>
      <c r="C653" s="708"/>
      <c r="D653" s="708"/>
      <c r="E653" s="708"/>
      <c r="F653" s="708"/>
      <c r="G653" s="710"/>
      <c r="H653" s="710"/>
      <c r="I653" s="710"/>
      <c r="J653" s="710"/>
      <c r="K653" s="710"/>
      <c r="L653" s="710"/>
      <c r="M653" s="710"/>
      <c r="N653" s="710"/>
      <c r="O653" s="710"/>
      <c r="P653" s="710"/>
      <c r="Q653" s="710"/>
      <c r="R653" s="710"/>
      <c r="S653" s="710"/>
      <c r="T653" s="710"/>
      <c r="U653" s="710"/>
      <c r="V653" s="710"/>
      <c r="W653" s="710"/>
      <c r="X653" s="710"/>
      <c r="Y653" s="710"/>
      <c r="Z653" s="710"/>
    </row>
    <row r="654" spans="1:26" ht="15.5">
      <c r="A654" s="707"/>
      <c r="B654" s="710"/>
      <c r="C654" s="708"/>
      <c r="D654" s="708"/>
      <c r="E654" s="708"/>
      <c r="F654" s="708"/>
      <c r="G654" s="710"/>
      <c r="H654" s="710"/>
      <c r="I654" s="710"/>
      <c r="J654" s="710"/>
      <c r="K654" s="710"/>
      <c r="L654" s="710"/>
      <c r="M654" s="710"/>
      <c r="N654" s="710"/>
      <c r="O654" s="710"/>
      <c r="P654" s="710"/>
      <c r="Q654" s="710"/>
      <c r="R654" s="710"/>
      <c r="S654" s="710"/>
      <c r="T654" s="710"/>
      <c r="U654" s="710"/>
      <c r="V654" s="710"/>
      <c r="W654" s="710"/>
      <c r="X654" s="710"/>
      <c r="Y654" s="710"/>
      <c r="Z654" s="710"/>
    </row>
    <row r="655" spans="1:26" ht="15.5">
      <c r="A655" s="707"/>
      <c r="B655" s="710"/>
      <c r="C655" s="708"/>
      <c r="D655" s="708"/>
      <c r="E655" s="708"/>
      <c r="F655" s="708"/>
      <c r="G655" s="710"/>
      <c r="H655" s="710"/>
      <c r="I655" s="710"/>
      <c r="J655" s="710"/>
      <c r="K655" s="710"/>
      <c r="L655" s="710"/>
      <c r="M655" s="710"/>
      <c r="N655" s="710"/>
      <c r="O655" s="710"/>
      <c r="P655" s="710"/>
      <c r="Q655" s="710"/>
      <c r="R655" s="710"/>
      <c r="S655" s="710"/>
      <c r="T655" s="710"/>
      <c r="U655" s="710"/>
      <c r="V655" s="710"/>
      <c r="W655" s="710"/>
      <c r="X655" s="710"/>
      <c r="Y655" s="710"/>
      <c r="Z655" s="710"/>
    </row>
    <row r="656" spans="1:26" ht="15.5">
      <c r="A656" s="707"/>
      <c r="B656" s="710"/>
      <c r="C656" s="708"/>
      <c r="D656" s="708"/>
      <c r="E656" s="708"/>
      <c r="F656" s="708"/>
      <c r="G656" s="710"/>
      <c r="H656" s="710"/>
      <c r="I656" s="710"/>
      <c r="J656" s="710"/>
      <c r="K656" s="710"/>
      <c r="L656" s="710"/>
      <c r="M656" s="710"/>
      <c r="N656" s="710"/>
      <c r="O656" s="710"/>
      <c r="P656" s="710"/>
      <c r="Q656" s="710"/>
      <c r="R656" s="710"/>
      <c r="S656" s="710"/>
      <c r="T656" s="710"/>
      <c r="U656" s="710"/>
      <c r="V656" s="710"/>
      <c r="W656" s="710"/>
      <c r="X656" s="710"/>
      <c r="Y656" s="710"/>
      <c r="Z656" s="710"/>
    </row>
    <row r="657" spans="1:26" ht="15.5">
      <c r="A657" s="707"/>
      <c r="B657" s="710"/>
      <c r="C657" s="708"/>
      <c r="D657" s="708"/>
      <c r="E657" s="708"/>
      <c r="F657" s="708"/>
      <c r="G657" s="710"/>
      <c r="H657" s="710"/>
      <c r="I657" s="710"/>
      <c r="J657" s="710"/>
      <c r="K657" s="710"/>
      <c r="L657" s="710"/>
      <c r="M657" s="710"/>
      <c r="N657" s="710"/>
      <c r="O657" s="710"/>
      <c r="P657" s="710"/>
      <c r="Q657" s="710"/>
      <c r="R657" s="710"/>
      <c r="S657" s="710"/>
      <c r="T657" s="710"/>
      <c r="U657" s="710"/>
      <c r="V657" s="710"/>
      <c r="W657" s="710"/>
      <c r="X657" s="710"/>
      <c r="Y657" s="710"/>
      <c r="Z657" s="710"/>
    </row>
    <row r="658" spans="1:26" ht="15.5">
      <c r="A658" s="707"/>
      <c r="B658" s="710"/>
      <c r="C658" s="708"/>
      <c r="D658" s="708"/>
      <c r="E658" s="708"/>
      <c r="F658" s="708"/>
      <c r="G658" s="710"/>
      <c r="H658" s="710"/>
      <c r="I658" s="710"/>
      <c r="J658" s="710"/>
      <c r="K658" s="710"/>
      <c r="L658" s="710"/>
      <c r="M658" s="710"/>
      <c r="N658" s="710"/>
      <c r="O658" s="710"/>
      <c r="P658" s="710"/>
      <c r="Q658" s="710"/>
      <c r="R658" s="710"/>
      <c r="S658" s="710"/>
      <c r="T658" s="710"/>
      <c r="U658" s="710"/>
      <c r="V658" s="710"/>
      <c r="W658" s="710"/>
      <c r="X658" s="710"/>
      <c r="Y658" s="710"/>
      <c r="Z658" s="710"/>
    </row>
    <row r="659" spans="1:26" ht="15.5">
      <c r="A659" s="707"/>
      <c r="B659" s="710"/>
      <c r="C659" s="708"/>
      <c r="D659" s="708"/>
      <c r="E659" s="708"/>
      <c r="F659" s="708"/>
      <c r="G659" s="710"/>
      <c r="H659" s="710"/>
      <c r="I659" s="710"/>
      <c r="J659" s="710"/>
      <c r="K659" s="710"/>
      <c r="L659" s="710"/>
      <c r="M659" s="710"/>
      <c r="N659" s="710"/>
      <c r="O659" s="710"/>
      <c r="P659" s="710"/>
      <c r="Q659" s="710"/>
      <c r="R659" s="710"/>
      <c r="S659" s="710"/>
      <c r="T659" s="710"/>
      <c r="U659" s="710"/>
      <c r="V659" s="710"/>
      <c r="W659" s="710"/>
      <c r="X659" s="710"/>
      <c r="Y659" s="710"/>
      <c r="Z659" s="710"/>
    </row>
    <row r="660" spans="1:26" ht="15.5">
      <c r="A660" s="707"/>
      <c r="B660" s="710"/>
      <c r="C660" s="708"/>
      <c r="D660" s="708"/>
      <c r="E660" s="708"/>
      <c r="F660" s="708"/>
      <c r="G660" s="710"/>
      <c r="H660" s="710"/>
      <c r="I660" s="710"/>
      <c r="J660" s="710"/>
      <c r="K660" s="710"/>
      <c r="L660" s="710"/>
      <c r="M660" s="710"/>
      <c r="N660" s="710"/>
      <c r="O660" s="710"/>
      <c r="P660" s="710"/>
      <c r="Q660" s="710"/>
      <c r="R660" s="710"/>
      <c r="S660" s="710"/>
      <c r="T660" s="710"/>
      <c r="U660" s="710"/>
      <c r="V660" s="710"/>
      <c r="W660" s="710"/>
      <c r="X660" s="710"/>
      <c r="Y660" s="710"/>
      <c r="Z660" s="710"/>
    </row>
    <row r="661" spans="1:26" ht="15.5">
      <c r="A661" s="707"/>
      <c r="B661" s="710"/>
      <c r="C661" s="708"/>
      <c r="D661" s="708"/>
      <c r="E661" s="708"/>
      <c r="F661" s="708"/>
      <c r="G661" s="710"/>
      <c r="H661" s="710"/>
      <c r="I661" s="710"/>
      <c r="J661" s="710"/>
      <c r="K661" s="710"/>
      <c r="L661" s="710"/>
      <c r="M661" s="710"/>
      <c r="N661" s="710"/>
      <c r="O661" s="710"/>
      <c r="P661" s="710"/>
      <c r="Q661" s="710"/>
      <c r="R661" s="710"/>
      <c r="S661" s="710"/>
      <c r="T661" s="710"/>
      <c r="U661" s="710"/>
      <c r="V661" s="710"/>
      <c r="W661" s="710"/>
      <c r="X661" s="710"/>
      <c r="Y661" s="710"/>
      <c r="Z661" s="710"/>
    </row>
    <row r="662" spans="1:26" ht="15.5">
      <c r="A662" s="707"/>
      <c r="B662" s="710"/>
      <c r="C662" s="708"/>
      <c r="D662" s="708"/>
      <c r="E662" s="708"/>
      <c r="F662" s="708"/>
      <c r="G662" s="710"/>
      <c r="H662" s="710"/>
      <c r="I662" s="710"/>
      <c r="J662" s="710"/>
      <c r="K662" s="710"/>
      <c r="L662" s="710"/>
      <c r="M662" s="710"/>
      <c r="N662" s="710"/>
      <c r="O662" s="710"/>
      <c r="P662" s="710"/>
      <c r="Q662" s="710"/>
      <c r="R662" s="710"/>
      <c r="S662" s="710"/>
      <c r="T662" s="710"/>
      <c r="U662" s="710"/>
      <c r="V662" s="710"/>
      <c r="W662" s="710"/>
      <c r="X662" s="710"/>
      <c r="Y662" s="710"/>
      <c r="Z662" s="710"/>
    </row>
    <row r="663" spans="1:26" ht="15.5">
      <c r="A663" s="707"/>
      <c r="B663" s="710"/>
      <c r="C663" s="708"/>
      <c r="D663" s="708"/>
      <c r="E663" s="708"/>
      <c r="F663" s="708"/>
      <c r="G663" s="710"/>
      <c r="H663" s="710"/>
      <c r="I663" s="710"/>
      <c r="J663" s="710"/>
      <c r="K663" s="710"/>
      <c r="L663" s="710"/>
      <c r="M663" s="710"/>
      <c r="N663" s="710"/>
      <c r="O663" s="710"/>
      <c r="P663" s="710"/>
      <c r="Q663" s="710"/>
      <c r="R663" s="710"/>
      <c r="S663" s="710"/>
      <c r="T663" s="710"/>
      <c r="U663" s="710"/>
      <c r="V663" s="710"/>
      <c r="W663" s="710"/>
      <c r="X663" s="710"/>
      <c r="Y663" s="710"/>
      <c r="Z663" s="710"/>
    </row>
    <row r="664" spans="1:26" ht="15.5">
      <c r="A664" s="707"/>
      <c r="B664" s="710"/>
      <c r="C664" s="708"/>
      <c r="D664" s="708"/>
      <c r="E664" s="708"/>
      <c r="F664" s="708"/>
      <c r="G664" s="710"/>
      <c r="H664" s="710"/>
      <c r="I664" s="710"/>
      <c r="J664" s="710"/>
      <c r="K664" s="710"/>
      <c r="L664" s="710"/>
      <c r="M664" s="710"/>
      <c r="N664" s="710"/>
      <c r="O664" s="710"/>
      <c r="P664" s="710"/>
      <c r="Q664" s="710"/>
      <c r="R664" s="710"/>
      <c r="S664" s="710"/>
      <c r="T664" s="710"/>
      <c r="U664" s="710"/>
      <c r="V664" s="710"/>
      <c r="W664" s="710"/>
      <c r="X664" s="710"/>
      <c r="Y664" s="710"/>
      <c r="Z664" s="710"/>
    </row>
    <row r="665" spans="1:26" ht="15.5">
      <c r="A665" s="707"/>
      <c r="B665" s="710"/>
      <c r="C665" s="708"/>
      <c r="D665" s="708"/>
      <c r="E665" s="708"/>
      <c r="F665" s="708"/>
      <c r="G665" s="710"/>
      <c r="H665" s="710"/>
      <c r="I665" s="710"/>
      <c r="J665" s="710"/>
      <c r="K665" s="710"/>
      <c r="L665" s="710"/>
      <c r="M665" s="710"/>
      <c r="N665" s="710"/>
      <c r="O665" s="710"/>
      <c r="P665" s="710"/>
      <c r="Q665" s="710"/>
      <c r="R665" s="710"/>
      <c r="S665" s="710"/>
      <c r="T665" s="710"/>
      <c r="U665" s="710"/>
      <c r="V665" s="710"/>
      <c r="W665" s="710"/>
      <c r="X665" s="710"/>
      <c r="Y665" s="710"/>
      <c r="Z665" s="710"/>
    </row>
    <row r="666" spans="1:26" ht="15.5">
      <c r="A666" s="707"/>
      <c r="B666" s="710"/>
      <c r="C666" s="708"/>
      <c r="D666" s="708"/>
      <c r="E666" s="708"/>
      <c r="F666" s="708"/>
      <c r="G666" s="710"/>
      <c r="H666" s="710"/>
      <c r="I666" s="710"/>
      <c r="J666" s="710"/>
      <c r="K666" s="710"/>
      <c r="L666" s="710"/>
      <c r="M666" s="710"/>
      <c r="N666" s="710"/>
      <c r="O666" s="710"/>
      <c r="P666" s="710"/>
      <c r="Q666" s="710"/>
      <c r="R666" s="710"/>
      <c r="S666" s="710"/>
      <c r="T666" s="710"/>
      <c r="U666" s="710"/>
      <c r="V666" s="710"/>
      <c r="W666" s="710"/>
      <c r="X666" s="710"/>
      <c r="Y666" s="710"/>
      <c r="Z666" s="710"/>
    </row>
    <row r="667" spans="1:26" ht="15.5">
      <c r="A667" s="707"/>
      <c r="B667" s="710"/>
      <c r="C667" s="708"/>
      <c r="D667" s="708"/>
      <c r="E667" s="708"/>
      <c r="F667" s="708"/>
      <c r="G667" s="710"/>
      <c r="H667" s="710"/>
      <c r="I667" s="710"/>
      <c r="J667" s="710"/>
      <c r="K667" s="710"/>
      <c r="L667" s="710"/>
      <c r="M667" s="710"/>
      <c r="N667" s="710"/>
      <c r="O667" s="710"/>
      <c r="P667" s="710"/>
      <c r="Q667" s="710"/>
      <c r="R667" s="710"/>
      <c r="S667" s="710"/>
      <c r="T667" s="710"/>
      <c r="U667" s="710"/>
      <c r="V667" s="710"/>
      <c r="W667" s="710"/>
      <c r="X667" s="710"/>
      <c r="Y667" s="710"/>
      <c r="Z667" s="710"/>
    </row>
    <row r="668" spans="1:26" ht="15.5">
      <c r="A668" s="707"/>
      <c r="B668" s="710"/>
      <c r="C668" s="708"/>
      <c r="D668" s="708"/>
      <c r="E668" s="708"/>
      <c r="F668" s="708"/>
      <c r="G668" s="710"/>
      <c r="H668" s="710"/>
      <c r="I668" s="710"/>
      <c r="J668" s="710"/>
      <c r="K668" s="710"/>
      <c r="L668" s="710"/>
      <c r="M668" s="710"/>
      <c r="N668" s="710"/>
      <c r="O668" s="710"/>
      <c r="P668" s="710"/>
      <c r="Q668" s="710"/>
      <c r="R668" s="710"/>
      <c r="S668" s="710"/>
      <c r="T668" s="710"/>
      <c r="U668" s="710"/>
      <c r="V668" s="710"/>
      <c r="W668" s="710"/>
      <c r="X668" s="710"/>
      <c r="Y668" s="710"/>
      <c r="Z668" s="710"/>
    </row>
    <row r="669" spans="1:26" ht="15.5">
      <c r="A669" s="707"/>
      <c r="B669" s="710"/>
      <c r="C669" s="708"/>
      <c r="D669" s="708"/>
      <c r="E669" s="708"/>
      <c r="F669" s="708"/>
      <c r="G669" s="710"/>
      <c r="H669" s="710"/>
      <c r="I669" s="710"/>
      <c r="J669" s="710"/>
      <c r="K669" s="710"/>
      <c r="L669" s="710"/>
      <c r="M669" s="710"/>
      <c r="N669" s="710"/>
      <c r="O669" s="710"/>
      <c r="P669" s="710"/>
      <c r="Q669" s="710"/>
      <c r="R669" s="710"/>
      <c r="S669" s="710"/>
      <c r="T669" s="710"/>
      <c r="U669" s="710"/>
      <c r="V669" s="710"/>
      <c r="W669" s="710"/>
      <c r="X669" s="710"/>
      <c r="Y669" s="710"/>
      <c r="Z669" s="710"/>
    </row>
    <row r="670" spans="1:26" ht="15.5">
      <c r="A670" s="707"/>
      <c r="B670" s="710"/>
      <c r="C670" s="708"/>
      <c r="D670" s="708"/>
      <c r="E670" s="708"/>
      <c r="F670" s="708"/>
      <c r="G670" s="710"/>
      <c r="H670" s="710"/>
      <c r="I670" s="710"/>
      <c r="J670" s="710"/>
      <c r="K670" s="710"/>
      <c r="L670" s="710"/>
      <c r="M670" s="710"/>
      <c r="N670" s="710"/>
      <c r="O670" s="710"/>
      <c r="P670" s="710"/>
      <c r="Q670" s="710"/>
      <c r="R670" s="710"/>
      <c r="S670" s="710"/>
      <c r="T670" s="710"/>
      <c r="U670" s="710"/>
      <c r="V670" s="710"/>
      <c r="W670" s="710"/>
      <c r="X670" s="710"/>
      <c r="Y670" s="710"/>
      <c r="Z670" s="710"/>
    </row>
    <row r="671" spans="1:26" ht="15.5">
      <c r="A671" s="707"/>
      <c r="B671" s="710"/>
      <c r="C671" s="708"/>
      <c r="D671" s="708"/>
      <c r="E671" s="708"/>
      <c r="F671" s="708"/>
      <c r="G671" s="710"/>
      <c r="H671" s="710"/>
      <c r="I671" s="710"/>
      <c r="J671" s="710"/>
      <c r="K671" s="710"/>
      <c r="L671" s="710"/>
      <c r="M671" s="710"/>
      <c r="N671" s="710"/>
      <c r="O671" s="710"/>
      <c r="P671" s="710"/>
      <c r="Q671" s="710"/>
      <c r="R671" s="710"/>
      <c r="S671" s="710"/>
      <c r="T671" s="710"/>
      <c r="U671" s="710"/>
      <c r="V671" s="710"/>
      <c r="W671" s="710"/>
      <c r="X671" s="710"/>
      <c r="Y671" s="710"/>
      <c r="Z671" s="710"/>
    </row>
    <row r="672" spans="1:26" ht="15.5">
      <c r="A672" s="707"/>
      <c r="B672" s="710"/>
      <c r="C672" s="708"/>
      <c r="D672" s="708"/>
      <c r="E672" s="708"/>
      <c r="F672" s="708"/>
      <c r="G672" s="710"/>
      <c r="H672" s="710"/>
      <c r="I672" s="710"/>
      <c r="J672" s="710"/>
      <c r="K672" s="710"/>
      <c r="L672" s="710"/>
      <c r="M672" s="710"/>
      <c r="N672" s="710"/>
      <c r="O672" s="710"/>
      <c r="P672" s="710"/>
      <c r="Q672" s="710"/>
      <c r="R672" s="710"/>
      <c r="S672" s="710"/>
      <c r="T672" s="710"/>
      <c r="U672" s="710"/>
      <c r="V672" s="710"/>
      <c r="W672" s="710"/>
      <c r="X672" s="710"/>
      <c r="Y672" s="710"/>
      <c r="Z672" s="710"/>
    </row>
    <row r="673" spans="1:26" ht="15.5">
      <c r="A673" s="707"/>
      <c r="B673" s="710"/>
      <c r="C673" s="708"/>
      <c r="D673" s="708"/>
      <c r="E673" s="708"/>
      <c r="F673" s="708"/>
      <c r="G673" s="710"/>
      <c r="H673" s="710"/>
      <c r="I673" s="710"/>
      <c r="J673" s="710"/>
      <c r="K673" s="710"/>
      <c r="L673" s="710"/>
      <c r="M673" s="710"/>
      <c r="N673" s="710"/>
      <c r="O673" s="710"/>
      <c r="P673" s="710"/>
      <c r="Q673" s="710"/>
      <c r="R673" s="710"/>
      <c r="S673" s="710"/>
      <c r="T673" s="710"/>
      <c r="U673" s="710"/>
      <c r="V673" s="710"/>
      <c r="W673" s="710"/>
      <c r="X673" s="710"/>
      <c r="Y673" s="710"/>
      <c r="Z673" s="710"/>
    </row>
    <row r="674" spans="1:26" ht="15.5">
      <c r="A674" s="707"/>
      <c r="B674" s="710"/>
      <c r="C674" s="708"/>
      <c r="D674" s="708"/>
      <c r="E674" s="708"/>
      <c r="F674" s="708"/>
      <c r="G674" s="710"/>
      <c r="H674" s="710"/>
      <c r="I674" s="710"/>
      <c r="J674" s="710"/>
      <c r="K674" s="710"/>
      <c r="L674" s="710"/>
      <c r="M674" s="710"/>
      <c r="N674" s="710"/>
      <c r="O674" s="710"/>
      <c r="P674" s="710"/>
      <c r="Q674" s="710"/>
      <c r="R674" s="710"/>
      <c r="S674" s="710"/>
      <c r="T674" s="710"/>
      <c r="U674" s="710"/>
      <c r="V674" s="710"/>
      <c r="W674" s="710"/>
      <c r="X674" s="710"/>
      <c r="Y674" s="710"/>
      <c r="Z674" s="710"/>
    </row>
    <row r="675" spans="1:26" ht="15.5">
      <c r="A675" s="707"/>
      <c r="B675" s="710"/>
      <c r="C675" s="708"/>
      <c r="D675" s="708"/>
      <c r="E675" s="708"/>
      <c r="F675" s="708"/>
      <c r="G675" s="710"/>
      <c r="H675" s="710"/>
      <c r="I675" s="710"/>
      <c r="J675" s="710"/>
      <c r="K675" s="710"/>
      <c r="L675" s="710"/>
      <c r="M675" s="710"/>
      <c r="N675" s="710"/>
      <c r="O675" s="710"/>
      <c r="P675" s="710"/>
      <c r="Q675" s="710"/>
      <c r="R675" s="710"/>
      <c r="S675" s="710"/>
      <c r="T675" s="710"/>
      <c r="U675" s="710"/>
      <c r="V675" s="710"/>
      <c r="W675" s="710"/>
      <c r="X675" s="710"/>
      <c r="Y675" s="710"/>
      <c r="Z675" s="710"/>
    </row>
    <row r="676" spans="1:26" ht="15.5">
      <c r="A676" s="707"/>
      <c r="B676" s="710"/>
      <c r="C676" s="708"/>
      <c r="D676" s="708"/>
      <c r="E676" s="708"/>
      <c r="F676" s="708"/>
      <c r="G676" s="710"/>
      <c r="H676" s="710"/>
      <c r="I676" s="710"/>
      <c r="J676" s="710"/>
      <c r="K676" s="710"/>
      <c r="L676" s="710"/>
      <c r="M676" s="710"/>
      <c r="N676" s="710"/>
      <c r="O676" s="710"/>
      <c r="P676" s="710"/>
      <c r="Q676" s="710"/>
      <c r="R676" s="710"/>
      <c r="S676" s="710"/>
      <c r="T676" s="710"/>
      <c r="U676" s="710"/>
      <c r="V676" s="710"/>
      <c r="W676" s="710"/>
      <c r="X676" s="710"/>
      <c r="Y676" s="710"/>
      <c r="Z676" s="710"/>
    </row>
    <row r="677" spans="1:26" ht="15.5">
      <c r="A677" s="707"/>
      <c r="B677" s="710"/>
      <c r="C677" s="708"/>
      <c r="D677" s="708"/>
      <c r="E677" s="708"/>
      <c r="F677" s="708"/>
      <c r="G677" s="710"/>
      <c r="H677" s="710"/>
      <c r="I677" s="710"/>
      <c r="J677" s="710"/>
      <c r="K677" s="710"/>
      <c r="L677" s="710"/>
      <c r="M677" s="710"/>
      <c r="N677" s="710"/>
      <c r="O677" s="710"/>
      <c r="P677" s="710"/>
      <c r="Q677" s="710"/>
      <c r="R677" s="710"/>
      <c r="S677" s="710"/>
      <c r="T677" s="710"/>
      <c r="U677" s="710"/>
      <c r="V677" s="710"/>
      <c r="W677" s="710"/>
      <c r="X677" s="710"/>
      <c r="Y677" s="710"/>
      <c r="Z677" s="710"/>
    </row>
    <row r="678" spans="1:26" ht="15.5">
      <c r="A678" s="707"/>
      <c r="B678" s="710"/>
      <c r="C678" s="708"/>
      <c r="D678" s="708"/>
      <c r="E678" s="708"/>
      <c r="F678" s="708"/>
      <c r="G678" s="710"/>
      <c r="H678" s="710"/>
      <c r="I678" s="710"/>
      <c r="J678" s="710"/>
      <c r="K678" s="710"/>
      <c r="L678" s="710"/>
      <c r="M678" s="710"/>
      <c r="N678" s="710"/>
      <c r="O678" s="710"/>
      <c r="P678" s="710"/>
      <c r="Q678" s="710"/>
      <c r="R678" s="710"/>
      <c r="S678" s="710"/>
      <c r="T678" s="710"/>
      <c r="U678" s="710"/>
      <c r="V678" s="710"/>
      <c r="W678" s="710"/>
      <c r="X678" s="710"/>
      <c r="Y678" s="710"/>
      <c r="Z678" s="710"/>
    </row>
    <row r="679" spans="1:26" ht="15.5">
      <c r="A679" s="707"/>
      <c r="B679" s="710"/>
      <c r="C679" s="708"/>
      <c r="D679" s="708"/>
      <c r="E679" s="708"/>
      <c r="F679" s="708"/>
      <c r="G679" s="710"/>
      <c r="H679" s="710"/>
      <c r="I679" s="710"/>
      <c r="J679" s="710"/>
      <c r="K679" s="710"/>
      <c r="L679" s="710"/>
      <c r="M679" s="710"/>
      <c r="N679" s="710"/>
      <c r="O679" s="710"/>
      <c r="P679" s="710"/>
      <c r="Q679" s="710"/>
      <c r="R679" s="710"/>
      <c r="S679" s="710"/>
      <c r="T679" s="710"/>
      <c r="U679" s="710"/>
      <c r="V679" s="710"/>
      <c r="W679" s="710"/>
      <c r="X679" s="710"/>
      <c r="Y679" s="710"/>
      <c r="Z679" s="710"/>
    </row>
    <row r="680" spans="1:26" ht="15.5">
      <c r="A680" s="707"/>
      <c r="B680" s="710"/>
      <c r="C680" s="708"/>
      <c r="D680" s="708"/>
      <c r="E680" s="708"/>
      <c r="F680" s="708"/>
      <c r="G680" s="710"/>
      <c r="H680" s="710"/>
      <c r="I680" s="710"/>
      <c r="J680" s="710"/>
      <c r="K680" s="710"/>
      <c r="L680" s="710"/>
      <c r="M680" s="710"/>
      <c r="N680" s="710"/>
      <c r="O680" s="710"/>
      <c r="P680" s="710"/>
      <c r="Q680" s="710"/>
      <c r="R680" s="710"/>
      <c r="S680" s="710"/>
      <c r="T680" s="710"/>
      <c r="U680" s="710"/>
      <c r="V680" s="710"/>
      <c r="W680" s="710"/>
      <c r="X680" s="710"/>
      <c r="Y680" s="710"/>
      <c r="Z680" s="710"/>
    </row>
    <row r="681" spans="1:26" ht="15.5">
      <c r="A681" s="707"/>
      <c r="B681" s="710"/>
      <c r="C681" s="708"/>
      <c r="D681" s="708"/>
      <c r="E681" s="708"/>
      <c r="F681" s="708"/>
      <c r="G681" s="710"/>
      <c r="H681" s="710"/>
      <c r="I681" s="710"/>
      <c r="J681" s="710"/>
      <c r="K681" s="710"/>
      <c r="L681" s="710"/>
      <c r="M681" s="710"/>
      <c r="N681" s="710"/>
      <c r="O681" s="710"/>
      <c r="P681" s="710"/>
      <c r="Q681" s="710"/>
      <c r="R681" s="710"/>
      <c r="S681" s="710"/>
      <c r="T681" s="710"/>
      <c r="U681" s="710"/>
      <c r="V681" s="710"/>
      <c r="W681" s="710"/>
      <c r="X681" s="710"/>
      <c r="Y681" s="710"/>
      <c r="Z681" s="710"/>
    </row>
    <row r="682" spans="1:26" ht="15.5">
      <c r="A682" s="707"/>
      <c r="B682" s="710"/>
      <c r="C682" s="708"/>
      <c r="D682" s="708"/>
      <c r="E682" s="708"/>
      <c r="F682" s="708"/>
      <c r="G682" s="710"/>
      <c r="H682" s="710"/>
      <c r="I682" s="710"/>
      <c r="J682" s="710"/>
      <c r="K682" s="710"/>
      <c r="L682" s="710"/>
      <c r="M682" s="710"/>
      <c r="N682" s="710"/>
      <c r="O682" s="710"/>
      <c r="P682" s="710"/>
      <c r="Q682" s="710"/>
      <c r="R682" s="710"/>
      <c r="S682" s="710"/>
      <c r="T682" s="710"/>
      <c r="U682" s="710"/>
      <c r="V682" s="710"/>
      <c r="W682" s="710"/>
      <c r="X682" s="710"/>
      <c r="Y682" s="710"/>
      <c r="Z682" s="710"/>
    </row>
    <row r="683" spans="1:26" ht="15.5">
      <c r="A683" s="707"/>
      <c r="B683" s="710"/>
      <c r="C683" s="708"/>
      <c r="D683" s="708"/>
      <c r="E683" s="708"/>
      <c r="F683" s="708"/>
      <c r="G683" s="710"/>
      <c r="H683" s="710"/>
      <c r="I683" s="710"/>
      <c r="J683" s="710"/>
      <c r="K683" s="710"/>
      <c r="L683" s="710"/>
      <c r="M683" s="710"/>
      <c r="N683" s="710"/>
      <c r="O683" s="710"/>
      <c r="P683" s="710"/>
      <c r="Q683" s="710"/>
      <c r="R683" s="710"/>
      <c r="S683" s="710"/>
      <c r="T683" s="710"/>
      <c r="U683" s="710"/>
      <c r="V683" s="710"/>
      <c r="W683" s="710"/>
      <c r="X683" s="710"/>
      <c r="Y683" s="710"/>
      <c r="Z683" s="710"/>
    </row>
    <row r="684" spans="1:26" ht="15.5">
      <c r="A684" s="707"/>
      <c r="B684" s="710"/>
      <c r="C684" s="708"/>
      <c r="D684" s="708"/>
      <c r="E684" s="708"/>
      <c r="F684" s="708"/>
      <c r="G684" s="710"/>
      <c r="H684" s="710"/>
      <c r="I684" s="710"/>
      <c r="J684" s="710"/>
      <c r="K684" s="710"/>
      <c r="L684" s="710"/>
      <c r="M684" s="710"/>
      <c r="N684" s="710"/>
      <c r="O684" s="710"/>
      <c r="P684" s="710"/>
      <c r="Q684" s="710"/>
      <c r="R684" s="710"/>
      <c r="S684" s="710"/>
      <c r="T684" s="710"/>
      <c r="U684" s="710"/>
      <c r="V684" s="710"/>
      <c r="W684" s="710"/>
      <c r="X684" s="710"/>
      <c r="Y684" s="710"/>
      <c r="Z684" s="710"/>
    </row>
    <row r="685" spans="1:26" ht="15.5">
      <c r="A685" s="707"/>
      <c r="B685" s="710"/>
      <c r="C685" s="708"/>
      <c r="D685" s="708"/>
      <c r="E685" s="708"/>
      <c r="F685" s="708"/>
      <c r="G685" s="710"/>
      <c r="H685" s="710"/>
      <c r="I685" s="710"/>
      <c r="J685" s="710"/>
      <c r="K685" s="710"/>
      <c r="L685" s="710"/>
      <c r="M685" s="710"/>
      <c r="N685" s="710"/>
      <c r="O685" s="710"/>
      <c r="P685" s="710"/>
      <c r="Q685" s="710"/>
      <c r="R685" s="710"/>
      <c r="S685" s="710"/>
      <c r="T685" s="710"/>
      <c r="U685" s="710"/>
      <c r="V685" s="710"/>
      <c r="W685" s="710"/>
      <c r="X685" s="710"/>
      <c r="Y685" s="710"/>
      <c r="Z685" s="710"/>
    </row>
    <row r="686" spans="1:26" ht="15.5">
      <c r="A686" s="707"/>
      <c r="B686" s="710"/>
      <c r="C686" s="708"/>
      <c r="D686" s="708"/>
      <c r="E686" s="708"/>
      <c r="F686" s="708"/>
      <c r="G686" s="710"/>
      <c r="H686" s="710"/>
      <c r="I686" s="710"/>
      <c r="J686" s="710"/>
      <c r="K686" s="710"/>
      <c r="L686" s="710"/>
      <c r="M686" s="710"/>
      <c r="N686" s="710"/>
      <c r="O686" s="710"/>
      <c r="P686" s="710"/>
      <c r="Q686" s="710"/>
      <c r="R686" s="710"/>
      <c r="S686" s="710"/>
      <c r="T686" s="710"/>
      <c r="U686" s="710"/>
      <c r="V686" s="710"/>
      <c r="W686" s="710"/>
      <c r="X686" s="710"/>
      <c r="Y686" s="710"/>
      <c r="Z686" s="710"/>
    </row>
    <row r="687" spans="1:26" ht="15.5">
      <c r="A687" s="707"/>
      <c r="B687" s="710"/>
      <c r="C687" s="708"/>
      <c r="D687" s="708"/>
      <c r="E687" s="708"/>
      <c r="F687" s="708"/>
      <c r="G687" s="710"/>
      <c r="H687" s="710"/>
      <c r="I687" s="710"/>
      <c r="J687" s="710"/>
      <c r="K687" s="710"/>
      <c r="L687" s="710"/>
      <c r="M687" s="710"/>
      <c r="N687" s="710"/>
      <c r="O687" s="710"/>
      <c r="P687" s="710"/>
      <c r="Q687" s="710"/>
      <c r="R687" s="710"/>
      <c r="S687" s="710"/>
      <c r="T687" s="710"/>
      <c r="U687" s="710"/>
      <c r="V687" s="710"/>
      <c r="W687" s="710"/>
      <c r="X687" s="710"/>
      <c r="Y687" s="710"/>
      <c r="Z687" s="710"/>
    </row>
    <row r="688" spans="1:26" ht="15.5">
      <c r="A688" s="707"/>
      <c r="B688" s="710"/>
      <c r="C688" s="708"/>
      <c r="D688" s="708"/>
      <c r="E688" s="708"/>
      <c r="F688" s="708"/>
      <c r="G688" s="710"/>
      <c r="H688" s="710"/>
      <c r="I688" s="710"/>
      <c r="J688" s="710"/>
      <c r="K688" s="710"/>
      <c r="L688" s="710"/>
      <c r="M688" s="710"/>
      <c r="N688" s="710"/>
      <c r="O688" s="710"/>
      <c r="P688" s="710"/>
      <c r="Q688" s="710"/>
      <c r="R688" s="710"/>
      <c r="S688" s="710"/>
      <c r="T688" s="710"/>
      <c r="U688" s="710"/>
      <c r="V688" s="710"/>
      <c r="W688" s="710"/>
      <c r="X688" s="710"/>
      <c r="Y688" s="710"/>
      <c r="Z688" s="710"/>
    </row>
    <row r="689" spans="1:26" ht="15.5">
      <c r="A689" s="707"/>
      <c r="B689" s="710"/>
      <c r="C689" s="708"/>
      <c r="D689" s="708"/>
      <c r="E689" s="708"/>
      <c r="F689" s="708"/>
      <c r="G689" s="710"/>
      <c r="H689" s="710"/>
      <c r="I689" s="710"/>
      <c r="J689" s="710"/>
      <c r="K689" s="710"/>
      <c r="L689" s="710"/>
      <c r="M689" s="710"/>
      <c r="N689" s="710"/>
      <c r="O689" s="710"/>
      <c r="P689" s="710"/>
      <c r="Q689" s="710"/>
      <c r="R689" s="710"/>
      <c r="S689" s="710"/>
      <c r="T689" s="710"/>
      <c r="U689" s="710"/>
      <c r="V689" s="710"/>
      <c r="W689" s="710"/>
      <c r="X689" s="710"/>
      <c r="Y689" s="710"/>
      <c r="Z689" s="710"/>
    </row>
    <row r="690" spans="1:26" ht="15.5">
      <c r="A690" s="707"/>
      <c r="B690" s="710"/>
      <c r="C690" s="708"/>
      <c r="D690" s="708"/>
      <c r="E690" s="708"/>
      <c r="F690" s="708"/>
      <c r="G690" s="710"/>
      <c r="H690" s="710"/>
      <c r="I690" s="710"/>
      <c r="J690" s="710"/>
      <c r="K690" s="710"/>
      <c r="L690" s="710"/>
      <c r="M690" s="710"/>
      <c r="N690" s="710"/>
      <c r="O690" s="710"/>
      <c r="P690" s="710"/>
      <c r="Q690" s="710"/>
      <c r="R690" s="710"/>
      <c r="S690" s="710"/>
      <c r="T690" s="710"/>
      <c r="U690" s="710"/>
      <c r="V690" s="710"/>
      <c r="W690" s="710"/>
      <c r="X690" s="710"/>
      <c r="Y690" s="710"/>
      <c r="Z690" s="710"/>
    </row>
    <row r="691" spans="1:26" ht="15.5">
      <c r="A691" s="707"/>
      <c r="B691" s="710"/>
      <c r="C691" s="708"/>
      <c r="D691" s="708"/>
      <c r="E691" s="708"/>
      <c r="F691" s="708"/>
      <c r="G691" s="710"/>
      <c r="H691" s="710"/>
      <c r="I691" s="710"/>
      <c r="J691" s="710"/>
      <c r="K691" s="710"/>
      <c r="L691" s="710"/>
      <c r="M691" s="710"/>
      <c r="N691" s="710"/>
      <c r="O691" s="710"/>
      <c r="P691" s="710"/>
      <c r="Q691" s="710"/>
      <c r="R691" s="710"/>
      <c r="S691" s="710"/>
      <c r="T691" s="710"/>
      <c r="U691" s="710"/>
      <c r="V691" s="710"/>
      <c r="W691" s="710"/>
      <c r="X691" s="710"/>
      <c r="Y691" s="710"/>
      <c r="Z691" s="710"/>
    </row>
    <row r="692" spans="1:26" ht="15.5">
      <c r="A692" s="707"/>
      <c r="B692" s="710"/>
      <c r="C692" s="708"/>
      <c r="D692" s="708"/>
      <c r="E692" s="708"/>
      <c r="F692" s="708"/>
      <c r="G692" s="710"/>
      <c r="H692" s="710"/>
      <c r="I692" s="710"/>
      <c r="J692" s="710"/>
      <c r="K692" s="710"/>
      <c r="L692" s="710"/>
      <c r="M692" s="710"/>
      <c r="N692" s="710"/>
      <c r="O692" s="710"/>
      <c r="P692" s="710"/>
      <c r="Q692" s="710"/>
      <c r="R692" s="710"/>
      <c r="S692" s="710"/>
      <c r="T692" s="710"/>
      <c r="U692" s="710"/>
      <c r="V692" s="710"/>
      <c r="W692" s="710"/>
      <c r="X692" s="710"/>
      <c r="Y692" s="710"/>
      <c r="Z692" s="710"/>
    </row>
    <row r="693" spans="1:26" ht="15.5">
      <c r="A693" s="707"/>
      <c r="B693" s="710"/>
      <c r="C693" s="708"/>
      <c r="D693" s="708"/>
      <c r="E693" s="708"/>
      <c r="F693" s="708"/>
      <c r="G693" s="710"/>
      <c r="H693" s="710"/>
      <c r="I693" s="710"/>
      <c r="J693" s="710"/>
      <c r="K693" s="710"/>
      <c r="L693" s="710"/>
      <c r="M693" s="710"/>
      <c r="N693" s="710"/>
      <c r="O693" s="710"/>
      <c r="P693" s="710"/>
      <c r="Q693" s="710"/>
      <c r="R693" s="710"/>
      <c r="S693" s="710"/>
      <c r="T693" s="710"/>
      <c r="U693" s="710"/>
      <c r="V693" s="710"/>
      <c r="W693" s="710"/>
      <c r="X693" s="710"/>
      <c r="Y693" s="710"/>
      <c r="Z693" s="710"/>
    </row>
    <row r="694" spans="1:26" ht="15.5">
      <c r="A694" s="707"/>
      <c r="B694" s="710"/>
      <c r="C694" s="708"/>
      <c r="D694" s="708"/>
      <c r="E694" s="708"/>
      <c r="F694" s="708"/>
      <c r="G694" s="710"/>
      <c r="H694" s="710"/>
      <c r="I694" s="710"/>
      <c r="J694" s="710"/>
      <c r="K694" s="710"/>
      <c r="L694" s="710"/>
      <c r="M694" s="710"/>
      <c r="N694" s="710"/>
      <c r="O694" s="710"/>
      <c r="P694" s="710"/>
      <c r="Q694" s="710"/>
      <c r="R694" s="710"/>
      <c r="S694" s="710"/>
      <c r="T694" s="710"/>
      <c r="U694" s="710"/>
      <c r="V694" s="710"/>
      <c r="W694" s="710"/>
      <c r="X694" s="710"/>
      <c r="Y694" s="710"/>
      <c r="Z694" s="710"/>
    </row>
    <row r="695" spans="1:26" ht="15.5">
      <c r="A695" s="707"/>
      <c r="B695" s="710"/>
      <c r="C695" s="708"/>
      <c r="D695" s="708"/>
      <c r="E695" s="708"/>
      <c r="F695" s="708"/>
      <c r="G695" s="710"/>
      <c r="H695" s="710"/>
      <c r="I695" s="710"/>
      <c r="J695" s="710"/>
      <c r="K695" s="710"/>
      <c r="L695" s="710"/>
      <c r="M695" s="710"/>
      <c r="N695" s="710"/>
      <c r="O695" s="710"/>
      <c r="P695" s="710"/>
      <c r="Q695" s="710"/>
      <c r="R695" s="710"/>
      <c r="S695" s="710"/>
      <c r="T695" s="710"/>
      <c r="U695" s="710"/>
      <c r="V695" s="710"/>
      <c r="W695" s="710"/>
      <c r="X695" s="710"/>
      <c r="Y695" s="710"/>
      <c r="Z695" s="710"/>
    </row>
    <row r="696" spans="1:26" ht="15.5">
      <c r="A696" s="707"/>
      <c r="B696" s="710"/>
      <c r="C696" s="708"/>
      <c r="D696" s="708"/>
      <c r="E696" s="708"/>
      <c r="F696" s="708"/>
      <c r="G696" s="710"/>
      <c r="H696" s="710"/>
      <c r="I696" s="710"/>
      <c r="J696" s="710"/>
      <c r="K696" s="710"/>
      <c r="L696" s="710"/>
      <c r="M696" s="710"/>
      <c r="N696" s="710"/>
      <c r="O696" s="710"/>
      <c r="P696" s="710"/>
      <c r="Q696" s="710"/>
      <c r="R696" s="710"/>
      <c r="S696" s="710"/>
      <c r="T696" s="710"/>
      <c r="U696" s="710"/>
      <c r="V696" s="710"/>
      <c r="W696" s="710"/>
      <c r="X696" s="710"/>
      <c r="Y696" s="710"/>
      <c r="Z696" s="710"/>
    </row>
    <row r="697" spans="1:26" ht="15.5">
      <c r="A697" s="707"/>
      <c r="B697" s="710"/>
      <c r="C697" s="708"/>
      <c r="D697" s="708"/>
      <c r="E697" s="708"/>
      <c r="F697" s="708"/>
      <c r="G697" s="710"/>
      <c r="H697" s="710"/>
      <c r="I697" s="710"/>
      <c r="J697" s="710"/>
      <c r="K697" s="710"/>
      <c r="L697" s="710"/>
      <c r="M697" s="710"/>
      <c r="N697" s="710"/>
      <c r="O697" s="710"/>
      <c r="P697" s="710"/>
      <c r="Q697" s="710"/>
      <c r="R697" s="710"/>
      <c r="S697" s="710"/>
      <c r="T697" s="710"/>
      <c r="U697" s="710"/>
      <c r="V697" s="710"/>
      <c r="W697" s="710"/>
      <c r="X697" s="710"/>
      <c r="Y697" s="710"/>
      <c r="Z697" s="710"/>
    </row>
    <row r="698" spans="1:26" ht="15.5">
      <c r="A698" s="707"/>
      <c r="B698" s="710"/>
      <c r="C698" s="708"/>
      <c r="D698" s="708"/>
      <c r="E698" s="708"/>
      <c r="F698" s="708"/>
      <c r="G698" s="710"/>
      <c r="H698" s="710"/>
      <c r="I698" s="710"/>
      <c r="J698" s="710"/>
      <c r="K698" s="710"/>
      <c r="L698" s="710"/>
      <c r="M698" s="710"/>
      <c r="N698" s="710"/>
      <c r="O698" s="710"/>
      <c r="P698" s="710"/>
      <c r="Q698" s="710"/>
      <c r="R698" s="710"/>
      <c r="S698" s="710"/>
      <c r="T698" s="710"/>
      <c r="U698" s="710"/>
      <c r="V698" s="710"/>
      <c r="W698" s="710"/>
      <c r="X698" s="710"/>
      <c r="Y698" s="710"/>
      <c r="Z698" s="710"/>
    </row>
    <row r="699" spans="1:26" ht="15.5">
      <c r="A699" s="707"/>
      <c r="B699" s="710"/>
      <c r="C699" s="708"/>
      <c r="D699" s="708"/>
      <c r="E699" s="708"/>
      <c r="F699" s="708"/>
      <c r="G699" s="710"/>
      <c r="H699" s="710"/>
      <c r="I699" s="710"/>
      <c r="J699" s="710"/>
      <c r="K699" s="710"/>
      <c r="L699" s="710"/>
      <c r="M699" s="710"/>
      <c r="N699" s="710"/>
      <c r="O699" s="710"/>
      <c r="P699" s="710"/>
      <c r="Q699" s="710"/>
      <c r="R699" s="710"/>
      <c r="S699" s="710"/>
      <c r="T699" s="710"/>
      <c r="U699" s="710"/>
      <c r="V699" s="710"/>
      <c r="W699" s="710"/>
      <c r="X699" s="710"/>
      <c r="Y699" s="710"/>
      <c r="Z699" s="710"/>
    </row>
    <row r="700" spans="1:26" ht="15.5">
      <c r="A700" s="707"/>
      <c r="B700" s="710"/>
      <c r="C700" s="708"/>
      <c r="D700" s="708"/>
      <c r="E700" s="708"/>
      <c r="F700" s="708"/>
      <c r="G700" s="710"/>
      <c r="H700" s="710"/>
      <c r="I700" s="710"/>
      <c r="J700" s="710"/>
      <c r="K700" s="710"/>
      <c r="L700" s="710"/>
      <c r="M700" s="710"/>
      <c r="N700" s="710"/>
      <c r="O700" s="710"/>
      <c r="P700" s="710"/>
      <c r="Q700" s="710"/>
      <c r="R700" s="710"/>
      <c r="S700" s="710"/>
      <c r="T700" s="710"/>
      <c r="U700" s="710"/>
      <c r="V700" s="710"/>
      <c r="W700" s="710"/>
      <c r="X700" s="710"/>
      <c r="Y700" s="710"/>
      <c r="Z700" s="710"/>
    </row>
    <row r="701" spans="1:26" ht="15.5">
      <c r="A701" s="707"/>
      <c r="B701" s="710"/>
      <c r="C701" s="708"/>
      <c r="D701" s="708"/>
      <c r="E701" s="708"/>
      <c r="F701" s="708"/>
      <c r="G701" s="710"/>
      <c r="H701" s="710"/>
      <c r="I701" s="710"/>
      <c r="J701" s="710"/>
      <c r="K701" s="710"/>
      <c r="L701" s="710"/>
      <c r="M701" s="710"/>
      <c r="N701" s="710"/>
      <c r="O701" s="710"/>
      <c r="P701" s="710"/>
      <c r="Q701" s="710"/>
      <c r="R701" s="710"/>
      <c r="S701" s="710"/>
      <c r="T701" s="710"/>
      <c r="U701" s="710"/>
      <c r="V701" s="710"/>
      <c r="W701" s="710"/>
      <c r="X701" s="710"/>
      <c r="Y701" s="710"/>
      <c r="Z701" s="710"/>
    </row>
    <row r="702" spans="1:26" ht="15.5">
      <c r="A702" s="707"/>
      <c r="B702" s="710"/>
      <c r="C702" s="708"/>
      <c r="D702" s="708"/>
      <c r="E702" s="708"/>
      <c r="F702" s="708"/>
      <c r="G702" s="710"/>
      <c r="H702" s="710"/>
      <c r="I702" s="710"/>
      <c r="J702" s="710"/>
      <c r="K702" s="710"/>
      <c r="L702" s="710"/>
      <c r="M702" s="710"/>
      <c r="N702" s="710"/>
      <c r="O702" s="710"/>
      <c r="P702" s="710"/>
      <c r="Q702" s="710"/>
      <c r="R702" s="710"/>
      <c r="S702" s="710"/>
      <c r="T702" s="710"/>
      <c r="U702" s="710"/>
      <c r="V702" s="710"/>
      <c r="W702" s="710"/>
      <c r="X702" s="710"/>
      <c r="Y702" s="710"/>
      <c r="Z702" s="710"/>
    </row>
    <row r="703" spans="1:26" ht="15.5">
      <c r="A703" s="707"/>
      <c r="B703" s="710"/>
      <c r="C703" s="708"/>
      <c r="D703" s="708"/>
      <c r="E703" s="708"/>
      <c r="F703" s="708"/>
      <c r="G703" s="710"/>
      <c r="H703" s="710"/>
      <c r="I703" s="710"/>
      <c r="J703" s="710"/>
      <c r="K703" s="710"/>
      <c r="L703" s="710"/>
      <c r="M703" s="710"/>
      <c r="N703" s="710"/>
      <c r="O703" s="710"/>
      <c r="P703" s="710"/>
      <c r="Q703" s="710"/>
      <c r="R703" s="710"/>
      <c r="S703" s="710"/>
      <c r="T703" s="710"/>
      <c r="U703" s="710"/>
      <c r="V703" s="710"/>
      <c r="W703" s="710"/>
      <c r="X703" s="710"/>
      <c r="Y703" s="710"/>
      <c r="Z703" s="710"/>
    </row>
    <row r="704" spans="1:26" ht="15.5">
      <c r="A704" s="707"/>
      <c r="B704" s="710"/>
      <c r="C704" s="708"/>
      <c r="D704" s="708"/>
      <c r="E704" s="708"/>
      <c r="F704" s="708"/>
      <c r="G704" s="710"/>
      <c r="H704" s="710"/>
      <c r="I704" s="710"/>
      <c r="J704" s="710"/>
      <c r="K704" s="710"/>
      <c r="L704" s="710"/>
      <c r="M704" s="710"/>
      <c r="N704" s="710"/>
      <c r="O704" s="710"/>
      <c r="P704" s="710"/>
      <c r="Q704" s="710"/>
      <c r="R704" s="710"/>
      <c r="S704" s="710"/>
      <c r="T704" s="710"/>
      <c r="U704" s="710"/>
      <c r="V704" s="710"/>
      <c r="W704" s="710"/>
      <c r="X704" s="710"/>
      <c r="Y704" s="710"/>
      <c r="Z704" s="710"/>
    </row>
    <row r="705" spans="1:26" ht="15.5">
      <c r="A705" s="707"/>
      <c r="B705" s="710"/>
      <c r="C705" s="708"/>
      <c r="D705" s="708"/>
      <c r="E705" s="708"/>
      <c r="F705" s="708"/>
      <c r="G705" s="710"/>
      <c r="H705" s="710"/>
      <c r="I705" s="710"/>
      <c r="J705" s="710"/>
      <c r="K705" s="710"/>
      <c r="L705" s="710"/>
      <c r="M705" s="710"/>
      <c r="N705" s="710"/>
      <c r="O705" s="710"/>
      <c r="P705" s="710"/>
      <c r="Q705" s="710"/>
      <c r="R705" s="710"/>
      <c r="S705" s="710"/>
      <c r="T705" s="710"/>
      <c r="U705" s="710"/>
      <c r="V705" s="710"/>
      <c r="W705" s="710"/>
      <c r="X705" s="710"/>
      <c r="Y705" s="710"/>
      <c r="Z705" s="710"/>
    </row>
    <row r="706" spans="1:26" ht="15.5">
      <c r="A706" s="707"/>
      <c r="B706" s="710"/>
      <c r="C706" s="708"/>
      <c r="D706" s="708"/>
      <c r="E706" s="708"/>
      <c r="F706" s="708"/>
      <c r="G706" s="710"/>
      <c r="H706" s="710"/>
      <c r="I706" s="710"/>
      <c r="J706" s="710"/>
      <c r="K706" s="710"/>
      <c r="L706" s="710"/>
      <c r="M706" s="710"/>
      <c r="N706" s="710"/>
      <c r="O706" s="710"/>
      <c r="P706" s="710"/>
      <c r="Q706" s="710"/>
      <c r="R706" s="710"/>
      <c r="S706" s="710"/>
      <c r="T706" s="710"/>
      <c r="U706" s="710"/>
      <c r="V706" s="710"/>
      <c r="W706" s="710"/>
      <c r="X706" s="710"/>
      <c r="Y706" s="710"/>
      <c r="Z706" s="710"/>
    </row>
    <row r="707" spans="1:26" ht="15.5">
      <c r="A707" s="707"/>
      <c r="B707" s="710"/>
      <c r="C707" s="708"/>
      <c r="D707" s="708"/>
      <c r="E707" s="708"/>
      <c r="F707" s="708"/>
      <c r="G707" s="710"/>
      <c r="H707" s="710"/>
      <c r="I707" s="710"/>
      <c r="J707" s="710"/>
      <c r="K707" s="710"/>
      <c r="L707" s="710"/>
      <c r="M707" s="710"/>
      <c r="N707" s="710"/>
      <c r="O707" s="710"/>
      <c r="P707" s="710"/>
      <c r="Q707" s="710"/>
      <c r="R707" s="710"/>
      <c r="S707" s="710"/>
      <c r="T707" s="710"/>
      <c r="U707" s="710"/>
      <c r="V707" s="710"/>
      <c r="W707" s="710"/>
      <c r="X707" s="710"/>
      <c r="Y707" s="710"/>
      <c r="Z707" s="710"/>
    </row>
    <row r="708" spans="1:26" ht="15.5">
      <c r="A708" s="707"/>
      <c r="B708" s="710"/>
      <c r="C708" s="708"/>
      <c r="D708" s="708"/>
      <c r="E708" s="708"/>
      <c r="F708" s="708"/>
      <c r="G708" s="710"/>
      <c r="H708" s="710"/>
      <c r="I708" s="710"/>
      <c r="J708" s="710"/>
      <c r="K708" s="710"/>
      <c r="L708" s="710"/>
      <c r="M708" s="710"/>
      <c r="N708" s="710"/>
      <c r="O708" s="710"/>
      <c r="P708" s="710"/>
      <c r="Q708" s="710"/>
      <c r="R708" s="710"/>
      <c r="S708" s="710"/>
      <c r="T708" s="710"/>
      <c r="U708" s="710"/>
      <c r="V708" s="710"/>
      <c r="W708" s="710"/>
      <c r="X708" s="710"/>
      <c r="Y708" s="710"/>
      <c r="Z708" s="710"/>
    </row>
    <row r="709" spans="1:26" ht="15.5">
      <c r="A709" s="707"/>
      <c r="B709" s="710"/>
      <c r="C709" s="708"/>
      <c r="D709" s="708"/>
      <c r="E709" s="708"/>
      <c r="F709" s="708"/>
      <c r="G709" s="710"/>
      <c r="H709" s="710"/>
      <c r="I709" s="710"/>
      <c r="J709" s="710"/>
      <c r="K709" s="710"/>
      <c r="L709" s="710"/>
      <c r="M709" s="710"/>
      <c r="N709" s="710"/>
      <c r="O709" s="710"/>
      <c r="P709" s="710"/>
      <c r="Q709" s="710"/>
      <c r="R709" s="710"/>
      <c r="S709" s="710"/>
      <c r="T709" s="710"/>
      <c r="U709" s="710"/>
      <c r="V709" s="710"/>
      <c r="W709" s="710"/>
      <c r="X709" s="710"/>
      <c r="Y709" s="710"/>
      <c r="Z709" s="710"/>
    </row>
    <row r="710" spans="1:26" ht="15.5">
      <c r="A710" s="707"/>
      <c r="B710" s="710"/>
      <c r="C710" s="708"/>
      <c r="D710" s="708"/>
      <c r="E710" s="708"/>
      <c r="F710" s="708"/>
      <c r="G710" s="710"/>
      <c r="H710" s="710"/>
      <c r="I710" s="710"/>
      <c r="J710" s="710"/>
      <c r="K710" s="710"/>
      <c r="L710" s="710"/>
      <c r="M710" s="710"/>
      <c r="N710" s="710"/>
      <c r="O710" s="710"/>
      <c r="P710" s="710"/>
      <c r="Q710" s="710"/>
      <c r="R710" s="710"/>
      <c r="S710" s="710"/>
      <c r="T710" s="710"/>
      <c r="U710" s="710"/>
      <c r="V710" s="710"/>
      <c r="W710" s="710"/>
      <c r="X710" s="710"/>
      <c r="Y710" s="710"/>
      <c r="Z710" s="710"/>
    </row>
    <row r="711" spans="1:26" ht="15.5">
      <c r="A711" s="707"/>
      <c r="B711" s="710"/>
      <c r="C711" s="708"/>
      <c r="D711" s="708"/>
      <c r="E711" s="708"/>
      <c r="F711" s="708"/>
      <c r="G711" s="710"/>
      <c r="H711" s="710"/>
      <c r="I711" s="710"/>
      <c r="J711" s="710"/>
      <c r="K711" s="710"/>
      <c r="L711" s="710"/>
      <c r="M711" s="710"/>
      <c r="N711" s="710"/>
      <c r="O711" s="710"/>
      <c r="P711" s="710"/>
      <c r="Q711" s="710"/>
      <c r="R711" s="710"/>
      <c r="S711" s="710"/>
      <c r="T711" s="710"/>
      <c r="U711" s="710"/>
      <c r="V711" s="710"/>
      <c r="W711" s="710"/>
      <c r="X711" s="710"/>
      <c r="Y711" s="710"/>
      <c r="Z711" s="710"/>
    </row>
    <row r="712" spans="1:26" ht="15.5">
      <c r="A712" s="707"/>
      <c r="B712" s="710"/>
      <c r="C712" s="708"/>
      <c r="D712" s="708"/>
      <c r="E712" s="708"/>
      <c r="F712" s="708"/>
      <c r="G712" s="710"/>
      <c r="H712" s="710"/>
      <c r="I712" s="710"/>
      <c r="J712" s="710"/>
      <c r="K712" s="710"/>
      <c r="L712" s="710"/>
      <c r="M712" s="710"/>
      <c r="N712" s="710"/>
      <c r="O712" s="710"/>
      <c r="P712" s="710"/>
      <c r="Q712" s="710"/>
      <c r="R712" s="710"/>
      <c r="S712" s="710"/>
      <c r="T712" s="710"/>
      <c r="U712" s="710"/>
      <c r="V712" s="710"/>
      <c r="W712" s="710"/>
      <c r="X712" s="710"/>
      <c r="Y712" s="710"/>
      <c r="Z712" s="710"/>
    </row>
    <row r="713" spans="1:26" ht="15.5">
      <c r="A713" s="707"/>
      <c r="B713" s="710"/>
      <c r="C713" s="708"/>
      <c r="D713" s="708"/>
      <c r="E713" s="708"/>
      <c r="F713" s="708"/>
      <c r="G713" s="710"/>
      <c r="H713" s="710"/>
      <c r="I713" s="710"/>
      <c r="J713" s="710"/>
      <c r="K713" s="710"/>
      <c r="L713" s="710"/>
      <c r="M713" s="710"/>
      <c r="N713" s="710"/>
      <c r="O713" s="710"/>
      <c r="P713" s="710"/>
      <c r="Q713" s="710"/>
      <c r="R713" s="710"/>
      <c r="S713" s="710"/>
      <c r="T713" s="710"/>
      <c r="U713" s="710"/>
      <c r="V713" s="710"/>
      <c r="W713" s="710"/>
      <c r="X713" s="710"/>
      <c r="Y713" s="710"/>
      <c r="Z713" s="710"/>
    </row>
    <row r="714" spans="1:26" ht="15.5">
      <c r="A714" s="707"/>
      <c r="B714" s="710"/>
      <c r="C714" s="708"/>
      <c r="D714" s="708"/>
      <c r="E714" s="708"/>
      <c r="F714" s="708"/>
      <c r="G714" s="710"/>
      <c r="H714" s="710"/>
      <c r="I714" s="710"/>
      <c r="J714" s="710"/>
      <c r="K714" s="710"/>
      <c r="L714" s="710"/>
      <c r="M714" s="710"/>
      <c r="N714" s="710"/>
      <c r="O714" s="710"/>
      <c r="P714" s="710"/>
      <c r="Q714" s="710"/>
      <c r="R714" s="710"/>
      <c r="S714" s="710"/>
      <c r="T714" s="710"/>
      <c r="U714" s="710"/>
      <c r="V714" s="710"/>
      <c r="W714" s="710"/>
      <c r="X714" s="710"/>
      <c r="Y714" s="710"/>
      <c r="Z714" s="710"/>
    </row>
    <row r="715" spans="1:26" ht="15.5">
      <c r="A715" s="707"/>
      <c r="B715" s="710"/>
      <c r="C715" s="708"/>
      <c r="D715" s="708"/>
      <c r="E715" s="708"/>
      <c r="F715" s="708"/>
      <c r="G715" s="710"/>
      <c r="H715" s="710"/>
      <c r="I715" s="710"/>
      <c r="J715" s="710"/>
      <c r="K715" s="710"/>
      <c r="L715" s="710"/>
      <c r="M715" s="710"/>
      <c r="N715" s="710"/>
      <c r="O715" s="710"/>
      <c r="P715" s="710"/>
      <c r="Q715" s="710"/>
      <c r="R715" s="710"/>
      <c r="S715" s="710"/>
      <c r="T715" s="710"/>
      <c r="U715" s="710"/>
      <c r="V715" s="710"/>
      <c r="W715" s="710"/>
      <c r="X715" s="710"/>
      <c r="Y715" s="710"/>
      <c r="Z715" s="710"/>
    </row>
    <row r="716" spans="1:26" ht="15.5">
      <c r="A716" s="707"/>
      <c r="B716" s="710"/>
      <c r="C716" s="708"/>
      <c r="D716" s="708"/>
      <c r="E716" s="708"/>
      <c r="F716" s="708"/>
      <c r="G716" s="710"/>
      <c r="H716" s="710"/>
      <c r="I716" s="710"/>
      <c r="J716" s="710"/>
      <c r="K716" s="710"/>
      <c r="L716" s="710"/>
      <c r="M716" s="710"/>
      <c r="N716" s="710"/>
      <c r="O716" s="710"/>
      <c r="P716" s="710"/>
      <c r="Q716" s="710"/>
      <c r="R716" s="710"/>
      <c r="S716" s="710"/>
      <c r="T716" s="710"/>
      <c r="U716" s="710"/>
      <c r="V716" s="710"/>
      <c r="W716" s="710"/>
      <c r="X716" s="710"/>
      <c r="Y716" s="710"/>
      <c r="Z716" s="710"/>
    </row>
    <row r="717" spans="1:26" ht="15.5">
      <c r="A717" s="707"/>
      <c r="B717" s="710"/>
      <c r="C717" s="708"/>
      <c r="D717" s="708"/>
      <c r="E717" s="708"/>
      <c r="F717" s="708"/>
      <c r="G717" s="710"/>
      <c r="H717" s="710"/>
      <c r="I717" s="710"/>
      <c r="J717" s="710"/>
      <c r="K717" s="710"/>
      <c r="L717" s="710"/>
      <c r="M717" s="710"/>
      <c r="N717" s="710"/>
      <c r="O717" s="710"/>
      <c r="P717" s="710"/>
      <c r="Q717" s="710"/>
      <c r="R717" s="710"/>
      <c r="S717" s="710"/>
      <c r="T717" s="710"/>
      <c r="U717" s="710"/>
      <c r="V717" s="710"/>
      <c r="W717" s="710"/>
      <c r="X717" s="710"/>
      <c r="Y717" s="710"/>
      <c r="Z717" s="710"/>
    </row>
    <row r="718" spans="1:26" ht="15.5">
      <c r="A718" s="707"/>
      <c r="B718" s="710"/>
      <c r="C718" s="708"/>
      <c r="D718" s="708"/>
      <c r="E718" s="708"/>
      <c r="F718" s="708"/>
      <c r="G718" s="710"/>
      <c r="H718" s="710"/>
      <c r="I718" s="710"/>
      <c r="J718" s="710"/>
      <c r="K718" s="710"/>
      <c r="L718" s="710"/>
      <c r="M718" s="710"/>
      <c r="N718" s="710"/>
      <c r="O718" s="710"/>
      <c r="P718" s="710"/>
      <c r="Q718" s="710"/>
      <c r="R718" s="710"/>
      <c r="S718" s="710"/>
      <c r="T718" s="710"/>
      <c r="U718" s="710"/>
      <c r="V718" s="710"/>
      <c r="W718" s="710"/>
      <c r="X718" s="710"/>
      <c r="Y718" s="710"/>
      <c r="Z718" s="710"/>
    </row>
    <row r="719" spans="1:26" ht="15.5">
      <c r="A719" s="707"/>
      <c r="B719" s="710"/>
      <c r="C719" s="708"/>
      <c r="D719" s="708"/>
      <c r="E719" s="708"/>
      <c r="F719" s="708"/>
      <c r="G719" s="710"/>
      <c r="H719" s="710"/>
      <c r="I719" s="710"/>
      <c r="J719" s="710"/>
      <c r="K719" s="710"/>
      <c r="L719" s="710"/>
      <c r="M719" s="710"/>
      <c r="N719" s="710"/>
      <c r="O719" s="710"/>
      <c r="P719" s="710"/>
      <c r="Q719" s="710"/>
      <c r="R719" s="710"/>
      <c r="S719" s="710"/>
      <c r="T719" s="710"/>
      <c r="U719" s="710"/>
      <c r="V719" s="710"/>
      <c r="W719" s="710"/>
      <c r="X719" s="710"/>
      <c r="Y719" s="710"/>
      <c r="Z719" s="710"/>
    </row>
    <row r="720" spans="1:26" ht="15.5">
      <c r="A720" s="707"/>
      <c r="B720" s="710"/>
      <c r="C720" s="708"/>
      <c r="D720" s="708"/>
      <c r="E720" s="708"/>
      <c r="F720" s="708"/>
      <c r="G720" s="710"/>
      <c r="H720" s="710"/>
      <c r="I720" s="710"/>
      <c r="J720" s="710"/>
      <c r="K720" s="710"/>
      <c r="L720" s="710"/>
      <c r="M720" s="710"/>
      <c r="N720" s="710"/>
      <c r="O720" s="710"/>
      <c r="P720" s="710"/>
      <c r="Q720" s="710"/>
      <c r="R720" s="710"/>
      <c r="S720" s="710"/>
      <c r="T720" s="710"/>
      <c r="U720" s="710"/>
      <c r="V720" s="710"/>
      <c r="W720" s="710"/>
      <c r="X720" s="710"/>
      <c r="Y720" s="710"/>
      <c r="Z720" s="710"/>
    </row>
    <row r="721" spans="1:26" ht="15.5">
      <c r="A721" s="707"/>
      <c r="B721" s="710"/>
      <c r="C721" s="708"/>
      <c r="D721" s="708"/>
      <c r="E721" s="708"/>
      <c r="F721" s="708"/>
      <c r="G721" s="710"/>
      <c r="H721" s="710"/>
      <c r="I721" s="710"/>
      <c r="J721" s="710"/>
      <c r="K721" s="710"/>
      <c r="L721" s="710"/>
      <c r="M721" s="710"/>
      <c r="N721" s="710"/>
      <c r="O721" s="710"/>
      <c r="P721" s="710"/>
      <c r="Q721" s="710"/>
      <c r="R721" s="710"/>
      <c r="S721" s="710"/>
      <c r="T721" s="710"/>
      <c r="U721" s="710"/>
      <c r="V721" s="710"/>
      <c r="W721" s="710"/>
      <c r="X721" s="710"/>
      <c r="Y721" s="710"/>
      <c r="Z721" s="710"/>
    </row>
    <row r="722" spans="1:26" ht="15.5">
      <c r="A722" s="707"/>
      <c r="B722" s="710"/>
      <c r="C722" s="708"/>
      <c r="D722" s="708"/>
      <c r="E722" s="708"/>
      <c r="F722" s="708"/>
      <c r="G722" s="710"/>
      <c r="H722" s="710"/>
      <c r="I722" s="710"/>
      <c r="J722" s="710"/>
      <c r="K722" s="710"/>
      <c r="L722" s="710"/>
      <c r="M722" s="710"/>
      <c r="N722" s="710"/>
      <c r="O722" s="710"/>
      <c r="P722" s="710"/>
      <c r="Q722" s="710"/>
      <c r="R722" s="710"/>
      <c r="S722" s="710"/>
      <c r="T722" s="710"/>
      <c r="U722" s="710"/>
      <c r="V722" s="710"/>
      <c r="W722" s="710"/>
      <c r="X722" s="710"/>
      <c r="Y722" s="710"/>
      <c r="Z722" s="710"/>
    </row>
    <row r="723" spans="1:26" ht="15.5">
      <c r="A723" s="707"/>
      <c r="B723" s="710"/>
      <c r="C723" s="708"/>
      <c r="D723" s="708"/>
      <c r="E723" s="708"/>
      <c r="F723" s="708"/>
      <c r="G723" s="710"/>
      <c r="H723" s="710"/>
      <c r="I723" s="710"/>
      <c r="J723" s="710"/>
      <c r="K723" s="710"/>
      <c r="L723" s="710"/>
      <c r="M723" s="710"/>
      <c r="N723" s="710"/>
      <c r="O723" s="710"/>
      <c r="P723" s="710"/>
      <c r="Q723" s="710"/>
      <c r="R723" s="710"/>
      <c r="S723" s="710"/>
      <c r="T723" s="710"/>
      <c r="U723" s="710"/>
      <c r="V723" s="710"/>
      <c r="W723" s="710"/>
      <c r="X723" s="710"/>
      <c r="Y723" s="710"/>
      <c r="Z723" s="710"/>
    </row>
    <row r="724" spans="1:26" ht="15.5">
      <c r="A724" s="707"/>
      <c r="B724" s="710"/>
      <c r="C724" s="708"/>
      <c r="D724" s="708"/>
      <c r="E724" s="708"/>
      <c r="F724" s="708"/>
      <c r="G724" s="710"/>
      <c r="H724" s="710"/>
      <c r="I724" s="710"/>
      <c r="J724" s="710"/>
      <c r="K724" s="710"/>
      <c r="L724" s="710"/>
      <c r="M724" s="710"/>
      <c r="N724" s="710"/>
      <c r="O724" s="710"/>
      <c r="P724" s="710"/>
      <c r="Q724" s="710"/>
      <c r="R724" s="710"/>
      <c r="S724" s="710"/>
      <c r="T724" s="710"/>
      <c r="U724" s="710"/>
      <c r="V724" s="710"/>
      <c r="W724" s="710"/>
      <c r="X724" s="710"/>
      <c r="Y724" s="710"/>
      <c r="Z724" s="710"/>
    </row>
    <row r="725" spans="1:26" ht="15.5">
      <c r="A725" s="707"/>
      <c r="B725" s="710"/>
      <c r="C725" s="708"/>
      <c r="D725" s="708"/>
      <c r="E725" s="708"/>
      <c r="F725" s="708"/>
      <c r="G725" s="710"/>
      <c r="H725" s="710"/>
      <c r="I725" s="710"/>
      <c r="J725" s="710"/>
      <c r="K725" s="710"/>
      <c r="L725" s="710"/>
      <c r="M725" s="710"/>
      <c r="N725" s="710"/>
      <c r="O725" s="710"/>
      <c r="P725" s="710"/>
      <c r="Q725" s="710"/>
      <c r="R725" s="710"/>
      <c r="S725" s="710"/>
      <c r="T725" s="710"/>
      <c r="U725" s="710"/>
      <c r="V725" s="710"/>
      <c r="W725" s="710"/>
      <c r="X725" s="710"/>
      <c r="Y725" s="710"/>
      <c r="Z725" s="710"/>
    </row>
    <row r="726" spans="1:26" ht="15.5">
      <c r="A726" s="707"/>
      <c r="B726" s="710"/>
      <c r="C726" s="708"/>
      <c r="D726" s="708"/>
      <c r="E726" s="708"/>
      <c r="F726" s="708"/>
      <c r="G726" s="710"/>
      <c r="H726" s="710"/>
      <c r="I726" s="710"/>
      <c r="J726" s="710"/>
      <c r="K726" s="710"/>
      <c r="L726" s="710"/>
      <c r="M726" s="710"/>
      <c r="N726" s="710"/>
      <c r="O726" s="710"/>
      <c r="P726" s="710"/>
      <c r="Q726" s="710"/>
      <c r="R726" s="710"/>
      <c r="S726" s="710"/>
      <c r="T726" s="710"/>
      <c r="U726" s="710"/>
      <c r="V726" s="710"/>
      <c r="W726" s="710"/>
      <c r="X726" s="710"/>
      <c r="Y726" s="710"/>
      <c r="Z726" s="710"/>
    </row>
    <row r="727" spans="1:26" ht="15.5">
      <c r="A727" s="707"/>
      <c r="B727" s="710"/>
      <c r="C727" s="708"/>
      <c r="D727" s="708"/>
      <c r="E727" s="708"/>
      <c r="F727" s="708"/>
      <c r="G727" s="710"/>
      <c r="H727" s="710"/>
      <c r="I727" s="710"/>
      <c r="J727" s="710"/>
      <c r="K727" s="710"/>
      <c r="L727" s="710"/>
      <c r="M727" s="710"/>
      <c r="N727" s="710"/>
      <c r="O727" s="710"/>
      <c r="P727" s="710"/>
      <c r="Q727" s="710"/>
      <c r="R727" s="710"/>
      <c r="S727" s="710"/>
      <c r="T727" s="710"/>
      <c r="U727" s="710"/>
      <c r="V727" s="710"/>
      <c r="W727" s="710"/>
      <c r="X727" s="710"/>
      <c r="Y727" s="710"/>
      <c r="Z727" s="710"/>
    </row>
    <row r="728" spans="1:26" ht="15.5">
      <c r="A728" s="707"/>
      <c r="B728" s="710"/>
      <c r="C728" s="708"/>
      <c r="D728" s="708"/>
      <c r="E728" s="708"/>
      <c r="F728" s="708"/>
      <c r="G728" s="710"/>
      <c r="H728" s="710"/>
      <c r="I728" s="710"/>
      <c r="J728" s="710"/>
      <c r="K728" s="710"/>
      <c r="L728" s="710"/>
      <c r="M728" s="710"/>
      <c r="N728" s="710"/>
      <c r="O728" s="710"/>
      <c r="P728" s="710"/>
      <c r="Q728" s="710"/>
      <c r="R728" s="710"/>
      <c r="S728" s="710"/>
      <c r="T728" s="710"/>
      <c r="U728" s="710"/>
      <c r="V728" s="710"/>
      <c r="W728" s="710"/>
      <c r="X728" s="710"/>
      <c r="Y728" s="710"/>
      <c r="Z728" s="710"/>
    </row>
    <row r="729" spans="1:26" ht="15.5">
      <c r="A729" s="707"/>
      <c r="B729" s="710"/>
      <c r="C729" s="708"/>
      <c r="D729" s="708"/>
      <c r="E729" s="708"/>
      <c r="F729" s="708"/>
      <c r="G729" s="710"/>
      <c r="H729" s="710"/>
      <c r="I729" s="710"/>
      <c r="J729" s="710"/>
      <c r="K729" s="710"/>
      <c r="L729" s="710"/>
      <c r="M729" s="710"/>
      <c r="N729" s="710"/>
      <c r="O729" s="710"/>
      <c r="P729" s="710"/>
      <c r="Q729" s="710"/>
      <c r="R729" s="710"/>
      <c r="S729" s="710"/>
      <c r="T729" s="710"/>
      <c r="U729" s="710"/>
      <c r="V729" s="710"/>
      <c r="W729" s="710"/>
      <c r="X729" s="710"/>
      <c r="Y729" s="710"/>
      <c r="Z729" s="710"/>
    </row>
    <row r="730" spans="1:26" ht="15.5">
      <c r="A730" s="707"/>
      <c r="B730" s="710"/>
      <c r="C730" s="708"/>
      <c r="D730" s="708"/>
      <c r="E730" s="708"/>
      <c r="F730" s="708"/>
      <c r="G730" s="710"/>
      <c r="H730" s="710"/>
      <c r="I730" s="710"/>
      <c r="J730" s="710"/>
      <c r="K730" s="710"/>
      <c r="L730" s="710"/>
      <c r="M730" s="710"/>
      <c r="N730" s="710"/>
      <c r="O730" s="710"/>
      <c r="P730" s="710"/>
      <c r="Q730" s="710"/>
      <c r="R730" s="710"/>
      <c r="S730" s="710"/>
      <c r="T730" s="710"/>
      <c r="U730" s="710"/>
      <c r="V730" s="710"/>
      <c r="W730" s="710"/>
      <c r="X730" s="710"/>
      <c r="Y730" s="710"/>
      <c r="Z730" s="710"/>
    </row>
    <row r="731" spans="1:26" ht="15.5">
      <c r="A731" s="707"/>
      <c r="B731" s="710"/>
      <c r="C731" s="708"/>
      <c r="D731" s="708"/>
      <c r="E731" s="708"/>
      <c r="F731" s="708"/>
      <c r="G731" s="710"/>
      <c r="H731" s="710"/>
      <c r="I731" s="710"/>
      <c r="J731" s="710"/>
      <c r="K731" s="710"/>
      <c r="L731" s="710"/>
      <c r="M731" s="710"/>
      <c r="N731" s="710"/>
      <c r="O731" s="710"/>
      <c r="P731" s="710"/>
      <c r="Q731" s="710"/>
      <c r="R731" s="710"/>
      <c r="S731" s="710"/>
      <c r="T731" s="710"/>
      <c r="U731" s="710"/>
      <c r="V731" s="710"/>
      <c r="W731" s="710"/>
      <c r="X731" s="710"/>
      <c r="Y731" s="710"/>
      <c r="Z731" s="710"/>
    </row>
    <row r="732" spans="1:26" ht="15.5">
      <c r="A732" s="707"/>
      <c r="B732" s="710"/>
      <c r="C732" s="708"/>
      <c r="D732" s="708"/>
      <c r="E732" s="708"/>
      <c r="F732" s="708"/>
      <c r="G732" s="710"/>
      <c r="H732" s="710"/>
      <c r="I732" s="710"/>
      <c r="J732" s="710"/>
      <c r="K732" s="710"/>
      <c r="L732" s="710"/>
      <c r="M732" s="710"/>
      <c r="N732" s="710"/>
      <c r="O732" s="710"/>
      <c r="P732" s="710"/>
      <c r="Q732" s="710"/>
      <c r="R732" s="710"/>
      <c r="S732" s="710"/>
      <c r="T732" s="710"/>
      <c r="U732" s="710"/>
      <c r="V732" s="710"/>
      <c r="W732" s="710"/>
      <c r="X732" s="710"/>
      <c r="Y732" s="710"/>
      <c r="Z732" s="710"/>
    </row>
    <row r="733" spans="1:26" ht="15.5">
      <c r="A733" s="707"/>
      <c r="B733" s="710"/>
      <c r="C733" s="708"/>
      <c r="D733" s="708"/>
      <c r="E733" s="708"/>
      <c r="F733" s="708"/>
      <c r="G733" s="710"/>
      <c r="H733" s="710"/>
      <c r="I733" s="710"/>
      <c r="J733" s="710"/>
      <c r="K733" s="710"/>
      <c r="L733" s="710"/>
      <c r="M733" s="710"/>
      <c r="N733" s="710"/>
      <c r="O733" s="710"/>
      <c r="P733" s="710"/>
      <c r="Q733" s="710"/>
      <c r="R733" s="710"/>
      <c r="S733" s="710"/>
      <c r="T733" s="710"/>
      <c r="U733" s="710"/>
      <c r="V733" s="710"/>
      <c r="W733" s="710"/>
      <c r="X733" s="710"/>
      <c r="Y733" s="710"/>
      <c r="Z733" s="710"/>
    </row>
    <row r="734" spans="1:26" ht="15.5">
      <c r="A734" s="707"/>
      <c r="B734" s="710"/>
      <c r="C734" s="708"/>
      <c r="D734" s="708"/>
      <c r="E734" s="708"/>
      <c r="F734" s="708"/>
      <c r="G734" s="710"/>
      <c r="H734" s="710"/>
      <c r="I734" s="710"/>
      <c r="J734" s="710"/>
      <c r="K734" s="710"/>
      <c r="L734" s="710"/>
      <c r="M734" s="710"/>
      <c r="N734" s="710"/>
      <c r="O734" s="710"/>
      <c r="P734" s="710"/>
      <c r="Q734" s="710"/>
      <c r="R734" s="710"/>
      <c r="S734" s="710"/>
      <c r="T734" s="710"/>
      <c r="U734" s="710"/>
      <c r="V734" s="710"/>
      <c r="W734" s="710"/>
      <c r="X734" s="710"/>
      <c r="Y734" s="710"/>
      <c r="Z734" s="710"/>
    </row>
    <row r="735" spans="1:26" ht="15.5">
      <c r="A735" s="707"/>
      <c r="B735" s="710"/>
      <c r="C735" s="708"/>
      <c r="D735" s="708"/>
      <c r="E735" s="708"/>
      <c r="F735" s="708"/>
      <c r="G735" s="710"/>
      <c r="H735" s="710"/>
      <c r="I735" s="710"/>
      <c r="J735" s="710"/>
      <c r="K735" s="710"/>
      <c r="L735" s="710"/>
      <c r="M735" s="710"/>
      <c r="N735" s="710"/>
      <c r="O735" s="710"/>
      <c r="P735" s="710"/>
      <c r="Q735" s="710"/>
      <c r="R735" s="710"/>
      <c r="S735" s="710"/>
      <c r="T735" s="710"/>
      <c r="U735" s="710"/>
      <c r="V735" s="710"/>
      <c r="W735" s="710"/>
      <c r="X735" s="710"/>
      <c r="Y735" s="710"/>
      <c r="Z735" s="710"/>
    </row>
    <row r="736" spans="1:26" ht="15.5">
      <c r="A736" s="707"/>
      <c r="B736" s="710"/>
      <c r="C736" s="708"/>
      <c r="D736" s="708"/>
      <c r="E736" s="708"/>
      <c r="F736" s="708"/>
      <c r="G736" s="710"/>
      <c r="H736" s="710"/>
      <c r="I736" s="710"/>
      <c r="J736" s="710"/>
      <c r="K736" s="710"/>
      <c r="L736" s="710"/>
      <c r="M736" s="710"/>
      <c r="N736" s="710"/>
      <c r="O736" s="710"/>
      <c r="P736" s="710"/>
      <c r="Q736" s="710"/>
      <c r="R736" s="710"/>
      <c r="S736" s="710"/>
      <c r="T736" s="710"/>
      <c r="U736" s="710"/>
      <c r="V736" s="710"/>
      <c r="W736" s="710"/>
      <c r="X736" s="710"/>
      <c r="Y736" s="710"/>
      <c r="Z736" s="710"/>
    </row>
    <row r="737" spans="1:26" ht="15.5">
      <c r="A737" s="707"/>
      <c r="B737" s="710"/>
      <c r="C737" s="708"/>
      <c r="D737" s="708"/>
      <c r="E737" s="708"/>
      <c r="F737" s="708"/>
      <c r="G737" s="710"/>
      <c r="H737" s="710"/>
      <c r="I737" s="710"/>
      <c r="J737" s="710"/>
      <c r="K737" s="710"/>
      <c r="L737" s="710"/>
      <c r="M737" s="710"/>
      <c r="N737" s="710"/>
      <c r="O737" s="710"/>
      <c r="P737" s="710"/>
      <c r="Q737" s="710"/>
      <c r="R737" s="710"/>
      <c r="S737" s="710"/>
      <c r="T737" s="710"/>
      <c r="U737" s="710"/>
      <c r="V737" s="710"/>
      <c r="W737" s="710"/>
      <c r="X737" s="710"/>
      <c r="Y737" s="710"/>
      <c r="Z737" s="710"/>
    </row>
    <row r="738" spans="1:26" ht="15.5">
      <c r="A738" s="707"/>
      <c r="B738" s="710"/>
      <c r="C738" s="708"/>
      <c r="D738" s="708"/>
      <c r="E738" s="708"/>
      <c r="F738" s="708"/>
      <c r="G738" s="710"/>
      <c r="H738" s="710"/>
      <c r="I738" s="710"/>
      <c r="J738" s="710"/>
      <c r="K738" s="710"/>
      <c r="L738" s="710"/>
      <c r="M738" s="710"/>
      <c r="N738" s="710"/>
      <c r="O738" s="710"/>
      <c r="P738" s="710"/>
      <c r="Q738" s="710"/>
      <c r="R738" s="710"/>
      <c r="S738" s="710"/>
      <c r="T738" s="710"/>
      <c r="U738" s="710"/>
      <c r="V738" s="710"/>
      <c r="W738" s="710"/>
      <c r="X738" s="710"/>
      <c r="Y738" s="710"/>
      <c r="Z738" s="710"/>
    </row>
    <row r="739" spans="1:26" ht="15.5">
      <c r="A739" s="707"/>
      <c r="B739" s="710"/>
      <c r="C739" s="708"/>
      <c r="D739" s="708"/>
      <c r="E739" s="708"/>
      <c r="F739" s="708"/>
      <c r="G739" s="710"/>
      <c r="H739" s="710"/>
      <c r="I739" s="710"/>
      <c r="J739" s="710"/>
      <c r="K739" s="710"/>
      <c r="L739" s="710"/>
      <c r="M739" s="710"/>
      <c r="N739" s="710"/>
      <c r="O739" s="710"/>
      <c r="P739" s="710"/>
      <c r="Q739" s="710"/>
      <c r="R739" s="710"/>
      <c r="S739" s="710"/>
      <c r="T739" s="710"/>
      <c r="U739" s="710"/>
      <c r="V739" s="710"/>
      <c r="W739" s="710"/>
      <c r="X739" s="710"/>
      <c r="Y739" s="710"/>
      <c r="Z739" s="710"/>
    </row>
    <row r="740" spans="1:26" ht="15.5">
      <c r="A740" s="707"/>
      <c r="B740" s="710"/>
      <c r="C740" s="708"/>
      <c r="D740" s="708"/>
      <c r="E740" s="708"/>
      <c r="F740" s="708"/>
      <c r="G740" s="710"/>
      <c r="H740" s="710"/>
      <c r="I740" s="710"/>
      <c r="J740" s="710"/>
      <c r="K740" s="710"/>
      <c r="L740" s="710"/>
      <c r="M740" s="710"/>
      <c r="N740" s="710"/>
      <c r="O740" s="710"/>
      <c r="P740" s="710"/>
      <c r="Q740" s="710"/>
      <c r="R740" s="710"/>
      <c r="S740" s="710"/>
      <c r="T740" s="710"/>
      <c r="U740" s="710"/>
      <c r="V740" s="710"/>
      <c r="W740" s="710"/>
      <c r="X740" s="710"/>
      <c r="Y740" s="710"/>
      <c r="Z740" s="710"/>
    </row>
    <row r="741" spans="1:26" ht="15.5">
      <c r="A741" s="707"/>
      <c r="B741" s="710"/>
      <c r="C741" s="708"/>
      <c r="D741" s="708"/>
      <c r="E741" s="708"/>
      <c r="F741" s="708"/>
      <c r="G741" s="710"/>
      <c r="H741" s="710"/>
      <c r="I741" s="710"/>
      <c r="J741" s="710"/>
      <c r="K741" s="710"/>
      <c r="L741" s="710"/>
      <c r="M741" s="710"/>
      <c r="N741" s="710"/>
      <c r="O741" s="710"/>
      <c r="P741" s="710"/>
      <c r="Q741" s="710"/>
      <c r="R741" s="710"/>
      <c r="S741" s="710"/>
      <c r="T741" s="710"/>
      <c r="U741" s="710"/>
      <c r="V741" s="710"/>
      <c r="W741" s="710"/>
      <c r="X741" s="710"/>
      <c r="Y741" s="710"/>
      <c r="Z741" s="710"/>
    </row>
    <row r="742" spans="1:26" ht="15.5">
      <c r="A742" s="707"/>
      <c r="B742" s="710"/>
      <c r="C742" s="708"/>
      <c r="D742" s="708"/>
      <c r="E742" s="708"/>
      <c r="F742" s="708"/>
      <c r="G742" s="710"/>
      <c r="H742" s="710"/>
      <c r="I742" s="710"/>
      <c r="J742" s="710"/>
      <c r="K742" s="710"/>
      <c r="L742" s="710"/>
      <c r="M742" s="710"/>
      <c r="N742" s="710"/>
      <c r="O742" s="710"/>
      <c r="P742" s="710"/>
      <c r="Q742" s="710"/>
      <c r="R742" s="710"/>
      <c r="S742" s="710"/>
      <c r="T742" s="710"/>
      <c r="U742" s="710"/>
      <c r="V742" s="710"/>
      <c r="W742" s="710"/>
      <c r="X742" s="710"/>
      <c r="Y742" s="710"/>
      <c r="Z742" s="710"/>
    </row>
    <row r="743" spans="1:26" ht="15.5">
      <c r="A743" s="707"/>
      <c r="B743" s="710"/>
      <c r="C743" s="708"/>
      <c r="D743" s="708"/>
      <c r="E743" s="708"/>
      <c r="F743" s="708"/>
      <c r="G743" s="710"/>
      <c r="H743" s="710"/>
      <c r="I743" s="710"/>
      <c r="J743" s="710"/>
      <c r="K743" s="710"/>
      <c r="L743" s="710"/>
      <c r="M743" s="710"/>
      <c r="N743" s="710"/>
      <c r="O743" s="710"/>
      <c r="P743" s="710"/>
      <c r="Q743" s="710"/>
      <c r="R743" s="710"/>
      <c r="S743" s="710"/>
      <c r="T743" s="710"/>
      <c r="U743" s="710"/>
      <c r="V743" s="710"/>
      <c r="W743" s="710"/>
      <c r="X743" s="710"/>
      <c r="Y743" s="710"/>
      <c r="Z743" s="710"/>
    </row>
    <row r="744" spans="1:26" ht="15.5">
      <c r="A744" s="707"/>
      <c r="B744" s="710"/>
      <c r="C744" s="708"/>
      <c r="D744" s="708"/>
      <c r="E744" s="708"/>
      <c r="F744" s="708"/>
      <c r="G744" s="710"/>
      <c r="H744" s="710"/>
      <c r="I744" s="710"/>
      <c r="J744" s="710"/>
      <c r="K744" s="710"/>
      <c r="L744" s="710"/>
      <c r="M744" s="710"/>
      <c r="N744" s="710"/>
      <c r="O744" s="710"/>
      <c r="P744" s="710"/>
      <c r="Q744" s="710"/>
      <c r="R744" s="710"/>
      <c r="S744" s="710"/>
      <c r="T744" s="710"/>
      <c r="U744" s="710"/>
      <c r="V744" s="710"/>
      <c r="W744" s="710"/>
      <c r="X744" s="710"/>
      <c r="Y744" s="710"/>
      <c r="Z744" s="710"/>
    </row>
    <row r="745" spans="1:26" ht="15.5">
      <c r="A745" s="707"/>
      <c r="B745" s="710"/>
      <c r="C745" s="708"/>
      <c r="D745" s="708"/>
      <c r="E745" s="708"/>
      <c r="F745" s="708"/>
      <c r="G745" s="710"/>
      <c r="H745" s="710"/>
      <c r="I745" s="710"/>
      <c r="J745" s="710"/>
      <c r="K745" s="710"/>
      <c r="L745" s="710"/>
      <c r="M745" s="710"/>
      <c r="N745" s="710"/>
      <c r="O745" s="710"/>
      <c r="P745" s="710"/>
      <c r="Q745" s="710"/>
      <c r="R745" s="710"/>
      <c r="S745" s="710"/>
      <c r="T745" s="710"/>
      <c r="U745" s="710"/>
      <c r="V745" s="710"/>
      <c r="W745" s="710"/>
      <c r="X745" s="710"/>
      <c r="Y745" s="710"/>
      <c r="Z745" s="710"/>
    </row>
    <row r="746" spans="1:26" ht="15.5">
      <c r="A746" s="707"/>
      <c r="B746" s="710"/>
      <c r="C746" s="708"/>
      <c r="D746" s="708"/>
      <c r="E746" s="708"/>
      <c r="F746" s="708"/>
      <c r="G746" s="710"/>
      <c r="H746" s="710"/>
      <c r="I746" s="710"/>
      <c r="J746" s="710"/>
      <c r="K746" s="710"/>
      <c r="L746" s="710"/>
      <c r="M746" s="710"/>
      <c r="N746" s="710"/>
      <c r="O746" s="710"/>
      <c r="P746" s="710"/>
      <c r="Q746" s="710"/>
      <c r="R746" s="710"/>
      <c r="S746" s="710"/>
      <c r="T746" s="710"/>
      <c r="U746" s="710"/>
      <c r="V746" s="710"/>
      <c r="W746" s="710"/>
      <c r="X746" s="710"/>
      <c r="Y746" s="710"/>
      <c r="Z746" s="710"/>
    </row>
    <row r="747" spans="1:26" ht="15.5">
      <c r="A747" s="707"/>
      <c r="B747" s="710"/>
      <c r="C747" s="708"/>
      <c r="D747" s="708"/>
      <c r="E747" s="708"/>
      <c r="F747" s="708"/>
      <c r="G747" s="710"/>
      <c r="H747" s="710"/>
      <c r="I747" s="710"/>
      <c r="J747" s="710"/>
      <c r="K747" s="710"/>
      <c r="L747" s="710"/>
      <c r="M747" s="710"/>
      <c r="N747" s="710"/>
      <c r="O747" s="710"/>
      <c r="P747" s="710"/>
      <c r="Q747" s="710"/>
      <c r="R747" s="710"/>
      <c r="S747" s="710"/>
      <c r="T747" s="710"/>
      <c r="U747" s="710"/>
      <c r="V747" s="710"/>
      <c r="W747" s="710"/>
      <c r="X747" s="710"/>
      <c r="Y747" s="710"/>
      <c r="Z747" s="710"/>
    </row>
    <row r="748" spans="1:26" ht="15.5">
      <c r="A748" s="707"/>
      <c r="B748" s="710"/>
      <c r="C748" s="708"/>
      <c r="D748" s="708"/>
      <c r="E748" s="708"/>
      <c r="F748" s="708"/>
      <c r="G748" s="710"/>
      <c r="H748" s="710"/>
      <c r="I748" s="710"/>
      <c r="J748" s="710"/>
      <c r="K748" s="710"/>
      <c r="L748" s="710"/>
      <c r="M748" s="710"/>
      <c r="N748" s="710"/>
      <c r="O748" s="710"/>
      <c r="P748" s="710"/>
      <c r="Q748" s="710"/>
      <c r="R748" s="710"/>
      <c r="S748" s="710"/>
      <c r="T748" s="710"/>
      <c r="U748" s="710"/>
      <c r="V748" s="710"/>
      <c r="W748" s="710"/>
      <c r="X748" s="710"/>
      <c r="Y748" s="710"/>
      <c r="Z748" s="710"/>
    </row>
    <row r="749" spans="1:26" ht="15.5">
      <c r="A749" s="707"/>
      <c r="B749" s="710"/>
      <c r="C749" s="708"/>
      <c r="D749" s="708"/>
      <c r="E749" s="708"/>
      <c r="F749" s="708"/>
      <c r="G749" s="710"/>
      <c r="H749" s="710"/>
      <c r="I749" s="710"/>
      <c r="J749" s="710"/>
      <c r="K749" s="710"/>
      <c r="L749" s="710"/>
      <c r="M749" s="710"/>
      <c r="N749" s="710"/>
      <c r="O749" s="710"/>
      <c r="P749" s="710"/>
      <c r="Q749" s="710"/>
      <c r="R749" s="710"/>
      <c r="S749" s="710"/>
      <c r="T749" s="710"/>
      <c r="U749" s="710"/>
      <c r="V749" s="710"/>
      <c r="W749" s="710"/>
      <c r="X749" s="710"/>
      <c r="Y749" s="710"/>
      <c r="Z749" s="710"/>
    </row>
    <row r="750" spans="1:26" ht="15.5">
      <c r="A750" s="707"/>
      <c r="B750" s="710"/>
      <c r="C750" s="708"/>
      <c r="D750" s="708"/>
      <c r="E750" s="708"/>
      <c r="F750" s="708"/>
      <c r="G750" s="710"/>
      <c r="H750" s="710"/>
      <c r="I750" s="710"/>
      <c r="J750" s="710"/>
      <c r="K750" s="710"/>
      <c r="L750" s="710"/>
      <c r="M750" s="710"/>
      <c r="N750" s="710"/>
      <c r="O750" s="710"/>
      <c r="P750" s="710"/>
      <c r="Q750" s="710"/>
      <c r="R750" s="710"/>
      <c r="S750" s="710"/>
      <c r="T750" s="710"/>
      <c r="U750" s="710"/>
      <c r="V750" s="710"/>
      <c r="W750" s="710"/>
      <c r="X750" s="710"/>
      <c r="Y750" s="710"/>
      <c r="Z750" s="710"/>
    </row>
    <row r="751" spans="1:26" ht="15.5">
      <c r="A751" s="707"/>
      <c r="B751" s="710"/>
      <c r="C751" s="708"/>
      <c r="D751" s="708"/>
      <c r="E751" s="708"/>
      <c r="F751" s="708"/>
      <c r="G751" s="710"/>
      <c r="H751" s="710"/>
      <c r="I751" s="710"/>
      <c r="J751" s="710"/>
      <c r="K751" s="710"/>
      <c r="L751" s="710"/>
      <c r="M751" s="710"/>
      <c r="N751" s="710"/>
      <c r="O751" s="710"/>
      <c r="P751" s="710"/>
      <c r="Q751" s="710"/>
      <c r="R751" s="710"/>
      <c r="S751" s="710"/>
      <c r="T751" s="710"/>
      <c r="U751" s="710"/>
      <c r="V751" s="710"/>
      <c r="W751" s="710"/>
      <c r="X751" s="710"/>
      <c r="Y751" s="710"/>
      <c r="Z751" s="710"/>
    </row>
    <row r="752" spans="1:26" ht="15.5">
      <c r="A752" s="707"/>
      <c r="B752" s="710"/>
      <c r="C752" s="708"/>
      <c r="D752" s="708"/>
      <c r="E752" s="708"/>
      <c r="F752" s="708"/>
      <c r="G752" s="710"/>
      <c r="H752" s="710"/>
      <c r="I752" s="710"/>
      <c r="J752" s="710"/>
      <c r="K752" s="710"/>
      <c r="L752" s="710"/>
      <c r="M752" s="710"/>
      <c r="N752" s="710"/>
      <c r="O752" s="710"/>
      <c r="P752" s="710"/>
      <c r="Q752" s="710"/>
      <c r="R752" s="710"/>
      <c r="S752" s="710"/>
      <c r="T752" s="710"/>
      <c r="U752" s="710"/>
      <c r="V752" s="710"/>
      <c r="W752" s="710"/>
      <c r="X752" s="710"/>
      <c r="Y752" s="710"/>
      <c r="Z752" s="710"/>
    </row>
    <row r="753" spans="1:26" ht="15.5">
      <c r="A753" s="707"/>
      <c r="B753" s="710"/>
      <c r="C753" s="708"/>
      <c r="D753" s="708"/>
      <c r="E753" s="708"/>
      <c r="F753" s="708"/>
      <c r="G753" s="710"/>
      <c r="H753" s="710"/>
      <c r="I753" s="710"/>
      <c r="J753" s="710"/>
      <c r="K753" s="710"/>
      <c r="L753" s="710"/>
      <c r="M753" s="710"/>
      <c r="N753" s="710"/>
      <c r="O753" s="710"/>
      <c r="P753" s="710"/>
      <c r="Q753" s="710"/>
      <c r="R753" s="710"/>
      <c r="S753" s="710"/>
      <c r="T753" s="710"/>
      <c r="U753" s="710"/>
      <c r="V753" s="710"/>
      <c r="W753" s="710"/>
      <c r="X753" s="710"/>
      <c r="Y753" s="710"/>
      <c r="Z753" s="710"/>
    </row>
    <row r="754" spans="1:26" ht="15.5">
      <c r="A754" s="707"/>
      <c r="B754" s="710"/>
      <c r="C754" s="708"/>
      <c r="D754" s="708"/>
      <c r="E754" s="708"/>
      <c r="F754" s="708"/>
      <c r="G754" s="710"/>
      <c r="H754" s="710"/>
      <c r="I754" s="710"/>
      <c r="J754" s="710"/>
      <c r="K754" s="710"/>
      <c r="L754" s="710"/>
      <c r="M754" s="710"/>
      <c r="N754" s="710"/>
      <c r="O754" s="710"/>
      <c r="P754" s="710"/>
      <c r="Q754" s="710"/>
      <c r="R754" s="710"/>
      <c r="S754" s="710"/>
      <c r="T754" s="710"/>
      <c r="U754" s="710"/>
      <c r="V754" s="710"/>
      <c r="W754" s="710"/>
      <c r="X754" s="710"/>
      <c r="Y754" s="710"/>
      <c r="Z754" s="710"/>
    </row>
    <row r="755" spans="1:26" ht="15.5">
      <c r="A755" s="707"/>
      <c r="B755" s="710"/>
      <c r="C755" s="708"/>
      <c r="D755" s="708"/>
      <c r="E755" s="708"/>
      <c r="F755" s="708"/>
      <c r="G755" s="710"/>
      <c r="H755" s="710"/>
      <c r="I755" s="710"/>
      <c r="J755" s="710"/>
      <c r="K755" s="710"/>
      <c r="L755" s="710"/>
      <c r="M755" s="710"/>
      <c r="N755" s="710"/>
      <c r="O755" s="710"/>
      <c r="P755" s="710"/>
      <c r="Q755" s="710"/>
      <c r="R755" s="710"/>
      <c r="S755" s="710"/>
      <c r="T755" s="710"/>
      <c r="U755" s="710"/>
      <c r="V755" s="710"/>
      <c r="W755" s="710"/>
      <c r="X755" s="710"/>
      <c r="Y755" s="710"/>
      <c r="Z755" s="710"/>
    </row>
    <row r="756" spans="1:26" ht="15.5">
      <c r="A756" s="707"/>
      <c r="B756" s="710"/>
      <c r="C756" s="708"/>
      <c r="D756" s="708"/>
      <c r="E756" s="708"/>
      <c r="F756" s="708"/>
      <c r="G756" s="710"/>
      <c r="H756" s="710"/>
      <c r="I756" s="710"/>
      <c r="J756" s="710"/>
      <c r="K756" s="710"/>
      <c r="L756" s="710"/>
      <c r="M756" s="710"/>
      <c r="N756" s="710"/>
      <c r="O756" s="710"/>
      <c r="P756" s="710"/>
      <c r="Q756" s="710"/>
      <c r="R756" s="710"/>
      <c r="S756" s="710"/>
      <c r="T756" s="710"/>
      <c r="U756" s="710"/>
      <c r="V756" s="710"/>
      <c r="W756" s="710"/>
      <c r="X756" s="710"/>
      <c r="Y756" s="710"/>
      <c r="Z756" s="710"/>
    </row>
    <row r="757" spans="1:26" ht="15.5">
      <c r="A757" s="707"/>
      <c r="B757" s="710"/>
      <c r="C757" s="708"/>
      <c r="D757" s="708"/>
      <c r="E757" s="708"/>
      <c r="F757" s="708"/>
      <c r="G757" s="710"/>
      <c r="H757" s="710"/>
      <c r="I757" s="710"/>
      <c r="J757" s="710"/>
      <c r="K757" s="710"/>
      <c r="L757" s="710"/>
      <c r="M757" s="710"/>
      <c r="N757" s="710"/>
      <c r="O757" s="710"/>
      <c r="P757" s="710"/>
      <c r="Q757" s="710"/>
      <c r="R757" s="710"/>
      <c r="S757" s="710"/>
      <c r="T757" s="710"/>
      <c r="U757" s="710"/>
      <c r="V757" s="710"/>
      <c r="W757" s="710"/>
      <c r="X757" s="710"/>
      <c r="Y757" s="710"/>
      <c r="Z757" s="710"/>
    </row>
    <row r="758" spans="1:26" ht="15.5">
      <c r="A758" s="707"/>
      <c r="B758" s="710"/>
      <c r="C758" s="708"/>
      <c r="D758" s="708"/>
      <c r="E758" s="708"/>
      <c r="F758" s="708"/>
      <c r="G758" s="710"/>
      <c r="H758" s="710"/>
      <c r="I758" s="710"/>
      <c r="J758" s="710"/>
      <c r="K758" s="710"/>
      <c r="L758" s="710"/>
      <c r="M758" s="710"/>
      <c r="N758" s="710"/>
      <c r="O758" s="710"/>
      <c r="P758" s="710"/>
      <c r="Q758" s="710"/>
      <c r="R758" s="710"/>
      <c r="S758" s="710"/>
      <c r="T758" s="710"/>
      <c r="U758" s="710"/>
      <c r="V758" s="710"/>
      <c r="W758" s="710"/>
      <c r="X758" s="710"/>
      <c r="Y758" s="710"/>
      <c r="Z758" s="710"/>
    </row>
    <row r="759" spans="1:26" ht="15.5">
      <c r="A759" s="707"/>
      <c r="B759" s="710"/>
      <c r="C759" s="708"/>
      <c r="D759" s="708"/>
      <c r="E759" s="708"/>
      <c r="F759" s="708"/>
      <c r="G759" s="710"/>
      <c r="H759" s="710"/>
      <c r="I759" s="710"/>
      <c r="J759" s="710"/>
      <c r="K759" s="710"/>
      <c r="L759" s="710"/>
      <c r="M759" s="710"/>
      <c r="N759" s="710"/>
      <c r="O759" s="710"/>
      <c r="P759" s="710"/>
      <c r="Q759" s="710"/>
      <c r="R759" s="710"/>
      <c r="S759" s="710"/>
      <c r="T759" s="710"/>
      <c r="U759" s="710"/>
      <c r="V759" s="710"/>
      <c r="W759" s="710"/>
      <c r="X759" s="710"/>
      <c r="Y759" s="710"/>
      <c r="Z759" s="710"/>
    </row>
    <row r="760" spans="1:26" ht="15.5">
      <c r="A760" s="707"/>
      <c r="B760" s="710"/>
      <c r="C760" s="708"/>
      <c r="D760" s="708"/>
      <c r="E760" s="708"/>
      <c r="F760" s="708"/>
      <c r="G760" s="710"/>
      <c r="H760" s="710"/>
      <c r="I760" s="710"/>
      <c r="J760" s="710"/>
      <c r="K760" s="710"/>
      <c r="L760" s="710"/>
      <c r="M760" s="710"/>
      <c r="N760" s="710"/>
      <c r="O760" s="710"/>
      <c r="P760" s="710"/>
      <c r="Q760" s="710"/>
      <c r="R760" s="710"/>
      <c r="S760" s="710"/>
      <c r="T760" s="710"/>
      <c r="U760" s="710"/>
      <c r="V760" s="710"/>
      <c r="W760" s="710"/>
      <c r="X760" s="710"/>
      <c r="Y760" s="710"/>
      <c r="Z760" s="710"/>
    </row>
    <row r="761" spans="1:26" ht="15.5">
      <c r="A761" s="707"/>
      <c r="B761" s="710"/>
      <c r="C761" s="708"/>
      <c r="D761" s="708"/>
      <c r="E761" s="708"/>
      <c r="F761" s="708"/>
      <c r="G761" s="710"/>
      <c r="H761" s="710"/>
      <c r="I761" s="710"/>
      <c r="J761" s="710"/>
      <c r="K761" s="710"/>
      <c r="L761" s="710"/>
      <c r="M761" s="710"/>
      <c r="N761" s="710"/>
      <c r="O761" s="710"/>
      <c r="P761" s="710"/>
      <c r="Q761" s="710"/>
      <c r="R761" s="710"/>
      <c r="S761" s="710"/>
      <c r="T761" s="710"/>
      <c r="U761" s="710"/>
      <c r="V761" s="710"/>
      <c r="W761" s="710"/>
      <c r="X761" s="710"/>
      <c r="Y761" s="710"/>
      <c r="Z761" s="710"/>
    </row>
    <row r="762" spans="1:26" ht="15.5">
      <c r="A762" s="707"/>
      <c r="B762" s="710"/>
      <c r="C762" s="708"/>
      <c r="D762" s="708"/>
      <c r="E762" s="708"/>
      <c r="F762" s="708"/>
      <c r="G762" s="710"/>
      <c r="H762" s="710"/>
      <c r="I762" s="710"/>
      <c r="J762" s="710"/>
      <c r="K762" s="710"/>
      <c r="L762" s="710"/>
      <c r="M762" s="710"/>
      <c r="N762" s="710"/>
      <c r="O762" s="710"/>
      <c r="P762" s="710"/>
      <c r="Q762" s="710"/>
      <c r="R762" s="710"/>
      <c r="S762" s="710"/>
      <c r="T762" s="710"/>
      <c r="U762" s="710"/>
      <c r="V762" s="710"/>
      <c r="W762" s="710"/>
      <c r="X762" s="710"/>
      <c r="Y762" s="710"/>
      <c r="Z762" s="710"/>
    </row>
    <row r="763" spans="1:26" ht="15.5">
      <c r="A763" s="707"/>
      <c r="B763" s="710"/>
      <c r="C763" s="708"/>
      <c r="D763" s="708"/>
      <c r="E763" s="708"/>
      <c r="F763" s="708"/>
      <c r="G763" s="710"/>
      <c r="H763" s="710"/>
      <c r="I763" s="710"/>
      <c r="J763" s="710"/>
      <c r="K763" s="710"/>
      <c r="L763" s="710"/>
      <c r="M763" s="710"/>
      <c r="N763" s="710"/>
      <c r="O763" s="710"/>
      <c r="P763" s="710"/>
      <c r="Q763" s="710"/>
      <c r="R763" s="710"/>
      <c r="S763" s="710"/>
      <c r="T763" s="710"/>
      <c r="U763" s="710"/>
      <c r="V763" s="710"/>
      <c r="W763" s="710"/>
      <c r="X763" s="710"/>
      <c r="Y763" s="710"/>
      <c r="Z763" s="710"/>
    </row>
    <row r="764" spans="1:26" ht="15.5">
      <c r="A764" s="707"/>
      <c r="B764" s="710"/>
      <c r="C764" s="708"/>
      <c r="D764" s="708"/>
      <c r="E764" s="708"/>
      <c r="F764" s="708"/>
      <c r="G764" s="710"/>
      <c r="H764" s="710"/>
      <c r="I764" s="710"/>
      <c r="J764" s="710"/>
      <c r="K764" s="710"/>
      <c r="L764" s="710"/>
      <c r="M764" s="710"/>
      <c r="N764" s="710"/>
      <c r="O764" s="710"/>
      <c r="P764" s="710"/>
      <c r="Q764" s="710"/>
      <c r="R764" s="710"/>
      <c r="S764" s="710"/>
      <c r="T764" s="710"/>
      <c r="U764" s="710"/>
      <c r="V764" s="710"/>
      <c r="W764" s="710"/>
      <c r="X764" s="710"/>
      <c r="Y764" s="710"/>
      <c r="Z764" s="710"/>
    </row>
    <row r="765" spans="1:26" ht="15.5">
      <c r="A765" s="707"/>
      <c r="B765" s="710"/>
      <c r="C765" s="708"/>
      <c r="D765" s="708"/>
      <c r="E765" s="708"/>
      <c r="F765" s="708"/>
      <c r="G765" s="710"/>
      <c r="H765" s="710"/>
      <c r="I765" s="710"/>
      <c r="J765" s="710"/>
      <c r="K765" s="710"/>
      <c r="L765" s="710"/>
      <c r="M765" s="710"/>
      <c r="N765" s="710"/>
      <c r="O765" s="710"/>
      <c r="P765" s="710"/>
      <c r="Q765" s="710"/>
      <c r="R765" s="710"/>
      <c r="S765" s="710"/>
      <c r="T765" s="710"/>
      <c r="U765" s="710"/>
      <c r="V765" s="710"/>
      <c r="W765" s="710"/>
      <c r="X765" s="710"/>
      <c r="Y765" s="710"/>
      <c r="Z765" s="710"/>
    </row>
    <row r="766" spans="1:26" ht="15.5">
      <c r="A766" s="707"/>
      <c r="B766" s="710"/>
      <c r="C766" s="708"/>
      <c r="D766" s="708"/>
      <c r="E766" s="708"/>
      <c r="F766" s="708"/>
      <c r="G766" s="710"/>
      <c r="H766" s="710"/>
      <c r="I766" s="710"/>
      <c r="J766" s="710"/>
      <c r="K766" s="710"/>
      <c r="L766" s="710"/>
      <c r="M766" s="710"/>
      <c r="N766" s="710"/>
      <c r="O766" s="710"/>
      <c r="P766" s="710"/>
      <c r="Q766" s="710"/>
      <c r="R766" s="710"/>
      <c r="S766" s="710"/>
      <c r="T766" s="710"/>
      <c r="U766" s="710"/>
      <c r="V766" s="710"/>
      <c r="W766" s="710"/>
      <c r="X766" s="710"/>
      <c r="Y766" s="710"/>
      <c r="Z766" s="710"/>
    </row>
    <row r="767" spans="1:26" ht="15.5">
      <c r="A767" s="707"/>
      <c r="B767" s="710"/>
      <c r="C767" s="708"/>
      <c r="D767" s="708"/>
      <c r="E767" s="708"/>
      <c r="F767" s="708"/>
      <c r="G767" s="710"/>
      <c r="H767" s="710"/>
      <c r="I767" s="710"/>
      <c r="J767" s="710"/>
      <c r="K767" s="710"/>
      <c r="L767" s="710"/>
      <c r="M767" s="710"/>
      <c r="N767" s="710"/>
      <c r="O767" s="710"/>
      <c r="P767" s="710"/>
      <c r="Q767" s="710"/>
      <c r="R767" s="710"/>
      <c r="S767" s="710"/>
      <c r="T767" s="710"/>
      <c r="U767" s="710"/>
      <c r="V767" s="710"/>
      <c r="W767" s="710"/>
      <c r="X767" s="710"/>
      <c r="Y767" s="710"/>
      <c r="Z767" s="710"/>
    </row>
    <row r="768" spans="1:26" ht="15.5">
      <c r="A768" s="707"/>
      <c r="B768" s="710"/>
      <c r="C768" s="708"/>
      <c r="D768" s="708"/>
      <c r="E768" s="708"/>
      <c r="F768" s="708"/>
      <c r="G768" s="710"/>
      <c r="H768" s="710"/>
      <c r="I768" s="710"/>
      <c r="J768" s="710"/>
      <c r="K768" s="710"/>
      <c r="L768" s="710"/>
      <c r="M768" s="710"/>
      <c r="N768" s="710"/>
      <c r="O768" s="710"/>
      <c r="P768" s="710"/>
      <c r="Q768" s="710"/>
      <c r="R768" s="710"/>
      <c r="S768" s="710"/>
      <c r="T768" s="710"/>
      <c r="U768" s="710"/>
      <c r="V768" s="710"/>
      <c r="W768" s="710"/>
      <c r="X768" s="710"/>
      <c r="Y768" s="710"/>
      <c r="Z768" s="710"/>
    </row>
    <row r="769" spans="1:26" ht="15.5">
      <c r="A769" s="707"/>
      <c r="B769" s="710"/>
      <c r="C769" s="708"/>
      <c r="D769" s="708"/>
      <c r="E769" s="708"/>
      <c r="F769" s="708"/>
      <c r="G769" s="710"/>
      <c r="H769" s="710"/>
      <c r="I769" s="710"/>
      <c r="J769" s="710"/>
      <c r="K769" s="710"/>
      <c r="L769" s="710"/>
      <c r="M769" s="710"/>
      <c r="N769" s="710"/>
      <c r="O769" s="710"/>
      <c r="P769" s="710"/>
      <c r="Q769" s="710"/>
      <c r="R769" s="710"/>
      <c r="S769" s="710"/>
      <c r="T769" s="710"/>
      <c r="U769" s="710"/>
      <c r="V769" s="710"/>
      <c r="W769" s="710"/>
      <c r="X769" s="710"/>
      <c r="Y769" s="710"/>
      <c r="Z769" s="710"/>
    </row>
    <row r="770" spans="1:26" ht="15.5">
      <c r="A770" s="707"/>
      <c r="B770" s="710"/>
      <c r="C770" s="708"/>
      <c r="D770" s="708"/>
      <c r="E770" s="708"/>
      <c r="F770" s="708"/>
      <c r="G770" s="710"/>
      <c r="H770" s="710"/>
      <c r="I770" s="710"/>
      <c r="J770" s="710"/>
      <c r="K770" s="710"/>
      <c r="L770" s="710"/>
      <c r="M770" s="710"/>
      <c r="N770" s="710"/>
      <c r="O770" s="710"/>
      <c r="P770" s="710"/>
      <c r="Q770" s="710"/>
      <c r="R770" s="710"/>
      <c r="S770" s="710"/>
      <c r="T770" s="710"/>
      <c r="U770" s="710"/>
      <c r="V770" s="710"/>
      <c r="W770" s="710"/>
      <c r="X770" s="710"/>
      <c r="Y770" s="710"/>
      <c r="Z770" s="710"/>
    </row>
    <row r="771" spans="1:26" ht="15.5">
      <c r="A771" s="707"/>
      <c r="B771" s="710"/>
      <c r="C771" s="708"/>
      <c r="D771" s="708"/>
      <c r="E771" s="708"/>
      <c r="F771" s="708"/>
      <c r="G771" s="710"/>
      <c r="H771" s="710"/>
      <c r="I771" s="710"/>
      <c r="J771" s="710"/>
      <c r="K771" s="710"/>
      <c r="L771" s="710"/>
      <c r="M771" s="710"/>
      <c r="N771" s="710"/>
      <c r="O771" s="710"/>
      <c r="P771" s="710"/>
      <c r="Q771" s="710"/>
      <c r="R771" s="710"/>
      <c r="S771" s="710"/>
      <c r="T771" s="710"/>
      <c r="U771" s="710"/>
      <c r="V771" s="710"/>
      <c r="W771" s="710"/>
      <c r="X771" s="710"/>
      <c r="Y771" s="710"/>
      <c r="Z771" s="710"/>
    </row>
    <row r="772" spans="1:26" ht="15.5">
      <c r="A772" s="707"/>
      <c r="B772" s="710"/>
      <c r="C772" s="708"/>
      <c r="D772" s="708"/>
      <c r="E772" s="708"/>
      <c r="F772" s="708"/>
      <c r="G772" s="710"/>
      <c r="H772" s="710"/>
      <c r="I772" s="710"/>
      <c r="J772" s="710"/>
      <c r="K772" s="710"/>
      <c r="L772" s="710"/>
      <c r="M772" s="710"/>
      <c r="N772" s="710"/>
      <c r="O772" s="710"/>
      <c r="P772" s="710"/>
      <c r="Q772" s="710"/>
      <c r="R772" s="710"/>
      <c r="S772" s="710"/>
      <c r="T772" s="710"/>
      <c r="U772" s="710"/>
      <c r="V772" s="710"/>
      <c r="W772" s="710"/>
      <c r="X772" s="710"/>
      <c r="Y772" s="710"/>
      <c r="Z772" s="710"/>
    </row>
    <row r="773" spans="1:26" ht="15.5">
      <c r="A773" s="707"/>
      <c r="B773" s="710"/>
      <c r="C773" s="708"/>
      <c r="D773" s="708"/>
      <c r="E773" s="708"/>
      <c r="F773" s="708"/>
      <c r="G773" s="710"/>
      <c r="H773" s="710"/>
      <c r="I773" s="710"/>
      <c r="J773" s="710"/>
      <c r="K773" s="710"/>
      <c r="L773" s="710"/>
      <c r="M773" s="710"/>
      <c r="N773" s="710"/>
      <c r="O773" s="710"/>
      <c r="P773" s="710"/>
      <c r="Q773" s="710"/>
      <c r="R773" s="710"/>
      <c r="S773" s="710"/>
      <c r="T773" s="710"/>
      <c r="U773" s="710"/>
      <c r="V773" s="710"/>
      <c r="W773" s="710"/>
      <c r="X773" s="710"/>
      <c r="Y773" s="710"/>
      <c r="Z773" s="710"/>
    </row>
    <row r="774" spans="1:26" ht="15.5">
      <c r="A774" s="707"/>
      <c r="B774" s="710"/>
      <c r="C774" s="708"/>
      <c r="D774" s="708"/>
      <c r="E774" s="708"/>
      <c r="F774" s="708"/>
      <c r="G774" s="710"/>
      <c r="H774" s="710"/>
      <c r="I774" s="710"/>
      <c r="J774" s="710"/>
      <c r="K774" s="710"/>
      <c r="L774" s="710"/>
      <c r="M774" s="710"/>
      <c r="N774" s="710"/>
      <c r="O774" s="710"/>
      <c r="P774" s="710"/>
      <c r="Q774" s="710"/>
      <c r="R774" s="710"/>
      <c r="S774" s="710"/>
      <c r="T774" s="710"/>
      <c r="U774" s="710"/>
      <c r="V774" s="710"/>
      <c r="W774" s="710"/>
      <c r="X774" s="710"/>
      <c r="Y774" s="710"/>
      <c r="Z774" s="710"/>
    </row>
    <row r="775" spans="1:26" ht="15.5">
      <c r="A775" s="707"/>
      <c r="B775" s="710"/>
      <c r="C775" s="708"/>
      <c r="D775" s="708"/>
      <c r="E775" s="708"/>
      <c r="F775" s="708"/>
      <c r="G775" s="710"/>
      <c r="H775" s="710"/>
      <c r="I775" s="710"/>
      <c r="J775" s="710"/>
      <c r="K775" s="710"/>
      <c r="L775" s="710"/>
      <c r="M775" s="710"/>
      <c r="N775" s="710"/>
      <c r="O775" s="710"/>
      <c r="P775" s="710"/>
      <c r="Q775" s="710"/>
      <c r="R775" s="710"/>
      <c r="S775" s="710"/>
      <c r="T775" s="710"/>
      <c r="U775" s="710"/>
      <c r="V775" s="710"/>
      <c r="W775" s="710"/>
      <c r="X775" s="710"/>
      <c r="Y775" s="710"/>
      <c r="Z775" s="710"/>
    </row>
    <row r="776" spans="1:26" ht="15.5">
      <c r="A776" s="707"/>
      <c r="B776" s="710"/>
      <c r="C776" s="708"/>
      <c r="D776" s="708"/>
      <c r="E776" s="708"/>
      <c r="F776" s="708"/>
      <c r="G776" s="710"/>
      <c r="H776" s="710"/>
      <c r="I776" s="710"/>
      <c r="J776" s="710"/>
      <c r="K776" s="710"/>
      <c r="L776" s="710"/>
      <c r="M776" s="710"/>
      <c r="N776" s="710"/>
      <c r="O776" s="710"/>
      <c r="P776" s="710"/>
      <c r="Q776" s="710"/>
      <c r="R776" s="710"/>
      <c r="S776" s="710"/>
      <c r="T776" s="710"/>
      <c r="U776" s="710"/>
      <c r="V776" s="710"/>
      <c r="W776" s="710"/>
      <c r="X776" s="710"/>
      <c r="Y776" s="710"/>
      <c r="Z776" s="710"/>
    </row>
    <row r="777" spans="1:26" ht="15.5">
      <c r="A777" s="707"/>
      <c r="B777" s="710"/>
      <c r="C777" s="708"/>
      <c r="D777" s="708"/>
      <c r="E777" s="708"/>
      <c r="F777" s="708"/>
      <c r="G777" s="710"/>
      <c r="H777" s="710"/>
      <c r="I777" s="710"/>
      <c r="J777" s="710"/>
      <c r="K777" s="710"/>
      <c r="L777" s="710"/>
      <c r="M777" s="710"/>
      <c r="N777" s="710"/>
      <c r="O777" s="710"/>
      <c r="P777" s="710"/>
      <c r="Q777" s="710"/>
      <c r="R777" s="710"/>
      <c r="S777" s="710"/>
      <c r="T777" s="710"/>
      <c r="U777" s="710"/>
      <c r="V777" s="710"/>
      <c r="W777" s="710"/>
      <c r="X777" s="710"/>
      <c r="Y777" s="710"/>
      <c r="Z777" s="710"/>
    </row>
    <row r="778" spans="1:26" ht="15.5">
      <c r="A778" s="707"/>
      <c r="B778" s="710"/>
      <c r="C778" s="708"/>
      <c r="D778" s="708"/>
      <c r="E778" s="708"/>
      <c r="F778" s="708"/>
      <c r="G778" s="710"/>
      <c r="H778" s="710"/>
      <c r="I778" s="710"/>
      <c r="J778" s="710"/>
      <c r="K778" s="710"/>
      <c r="L778" s="710"/>
      <c r="M778" s="710"/>
      <c r="N778" s="710"/>
      <c r="O778" s="710"/>
      <c r="P778" s="710"/>
      <c r="Q778" s="710"/>
      <c r="R778" s="710"/>
      <c r="S778" s="710"/>
      <c r="T778" s="710"/>
      <c r="U778" s="710"/>
      <c r="V778" s="710"/>
      <c r="W778" s="710"/>
      <c r="X778" s="710"/>
      <c r="Y778" s="710"/>
      <c r="Z778" s="710"/>
    </row>
    <row r="779" spans="1:26" ht="15.5">
      <c r="A779" s="707"/>
      <c r="B779" s="710"/>
      <c r="C779" s="708"/>
      <c r="D779" s="708"/>
      <c r="E779" s="708"/>
      <c r="F779" s="708"/>
      <c r="G779" s="710"/>
      <c r="H779" s="710"/>
      <c r="I779" s="710"/>
      <c r="J779" s="710"/>
      <c r="K779" s="710"/>
      <c r="L779" s="710"/>
      <c r="M779" s="710"/>
      <c r="N779" s="710"/>
      <c r="O779" s="710"/>
      <c r="P779" s="710"/>
      <c r="Q779" s="710"/>
      <c r="R779" s="710"/>
      <c r="S779" s="710"/>
      <c r="T779" s="710"/>
      <c r="U779" s="710"/>
      <c r="V779" s="710"/>
      <c r="W779" s="710"/>
      <c r="X779" s="710"/>
      <c r="Y779" s="710"/>
      <c r="Z779" s="710"/>
    </row>
    <row r="780" spans="1:26" ht="15.5">
      <c r="A780" s="707"/>
      <c r="B780" s="710"/>
      <c r="C780" s="708"/>
      <c r="D780" s="708"/>
      <c r="E780" s="708"/>
      <c r="F780" s="708"/>
      <c r="G780" s="710"/>
      <c r="H780" s="710"/>
      <c r="I780" s="710"/>
      <c r="J780" s="710"/>
      <c r="K780" s="710"/>
      <c r="L780" s="710"/>
      <c r="M780" s="710"/>
      <c r="N780" s="710"/>
      <c r="O780" s="710"/>
      <c r="P780" s="710"/>
      <c r="Q780" s="710"/>
      <c r="R780" s="710"/>
      <c r="S780" s="710"/>
      <c r="T780" s="710"/>
      <c r="U780" s="710"/>
      <c r="V780" s="710"/>
      <c r="W780" s="710"/>
      <c r="X780" s="710"/>
      <c r="Y780" s="710"/>
      <c r="Z780" s="710"/>
    </row>
    <row r="781" spans="1:26" ht="15.5">
      <c r="A781" s="707"/>
      <c r="B781" s="710"/>
      <c r="C781" s="708"/>
      <c r="D781" s="708"/>
      <c r="E781" s="708"/>
      <c r="F781" s="708"/>
      <c r="G781" s="710"/>
      <c r="H781" s="710"/>
      <c r="I781" s="710"/>
      <c r="J781" s="710"/>
      <c r="K781" s="710"/>
      <c r="L781" s="710"/>
      <c r="M781" s="710"/>
      <c r="N781" s="710"/>
      <c r="O781" s="710"/>
      <c r="P781" s="710"/>
      <c r="Q781" s="710"/>
      <c r="R781" s="710"/>
      <c r="S781" s="710"/>
      <c r="T781" s="710"/>
      <c r="U781" s="710"/>
      <c r="V781" s="710"/>
      <c r="W781" s="710"/>
      <c r="X781" s="710"/>
      <c r="Y781" s="710"/>
      <c r="Z781" s="710"/>
    </row>
    <row r="782" spans="1:26" ht="15.5">
      <c r="A782" s="707"/>
      <c r="B782" s="710"/>
      <c r="C782" s="708"/>
      <c r="D782" s="708"/>
      <c r="E782" s="708"/>
      <c r="F782" s="708"/>
      <c r="G782" s="710"/>
      <c r="H782" s="710"/>
      <c r="I782" s="710"/>
      <c r="J782" s="710"/>
      <c r="K782" s="710"/>
      <c r="L782" s="710"/>
      <c r="M782" s="710"/>
      <c r="N782" s="710"/>
      <c r="O782" s="710"/>
      <c r="P782" s="710"/>
      <c r="Q782" s="710"/>
      <c r="R782" s="710"/>
      <c r="S782" s="710"/>
      <c r="T782" s="710"/>
      <c r="U782" s="710"/>
      <c r="V782" s="710"/>
      <c r="W782" s="710"/>
      <c r="X782" s="710"/>
      <c r="Y782" s="710"/>
      <c r="Z782" s="710"/>
    </row>
    <row r="783" spans="1:26" ht="15.5">
      <c r="A783" s="707"/>
      <c r="B783" s="710"/>
      <c r="C783" s="708"/>
      <c r="D783" s="708"/>
      <c r="E783" s="708"/>
      <c r="F783" s="708"/>
      <c r="G783" s="710"/>
      <c r="H783" s="710"/>
      <c r="I783" s="710"/>
      <c r="J783" s="710"/>
      <c r="K783" s="710"/>
      <c r="L783" s="710"/>
      <c r="M783" s="710"/>
      <c r="N783" s="710"/>
      <c r="O783" s="710"/>
      <c r="P783" s="710"/>
      <c r="Q783" s="710"/>
      <c r="R783" s="710"/>
      <c r="S783" s="710"/>
      <c r="T783" s="710"/>
      <c r="U783" s="710"/>
      <c r="V783" s="710"/>
      <c r="W783" s="710"/>
      <c r="X783" s="710"/>
      <c r="Y783" s="710"/>
      <c r="Z783" s="710"/>
    </row>
    <row r="784" spans="1:26" ht="15.5">
      <c r="A784" s="707"/>
      <c r="B784" s="710"/>
      <c r="C784" s="708"/>
      <c r="D784" s="708"/>
      <c r="E784" s="708"/>
      <c r="F784" s="708"/>
      <c r="G784" s="710"/>
      <c r="H784" s="710"/>
      <c r="I784" s="710"/>
      <c r="J784" s="710"/>
      <c r="K784" s="710"/>
      <c r="L784" s="710"/>
      <c r="M784" s="710"/>
      <c r="N784" s="710"/>
      <c r="O784" s="710"/>
      <c r="P784" s="710"/>
      <c r="Q784" s="710"/>
      <c r="R784" s="710"/>
      <c r="S784" s="710"/>
      <c r="T784" s="710"/>
      <c r="U784" s="710"/>
      <c r="V784" s="710"/>
      <c r="W784" s="710"/>
      <c r="X784" s="710"/>
      <c r="Y784" s="710"/>
      <c r="Z784" s="710"/>
    </row>
    <row r="785" spans="1:26" ht="15.5">
      <c r="A785" s="707"/>
      <c r="B785" s="710"/>
      <c r="C785" s="708"/>
      <c r="D785" s="708"/>
      <c r="E785" s="708"/>
      <c r="F785" s="708"/>
      <c r="G785" s="710"/>
      <c r="H785" s="710"/>
      <c r="I785" s="710"/>
      <c r="J785" s="710"/>
      <c r="K785" s="710"/>
      <c r="L785" s="710"/>
      <c r="M785" s="710"/>
      <c r="N785" s="710"/>
      <c r="O785" s="710"/>
      <c r="P785" s="710"/>
      <c r="Q785" s="710"/>
      <c r="R785" s="710"/>
      <c r="S785" s="710"/>
      <c r="T785" s="710"/>
      <c r="U785" s="710"/>
      <c r="V785" s="710"/>
      <c r="W785" s="710"/>
      <c r="X785" s="710"/>
      <c r="Y785" s="710"/>
      <c r="Z785" s="710"/>
    </row>
    <row r="786" spans="1:26" ht="15.5">
      <c r="A786" s="707"/>
      <c r="B786" s="710"/>
      <c r="C786" s="708"/>
      <c r="D786" s="708"/>
      <c r="E786" s="708"/>
      <c r="F786" s="708"/>
      <c r="G786" s="710"/>
      <c r="H786" s="710"/>
      <c r="I786" s="710"/>
      <c r="J786" s="710"/>
      <c r="K786" s="710"/>
      <c r="L786" s="710"/>
      <c r="M786" s="710"/>
      <c r="N786" s="710"/>
      <c r="O786" s="710"/>
      <c r="P786" s="710"/>
      <c r="Q786" s="710"/>
      <c r="R786" s="710"/>
      <c r="S786" s="710"/>
      <c r="T786" s="710"/>
      <c r="U786" s="710"/>
      <c r="V786" s="710"/>
      <c r="W786" s="710"/>
      <c r="X786" s="710"/>
      <c r="Y786" s="710"/>
      <c r="Z786" s="710"/>
    </row>
    <row r="787" spans="1:26" ht="15.5">
      <c r="A787" s="707"/>
      <c r="B787" s="710"/>
      <c r="C787" s="708"/>
      <c r="D787" s="708"/>
      <c r="E787" s="708"/>
      <c r="F787" s="708"/>
      <c r="G787" s="710"/>
      <c r="H787" s="710"/>
      <c r="I787" s="710"/>
      <c r="J787" s="710"/>
      <c r="K787" s="710"/>
      <c r="L787" s="710"/>
      <c r="M787" s="710"/>
      <c r="N787" s="710"/>
      <c r="O787" s="710"/>
      <c r="P787" s="710"/>
      <c r="Q787" s="710"/>
      <c r="R787" s="710"/>
      <c r="S787" s="710"/>
      <c r="T787" s="710"/>
      <c r="U787" s="710"/>
      <c r="V787" s="710"/>
      <c r="W787" s="710"/>
      <c r="X787" s="710"/>
      <c r="Y787" s="710"/>
      <c r="Z787" s="710"/>
    </row>
    <row r="788" spans="1:26" ht="15.5">
      <c r="A788" s="707"/>
      <c r="B788" s="710"/>
      <c r="C788" s="708"/>
      <c r="D788" s="708"/>
      <c r="E788" s="708"/>
      <c r="F788" s="708"/>
      <c r="G788" s="710"/>
      <c r="H788" s="710"/>
      <c r="I788" s="710"/>
      <c r="J788" s="710"/>
      <c r="K788" s="710"/>
      <c r="L788" s="710"/>
      <c r="M788" s="710"/>
      <c r="N788" s="710"/>
      <c r="O788" s="710"/>
      <c r="P788" s="710"/>
      <c r="Q788" s="710"/>
      <c r="R788" s="710"/>
      <c r="S788" s="710"/>
      <c r="T788" s="710"/>
      <c r="U788" s="710"/>
      <c r="V788" s="710"/>
      <c r="W788" s="710"/>
      <c r="X788" s="710"/>
      <c r="Y788" s="710"/>
      <c r="Z788" s="710"/>
    </row>
    <row r="789" spans="1:26" ht="15.5">
      <c r="A789" s="707"/>
      <c r="B789" s="710"/>
      <c r="C789" s="708"/>
      <c r="D789" s="708"/>
      <c r="E789" s="708"/>
      <c r="F789" s="708"/>
      <c r="G789" s="710"/>
      <c r="H789" s="710"/>
      <c r="I789" s="710"/>
      <c r="J789" s="710"/>
      <c r="K789" s="710"/>
      <c r="L789" s="710"/>
      <c r="M789" s="710"/>
      <c r="N789" s="710"/>
      <c r="O789" s="710"/>
      <c r="P789" s="710"/>
      <c r="Q789" s="710"/>
      <c r="R789" s="710"/>
      <c r="S789" s="710"/>
      <c r="T789" s="710"/>
      <c r="U789" s="710"/>
      <c r="V789" s="710"/>
      <c r="W789" s="710"/>
      <c r="X789" s="710"/>
      <c r="Y789" s="710"/>
      <c r="Z789" s="710"/>
    </row>
    <row r="790" spans="1:26" ht="15.5">
      <c r="A790" s="707"/>
      <c r="B790" s="710"/>
      <c r="C790" s="708"/>
      <c r="D790" s="708"/>
      <c r="E790" s="708"/>
      <c r="F790" s="708"/>
      <c r="G790" s="710"/>
      <c r="H790" s="710"/>
      <c r="I790" s="710"/>
      <c r="J790" s="710"/>
      <c r="K790" s="710"/>
      <c r="L790" s="710"/>
      <c r="M790" s="710"/>
      <c r="N790" s="710"/>
      <c r="O790" s="710"/>
      <c r="P790" s="710"/>
      <c r="Q790" s="710"/>
      <c r="R790" s="710"/>
      <c r="S790" s="710"/>
      <c r="T790" s="710"/>
      <c r="U790" s="710"/>
      <c r="V790" s="710"/>
      <c r="W790" s="710"/>
      <c r="X790" s="710"/>
      <c r="Y790" s="710"/>
      <c r="Z790" s="710"/>
    </row>
    <row r="791" spans="1:26" ht="15.5">
      <c r="A791" s="707"/>
      <c r="B791" s="710"/>
      <c r="C791" s="708"/>
      <c r="D791" s="708"/>
      <c r="E791" s="708"/>
      <c r="F791" s="708"/>
      <c r="G791" s="710"/>
      <c r="H791" s="710"/>
      <c r="I791" s="710"/>
      <c r="J791" s="710"/>
      <c r="K791" s="710"/>
      <c r="L791" s="710"/>
      <c r="M791" s="710"/>
      <c r="N791" s="710"/>
      <c r="O791" s="710"/>
      <c r="P791" s="710"/>
      <c r="Q791" s="710"/>
      <c r="R791" s="710"/>
      <c r="S791" s="710"/>
      <c r="T791" s="710"/>
      <c r="U791" s="710"/>
      <c r="V791" s="710"/>
      <c r="W791" s="710"/>
      <c r="X791" s="710"/>
      <c r="Y791" s="710"/>
      <c r="Z791" s="710"/>
    </row>
    <row r="792" spans="1:26" ht="15.5">
      <c r="A792" s="707"/>
      <c r="B792" s="710"/>
      <c r="C792" s="708"/>
      <c r="D792" s="708"/>
      <c r="E792" s="708"/>
      <c r="F792" s="708"/>
      <c r="G792" s="710"/>
      <c r="H792" s="710"/>
      <c r="I792" s="710"/>
      <c r="J792" s="710"/>
      <c r="K792" s="710"/>
      <c r="L792" s="710"/>
      <c r="M792" s="710"/>
      <c r="N792" s="710"/>
      <c r="O792" s="710"/>
      <c r="P792" s="710"/>
      <c r="Q792" s="710"/>
      <c r="R792" s="710"/>
      <c r="S792" s="710"/>
      <c r="T792" s="710"/>
      <c r="U792" s="710"/>
      <c r="V792" s="710"/>
      <c r="W792" s="710"/>
      <c r="X792" s="710"/>
      <c r="Y792" s="710"/>
      <c r="Z792" s="710"/>
    </row>
    <row r="793" spans="1:26" ht="15.5">
      <c r="A793" s="707"/>
      <c r="B793" s="710"/>
      <c r="C793" s="708"/>
      <c r="D793" s="708"/>
      <c r="E793" s="708"/>
      <c r="F793" s="708"/>
      <c r="G793" s="710"/>
      <c r="H793" s="710"/>
      <c r="I793" s="710"/>
      <c r="J793" s="710"/>
      <c r="K793" s="710"/>
      <c r="L793" s="710"/>
      <c r="M793" s="710"/>
      <c r="N793" s="710"/>
      <c r="O793" s="710"/>
      <c r="P793" s="710"/>
      <c r="Q793" s="710"/>
      <c r="R793" s="710"/>
      <c r="S793" s="710"/>
      <c r="T793" s="710"/>
      <c r="U793" s="710"/>
      <c r="V793" s="710"/>
      <c r="W793" s="710"/>
      <c r="X793" s="710"/>
      <c r="Y793" s="710"/>
      <c r="Z793" s="710"/>
    </row>
    <row r="794" spans="1:26" ht="15.5">
      <c r="A794" s="707"/>
      <c r="B794" s="710"/>
      <c r="C794" s="708"/>
      <c r="D794" s="708"/>
      <c r="E794" s="708"/>
      <c r="F794" s="708"/>
      <c r="G794" s="710"/>
      <c r="H794" s="710"/>
      <c r="I794" s="710"/>
      <c r="J794" s="710"/>
      <c r="K794" s="710"/>
      <c r="L794" s="710"/>
      <c r="M794" s="710"/>
      <c r="N794" s="710"/>
      <c r="O794" s="710"/>
      <c r="P794" s="710"/>
      <c r="Q794" s="710"/>
      <c r="R794" s="710"/>
      <c r="S794" s="710"/>
      <c r="T794" s="710"/>
      <c r="U794" s="710"/>
      <c r="V794" s="710"/>
      <c r="W794" s="710"/>
      <c r="X794" s="710"/>
      <c r="Y794" s="710"/>
      <c r="Z794" s="710"/>
    </row>
    <row r="795" spans="1:26" ht="15.5">
      <c r="A795" s="707"/>
      <c r="B795" s="710"/>
      <c r="C795" s="708"/>
      <c r="D795" s="708"/>
      <c r="E795" s="708"/>
      <c r="F795" s="708"/>
      <c r="G795" s="710"/>
      <c r="H795" s="710"/>
      <c r="I795" s="710"/>
      <c r="J795" s="710"/>
      <c r="K795" s="710"/>
      <c r="L795" s="710"/>
      <c r="M795" s="710"/>
      <c r="N795" s="710"/>
      <c r="O795" s="710"/>
      <c r="P795" s="710"/>
      <c r="Q795" s="710"/>
      <c r="R795" s="710"/>
      <c r="S795" s="710"/>
      <c r="T795" s="710"/>
      <c r="U795" s="710"/>
      <c r="V795" s="710"/>
      <c r="W795" s="710"/>
      <c r="X795" s="710"/>
      <c r="Y795" s="710"/>
      <c r="Z795" s="710"/>
    </row>
    <row r="796" spans="1:26" ht="15.5">
      <c r="A796" s="707"/>
      <c r="B796" s="710"/>
      <c r="C796" s="708"/>
      <c r="D796" s="708"/>
      <c r="E796" s="708"/>
      <c r="F796" s="708"/>
      <c r="G796" s="710"/>
      <c r="H796" s="710"/>
      <c r="I796" s="710"/>
      <c r="J796" s="710"/>
      <c r="K796" s="710"/>
      <c r="L796" s="710"/>
      <c r="M796" s="710"/>
      <c r="N796" s="710"/>
      <c r="O796" s="710"/>
      <c r="P796" s="710"/>
      <c r="Q796" s="710"/>
      <c r="R796" s="710"/>
      <c r="S796" s="710"/>
      <c r="T796" s="710"/>
      <c r="U796" s="710"/>
      <c r="V796" s="710"/>
      <c r="W796" s="710"/>
      <c r="X796" s="710"/>
      <c r="Y796" s="710"/>
      <c r="Z796" s="710"/>
    </row>
    <row r="797" spans="1:26" ht="15.5">
      <c r="A797" s="707"/>
      <c r="B797" s="710"/>
      <c r="C797" s="708"/>
      <c r="D797" s="708"/>
      <c r="E797" s="708"/>
      <c r="F797" s="708"/>
      <c r="G797" s="710"/>
      <c r="H797" s="710"/>
      <c r="I797" s="710"/>
      <c r="J797" s="710"/>
      <c r="K797" s="710"/>
      <c r="L797" s="710"/>
      <c r="M797" s="710"/>
      <c r="N797" s="710"/>
      <c r="O797" s="710"/>
      <c r="P797" s="710"/>
      <c r="Q797" s="710"/>
      <c r="R797" s="710"/>
      <c r="S797" s="710"/>
      <c r="T797" s="710"/>
      <c r="U797" s="710"/>
      <c r="V797" s="710"/>
      <c r="W797" s="710"/>
      <c r="X797" s="710"/>
      <c r="Y797" s="710"/>
      <c r="Z797" s="710"/>
    </row>
    <row r="798" spans="1:26" ht="15.5">
      <c r="A798" s="707"/>
      <c r="B798" s="710"/>
      <c r="C798" s="708"/>
      <c r="D798" s="708"/>
      <c r="E798" s="708"/>
      <c r="F798" s="708"/>
      <c r="G798" s="710"/>
      <c r="H798" s="710"/>
      <c r="I798" s="710"/>
      <c r="J798" s="710"/>
      <c r="K798" s="710"/>
      <c r="L798" s="710"/>
      <c r="M798" s="710"/>
      <c r="N798" s="710"/>
      <c r="O798" s="710"/>
      <c r="P798" s="710"/>
      <c r="Q798" s="710"/>
      <c r="R798" s="710"/>
      <c r="S798" s="710"/>
      <c r="T798" s="710"/>
      <c r="U798" s="710"/>
      <c r="V798" s="710"/>
      <c r="W798" s="710"/>
      <c r="X798" s="710"/>
      <c r="Y798" s="710"/>
      <c r="Z798" s="710"/>
    </row>
    <row r="799" spans="1:26" ht="15.5">
      <c r="A799" s="707"/>
      <c r="B799" s="710"/>
      <c r="C799" s="708"/>
      <c r="D799" s="708"/>
      <c r="E799" s="708"/>
      <c r="F799" s="708"/>
      <c r="G799" s="710"/>
      <c r="H799" s="710"/>
      <c r="I799" s="710"/>
      <c r="J799" s="710"/>
      <c r="K799" s="710"/>
      <c r="L799" s="710"/>
      <c r="M799" s="710"/>
      <c r="N799" s="710"/>
      <c r="O799" s="710"/>
      <c r="P799" s="710"/>
      <c r="Q799" s="710"/>
      <c r="R799" s="710"/>
      <c r="S799" s="710"/>
      <c r="T799" s="710"/>
      <c r="U799" s="710"/>
      <c r="V799" s="710"/>
      <c r="W799" s="710"/>
      <c r="X799" s="710"/>
      <c r="Y799" s="710"/>
      <c r="Z799" s="710"/>
    </row>
    <row r="800" spans="1:26" ht="15.5">
      <c r="A800" s="707"/>
      <c r="B800" s="710"/>
      <c r="C800" s="708"/>
      <c r="D800" s="708"/>
      <c r="E800" s="708"/>
      <c r="F800" s="708"/>
      <c r="G800" s="710"/>
      <c r="H800" s="710"/>
      <c r="I800" s="710"/>
      <c r="J800" s="710"/>
      <c r="K800" s="710"/>
      <c r="L800" s="710"/>
      <c r="M800" s="710"/>
      <c r="N800" s="710"/>
      <c r="O800" s="710"/>
      <c r="P800" s="710"/>
      <c r="Q800" s="710"/>
      <c r="R800" s="710"/>
      <c r="S800" s="710"/>
      <c r="T800" s="710"/>
      <c r="U800" s="710"/>
      <c r="V800" s="710"/>
      <c r="W800" s="710"/>
      <c r="X800" s="710"/>
      <c r="Y800" s="710"/>
      <c r="Z800" s="710"/>
    </row>
    <row r="801" spans="1:26" ht="15.5">
      <c r="A801" s="707"/>
      <c r="B801" s="710"/>
      <c r="C801" s="708"/>
      <c r="D801" s="708"/>
      <c r="E801" s="708"/>
      <c r="F801" s="708"/>
      <c r="G801" s="710"/>
      <c r="H801" s="710"/>
      <c r="I801" s="710"/>
      <c r="J801" s="710"/>
      <c r="K801" s="710"/>
      <c r="L801" s="710"/>
      <c r="M801" s="710"/>
      <c r="N801" s="710"/>
      <c r="O801" s="710"/>
      <c r="P801" s="710"/>
      <c r="Q801" s="710"/>
      <c r="R801" s="710"/>
      <c r="S801" s="710"/>
      <c r="T801" s="710"/>
      <c r="U801" s="710"/>
      <c r="V801" s="710"/>
      <c r="W801" s="710"/>
      <c r="X801" s="710"/>
      <c r="Y801" s="710"/>
      <c r="Z801" s="710"/>
    </row>
    <row r="802" spans="1:26" ht="15.5">
      <c r="A802" s="707"/>
      <c r="B802" s="710"/>
      <c r="C802" s="708"/>
      <c r="D802" s="708"/>
      <c r="E802" s="708"/>
      <c r="F802" s="708"/>
      <c r="G802" s="710"/>
      <c r="H802" s="710"/>
      <c r="I802" s="710"/>
      <c r="J802" s="710"/>
      <c r="K802" s="710"/>
      <c r="L802" s="710"/>
      <c r="M802" s="710"/>
      <c r="N802" s="710"/>
      <c r="O802" s="710"/>
      <c r="P802" s="710"/>
      <c r="Q802" s="710"/>
      <c r="R802" s="710"/>
      <c r="S802" s="710"/>
      <c r="T802" s="710"/>
      <c r="U802" s="710"/>
      <c r="V802" s="710"/>
      <c r="W802" s="710"/>
      <c r="X802" s="710"/>
      <c r="Y802" s="710"/>
      <c r="Z802" s="710"/>
    </row>
    <row r="803" spans="1:26" ht="15.5">
      <c r="A803" s="707"/>
      <c r="B803" s="710"/>
      <c r="C803" s="708"/>
      <c r="D803" s="708"/>
      <c r="E803" s="708"/>
      <c r="F803" s="708"/>
      <c r="G803" s="710"/>
      <c r="H803" s="710"/>
      <c r="I803" s="710"/>
      <c r="J803" s="710"/>
      <c r="K803" s="710"/>
      <c r="L803" s="710"/>
      <c r="M803" s="710"/>
      <c r="N803" s="710"/>
      <c r="O803" s="710"/>
      <c r="P803" s="710"/>
      <c r="Q803" s="710"/>
      <c r="R803" s="710"/>
      <c r="S803" s="710"/>
      <c r="T803" s="710"/>
      <c r="U803" s="710"/>
      <c r="V803" s="710"/>
      <c r="W803" s="710"/>
      <c r="X803" s="710"/>
      <c r="Y803" s="710"/>
      <c r="Z803" s="710"/>
    </row>
    <row r="804" spans="1:26" ht="15.5">
      <c r="A804" s="707"/>
      <c r="B804" s="710"/>
      <c r="C804" s="708"/>
      <c r="D804" s="708"/>
      <c r="E804" s="708"/>
      <c r="F804" s="708"/>
      <c r="G804" s="710"/>
      <c r="H804" s="710"/>
      <c r="I804" s="710"/>
      <c r="J804" s="710"/>
      <c r="K804" s="710"/>
      <c r="L804" s="710"/>
      <c r="M804" s="710"/>
      <c r="N804" s="710"/>
      <c r="O804" s="710"/>
      <c r="P804" s="710"/>
      <c r="Q804" s="710"/>
      <c r="R804" s="710"/>
      <c r="S804" s="710"/>
      <c r="T804" s="710"/>
      <c r="U804" s="710"/>
      <c r="V804" s="710"/>
      <c r="W804" s="710"/>
      <c r="X804" s="710"/>
      <c r="Y804" s="710"/>
      <c r="Z804" s="710"/>
    </row>
    <row r="805" spans="1:26" ht="15.5">
      <c r="A805" s="707"/>
      <c r="B805" s="710"/>
      <c r="C805" s="708"/>
      <c r="D805" s="708"/>
      <c r="E805" s="708"/>
      <c r="F805" s="708"/>
      <c r="G805" s="710"/>
      <c r="H805" s="710"/>
      <c r="I805" s="710"/>
      <c r="J805" s="710"/>
      <c r="K805" s="710"/>
      <c r="L805" s="710"/>
      <c r="M805" s="710"/>
      <c r="N805" s="710"/>
      <c r="O805" s="710"/>
      <c r="P805" s="710"/>
      <c r="Q805" s="710"/>
      <c r="R805" s="710"/>
      <c r="S805" s="710"/>
      <c r="T805" s="710"/>
      <c r="U805" s="710"/>
      <c r="V805" s="710"/>
      <c r="W805" s="710"/>
      <c r="X805" s="710"/>
      <c r="Y805" s="710"/>
      <c r="Z805" s="710"/>
    </row>
    <row r="806" spans="1:26" ht="15.5">
      <c r="A806" s="707"/>
      <c r="B806" s="710"/>
      <c r="C806" s="708"/>
      <c r="D806" s="708"/>
      <c r="E806" s="708"/>
      <c r="F806" s="708"/>
      <c r="G806" s="710"/>
      <c r="H806" s="710"/>
      <c r="I806" s="710"/>
      <c r="J806" s="710"/>
      <c r="K806" s="710"/>
      <c r="L806" s="710"/>
      <c r="M806" s="710"/>
      <c r="N806" s="710"/>
      <c r="O806" s="710"/>
      <c r="P806" s="710"/>
      <c r="Q806" s="710"/>
      <c r="R806" s="710"/>
      <c r="S806" s="710"/>
      <c r="T806" s="710"/>
      <c r="U806" s="710"/>
      <c r="V806" s="710"/>
      <c r="W806" s="710"/>
      <c r="X806" s="710"/>
      <c r="Y806" s="710"/>
      <c r="Z806" s="710"/>
    </row>
    <row r="807" spans="1:26" ht="15.5">
      <c r="A807" s="707"/>
      <c r="B807" s="710"/>
      <c r="C807" s="708"/>
      <c r="D807" s="708"/>
      <c r="E807" s="708"/>
      <c r="F807" s="708"/>
      <c r="G807" s="710"/>
      <c r="H807" s="710"/>
      <c r="I807" s="710"/>
      <c r="J807" s="710"/>
      <c r="K807" s="710"/>
      <c r="L807" s="710"/>
      <c r="M807" s="710"/>
      <c r="N807" s="710"/>
      <c r="O807" s="710"/>
      <c r="P807" s="710"/>
      <c r="Q807" s="710"/>
      <c r="R807" s="710"/>
      <c r="S807" s="710"/>
      <c r="T807" s="710"/>
      <c r="U807" s="710"/>
      <c r="V807" s="710"/>
      <c r="W807" s="710"/>
      <c r="X807" s="710"/>
      <c r="Y807" s="710"/>
      <c r="Z807" s="710"/>
    </row>
    <row r="808" spans="1:26" ht="15.5">
      <c r="A808" s="707"/>
      <c r="B808" s="710"/>
      <c r="C808" s="708"/>
      <c r="D808" s="708"/>
      <c r="E808" s="708"/>
      <c r="F808" s="708"/>
      <c r="G808" s="710"/>
      <c r="H808" s="710"/>
      <c r="I808" s="710"/>
      <c r="J808" s="710"/>
      <c r="K808" s="710"/>
      <c r="L808" s="710"/>
      <c r="M808" s="710"/>
      <c r="N808" s="710"/>
      <c r="O808" s="710"/>
      <c r="P808" s="710"/>
      <c r="Q808" s="710"/>
      <c r="R808" s="710"/>
      <c r="S808" s="710"/>
      <c r="T808" s="710"/>
      <c r="U808" s="710"/>
      <c r="V808" s="710"/>
      <c r="W808" s="710"/>
      <c r="X808" s="710"/>
      <c r="Y808" s="710"/>
      <c r="Z808" s="710"/>
    </row>
    <row r="809" spans="1:26" ht="15.5">
      <c r="A809" s="707"/>
      <c r="B809" s="710"/>
      <c r="C809" s="708"/>
      <c r="D809" s="708"/>
      <c r="E809" s="708"/>
      <c r="F809" s="708"/>
      <c r="G809" s="710"/>
      <c r="H809" s="710"/>
      <c r="I809" s="710"/>
      <c r="J809" s="710"/>
      <c r="K809" s="710"/>
      <c r="L809" s="710"/>
      <c r="M809" s="710"/>
      <c r="N809" s="710"/>
      <c r="O809" s="710"/>
      <c r="P809" s="710"/>
      <c r="Q809" s="710"/>
      <c r="R809" s="710"/>
      <c r="S809" s="710"/>
      <c r="T809" s="710"/>
      <c r="U809" s="710"/>
      <c r="V809" s="710"/>
      <c r="W809" s="710"/>
      <c r="X809" s="710"/>
      <c r="Y809" s="710"/>
      <c r="Z809" s="710"/>
    </row>
    <row r="810" spans="1:26" ht="15.5">
      <c r="A810" s="707"/>
      <c r="B810" s="710"/>
      <c r="C810" s="708"/>
      <c r="D810" s="708"/>
      <c r="E810" s="708"/>
      <c r="F810" s="708"/>
      <c r="G810" s="710"/>
      <c r="H810" s="710"/>
      <c r="I810" s="710"/>
      <c r="J810" s="710"/>
      <c r="K810" s="710"/>
      <c r="L810" s="710"/>
      <c r="M810" s="710"/>
      <c r="N810" s="710"/>
      <c r="O810" s="710"/>
      <c r="P810" s="710"/>
      <c r="Q810" s="710"/>
      <c r="R810" s="710"/>
      <c r="S810" s="710"/>
      <c r="T810" s="710"/>
      <c r="U810" s="710"/>
      <c r="V810" s="710"/>
      <c r="W810" s="710"/>
      <c r="X810" s="710"/>
      <c r="Y810" s="710"/>
      <c r="Z810" s="710"/>
    </row>
    <row r="811" spans="1:26" ht="15.5">
      <c r="A811" s="707"/>
      <c r="B811" s="710"/>
      <c r="C811" s="708"/>
      <c r="D811" s="708"/>
      <c r="E811" s="708"/>
      <c r="F811" s="708"/>
      <c r="G811" s="710"/>
      <c r="H811" s="710"/>
      <c r="I811" s="710"/>
      <c r="J811" s="710"/>
      <c r="K811" s="710"/>
      <c r="L811" s="710"/>
      <c r="M811" s="710"/>
      <c r="N811" s="710"/>
      <c r="O811" s="710"/>
      <c r="P811" s="710"/>
      <c r="Q811" s="710"/>
      <c r="R811" s="710"/>
      <c r="S811" s="710"/>
      <c r="T811" s="710"/>
      <c r="U811" s="710"/>
      <c r="V811" s="710"/>
      <c r="W811" s="710"/>
      <c r="X811" s="710"/>
      <c r="Y811" s="710"/>
      <c r="Z811" s="710"/>
    </row>
    <row r="812" spans="1:26" ht="15.5">
      <c r="A812" s="707"/>
      <c r="B812" s="710"/>
      <c r="C812" s="708"/>
      <c r="D812" s="708"/>
      <c r="E812" s="708"/>
      <c r="F812" s="708"/>
      <c r="G812" s="710"/>
      <c r="H812" s="710"/>
      <c r="I812" s="710"/>
      <c r="J812" s="710"/>
      <c r="K812" s="710"/>
      <c r="L812" s="710"/>
      <c r="M812" s="710"/>
      <c r="N812" s="710"/>
      <c r="O812" s="710"/>
      <c r="P812" s="710"/>
      <c r="Q812" s="710"/>
      <c r="R812" s="710"/>
      <c r="S812" s="710"/>
      <c r="T812" s="710"/>
      <c r="U812" s="710"/>
      <c r="V812" s="710"/>
      <c r="W812" s="710"/>
      <c r="X812" s="710"/>
      <c r="Y812" s="710"/>
      <c r="Z812" s="710"/>
    </row>
    <row r="813" spans="1:26" ht="15.5">
      <c r="A813" s="707"/>
      <c r="B813" s="710"/>
      <c r="C813" s="708"/>
      <c r="D813" s="708"/>
      <c r="E813" s="708"/>
      <c r="F813" s="708"/>
      <c r="G813" s="710"/>
      <c r="H813" s="710"/>
      <c r="I813" s="710"/>
      <c r="J813" s="710"/>
      <c r="K813" s="710"/>
      <c r="L813" s="710"/>
      <c r="M813" s="710"/>
      <c r="N813" s="710"/>
      <c r="O813" s="710"/>
      <c r="P813" s="710"/>
      <c r="Q813" s="710"/>
      <c r="R813" s="710"/>
      <c r="S813" s="710"/>
      <c r="T813" s="710"/>
      <c r="U813" s="710"/>
      <c r="V813" s="710"/>
      <c r="W813" s="710"/>
      <c r="X813" s="710"/>
      <c r="Y813" s="710"/>
      <c r="Z813" s="710"/>
    </row>
    <row r="814" spans="1:26" ht="15.5">
      <c r="A814" s="707"/>
      <c r="B814" s="710"/>
      <c r="C814" s="708"/>
      <c r="D814" s="708"/>
      <c r="E814" s="708"/>
      <c r="F814" s="708"/>
      <c r="G814" s="710"/>
      <c r="H814" s="710"/>
      <c r="I814" s="710"/>
      <c r="J814" s="710"/>
      <c r="K814" s="710"/>
      <c r="L814" s="710"/>
      <c r="M814" s="710"/>
      <c r="N814" s="710"/>
      <c r="O814" s="710"/>
      <c r="P814" s="710"/>
      <c r="Q814" s="710"/>
      <c r="R814" s="710"/>
      <c r="S814" s="710"/>
      <c r="T814" s="710"/>
      <c r="U814" s="710"/>
      <c r="V814" s="710"/>
      <c r="W814" s="710"/>
      <c r="X814" s="710"/>
      <c r="Y814" s="710"/>
      <c r="Z814" s="710"/>
    </row>
    <row r="815" spans="1:26" ht="15.5">
      <c r="A815" s="707"/>
      <c r="B815" s="710"/>
      <c r="C815" s="708"/>
      <c r="D815" s="708"/>
      <c r="E815" s="708"/>
      <c r="F815" s="708"/>
      <c r="G815" s="710"/>
      <c r="H815" s="710"/>
      <c r="I815" s="710"/>
      <c r="J815" s="710"/>
      <c r="K815" s="710"/>
      <c r="L815" s="710"/>
      <c r="M815" s="710"/>
      <c r="N815" s="710"/>
      <c r="O815" s="710"/>
      <c r="P815" s="710"/>
      <c r="Q815" s="710"/>
      <c r="R815" s="710"/>
      <c r="S815" s="710"/>
      <c r="T815" s="710"/>
      <c r="U815" s="710"/>
      <c r="V815" s="710"/>
      <c r="W815" s="710"/>
      <c r="X815" s="710"/>
      <c r="Y815" s="710"/>
      <c r="Z815" s="710"/>
    </row>
    <row r="816" spans="1:26" ht="15.5">
      <c r="A816" s="707"/>
      <c r="B816" s="710"/>
      <c r="C816" s="708"/>
      <c r="D816" s="708"/>
      <c r="E816" s="708"/>
      <c r="F816" s="708"/>
      <c r="G816" s="710"/>
      <c r="H816" s="710"/>
      <c r="I816" s="710"/>
      <c r="J816" s="710"/>
      <c r="K816" s="710"/>
      <c r="L816" s="710"/>
      <c r="M816" s="710"/>
      <c r="N816" s="710"/>
      <c r="O816" s="710"/>
      <c r="P816" s="710"/>
      <c r="Q816" s="710"/>
      <c r="R816" s="710"/>
      <c r="S816" s="710"/>
      <c r="T816" s="710"/>
      <c r="U816" s="710"/>
      <c r="V816" s="710"/>
      <c r="W816" s="710"/>
      <c r="X816" s="710"/>
      <c r="Y816" s="710"/>
      <c r="Z816" s="710"/>
    </row>
    <row r="817" spans="1:26" ht="15.5">
      <c r="A817" s="707"/>
      <c r="B817" s="710"/>
      <c r="C817" s="708"/>
      <c r="D817" s="708"/>
      <c r="E817" s="708"/>
      <c r="F817" s="708"/>
      <c r="G817" s="710"/>
      <c r="H817" s="710"/>
      <c r="I817" s="710"/>
      <c r="J817" s="710"/>
      <c r="K817" s="710"/>
      <c r="L817" s="710"/>
      <c r="M817" s="710"/>
      <c r="N817" s="710"/>
      <c r="O817" s="710"/>
      <c r="P817" s="710"/>
      <c r="Q817" s="710"/>
      <c r="R817" s="710"/>
      <c r="S817" s="710"/>
      <c r="T817" s="710"/>
      <c r="U817" s="710"/>
      <c r="V817" s="710"/>
      <c r="W817" s="710"/>
      <c r="X817" s="710"/>
      <c r="Y817" s="710"/>
      <c r="Z817" s="710"/>
    </row>
    <row r="818" spans="1:26" ht="15.5">
      <c r="A818" s="707"/>
      <c r="B818" s="710"/>
      <c r="C818" s="708"/>
      <c r="D818" s="708"/>
      <c r="E818" s="708"/>
      <c r="F818" s="708"/>
      <c r="G818" s="710"/>
      <c r="H818" s="710"/>
      <c r="I818" s="710"/>
      <c r="J818" s="710"/>
      <c r="K818" s="710"/>
      <c r="L818" s="710"/>
      <c r="M818" s="710"/>
      <c r="N818" s="710"/>
      <c r="O818" s="710"/>
      <c r="P818" s="710"/>
      <c r="Q818" s="710"/>
      <c r="R818" s="710"/>
      <c r="S818" s="710"/>
      <c r="T818" s="710"/>
      <c r="U818" s="710"/>
      <c r="V818" s="710"/>
      <c r="W818" s="710"/>
      <c r="X818" s="710"/>
      <c r="Y818" s="710"/>
      <c r="Z818" s="710"/>
    </row>
    <row r="819" spans="1:26" ht="15.5">
      <c r="A819" s="707"/>
      <c r="B819" s="710"/>
      <c r="C819" s="708"/>
      <c r="D819" s="708"/>
      <c r="E819" s="708"/>
      <c r="F819" s="708"/>
      <c r="G819" s="710"/>
      <c r="H819" s="710"/>
      <c r="I819" s="710"/>
      <c r="J819" s="710"/>
      <c r="K819" s="710"/>
      <c r="L819" s="710"/>
      <c r="M819" s="710"/>
      <c r="N819" s="710"/>
      <c r="O819" s="710"/>
      <c r="P819" s="710"/>
      <c r="Q819" s="710"/>
      <c r="R819" s="710"/>
      <c r="S819" s="710"/>
      <c r="T819" s="710"/>
      <c r="U819" s="710"/>
      <c r="V819" s="710"/>
      <c r="W819" s="710"/>
      <c r="X819" s="710"/>
      <c r="Y819" s="710"/>
      <c r="Z819" s="710"/>
    </row>
    <row r="820" spans="1:26" ht="15.5">
      <c r="A820" s="707"/>
      <c r="B820" s="710"/>
      <c r="C820" s="708"/>
      <c r="D820" s="708"/>
      <c r="E820" s="708"/>
      <c r="F820" s="708"/>
      <c r="G820" s="710"/>
      <c r="H820" s="710"/>
      <c r="I820" s="710"/>
      <c r="J820" s="710"/>
      <c r="K820" s="710"/>
      <c r="L820" s="710"/>
      <c r="M820" s="710"/>
      <c r="N820" s="710"/>
      <c r="O820" s="710"/>
      <c r="P820" s="710"/>
      <c r="Q820" s="710"/>
      <c r="R820" s="710"/>
      <c r="S820" s="710"/>
      <c r="T820" s="710"/>
      <c r="U820" s="710"/>
      <c r="V820" s="710"/>
      <c r="W820" s="710"/>
      <c r="X820" s="710"/>
      <c r="Y820" s="710"/>
      <c r="Z820" s="710"/>
    </row>
    <row r="821" spans="1:26" ht="15.5">
      <c r="A821" s="707"/>
      <c r="B821" s="710"/>
      <c r="C821" s="708"/>
      <c r="D821" s="708"/>
      <c r="E821" s="708"/>
      <c r="F821" s="708"/>
      <c r="G821" s="710"/>
      <c r="H821" s="710"/>
      <c r="I821" s="710"/>
      <c r="J821" s="710"/>
      <c r="K821" s="710"/>
      <c r="L821" s="710"/>
      <c r="M821" s="710"/>
      <c r="N821" s="710"/>
      <c r="O821" s="710"/>
      <c r="P821" s="710"/>
      <c r="Q821" s="710"/>
      <c r="R821" s="710"/>
      <c r="S821" s="710"/>
      <c r="T821" s="710"/>
      <c r="U821" s="710"/>
      <c r="V821" s="710"/>
      <c r="W821" s="710"/>
      <c r="X821" s="710"/>
      <c r="Y821" s="710"/>
      <c r="Z821" s="710"/>
    </row>
    <row r="822" spans="1:26" ht="15.5">
      <c r="A822" s="707"/>
      <c r="B822" s="710"/>
      <c r="C822" s="708"/>
      <c r="D822" s="708"/>
      <c r="E822" s="708"/>
      <c r="F822" s="708"/>
      <c r="G822" s="710"/>
      <c r="H822" s="710"/>
      <c r="I822" s="710"/>
      <c r="J822" s="710"/>
      <c r="K822" s="710"/>
      <c r="L822" s="710"/>
      <c r="M822" s="710"/>
      <c r="N822" s="710"/>
      <c r="O822" s="710"/>
      <c r="P822" s="710"/>
      <c r="Q822" s="710"/>
      <c r="R822" s="710"/>
      <c r="S822" s="710"/>
      <c r="T822" s="710"/>
      <c r="U822" s="710"/>
      <c r="V822" s="710"/>
      <c r="W822" s="710"/>
      <c r="X822" s="710"/>
      <c r="Y822" s="710"/>
      <c r="Z822" s="710"/>
    </row>
    <row r="823" spans="1:26" ht="15.5">
      <c r="A823" s="707"/>
      <c r="B823" s="710"/>
      <c r="C823" s="708"/>
      <c r="D823" s="708"/>
      <c r="E823" s="708"/>
      <c r="F823" s="708"/>
      <c r="G823" s="710"/>
      <c r="H823" s="710"/>
      <c r="I823" s="710"/>
      <c r="J823" s="710"/>
      <c r="K823" s="710"/>
      <c r="L823" s="710"/>
      <c r="M823" s="710"/>
      <c r="N823" s="710"/>
      <c r="O823" s="710"/>
      <c r="P823" s="710"/>
      <c r="Q823" s="710"/>
      <c r="R823" s="710"/>
      <c r="S823" s="710"/>
      <c r="T823" s="710"/>
      <c r="U823" s="710"/>
      <c r="V823" s="710"/>
      <c r="W823" s="710"/>
      <c r="X823" s="710"/>
      <c r="Y823" s="710"/>
      <c r="Z823" s="710"/>
    </row>
    <row r="824" spans="1:26" ht="15.5">
      <c r="A824" s="707"/>
      <c r="B824" s="710"/>
      <c r="C824" s="708"/>
      <c r="D824" s="708"/>
      <c r="E824" s="708"/>
      <c r="F824" s="708"/>
      <c r="G824" s="710"/>
      <c r="H824" s="710"/>
      <c r="I824" s="710"/>
      <c r="J824" s="710"/>
      <c r="K824" s="710"/>
      <c r="L824" s="710"/>
      <c r="M824" s="710"/>
      <c r="N824" s="710"/>
      <c r="O824" s="710"/>
      <c r="P824" s="710"/>
      <c r="Q824" s="710"/>
      <c r="R824" s="710"/>
      <c r="S824" s="710"/>
      <c r="T824" s="710"/>
      <c r="U824" s="710"/>
      <c r="V824" s="710"/>
      <c r="W824" s="710"/>
      <c r="X824" s="710"/>
      <c r="Y824" s="710"/>
      <c r="Z824" s="710"/>
    </row>
    <row r="825" spans="1:26" ht="15.5">
      <c r="A825" s="707"/>
      <c r="B825" s="710"/>
      <c r="C825" s="708"/>
      <c r="D825" s="708"/>
      <c r="E825" s="708"/>
      <c r="F825" s="708"/>
      <c r="G825" s="710"/>
      <c r="H825" s="710"/>
      <c r="I825" s="710"/>
      <c r="J825" s="710"/>
      <c r="K825" s="710"/>
      <c r="L825" s="710"/>
      <c r="M825" s="710"/>
      <c r="N825" s="710"/>
      <c r="O825" s="710"/>
      <c r="P825" s="710"/>
      <c r="Q825" s="710"/>
      <c r="R825" s="710"/>
      <c r="S825" s="710"/>
      <c r="T825" s="710"/>
      <c r="U825" s="710"/>
      <c r="V825" s="710"/>
      <c r="W825" s="710"/>
      <c r="X825" s="710"/>
      <c r="Y825" s="710"/>
      <c r="Z825" s="710"/>
    </row>
    <row r="826" spans="1:26" ht="15.5">
      <c r="A826" s="707"/>
      <c r="B826" s="710"/>
      <c r="C826" s="708"/>
      <c r="D826" s="708"/>
      <c r="E826" s="708"/>
      <c r="F826" s="708"/>
      <c r="G826" s="710"/>
      <c r="H826" s="710"/>
      <c r="I826" s="710"/>
      <c r="J826" s="710"/>
      <c r="K826" s="710"/>
      <c r="L826" s="710"/>
      <c r="M826" s="710"/>
      <c r="N826" s="710"/>
      <c r="O826" s="710"/>
      <c r="P826" s="710"/>
      <c r="Q826" s="710"/>
      <c r="R826" s="710"/>
      <c r="S826" s="710"/>
      <c r="T826" s="710"/>
      <c r="U826" s="710"/>
      <c r="V826" s="710"/>
      <c r="W826" s="710"/>
      <c r="X826" s="710"/>
      <c r="Y826" s="710"/>
      <c r="Z826" s="710"/>
    </row>
    <row r="827" spans="1:26" ht="15.5">
      <c r="A827" s="707"/>
      <c r="B827" s="710"/>
      <c r="C827" s="708"/>
      <c r="D827" s="708"/>
      <c r="E827" s="708"/>
      <c r="F827" s="708"/>
      <c r="G827" s="710"/>
      <c r="H827" s="710"/>
      <c r="I827" s="710"/>
      <c r="J827" s="710"/>
      <c r="K827" s="710"/>
      <c r="L827" s="710"/>
      <c r="M827" s="710"/>
      <c r="N827" s="710"/>
      <c r="O827" s="710"/>
      <c r="P827" s="710"/>
      <c r="Q827" s="710"/>
      <c r="R827" s="710"/>
      <c r="S827" s="710"/>
      <c r="T827" s="710"/>
      <c r="U827" s="710"/>
      <c r="V827" s="710"/>
      <c r="W827" s="710"/>
      <c r="X827" s="710"/>
      <c r="Y827" s="710"/>
      <c r="Z827" s="710"/>
    </row>
    <row r="828" spans="1:26" ht="15.5">
      <c r="A828" s="707"/>
      <c r="B828" s="710"/>
      <c r="C828" s="708"/>
      <c r="D828" s="708"/>
      <c r="E828" s="708"/>
      <c r="F828" s="708"/>
      <c r="G828" s="710"/>
      <c r="H828" s="710"/>
      <c r="I828" s="710"/>
      <c r="J828" s="710"/>
      <c r="K828" s="710"/>
      <c r="L828" s="710"/>
      <c r="M828" s="710"/>
      <c r="N828" s="710"/>
      <c r="O828" s="710"/>
      <c r="P828" s="710"/>
      <c r="Q828" s="710"/>
      <c r="R828" s="710"/>
      <c r="S828" s="710"/>
      <c r="T828" s="710"/>
      <c r="U828" s="710"/>
      <c r="V828" s="710"/>
      <c r="W828" s="710"/>
      <c r="X828" s="710"/>
      <c r="Y828" s="710"/>
      <c r="Z828" s="710"/>
    </row>
    <row r="829" spans="1:26" ht="15.5">
      <c r="A829" s="707"/>
      <c r="B829" s="710"/>
      <c r="C829" s="708"/>
      <c r="D829" s="708"/>
      <c r="E829" s="708"/>
      <c r="F829" s="708"/>
      <c r="G829" s="710"/>
      <c r="H829" s="710"/>
      <c r="I829" s="710"/>
      <c r="J829" s="710"/>
      <c r="K829" s="710"/>
      <c r="L829" s="710"/>
      <c r="M829" s="710"/>
      <c r="N829" s="710"/>
      <c r="O829" s="710"/>
      <c r="P829" s="710"/>
      <c r="Q829" s="710"/>
      <c r="R829" s="710"/>
      <c r="S829" s="710"/>
      <c r="T829" s="710"/>
      <c r="U829" s="710"/>
      <c r="V829" s="710"/>
      <c r="W829" s="710"/>
      <c r="X829" s="710"/>
      <c r="Y829" s="710"/>
      <c r="Z829" s="710"/>
    </row>
    <row r="830" spans="1:26" ht="15.5">
      <c r="A830" s="707"/>
      <c r="B830" s="710"/>
      <c r="C830" s="708"/>
      <c r="D830" s="708"/>
      <c r="E830" s="708"/>
      <c r="F830" s="708"/>
      <c r="G830" s="710"/>
      <c r="H830" s="710"/>
      <c r="I830" s="710"/>
      <c r="J830" s="710"/>
      <c r="K830" s="710"/>
      <c r="L830" s="710"/>
      <c r="M830" s="710"/>
      <c r="N830" s="710"/>
      <c r="O830" s="710"/>
      <c r="P830" s="710"/>
      <c r="Q830" s="710"/>
      <c r="R830" s="710"/>
      <c r="S830" s="710"/>
      <c r="T830" s="710"/>
      <c r="U830" s="710"/>
      <c r="V830" s="710"/>
      <c r="W830" s="710"/>
      <c r="X830" s="710"/>
      <c r="Y830" s="710"/>
      <c r="Z830" s="710"/>
    </row>
    <row r="831" spans="1:26" ht="15.5">
      <c r="A831" s="707"/>
      <c r="B831" s="710"/>
      <c r="C831" s="708"/>
      <c r="D831" s="708"/>
      <c r="E831" s="708"/>
      <c r="F831" s="708"/>
      <c r="G831" s="710"/>
      <c r="H831" s="710"/>
      <c r="I831" s="710"/>
      <c r="J831" s="710"/>
      <c r="K831" s="710"/>
      <c r="L831" s="710"/>
      <c r="M831" s="710"/>
      <c r="N831" s="710"/>
      <c r="O831" s="710"/>
      <c r="P831" s="710"/>
      <c r="Q831" s="710"/>
      <c r="R831" s="710"/>
      <c r="S831" s="710"/>
      <c r="T831" s="710"/>
      <c r="U831" s="710"/>
      <c r="V831" s="710"/>
      <c r="W831" s="710"/>
      <c r="X831" s="710"/>
      <c r="Y831" s="710"/>
      <c r="Z831" s="710"/>
    </row>
    <row r="832" spans="1:26" ht="15.5">
      <c r="A832" s="707"/>
      <c r="B832" s="710"/>
      <c r="C832" s="708"/>
      <c r="D832" s="708"/>
      <c r="E832" s="708"/>
      <c r="F832" s="708"/>
      <c r="G832" s="710"/>
      <c r="H832" s="710"/>
      <c r="I832" s="710"/>
      <c r="J832" s="710"/>
      <c r="K832" s="710"/>
      <c r="L832" s="710"/>
      <c r="M832" s="710"/>
      <c r="N832" s="710"/>
      <c r="O832" s="710"/>
      <c r="P832" s="710"/>
      <c r="Q832" s="710"/>
      <c r="R832" s="710"/>
      <c r="S832" s="710"/>
      <c r="T832" s="710"/>
      <c r="U832" s="710"/>
      <c r="V832" s="710"/>
      <c r="W832" s="710"/>
      <c r="X832" s="710"/>
      <c r="Y832" s="710"/>
      <c r="Z832" s="710"/>
    </row>
    <row r="833" spans="1:26" ht="15.5">
      <c r="A833" s="707"/>
      <c r="B833" s="710"/>
      <c r="C833" s="708"/>
      <c r="D833" s="708"/>
      <c r="E833" s="708"/>
      <c r="F833" s="708"/>
      <c r="G833" s="710"/>
      <c r="H833" s="710"/>
      <c r="I833" s="710"/>
      <c r="J833" s="710"/>
      <c r="K833" s="710"/>
      <c r="L833" s="710"/>
      <c r="M833" s="710"/>
      <c r="N833" s="710"/>
      <c r="O833" s="710"/>
      <c r="P833" s="710"/>
      <c r="Q833" s="710"/>
      <c r="R833" s="710"/>
      <c r="S833" s="710"/>
      <c r="T833" s="710"/>
      <c r="U833" s="710"/>
      <c r="V833" s="710"/>
      <c r="W833" s="710"/>
      <c r="X833" s="710"/>
      <c r="Y833" s="710"/>
      <c r="Z833" s="710"/>
    </row>
    <row r="834" spans="1:26" ht="15.5">
      <c r="A834" s="707"/>
      <c r="B834" s="710"/>
      <c r="C834" s="708"/>
      <c r="D834" s="708"/>
      <c r="E834" s="708"/>
      <c r="F834" s="708"/>
      <c r="G834" s="710"/>
      <c r="H834" s="710"/>
      <c r="I834" s="710"/>
      <c r="J834" s="710"/>
      <c r="K834" s="710"/>
      <c r="L834" s="710"/>
      <c r="M834" s="710"/>
      <c r="N834" s="710"/>
      <c r="O834" s="710"/>
      <c r="P834" s="710"/>
      <c r="Q834" s="710"/>
      <c r="R834" s="710"/>
      <c r="S834" s="710"/>
      <c r="T834" s="710"/>
      <c r="U834" s="710"/>
      <c r="V834" s="710"/>
      <c r="W834" s="710"/>
      <c r="X834" s="710"/>
      <c r="Y834" s="710"/>
      <c r="Z834" s="710"/>
    </row>
    <row r="835" spans="1:26" ht="15.5">
      <c r="A835" s="707"/>
      <c r="B835" s="710"/>
      <c r="C835" s="708"/>
      <c r="D835" s="708"/>
      <c r="E835" s="708"/>
      <c r="F835" s="708"/>
      <c r="G835" s="710"/>
      <c r="H835" s="710"/>
      <c r="I835" s="710"/>
      <c r="J835" s="710"/>
      <c r="K835" s="710"/>
      <c r="L835" s="710"/>
      <c r="M835" s="710"/>
      <c r="N835" s="710"/>
      <c r="O835" s="710"/>
      <c r="P835" s="710"/>
      <c r="Q835" s="710"/>
      <c r="R835" s="710"/>
      <c r="S835" s="710"/>
      <c r="T835" s="710"/>
      <c r="U835" s="710"/>
      <c r="V835" s="710"/>
      <c r="W835" s="710"/>
      <c r="X835" s="710"/>
      <c r="Y835" s="710"/>
      <c r="Z835" s="710"/>
    </row>
    <row r="836" spans="1:26" ht="15.5">
      <c r="A836" s="707"/>
      <c r="B836" s="710"/>
      <c r="C836" s="708"/>
      <c r="D836" s="708"/>
      <c r="E836" s="708"/>
      <c r="F836" s="708"/>
      <c r="G836" s="710"/>
      <c r="H836" s="710"/>
      <c r="I836" s="710"/>
      <c r="J836" s="710"/>
      <c r="K836" s="710"/>
      <c r="L836" s="710"/>
      <c r="M836" s="710"/>
      <c r="N836" s="710"/>
      <c r="O836" s="710"/>
      <c r="P836" s="710"/>
      <c r="Q836" s="710"/>
      <c r="R836" s="710"/>
      <c r="S836" s="710"/>
      <c r="T836" s="710"/>
      <c r="U836" s="710"/>
      <c r="V836" s="710"/>
      <c r="W836" s="710"/>
      <c r="X836" s="710"/>
      <c r="Y836" s="710"/>
      <c r="Z836" s="710"/>
    </row>
    <row r="837" spans="1:26" ht="15.5">
      <c r="A837" s="707"/>
      <c r="B837" s="710"/>
      <c r="C837" s="708"/>
      <c r="D837" s="708"/>
      <c r="E837" s="708"/>
      <c r="F837" s="708"/>
      <c r="G837" s="710"/>
      <c r="H837" s="710"/>
      <c r="I837" s="710"/>
      <c r="J837" s="710"/>
      <c r="K837" s="710"/>
      <c r="L837" s="710"/>
      <c r="M837" s="710"/>
      <c r="N837" s="710"/>
      <c r="O837" s="710"/>
      <c r="P837" s="710"/>
      <c r="Q837" s="710"/>
      <c r="R837" s="710"/>
      <c r="S837" s="710"/>
      <c r="T837" s="710"/>
      <c r="U837" s="710"/>
      <c r="V837" s="710"/>
      <c r="W837" s="710"/>
      <c r="X837" s="710"/>
      <c r="Y837" s="710"/>
      <c r="Z837" s="710"/>
    </row>
    <row r="838" spans="1:26" ht="15.5">
      <c r="A838" s="707"/>
      <c r="B838" s="710"/>
      <c r="C838" s="708"/>
      <c r="D838" s="708"/>
      <c r="E838" s="708"/>
      <c r="F838" s="708"/>
      <c r="G838" s="710"/>
      <c r="H838" s="710"/>
      <c r="I838" s="710"/>
      <c r="J838" s="710"/>
      <c r="K838" s="710"/>
      <c r="L838" s="710"/>
      <c r="M838" s="710"/>
      <c r="N838" s="710"/>
      <c r="O838" s="710"/>
      <c r="P838" s="710"/>
      <c r="Q838" s="710"/>
      <c r="R838" s="710"/>
      <c r="S838" s="710"/>
      <c r="T838" s="710"/>
      <c r="U838" s="710"/>
      <c r="V838" s="710"/>
      <c r="W838" s="710"/>
      <c r="X838" s="710"/>
      <c r="Y838" s="710"/>
      <c r="Z838" s="710"/>
    </row>
    <row r="839" spans="1:26" ht="15.5">
      <c r="A839" s="707"/>
      <c r="B839" s="710"/>
      <c r="C839" s="708"/>
      <c r="D839" s="708"/>
      <c r="E839" s="708"/>
      <c r="F839" s="708"/>
      <c r="G839" s="710"/>
      <c r="H839" s="710"/>
      <c r="I839" s="710"/>
      <c r="J839" s="710"/>
      <c r="K839" s="710"/>
      <c r="L839" s="710"/>
      <c r="M839" s="710"/>
      <c r="N839" s="710"/>
      <c r="O839" s="710"/>
      <c r="P839" s="710"/>
      <c r="Q839" s="710"/>
      <c r="R839" s="710"/>
      <c r="S839" s="710"/>
      <c r="T839" s="710"/>
      <c r="U839" s="710"/>
      <c r="V839" s="710"/>
      <c r="W839" s="710"/>
      <c r="X839" s="710"/>
      <c r="Y839" s="710"/>
      <c r="Z839" s="710"/>
    </row>
    <row r="840" spans="1:26" ht="15.5">
      <c r="A840" s="707"/>
      <c r="B840" s="710"/>
      <c r="C840" s="708"/>
      <c r="D840" s="708"/>
      <c r="E840" s="708"/>
      <c r="F840" s="708"/>
      <c r="G840" s="710"/>
      <c r="H840" s="710"/>
      <c r="I840" s="710"/>
      <c r="J840" s="710"/>
      <c r="K840" s="710"/>
      <c r="L840" s="710"/>
      <c r="M840" s="710"/>
      <c r="N840" s="710"/>
      <c r="O840" s="710"/>
      <c r="P840" s="710"/>
      <c r="Q840" s="710"/>
      <c r="R840" s="710"/>
      <c r="S840" s="710"/>
      <c r="T840" s="710"/>
      <c r="U840" s="710"/>
      <c r="V840" s="710"/>
      <c r="W840" s="710"/>
      <c r="X840" s="710"/>
      <c r="Y840" s="710"/>
      <c r="Z840" s="710"/>
    </row>
    <row r="841" spans="1:26" ht="15.5">
      <c r="A841" s="707"/>
      <c r="B841" s="710"/>
      <c r="C841" s="708"/>
      <c r="D841" s="708"/>
      <c r="E841" s="708"/>
      <c r="F841" s="708"/>
      <c r="G841" s="710"/>
      <c r="H841" s="710"/>
      <c r="I841" s="710"/>
      <c r="J841" s="710"/>
      <c r="K841" s="710"/>
      <c r="L841" s="710"/>
      <c r="M841" s="710"/>
      <c r="N841" s="710"/>
      <c r="O841" s="710"/>
      <c r="P841" s="710"/>
      <c r="Q841" s="710"/>
      <c r="R841" s="710"/>
      <c r="S841" s="710"/>
      <c r="T841" s="710"/>
      <c r="U841" s="710"/>
      <c r="V841" s="710"/>
      <c r="W841" s="710"/>
      <c r="X841" s="710"/>
      <c r="Y841" s="710"/>
      <c r="Z841" s="710"/>
    </row>
    <row r="842" spans="1:26" ht="15.5">
      <c r="A842" s="707"/>
      <c r="B842" s="710"/>
      <c r="C842" s="708"/>
      <c r="D842" s="708"/>
      <c r="E842" s="708"/>
      <c r="F842" s="708"/>
      <c r="G842" s="710"/>
      <c r="H842" s="710"/>
      <c r="I842" s="710"/>
      <c r="J842" s="710"/>
      <c r="K842" s="710"/>
      <c r="L842" s="710"/>
      <c r="M842" s="710"/>
      <c r="N842" s="710"/>
      <c r="O842" s="710"/>
      <c r="P842" s="710"/>
      <c r="Q842" s="710"/>
      <c r="R842" s="710"/>
      <c r="S842" s="710"/>
      <c r="T842" s="710"/>
      <c r="U842" s="710"/>
      <c r="V842" s="710"/>
      <c r="W842" s="710"/>
      <c r="X842" s="710"/>
      <c r="Y842" s="710"/>
      <c r="Z842" s="710"/>
    </row>
    <row r="843" spans="1:26" ht="15.5">
      <c r="A843" s="707"/>
      <c r="B843" s="710"/>
      <c r="C843" s="708"/>
      <c r="D843" s="708"/>
      <c r="E843" s="708"/>
      <c r="F843" s="708"/>
      <c r="G843" s="710"/>
      <c r="H843" s="710"/>
      <c r="I843" s="710"/>
      <c r="J843" s="710"/>
      <c r="K843" s="710"/>
      <c r="L843" s="710"/>
      <c r="M843" s="710"/>
      <c r="N843" s="710"/>
      <c r="O843" s="710"/>
      <c r="P843" s="710"/>
      <c r="Q843" s="710"/>
      <c r="R843" s="710"/>
      <c r="S843" s="710"/>
      <c r="T843" s="710"/>
      <c r="U843" s="710"/>
      <c r="V843" s="710"/>
      <c r="W843" s="710"/>
      <c r="X843" s="710"/>
      <c r="Y843" s="710"/>
      <c r="Z843" s="710"/>
    </row>
    <row r="844" spans="1:26" ht="15.5">
      <c r="A844" s="707"/>
      <c r="B844" s="710"/>
      <c r="C844" s="708"/>
      <c r="D844" s="708"/>
      <c r="E844" s="708"/>
      <c r="F844" s="708"/>
      <c r="G844" s="710"/>
      <c r="H844" s="710"/>
      <c r="I844" s="710"/>
      <c r="J844" s="710"/>
      <c r="K844" s="710"/>
      <c r="L844" s="710"/>
      <c r="M844" s="710"/>
      <c r="N844" s="710"/>
      <c r="O844" s="710"/>
      <c r="P844" s="710"/>
      <c r="Q844" s="710"/>
      <c r="R844" s="710"/>
      <c r="S844" s="710"/>
      <c r="T844" s="710"/>
      <c r="U844" s="710"/>
      <c r="V844" s="710"/>
      <c r="W844" s="710"/>
      <c r="X844" s="710"/>
      <c r="Y844" s="710"/>
      <c r="Z844" s="710"/>
    </row>
    <row r="845" spans="1:26" ht="15.5">
      <c r="A845" s="707"/>
      <c r="B845" s="710"/>
      <c r="C845" s="708"/>
      <c r="D845" s="708"/>
      <c r="E845" s="708"/>
      <c r="F845" s="708"/>
      <c r="G845" s="710"/>
      <c r="H845" s="710"/>
      <c r="I845" s="710"/>
      <c r="J845" s="710"/>
      <c r="K845" s="710"/>
      <c r="L845" s="710"/>
      <c r="M845" s="710"/>
      <c r="N845" s="710"/>
      <c r="O845" s="710"/>
      <c r="P845" s="710"/>
      <c r="Q845" s="710"/>
      <c r="R845" s="710"/>
      <c r="S845" s="710"/>
      <c r="T845" s="710"/>
      <c r="U845" s="710"/>
      <c r="V845" s="710"/>
      <c r="W845" s="710"/>
      <c r="X845" s="710"/>
      <c r="Y845" s="710"/>
      <c r="Z845" s="710"/>
    </row>
    <row r="846" spans="1:26" ht="15.5">
      <c r="A846" s="707"/>
      <c r="B846" s="710"/>
      <c r="C846" s="708"/>
      <c r="D846" s="708"/>
      <c r="E846" s="708"/>
      <c r="F846" s="708"/>
      <c r="G846" s="710"/>
      <c r="H846" s="710"/>
      <c r="I846" s="710"/>
      <c r="J846" s="710"/>
      <c r="K846" s="710"/>
      <c r="L846" s="710"/>
      <c r="M846" s="710"/>
      <c r="N846" s="710"/>
      <c r="O846" s="710"/>
      <c r="P846" s="710"/>
      <c r="Q846" s="710"/>
      <c r="R846" s="710"/>
      <c r="S846" s="710"/>
      <c r="T846" s="710"/>
      <c r="U846" s="710"/>
      <c r="V846" s="710"/>
      <c r="W846" s="710"/>
      <c r="X846" s="710"/>
      <c r="Y846" s="710"/>
      <c r="Z846" s="710"/>
    </row>
    <row r="847" spans="1:26" ht="15.5">
      <c r="A847" s="707"/>
      <c r="B847" s="710"/>
      <c r="C847" s="708"/>
      <c r="D847" s="708"/>
      <c r="E847" s="708"/>
      <c r="F847" s="708"/>
      <c r="G847" s="710"/>
      <c r="H847" s="710"/>
      <c r="I847" s="710"/>
      <c r="J847" s="710"/>
      <c r="K847" s="710"/>
      <c r="L847" s="710"/>
      <c r="M847" s="710"/>
      <c r="N847" s="710"/>
      <c r="O847" s="710"/>
      <c r="P847" s="710"/>
      <c r="Q847" s="710"/>
      <c r="R847" s="710"/>
      <c r="S847" s="710"/>
      <c r="T847" s="710"/>
      <c r="U847" s="710"/>
      <c r="V847" s="710"/>
      <c r="W847" s="710"/>
      <c r="X847" s="710"/>
      <c r="Y847" s="710"/>
      <c r="Z847" s="710"/>
    </row>
    <row r="848" spans="1:26" ht="15.5">
      <c r="A848" s="707"/>
      <c r="B848" s="710"/>
      <c r="C848" s="708"/>
      <c r="D848" s="708"/>
      <c r="E848" s="708"/>
      <c r="F848" s="708"/>
      <c r="G848" s="710"/>
      <c r="H848" s="710"/>
      <c r="I848" s="710"/>
      <c r="J848" s="710"/>
      <c r="K848" s="710"/>
      <c r="L848" s="710"/>
      <c r="M848" s="710"/>
      <c r="N848" s="710"/>
      <c r="O848" s="710"/>
      <c r="P848" s="710"/>
      <c r="Q848" s="710"/>
      <c r="R848" s="710"/>
      <c r="S848" s="710"/>
      <c r="T848" s="710"/>
      <c r="U848" s="710"/>
      <c r="V848" s="710"/>
      <c r="W848" s="710"/>
      <c r="X848" s="710"/>
      <c r="Y848" s="710"/>
      <c r="Z848" s="710"/>
    </row>
    <row r="849" spans="1:26" ht="15.5">
      <c r="A849" s="707"/>
      <c r="B849" s="710"/>
      <c r="C849" s="708"/>
      <c r="D849" s="708"/>
      <c r="E849" s="708"/>
      <c r="F849" s="708"/>
      <c r="G849" s="710"/>
      <c r="H849" s="710"/>
      <c r="I849" s="710"/>
      <c r="J849" s="710"/>
      <c r="K849" s="710"/>
      <c r="L849" s="710"/>
      <c r="M849" s="710"/>
      <c r="N849" s="710"/>
      <c r="O849" s="710"/>
      <c r="P849" s="710"/>
      <c r="Q849" s="710"/>
      <c r="R849" s="710"/>
      <c r="S849" s="710"/>
      <c r="T849" s="710"/>
      <c r="U849" s="710"/>
      <c r="V849" s="710"/>
      <c r="W849" s="710"/>
      <c r="X849" s="710"/>
      <c r="Y849" s="710"/>
      <c r="Z849" s="710"/>
    </row>
    <row r="850" spans="1:26" ht="15.5">
      <c r="A850" s="707"/>
      <c r="B850" s="710"/>
      <c r="C850" s="708"/>
      <c r="D850" s="708"/>
      <c r="E850" s="708"/>
      <c r="F850" s="708"/>
      <c r="G850" s="710"/>
      <c r="H850" s="710"/>
      <c r="I850" s="710"/>
      <c r="J850" s="710"/>
      <c r="K850" s="710"/>
      <c r="L850" s="710"/>
      <c r="M850" s="710"/>
      <c r="N850" s="710"/>
      <c r="O850" s="710"/>
      <c r="P850" s="710"/>
      <c r="Q850" s="710"/>
      <c r="R850" s="710"/>
      <c r="S850" s="710"/>
      <c r="T850" s="710"/>
      <c r="U850" s="710"/>
      <c r="V850" s="710"/>
      <c r="W850" s="710"/>
      <c r="X850" s="710"/>
      <c r="Y850" s="710"/>
      <c r="Z850" s="710"/>
    </row>
    <row r="851" spans="1:26" ht="15.5">
      <c r="A851" s="707"/>
      <c r="B851" s="710"/>
      <c r="C851" s="708"/>
      <c r="D851" s="708"/>
      <c r="E851" s="708"/>
      <c r="F851" s="708"/>
      <c r="G851" s="710"/>
      <c r="H851" s="710"/>
      <c r="I851" s="710"/>
      <c r="J851" s="710"/>
      <c r="K851" s="710"/>
      <c r="L851" s="710"/>
      <c r="M851" s="710"/>
      <c r="N851" s="710"/>
      <c r="O851" s="710"/>
      <c r="P851" s="710"/>
      <c r="Q851" s="710"/>
      <c r="R851" s="710"/>
      <c r="S851" s="710"/>
      <c r="T851" s="710"/>
      <c r="U851" s="710"/>
      <c r="V851" s="710"/>
      <c r="W851" s="710"/>
      <c r="X851" s="710"/>
      <c r="Y851" s="710"/>
      <c r="Z851" s="710"/>
    </row>
    <row r="852" spans="1:26" ht="15.5">
      <c r="A852" s="707"/>
      <c r="B852" s="710"/>
      <c r="C852" s="708"/>
      <c r="D852" s="708"/>
      <c r="E852" s="708"/>
      <c r="F852" s="708"/>
      <c r="G852" s="710"/>
      <c r="H852" s="710"/>
      <c r="I852" s="710"/>
      <c r="J852" s="710"/>
      <c r="K852" s="710"/>
      <c r="L852" s="710"/>
      <c r="M852" s="710"/>
      <c r="N852" s="710"/>
      <c r="O852" s="710"/>
      <c r="P852" s="710"/>
      <c r="Q852" s="710"/>
      <c r="R852" s="710"/>
      <c r="S852" s="710"/>
      <c r="T852" s="710"/>
      <c r="U852" s="710"/>
      <c r="V852" s="710"/>
      <c r="W852" s="710"/>
      <c r="X852" s="710"/>
      <c r="Y852" s="710"/>
      <c r="Z852" s="710"/>
    </row>
    <row r="853" spans="1:26" ht="15.5">
      <c r="A853" s="707"/>
      <c r="B853" s="710"/>
      <c r="C853" s="708"/>
      <c r="D853" s="708"/>
      <c r="E853" s="708"/>
      <c r="F853" s="708"/>
      <c r="G853" s="710"/>
      <c r="H853" s="710"/>
      <c r="I853" s="710"/>
      <c r="J853" s="710"/>
      <c r="K853" s="710"/>
      <c r="L853" s="710"/>
      <c r="M853" s="710"/>
      <c r="N853" s="710"/>
      <c r="O853" s="710"/>
      <c r="P853" s="710"/>
      <c r="Q853" s="710"/>
      <c r="R853" s="710"/>
      <c r="S853" s="710"/>
      <c r="T853" s="710"/>
      <c r="U853" s="710"/>
      <c r="V853" s="710"/>
      <c r="W853" s="710"/>
      <c r="X853" s="710"/>
      <c r="Y853" s="710"/>
      <c r="Z853" s="710"/>
    </row>
    <row r="854" spans="1:26" ht="15.5">
      <c r="A854" s="707"/>
      <c r="B854" s="710"/>
      <c r="C854" s="708"/>
      <c r="D854" s="708"/>
      <c r="E854" s="708"/>
      <c r="F854" s="708"/>
      <c r="G854" s="710"/>
      <c r="H854" s="710"/>
      <c r="I854" s="710"/>
      <c r="J854" s="710"/>
      <c r="K854" s="710"/>
      <c r="L854" s="710"/>
      <c r="M854" s="710"/>
      <c r="N854" s="710"/>
      <c r="O854" s="710"/>
      <c r="P854" s="710"/>
      <c r="Q854" s="710"/>
      <c r="R854" s="710"/>
      <c r="S854" s="710"/>
      <c r="T854" s="710"/>
      <c r="U854" s="710"/>
      <c r="V854" s="710"/>
      <c r="W854" s="710"/>
      <c r="X854" s="710"/>
      <c r="Y854" s="710"/>
      <c r="Z854" s="710"/>
    </row>
    <row r="855" spans="1:26" ht="15.5">
      <c r="A855" s="707"/>
      <c r="B855" s="710"/>
      <c r="C855" s="708"/>
      <c r="D855" s="708"/>
      <c r="E855" s="708"/>
      <c r="F855" s="708"/>
      <c r="G855" s="710"/>
      <c r="H855" s="710"/>
      <c r="I855" s="710"/>
      <c r="J855" s="710"/>
      <c r="K855" s="710"/>
      <c r="L855" s="710"/>
      <c r="M855" s="710"/>
      <c r="N855" s="710"/>
      <c r="O855" s="710"/>
      <c r="P855" s="710"/>
      <c r="Q855" s="710"/>
      <c r="R855" s="710"/>
      <c r="S855" s="710"/>
      <c r="T855" s="710"/>
      <c r="U855" s="710"/>
      <c r="V855" s="710"/>
      <c r="W855" s="710"/>
      <c r="X855" s="710"/>
      <c r="Y855" s="710"/>
      <c r="Z855" s="710"/>
    </row>
    <row r="856" spans="1:26" ht="15.5">
      <c r="A856" s="707"/>
      <c r="B856" s="710"/>
      <c r="C856" s="708"/>
      <c r="D856" s="708"/>
      <c r="E856" s="708"/>
      <c r="F856" s="708"/>
      <c r="G856" s="710"/>
      <c r="H856" s="710"/>
      <c r="I856" s="710"/>
      <c r="J856" s="710"/>
      <c r="K856" s="710"/>
      <c r="L856" s="710"/>
      <c r="M856" s="710"/>
      <c r="N856" s="710"/>
      <c r="O856" s="710"/>
      <c r="P856" s="710"/>
      <c r="Q856" s="710"/>
      <c r="R856" s="710"/>
      <c r="S856" s="710"/>
      <c r="T856" s="710"/>
      <c r="U856" s="710"/>
      <c r="V856" s="710"/>
      <c r="W856" s="710"/>
      <c r="X856" s="710"/>
      <c r="Y856" s="710"/>
      <c r="Z856" s="710"/>
    </row>
    <row r="857" spans="1:26" ht="15.5">
      <c r="A857" s="707"/>
      <c r="B857" s="710"/>
      <c r="C857" s="708"/>
      <c r="D857" s="708"/>
      <c r="E857" s="708"/>
      <c r="F857" s="708"/>
      <c r="G857" s="710"/>
      <c r="H857" s="710"/>
      <c r="I857" s="710"/>
      <c r="J857" s="710"/>
      <c r="K857" s="710"/>
      <c r="L857" s="710"/>
      <c r="M857" s="710"/>
      <c r="N857" s="710"/>
      <c r="O857" s="710"/>
      <c r="P857" s="710"/>
      <c r="Q857" s="710"/>
      <c r="R857" s="710"/>
      <c r="S857" s="710"/>
      <c r="T857" s="710"/>
      <c r="U857" s="710"/>
      <c r="V857" s="710"/>
      <c r="W857" s="710"/>
      <c r="X857" s="710"/>
      <c r="Y857" s="710"/>
      <c r="Z857" s="710"/>
    </row>
    <row r="858" spans="1:26" ht="15.5">
      <c r="A858" s="707"/>
      <c r="B858" s="710"/>
      <c r="C858" s="708"/>
      <c r="D858" s="708"/>
      <c r="E858" s="708"/>
      <c r="F858" s="708"/>
      <c r="G858" s="710"/>
      <c r="H858" s="710"/>
      <c r="I858" s="710"/>
      <c r="J858" s="710"/>
      <c r="K858" s="710"/>
      <c r="L858" s="710"/>
      <c r="M858" s="710"/>
      <c r="N858" s="710"/>
      <c r="O858" s="710"/>
      <c r="P858" s="710"/>
      <c r="Q858" s="710"/>
      <c r="R858" s="710"/>
      <c r="S858" s="710"/>
      <c r="T858" s="710"/>
      <c r="U858" s="710"/>
      <c r="V858" s="710"/>
      <c r="W858" s="710"/>
      <c r="X858" s="710"/>
      <c r="Y858" s="710"/>
      <c r="Z858" s="710"/>
    </row>
    <row r="859" spans="1:26" ht="15.5">
      <c r="A859" s="707"/>
      <c r="B859" s="710"/>
      <c r="C859" s="708"/>
      <c r="D859" s="708"/>
      <c r="E859" s="708"/>
      <c r="F859" s="708"/>
      <c r="G859" s="710"/>
      <c r="H859" s="710"/>
      <c r="I859" s="710"/>
      <c r="J859" s="710"/>
      <c r="K859" s="710"/>
      <c r="L859" s="710"/>
      <c r="M859" s="710"/>
      <c r="N859" s="710"/>
      <c r="O859" s="710"/>
      <c r="P859" s="710"/>
      <c r="Q859" s="710"/>
      <c r="R859" s="710"/>
      <c r="S859" s="710"/>
      <c r="T859" s="710"/>
      <c r="U859" s="710"/>
      <c r="V859" s="710"/>
      <c r="W859" s="710"/>
      <c r="X859" s="710"/>
      <c r="Y859" s="710"/>
      <c r="Z859" s="710"/>
    </row>
    <row r="860" spans="1:26" ht="15.5">
      <c r="A860" s="707"/>
      <c r="B860" s="710"/>
      <c r="C860" s="708"/>
      <c r="D860" s="708"/>
      <c r="E860" s="708"/>
      <c r="F860" s="708"/>
      <c r="G860" s="710"/>
      <c r="H860" s="710"/>
      <c r="I860" s="710"/>
      <c r="J860" s="710"/>
      <c r="K860" s="710"/>
      <c r="L860" s="710"/>
      <c r="M860" s="710"/>
      <c r="N860" s="710"/>
      <c r="O860" s="710"/>
      <c r="P860" s="710"/>
      <c r="Q860" s="710"/>
      <c r="R860" s="710"/>
      <c r="S860" s="710"/>
      <c r="T860" s="710"/>
      <c r="U860" s="710"/>
      <c r="V860" s="710"/>
      <c r="W860" s="710"/>
      <c r="X860" s="710"/>
      <c r="Y860" s="710"/>
      <c r="Z860" s="710"/>
    </row>
    <row r="861" spans="1:26" ht="15.5">
      <c r="A861" s="707"/>
      <c r="B861" s="710"/>
      <c r="C861" s="708"/>
      <c r="D861" s="708"/>
      <c r="E861" s="708"/>
      <c r="F861" s="708"/>
      <c r="G861" s="710"/>
      <c r="H861" s="710"/>
      <c r="I861" s="710"/>
      <c r="J861" s="710"/>
      <c r="K861" s="710"/>
      <c r="L861" s="710"/>
      <c r="M861" s="710"/>
      <c r="N861" s="710"/>
      <c r="O861" s="710"/>
      <c r="P861" s="710"/>
      <c r="Q861" s="710"/>
      <c r="R861" s="710"/>
      <c r="S861" s="710"/>
      <c r="T861" s="710"/>
      <c r="U861" s="710"/>
      <c r="V861" s="710"/>
      <c r="W861" s="710"/>
      <c r="X861" s="710"/>
      <c r="Y861" s="710"/>
      <c r="Z861" s="710"/>
    </row>
    <row r="862" spans="1:26" ht="15.5">
      <c r="A862" s="707"/>
      <c r="B862" s="710"/>
      <c r="C862" s="708"/>
      <c r="D862" s="708"/>
      <c r="E862" s="708"/>
      <c r="F862" s="708"/>
      <c r="G862" s="710"/>
      <c r="H862" s="710"/>
      <c r="I862" s="710"/>
      <c r="J862" s="710"/>
      <c r="K862" s="710"/>
      <c r="L862" s="710"/>
      <c r="M862" s="710"/>
      <c r="N862" s="710"/>
      <c r="O862" s="710"/>
      <c r="P862" s="710"/>
      <c r="Q862" s="710"/>
      <c r="R862" s="710"/>
      <c r="S862" s="710"/>
      <c r="T862" s="710"/>
      <c r="U862" s="710"/>
      <c r="V862" s="710"/>
      <c r="W862" s="710"/>
      <c r="X862" s="710"/>
      <c r="Y862" s="710"/>
      <c r="Z862" s="710"/>
    </row>
    <row r="863" spans="1:26" ht="15.5">
      <c r="A863" s="707"/>
      <c r="B863" s="710"/>
      <c r="C863" s="708"/>
      <c r="D863" s="708"/>
      <c r="E863" s="708"/>
      <c r="F863" s="708"/>
      <c r="G863" s="710"/>
      <c r="H863" s="710"/>
      <c r="I863" s="710"/>
      <c r="J863" s="710"/>
      <c r="K863" s="710"/>
      <c r="L863" s="710"/>
      <c r="M863" s="710"/>
      <c r="N863" s="710"/>
      <c r="O863" s="710"/>
      <c r="P863" s="710"/>
      <c r="Q863" s="710"/>
      <c r="R863" s="710"/>
      <c r="S863" s="710"/>
      <c r="T863" s="710"/>
      <c r="U863" s="710"/>
      <c r="V863" s="710"/>
      <c r="W863" s="710"/>
      <c r="X863" s="710"/>
      <c r="Y863" s="710"/>
      <c r="Z863" s="710"/>
    </row>
    <row r="864" spans="1:26" ht="15.5">
      <c r="A864" s="707"/>
      <c r="B864" s="710"/>
      <c r="C864" s="708"/>
      <c r="D864" s="708"/>
      <c r="E864" s="708"/>
      <c r="F864" s="708"/>
      <c r="G864" s="710"/>
      <c r="H864" s="710"/>
      <c r="I864" s="710"/>
      <c r="J864" s="710"/>
      <c r="K864" s="710"/>
      <c r="L864" s="710"/>
      <c r="M864" s="710"/>
      <c r="N864" s="710"/>
      <c r="O864" s="710"/>
      <c r="P864" s="710"/>
      <c r="Q864" s="710"/>
      <c r="R864" s="710"/>
      <c r="S864" s="710"/>
      <c r="T864" s="710"/>
      <c r="U864" s="710"/>
      <c r="V864" s="710"/>
      <c r="W864" s="710"/>
      <c r="X864" s="710"/>
      <c r="Y864" s="710"/>
      <c r="Z864" s="710"/>
    </row>
    <row r="865" spans="1:26" ht="15.5">
      <c r="A865" s="707"/>
      <c r="B865" s="710"/>
      <c r="C865" s="708"/>
      <c r="D865" s="708"/>
      <c r="E865" s="708"/>
      <c r="F865" s="708"/>
      <c r="G865" s="710"/>
      <c r="H865" s="710"/>
      <c r="I865" s="710"/>
      <c r="J865" s="710"/>
      <c r="K865" s="710"/>
      <c r="L865" s="710"/>
      <c r="M865" s="710"/>
      <c r="N865" s="710"/>
      <c r="O865" s="710"/>
      <c r="P865" s="710"/>
      <c r="Q865" s="710"/>
      <c r="R865" s="710"/>
      <c r="S865" s="710"/>
      <c r="T865" s="710"/>
      <c r="U865" s="710"/>
      <c r="V865" s="710"/>
      <c r="W865" s="710"/>
      <c r="X865" s="710"/>
      <c r="Y865" s="710"/>
      <c r="Z865" s="710"/>
    </row>
    <row r="866" spans="1:26" ht="15.5">
      <c r="A866" s="707"/>
      <c r="B866" s="710"/>
      <c r="C866" s="708"/>
      <c r="D866" s="708"/>
      <c r="E866" s="708"/>
      <c r="F866" s="708"/>
      <c r="G866" s="710"/>
      <c r="H866" s="710"/>
      <c r="I866" s="710"/>
      <c r="J866" s="710"/>
      <c r="K866" s="710"/>
      <c r="L866" s="710"/>
      <c r="M866" s="710"/>
      <c r="N866" s="710"/>
      <c r="O866" s="710"/>
      <c r="P866" s="710"/>
      <c r="Q866" s="710"/>
      <c r="R866" s="710"/>
      <c r="S866" s="710"/>
      <c r="T866" s="710"/>
      <c r="U866" s="710"/>
      <c r="V866" s="710"/>
      <c r="W866" s="710"/>
      <c r="X866" s="710"/>
      <c r="Y866" s="710"/>
      <c r="Z866" s="710"/>
    </row>
    <row r="867" spans="1:26" ht="15.5">
      <c r="A867" s="707"/>
      <c r="B867" s="710"/>
      <c r="C867" s="708"/>
      <c r="D867" s="708"/>
      <c r="E867" s="708"/>
      <c r="F867" s="708"/>
      <c r="G867" s="710"/>
      <c r="H867" s="710"/>
      <c r="I867" s="710"/>
      <c r="J867" s="710"/>
      <c r="K867" s="710"/>
      <c r="L867" s="710"/>
      <c r="M867" s="710"/>
      <c r="N867" s="710"/>
      <c r="O867" s="710"/>
      <c r="P867" s="710"/>
      <c r="Q867" s="710"/>
      <c r="R867" s="710"/>
      <c r="S867" s="710"/>
      <c r="T867" s="710"/>
      <c r="U867" s="710"/>
      <c r="V867" s="710"/>
      <c r="W867" s="710"/>
      <c r="X867" s="710"/>
      <c r="Y867" s="710"/>
      <c r="Z867" s="710"/>
    </row>
    <row r="868" spans="1:26" ht="15.5">
      <c r="A868" s="707"/>
      <c r="B868" s="710"/>
      <c r="C868" s="708"/>
      <c r="D868" s="708"/>
      <c r="E868" s="708"/>
      <c r="F868" s="708"/>
      <c r="G868" s="710"/>
      <c r="H868" s="710"/>
      <c r="I868" s="710"/>
      <c r="J868" s="710"/>
      <c r="K868" s="710"/>
      <c r="L868" s="710"/>
      <c r="M868" s="710"/>
      <c r="N868" s="710"/>
      <c r="O868" s="710"/>
      <c r="P868" s="710"/>
      <c r="Q868" s="710"/>
      <c r="R868" s="710"/>
      <c r="S868" s="710"/>
      <c r="T868" s="710"/>
      <c r="U868" s="710"/>
      <c r="V868" s="710"/>
      <c r="W868" s="710"/>
      <c r="X868" s="710"/>
      <c r="Y868" s="710"/>
      <c r="Z868" s="710"/>
    </row>
    <row r="869" spans="1:26" ht="15.5">
      <c r="A869" s="707"/>
      <c r="B869" s="710"/>
      <c r="C869" s="708"/>
      <c r="D869" s="708"/>
      <c r="E869" s="708"/>
      <c r="F869" s="708"/>
      <c r="G869" s="710"/>
      <c r="H869" s="710"/>
      <c r="I869" s="710"/>
      <c r="J869" s="710"/>
      <c r="K869" s="710"/>
      <c r="L869" s="710"/>
      <c r="M869" s="710"/>
      <c r="N869" s="710"/>
      <c r="O869" s="710"/>
      <c r="P869" s="710"/>
      <c r="Q869" s="710"/>
      <c r="R869" s="710"/>
      <c r="S869" s="710"/>
      <c r="T869" s="710"/>
      <c r="U869" s="710"/>
      <c r="V869" s="710"/>
      <c r="W869" s="710"/>
      <c r="X869" s="710"/>
      <c r="Y869" s="710"/>
      <c r="Z869" s="710"/>
    </row>
    <row r="870" spans="1:26" ht="15.5">
      <c r="A870" s="707"/>
      <c r="B870" s="710"/>
      <c r="C870" s="708"/>
      <c r="D870" s="708"/>
      <c r="E870" s="708"/>
      <c r="F870" s="708"/>
      <c r="G870" s="710"/>
      <c r="H870" s="710"/>
      <c r="I870" s="710"/>
      <c r="J870" s="710"/>
      <c r="K870" s="710"/>
      <c r="L870" s="710"/>
      <c r="M870" s="710"/>
      <c r="N870" s="710"/>
      <c r="O870" s="710"/>
      <c r="P870" s="710"/>
      <c r="Q870" s="710"/>
      <c r="R870" s="710"/>
      <c r="S870" s="710"/>
      <c r="T870" s="710"/>
      <c r="U870" s="710"/>
      <c r="V870" s="710"/>
      <c r="W870" s="710"/>
      <c r="X870" s="710"/>
      <c r="Y870" s="710"/>
      <c r="Z870" s="710"/>
    </row>
    <row r="871" spans="1:26" ht="15.5">
      <c r="A871" s="707"/>
      <c r="B871" s="710"/>
      <c r="C871" s="708"/>
      <c r="D871" s="708"/>
      <c r="E871" s="708"/>
      <c r="F871" s="708"/>
      <c r="G871" s="710"/>
      <c r="H871" s="710"/>
      <c r="I871" s="710"/>
      <c r="J871" s="710"/>
      <c r="K871" s="710"/>
      <c r="L871" s="710"/>
      <c r="M871" s="710"/>
      <c r="N871" s="710"/>
      <c r="O871" s="710"/>
      <c r="P871" s="710"/>
      <c r="Q871" s="710"/>
      <c r="R871" s="710"/>
      <c r="S871" s="710"/>
      <c r="T871" s="710"/>
      <c r="U871" s="710"/>
      <c r="V871" s="710"/>
      <c r="W871" s="710"/>
      <c r="X871" s="710"/>
      <c r="Y871" s="710"/>
      <c r="Z871" s="710"/>
    </row>
    <row r="872" spans="1:26" ht="15.5">
      <c r="A872" s="707"/>
      <c r="B872" s="710"/>
      <c r="C872" s="708"/>
      <c r="D872" s="708"/>
      <c r="E872" s="708"/>
      <c r="F872" s="708"/>
      <c r="G872" s="710"/>
      <c r="H872" s="710"/>
      <c r="I872" s="710"/>
      <c r="J872" s="710"/>
      <c r="K872" s="710"/>
      <c r="L872" s="710"/>
      <c r="M872" s="710"/>
      <c r="N872" s="710"/>
      <c r="O872" s="710"/>
      <c r="P872" s="710"/>
      <c r="Q872" s="710"/>
      <c r="R872" s="710"/>
      <c r="S872" s="710"/>
      <c r="T872" s="710"/>
      <c r="U872" s="710"/>
      <c r="V872" s="710"/>
      <c r="W872" s="710"/>
      <c r="X872" s="710"/>
      <c r="Y872" s="710"/>
      <c r="Z872" s="710"/>
    </row>
    <row r="873" spans="1:26" ht="15.5">
      <c r="A873" s="707"/>
      <c r="B873" s="710"/>
      <c r="C873" s="708"/>
      <c r="D873" s="708"/>
      <c r="E873" s="708"/>
      <c r="F873" s="708"/>
      <c r="G873" s="710"/>
      <c r="H873" s="710"/>
      <c r="I873" s="710"/>
      <c r="J873" s="710"/>
      <c r="K873" s="710"/>
      <c r="L873" s="710"/>
      <c r="M873" s="710"/>
      <c r="N873" s="710"/>
      <c r="O873" s="710"/>
      <c r="P873" s="710"/>
      <c r="Q873" s="710"/>
      <c r="R873" s="710"/>
      <c r="S873" s="710"/>
      <c r="T873" s="710"/>
      <c r="U873" s="710"/>
      <c r="V873" s="710"/>
      <c r="W873" s="710"/>
      <c r="X873" s="710"/>
      <c r="Y873" s="710"/>
      <c r="Z873" s="710"/>
    </row>
    <row r="874" spans="1:26" ht="15.5">
      <c r="A874" s="707"/>
      <c r="B874" s="710"/>
      <c r="C874" s="708"/>
      <c r="D874" s="708"/>
      <c r="E874" s="708"/>
      <c r="F874" s="708"/>
      <c r="G874" s="710"/>
      <c r="H874" s="710"/>
      <c r="I874" s="710"/>
      <c r="J874" s="710"/>
      <c r="K874" s="710"/>
      <c r="L874" s="710"/>
      <c r="M874" s="710"/>
      <c r="N874" s="710"/>
      <c r="O874" s="710"/>
      <c r="P874" s="710"/>
      <c r="Q874" s="710"/>
      <c r="R874" s="710"/>
      <c r="S874" s="710"/>
      <c r="T874" s="710"/>
      <c r="U874" s="710"/>
      <c r="V874" s="710"/>
      <c r="W874" s="710"/>
      <c r="X874" s="710"/>
      <c r="Y874" s="710"/>
      <c r="Z874" s="710"/>
    </row>
    <row r="875" spans="1:26" ht="15.5">
      <c r="A875" s="707"/>
      <c r="B875" s="710"/>
      <c r="C875" s="708"/>
      <c r="D875" s="708"/>
      <c r="E875" s="708"/>
      <c r="F875" s="708"/>
      <c r="G875" s="710"/>
      <c r="H875" s="710"/>
      <c r="I875" s="710"/>
      <c r="J875" s="710"/>
      <c r="K875" s="710"/>
      <c r="L875" s="710"/>
      <c r="M875" s="710"/>
      <c r="N875" s="710"/>
      <c r="O875" s="710"/>
      <c r="P875" s="710"/>
      <c r="Q875" s="710"/>
      <c r="R875" s="710"/>
      <c r="S875" s="710"/>
      <c r="T875" s="710"/>
      <c r="U875" s="710"/>
      <c r="V875" s="710"/>
      <c r="W875" s="710"/>
      <c r="X875" s="710"/>
      <c r="Y875" s="710"/>
      <c r="Z875" s="710"/>
    </row>
    <row r="876" spans="1:26" ht="15.5">
      <c r="A876" s="707"/>
      <c r="B876" s="710"/>
      <c r="C876" s="708"/>
      <c r="D876" s="708"/>
      <c r="E876" s="708"/>
      <c r="F876" s="708"/>
      <c r="G876" s="710"/>
      <c r="H876" s="710"/>
      <c r="I876" s="710"/>
      <c r="J876" s="710"/>
      <c r="K876" s="710"/>
      <c r="L876" s="710"/>
      <c r="M876" s="710"/>
      <c r="N876" s="710"/>
      <c r="O876" s="710"/>
      <c r="P876" s="710"/>
      <c r="Q876" s="710"/>
      <c r="R876" s="710"/>
      <c r="S876" s="710"/>
      <c r="T876" s="710"/>
      <c r="U876" s="710"/>
      <c r="V876" s="710"/>
      <c r="W876" s="710"/>
      <c r="X876" s="710"/>
      <c r="Y876" s="710"/>
      <c r="Z876" s="710"/>
    </row>
    <row r="877" spans="1:26" ht="15.5">
      <c r="A877" s="707"/>
      <c r="B877" s="710"/>
      <c r="C877" s="708"/>
      <c r="D877" s="708"/>
      <c r="E877" s="708"/>
      <c r="F877" s="708"/>
      <c r="G877" s="710"/>
      <c r="H877" s="710"/>
      <c r="I877" s="710"/>
      <c r="J877" s="710"/>
      <c r="K877" s="710"/>
      <c r="L877" s="710"/>
      <c r="M877" s="710"/>
      <c r="N877" s="710"/>
      <c r="O877" s="710"/>
      <c r="P877" s="710"/>
      <c r="Q877" s="710"/>
      <c r="R877" s="710"/>
      <c r="S877" s="710"/>
      <c r="T877" s="710"/>
      <c r="U877" s="710"/>
      <c r="V877" s="710"/>
      <c r="W877" s="710"/>
      <c r="X877" s="710"/>
      <c r="Y877" s="710"/>
      <c r="Z877" s="710"/>
    </row>
    <row r="878" spans="1:26" ht="15.5">
      <c r="A878" s="707"/>
      <c r="B878" s="710"/>
      <c r="C878" s="708"/>
      <c r="D878" s="708"/>
      <c r="E878" s="708"/>
      <c r="F878" s="708"/>
      <c r="G878" s="710"/>
      <c r="H878" s="710"/>
      <c r="I878" s="710"/>
      <c r="J878" s="710"/>
      <c r="K878" s="710"/>
      <c r="L878" s="710"/>
      <c r="M878" s="710"/>
      <c r="N878" s="710"/>
      <c r="O878" s="710"/>
      <c r="P878" s="710"/>
      <c r="Q878" s="710"/>
      <c r="R878" s="710"/>
      <c r="S878" s="710"/>
      <c r="T878" s="710"/>
      <c r="U878" s="710"/>
      <c r="V878" s="710"/>
      <c r="W878" s="710"/>
      <c r="X878" s="710"/>
      <c r="Y878" s="710"/>
      <c r="Z878" s="710"/>
    </row>
    <row r="879" spans="1:26" ht="15.5">
      <c r="A879" s="707"/>
      <c r="B879" s="710"/>
      <c r="C879" s="708"/>
      <c r="D879" s="708"/>
      <c r="E879" s="708"/>
      <c r="F879" s="708"/>
      <c r="G879" s="710"/>
      <c r="H879" s="710"/>
      <c r="I879" s="710"/>
      <c r="J879" s="710"/>
      <c r="K879" s="710"/>
      <c r="L879" s="710"/>
      <c r="M879" s="710"/>
      <c r="N879" s="710"/>
      <c r="O879" s="710"/>
      <c r="P879" s="710"/>
      <c r="Q879" s="710"/>
      <c r="R879" s="710"/>
      <c r="S879" s="710"/>
      <c r="T879" s="710"/>
      <c r="U879" s="710"/>
      <c r="V879" s="710"/>
      <c r="W879" s="710"/>
      <c r="X879" s="710"/>
      <c r="Y879" s="710"/>
      <c r="Z879" s="710"/>
    </row>
    <row r="880" spans="1:26" ht="15.5">
      <c r="A880" s="707"/>
      <c r="B880" s="710"/>
      <c r="C880" s="708"/>
      <c r="D880" s="708"/>
      <c r="E880" s="708"/>
      <c r="F880" s="708"/>
      <c r="G880" s="710"/>
      <c r="H880" s="710"/>
      <c r="I880" s="710"/>
      <c r="J880" s="710"/>
      <c r="K880" s="710"/>
      <c r="L880" s="710"/>
      <c r="M880" s="710"/>
      <c r="N880" s="710"/>
      <c r="O880" s="710"/>
      <c r="P880" s="710"/>
      <c r="Q880" s="710"/>
      <c r="R880" s="710"/>
      <c r="S880" s="710"/>
      <c r="T880" s="710"/>
      <c r="U880" s="710"/>
      <c r="V880" s="710"/>
      <c r="W880" s="710"/>
      <c r="X880" s="710"/>
      <c r="Y880" s="710"/>
      <c r="Z880" s="710"/>
    </row>
    <row r="881" spans="1:26" ht="15.5">
      <c r="A881" s="707"/>
      <c r="B881" s="710"/>
      <c r="C881" s="708"/>
      <c r="D881" s="708"/>
      <c r="E881" s="708"/>
      <c r="F881" s="708"/>
      <c r="G881" s="710"/>
      <c r="H881" s="710"/>
      <c r="I881" s="710"/>
      <c r="J881" s="710"/>
      <c r="K881" s="710"/>
      <c r="L881" s="710"/>
      <c r="M881" s="710"/>
      <c r="N881" s="710"/>
      <c r="O881" s="710"/>
      <c r="P881" s="710"/>
      <c r="Q881" s="710"/>
      <c r="R881" s="710"/>
      <c r="S881" s="710"/>
      <c r="T881" s="710"/>
      <c r="U881" s="710"/>
      <c r="V881" s="710"/>
      <c r="W881" s="710"/>
      <c r="X881" s="710"/>
      <c r="Y881" s="710"/>
      <c r="Z881" s="710"/>
    </row>
    <row r="882" spans="1:26" ht="15.5">
      <c r="A882" s="707"/>
      <c r="B882" s="710"/>
      <c r="C882" s="708"/>
      <c r="D882" s="708"/>
      <c r="E882" s="708"/>
      <c r="F882" s="708"/>
      <c r="G882" s="710"/>
      <c r="H882" s="710"/>
      <c r="I882" s="710"/>
      <c r="J882" s="710"/>
      <c r="K882" s="710"/>
      <c r="L882" s="710"/>
      <c r="M882" s="710"/>
      <c r="N882" s="710"/>
      <c r="O882" s="710"/>
      <c r="P882" s="710"/>
      <c r="Q882" s="710"/>
      <c r="R882" s="710"/>
      <c r="S882" s="710"/>
      <c r="T882" s="710"/>
      <c r="U882" s="710"/>
      <c r="V882" s="710"/>
      <c r="W882" s="710"/>
      <c r="X882" s="710"/>
      <c r="Y882" s="710"/>
      <c r="Z882" s="710"/>
    </row>
    <row r="883" spans="1:26" ht="15.5">
      <c r="A883" s="707"/>
      <c r="B883" s="710"/>
      <c r="C883" s="708"/>
      <c r="D883" s="708"/>
      <c r="E883" s="708"/>
      <c r="F883" s="708"/>
      <c r="G883" s="710"/>
      <c r="H883" s="710"/>
      <c r="I883" s="710"/>
      <c r="J883" s="710"/>
      <c r="K883" s="710"/>
      <c r="L883" s="710"/>
      <c r="M883" s="710"/>
      <c r="N883" s="710"/>
      <c r="O883" s="710"/>
      <c r="P883" s="710"/>
      <c r="Q883" s="710"/>
      <c r="R883" s="710"/>
      <c r="S883" s="710"/>
      <c r="T883" s="710"/>
      <c r="U883" s="710"/>
      <c r="V883" s="710"/>
      <c r="W883" s="710"/>
      <c r="X883" s="710"/>
      <c r="Y883" s="710"/>
      <c r="Z883" s="710"/>
    </row>
    <row r="884" spans="1:26" ht="15.5">
      <c r="A884" s="707"/>
      <c r="B884" s="710"/>
      <c r="C884" s="708"/>
      <c r="D884" s="708"/>
      <c r="E884" s="708"/>
      <c r="F884" s="708"/>
      <c r="G884" s="710"/>
      <c r="H884" s="710"/>
      <c r="I884" s="710"/>
      <c r="J884" s="710"/>
      <c r="K884" s="710"/>
      <c r="L884" s="710"/>
      <c r="M884" s="710"/>
      <c r="N884" s="710"/>
      <c r="O884" s="710"/>
      <c r="P884" s="710"/>
      <c r="Q884" s="710"/>
      <c r="R884" s="710"/>
      <c r="S884" s="710"/>
      <c r="T884" s="710"/>
      <c r="U884" s="710"/>
      <c r="V884" s="710"/>
      <c r="W884" s="710"/>
      <c r="X884" s="710"/>
      <c r="Y884" s="710"/>
      <c r="Z884" s="710"/>
    </row>
    <row r="885" spans="1:26" ht="15.5">
      <c r="A885" s="707"/>
      <c r="B885" s="710"/>
      <c r="C885" s="708"/>
      <c r="D885" s="708"/>
      <c r="E885" s="708"/>
      <c r="F885" s="708"/>
      <c r="G885" s="710"/>
      <c r="H885" s="710"/>
      <c r="I885" s="710"/>
      <c r="J885" s="710"/>
      <c r="K885" s="710"/>
      <c r="L885" s="710"/>
      <c r="M885" s="710"/>
      <c r="N885" s="710"/>
      <c r="O885" s="710"/>
      <c r="P885" s="710"/>
      <c r="Q885" s="710"/>
      <c r="R885" s="710"/>
      <c r="S885" s="710"/>
      <c r="T885" s="710"/>
      <c r="U885" s="710"/>
      <c r="V885" s="710"/>
      <c r="W885" s="710"/>
      <c r="X885" s="710"/>
      <c r="Y885" s="710"/>
      <c r="Z885" s="710"/>
    </row>
    <row r="886" spans="1:26" ht="15.5">
      <c r="A886" s="707"/>
      <c r="B886" s="710"/>
      <c r="C886" s="708"/>
      <c r="D886" s="708"/>
      <c r="E886" s="708"/>
      <c r="F886" s="708"/>
      <c r="G886" s="710"/>
      <c r="H886" s="710"/>
      <c r="I886" s="710"/>
      <c r="J886" s="710"/>
      <c r="K886" s="710"/>
      <c r="L886" s="710"/>
      <c r="M886" s="710"/>
      <c r="N886" s="710"/>
      <c r="O886" s="710"/>
      <c r="P886" s="710"/>
      <c r="Q886" s="710"/>
      <c r="R886" s="710"/>
      <c r="S886" s="710"/>
      <c r="T886" s="710"/>
      <c r="U886" s="710"/>
      <c r="V886" s="710"/>
      <c r="W886" s="710"/>
      <c r="X886" s="710"/>
      <c r="Y886" s="710"/>
      <c r="Z886" s="710"/>
    </row>
    <row r="887" spans="1:26" ht="15.5">
      <c r="A887" s="707"/>
      <c r="B887" s="710"/>
      <c r="C887" s="708"/>
      <c r="D887" s="708"/>
      <c r="E887" s="708"/>
      <c r="F887" s="708"/>
      <c r="G887" s="710"/>
      <c r="H887" s="710"/>
      <c r="I887" s="710"/>
      <c r="J887" s="710"/>
      <c r="K887" s="710"/>
      <c r="L887" s="710"/>
      <c r="M887" s="710"/>
      <c r="N887" s="710"/>
      <c r="O887" s="710"/>
      <c r="P887" s="710"/>
      <c r="Q887" s="710"/>
      <c r="R887" s="710"/>
      <c r="S887" s="710"/>
      <c r="T887" s="710"/>
      <c r="U887" s="710"/>
      <c r="V887" s="710"/>
      <c r="W887" s="710"/>
      <c r="X887" s="710"/>
      <c r="Y887" s="710"/>
      <c r="Z887" s="710"/>
    </row>
    <row r="888" spans="1:26" ht="15.5">
      <c r="A888" s="707"/>
      <c r="B888" s="710"/>
      <c r="C888" s="708"/>
      <c r="D888" s="708"/>
      <c r="E888" s="708"/>
      <c r="F888" s="708"/>
      <c r="G888" s="710"/>
      <c r="H888" s="710"/>
      <c r="I888" s="710"/>
      <c r="J888" s="710"/>
      <c r="K888" s="710"/>
      <c r="L888" s="710"/>
      <c r="M888" s="710"/>
      <c r="N888" s="710"/>
      <c r="O888" s="710"/>
      <c r="P888" s="710"/>
      <c r="Q888" s="710"/>
      <c r="R888" s="710"/>
      <c r="S888" s="710"/>
      <c r="T888" s="710"/>
      <c r="U888" s="710"/>
      <c r="V888" s="710"/>
      <c r="W888" s="710"/>
      <c r="X888" s="710"/>
      <c r="Y888" s="710"/>
      <c r="Z888" s="710"/>
    </row>
    <row r="889" spans="1:26" ht="15.5">
      <c r="A889" s="707"/>
      <c r="B889" s="710"/>
      <c r="C889" s="708"/>
      <c r="D889" s="708"/>
      <c r="E889" s="708"/>
      <c r="F889" s="708"/>
      <c r="G889" s="710"/>
      <c r="H889" s="710"/>
      <c r="I889" s="710"/>
      <c r="J889" s="710"/>
      <c r="K889" s="710"/>
      <c r="L889" s="710"/>
      <c r="M889" s="710"/>
      <c r="N889" s="710"/>
      <c r="O889" s="710"/>
      <c r="P889" s="710"/>
      <c r="Q889" s="710"/>
      <c r="R889" s="710"/>
      <c r="S889" s="710"/>
      <c r="T889" s="710"/>
      <c r="U889" s="710"/>
      <c r="V889" s="710"/>
      <c r="W889" s="710"/>
      <c r="X889" s="710"/>
      <c r="Y889" s="710"/>
      <c r="Z889" s="710"/>
    </row>
    <row r="890" spans="1:26" ht="15.5">
      <c r="A890" s="707"/>
      <c r="B890" s="710"/>
      <c r="C890" s="708"/>
      <c r="D890" s="708"/>
      <c r="E890" s="708"/>
      <c r="F890" s="708"/>
      <c r="G890" s="710"/>
      <c r="H890" s="710"/>
      <c r="I890" s="710"/>
      <c r="J890" s="710"/>
      <c r="K890" s="710"/>
      <c r="L890" s="710"/>
      <c r="M890" s="710"/>
      <c r="N890" s="710"/>
      <c r="O890" s="710"/>
      <c r="P890" s="710"/>
      <c r="Q890" s="710"/>
      <c r="R890" s="710"/>
      <c r="S890" s="710"/>
      <c r="T890" s="710"/>
      <c r="U890" s="710"/>
      <c r="V890" s="710"/>
      <c r="W890" s="710"/>
      <c r="X890" s="710"/>
      <c r="Y890" s="710"/>
      <c r="Z890" s="710"/>
    </row>
    <row r="891" spans="1:26" ht="15.5">
      <c r="A891" s="707"/>
      <c r="B891" s="710"/>
      <c r="C891" s="708"/>
      <c r="D891" s="708"/>
      <c r="E891" s="708"/>
      <c r="F891" s="708"/>
      <c r="G891" s="710"/>
      <c r="H891" s="710"/>
      <c r="I891" s="710"/>
      <c r="J891" s="710"/>
      <c r="K891" s="710"/>
      <c r="L891" s="710"/>
      <c r="M891" s="710"/>
      <c r="N891" s="710"/>
      <c r="O891" s="710"/>
      <c r="P891" s="710"/>
      <c r="Q891" s="710"/>
      <c r="R891" s="710"/>
      <c r="S891" s="710"/>
      <c r="T891" s="710"/>
      <c r="U891" s="710"/>
      <c r="V891" s="710"/>
      <c r="W891" s="710"/>
      <c r="X891" s="710"/>
      <c r="Y891" s="710"/>
      <c r="Z891" s="710"/>
    </row>
    <row r="892" spans="1:26" ht="15.5">
      <c r="A892" s="707"/>
      <c r="B892" s="710"/>
      <c r="C892" s="708"/>
      <c r="D892" s="708"/>
      <c r="E892" s="708"/>
      <c r="F892" s="708"/>
      <c r="G892" s="710"/>
      <c r="H892" s="710"/>
      <c r="I892" s="710"/>
      <c r="J892" s="710"/>
      <c r="K892" s="710"/>
      <c r="L892" s="710"/>
      <c r="M892" s="710"/>
      <c r="N892" s="710"/>
      <c r="O892" s="710"/>
      <c r="P892" s="710"/>
      <c r="Q892" s="710"/>
      <c r="R892" s="710"/>
      <c r="S892" s="710"/>
      <c r="T892" s="710"/>
      <c r="U892" s="710"/>
      <c r="V892" s="710"/>
      <c r="W892" s="710"/>
      <c r="X892" s="710"/>
      <c r="Y892" s="710"/>
      <c r="Z892" s="710"/>
    </row>
    <row r="893" spans="1:26" ht="15.5">
      <c r="A893" s="707"/>
      <c r="B893" s="710"/>
      <c r="C893" s="708"/>
      <c r="D893" s="708"/>
      <c r="E893" s="708"/>
      <c r="F893" s="708"/>
      <c r="G893" s="710"/>
      <c r="H893" s="710"/>
      <c r="I893" s="710"/>
      <c r="J893" s="710"/>
      <c r="K893" s="710"/>
      <c r="L893" s="710"/>
      <c r="M893" s="710"/>
      <c r="N893" s="710"/>
      <c r="O893" s="710"/>
      <c r="P893" s="710"/>
      <c r="Q893" s="710"/>
      <c r="R893" s="710"/>
      <c r="S893" s="710"/>
      <c r="T893" s="710"/>
      <c r="U893" s="710"/>
      <c r="V893" s="710"/>
      <c r="W893" s="710"/>
      <c r="X893" s="710"/>
      <c r="Y893" s="710"/>
      <c r="Z893" s="710"/>
    </row>
    <row r="894" spans="1:26" ht="15.5">
      <c r="A894" s="707"/>
      <c r="B894" s="710"/>
      <c r="C894" s="708"/>
      <c r="D894" s="708"/>
      <c r="E894" s="708"/>
      <c r="F894" s="708"/>
      <c r="G894" s="710"/>
      <c r="H894" s="710"/>
      <c r="I894" s="710"/>
      <c r="J894" s="710"/>
      <c r="K894" s="710"/>
      <c r="L894" s="710"/>
      <c r="M894" s="710"/>
      <c r="N894" s="710"/>
      <c r="O894" s="710"/>
      <c r="P894" s="710"/>
      <c r="Q894" s="710"/>
      <c r="R894" s="710"/>
      <c r="S894" s="710"/>
      <c r="T894" s="710"/>
      <c r="U894" s="710"/>
      <c r="V894" s="710"/>
      <c r="W894" s="710"/>
      <c r="X894" s="710"/>
      <c r="Y894" s="710"/>
      <c r="Z894" s="710"/>
    </row>
    <row r="895" spans="1:26" ht="15.5">
      <c r="A895" s="707"/>
      <c r="B895" s="710"/>
      <c r="C895" s="708"/>
      <c r="D895" s="708"/>
      <c r="E895" s="708"/>
      <c r="F895" s="708"/>
      <c r="G895" s="710"/>
      <c r="H895" s="710"/>
      <c r="I895" s="710"/>
      <c r="J895" s="710"/>
      <c r="K895" s="710"/>
      <c r="L895" s="710"/>
      <c r="M895" s="710"/>
      <c r="N895" s="710"/>
      <c r="O895" s="710"/>
      <c r="P895" s="710"/>
      <c r="Q895" s="710"/>
      <c r="R895" s="710"/>
      <c r="S895" s="710"/>
      <c r="T895" s="710"/>
      <c r="U895" s="710"/>
      <c r="V895" s="710"/>
      <c r="W895" s="710"/>
      <c r="X895" s="710"/>
      <c r="Y895" s="710"/>
      <c r="Z895" s="710"/>
    </row>
    <row r="896" spans="1:26" ht="15.5">
      <c r="A896" s="707"/>
      <c r="B896" s="710"/>
      <c r="C896" s="708"/>
      <c r="D896" s="708"/>
      <c r="E896" s="708"/>
      <c r="F896" s="708"/>
      <c r="G896" s="710"/>
      <c r="H896" s="710"/>
      <c r="I896" s="710"/>
      <c r="J896" s="710"/>
      <c r="K896" s="710"/>
      <c r="L896" s="710"/>
      <c r="M896" s="710"/>
      <c r="N896" s="710"/>
      <c r="O896" s="710"/>
      <c r="P896" s="710"/>
      <c r="Q896" s="710"/>
      <c r="R896" s="710"/>
      <c r="S896" s="710"/>
      <c r="T896" s="710"/>
      <c r="U896" s="710"/>
      <c r="V896" s="710"/>
      <c r="W896" s="710"/>
      <c r="X896" s="710"/>
      <c r="Y896" s="710"/>
      <c r="Z896" s="710"/>
    </row>
    <row r="897" spans="1:26" ht="15.5">
      <c r="A897" s="707"/>
      <c r="B897" s="710"/>
      <c r="C897" s="708"/>
      <c r="D897" s="708"/>
      <c r="E897" s="708"/>
      <c r="F897" s="708"/>
      <c r="G897" s="710"/>
      <c r="H897" s="710"/>
      <c r="I897" s="710"/>
      <c r="J897" s="710"/>
      <c r="K897" s="710"/>
      <c r="L897" s="710"/>
      <c r="M897" s="710"/>
      <c r="N897" s="710"/>
      <c r="O897" s="710"/>
      <c r="P897" s="710"/>
      <c r="Q897" s="710"/>
      <c r="R897" s="710"/>
      <c r="S897" s="710"/>
      <c r="T897" s="710"/>
      <c r="U897" s="710"/>
      <c r="V897" s="710"/>
      <c r="W897" s="710"/>
      <c r="X897" s="710"/>
      <c r="Y897" s="710"/>
      <c r="Z897" s="710"/>
    </row>
    <row r="898" spans="1:26" ht="15.5">
      <c r="A898" s="707"/>
      <c r="B898" s="710"/>
      <c r="C898" s="708"/>
      <c r="D898" s="708"/>
      <c r="E898" s="708"/>
      <c r="F898" s="708"/>
      <c r="G898" s="710"/>
      <c r="H898" s="710"/>
      <c r="I898" s="710"/>
      <c r="J898" s="710"/>
      <c r="K898" s="710"/>
      <c r="L898" s="710"/>
      <c r="M898" s="710"/>
      <c r="N898" s="710"/>
      <c r="O898" s="710"/>
      <c r="P898" s="710"/>
      <c r="Q898" s="710"/>
      <c r="R898" s="710"/>
      <c r="S898" s="710"/>
      <c r="T898" s="710"/>
      <c r="U898" s="710"/>
      <c r="V898" s="710"/>
      <c r="W898" s="710"/>
      <c r="X898" s="710"/>
      <c r="Y898" s="710"/>
      <c r="Z898" s="710"/>
    </row>
    <row r="899" spans="1:26" ht="15.5">
      <c r="A899" s="707"/>
      <c r="B899" s="710"/>
      <c r="C899" s="708"/>
      <c r="D899" s="708"/>
      <c r="E899" s="708"/>
      <c r="F899" s="708"/>
      <c r="G899" s="710"/>
      <c r="H899" s="710"/>
      <c r="I899" s="710"/>
      <c r="J899" s="710"/>
      <c r="K899" s="710"/>
      <c r="L899" s="710"/>
      <c r="M899" s="710"/>
      <c r="N899" s="710"/>
      <c r="O899" s="710"/>
      <c r="P899" s="710"/>
      <c r="Q899" s="710"/>
      <c r="R899" s="710"/>
      <c r="S899" s="710"/>
      <c r="T899" s="710"/>
      <c r="U899" s="710"/>
      <c r="V899" s="710"/>
      <c r="W899" s="710"/>
      <c r="X899" s="710"/>
      <c r="Y899" s="710"/>
      <c r="Z899" s="710"/>
    </row>
    <row r="900" spans="1:26" ht="15.5">
      <c r="A900" s="707"/>
      <c r="B900" s="710"/>
      <c r="C900" s="708"/>
      <c r="D900" s="708"/>
      <c r="E900" s="708"/>
      <c r="F900" s="708"/>
      <c r="G900" s="710"/>
      <c r="H900" s="710"/>
      <c r="I900" s="710"/>
      <c r="J900" s="710"/>
      <c r="K900" s="710"/>
      <c r="L900" s="710"/>
      <c r="M900" s="710"/>
      <c r="N900" s="710"/>
      <c r="O900" s="710"/>
      <c r="P900" s="710"/>
      <c r="Q900" s="710"/>
      <c r="R900" s="710"/>
      <c r="S900" s="710"/>
      <c r="T900" s="710"/>
      <c r="U900" s="710"/>
      <c r="V900" s="710"/>
      <c r="W900" s="710"/>
      <c r="X900" s="710"/>
      <c r="Y900" s="710"/>
      <c r="Z900" s="710"/>
    </row>
    <row r="901" spans="1:26" ht="15.5">
      <c r="A901" s="707"/>
      <c r="B901" s="710"/>
      <c r="C901" s="708"/>
      <c r="D901" s="708"/>
      <c r="E901" s="708"/>
      <c r="F901" s="708"/>
      <c r="G901" s="710"/>
      <c r="H901" s="710"/>
      <c r="I901" s="710"/>
      <c r="J901" s="710"/>
      <c r="K901" s="710"/>
      <c r="L901" s="710"/>
      <c r="M901" s="710"/>
      <c r="N901" s="710"/>
      <c r="O901" s="710"/>
      <c r="P901" s="710"/>
      <c r="Q901" s="710"/>
      <c r="R901" s="710"/>
      <c r="S901" s="710"/>
      <c r="T901" s="710"/>
      <c r="U901" s="710"/>
      <c r="V901" s="710"/>
      <c r="W901" s="710"/>
      <c r="X901" s="710"/>
      <c r="Y901" s="710"/>
      <c r="Z901" s="710"/>
    </row>
    <row r="902" spans="1:26" ht="15.5">
      <c r="A902" s="707"/>
      <c r="B902" s="710"/>
      <c r="C902" s="708"/>
      <c r="D902" s="708"/>
      <c r="E902" s="708"/>
      <c r="F902" s="708"/>
      <c r="G902" s="710"/>
      <c r="H902" s="710"/>
      <c r="I902" s="710"/>
      <c r="J902" s="710"/>
      <c r="K902" s="710"/>
      <c r="L902" s="710"/>
      <c r="M902" s="710"/>
      <c r="N902" s="710"/>
      <c r="O902" s="710"/>
      <c r="P902" s="710"/>
      <c r="Q902" s="710"/>
      <c r="R902" s="710"/>
      <c r="S902" s="710"/>
      <c r="T902" s="710"/>
      <c r="U902" s="710"/>
      <c r="V902" s="710"/>
      <c r="W902" s="710"/>
      <c r="X902" s="710"/>
      <c r="Y902" s="710"/>
      <c r="Z902" s="710"/>
    </row>
    <row r="903" spans="1:26" ht="15.5">
      <c r="A903" s="707"/>
      <c r="B903" s="710"/>
      <c r="C903" s="708"/>
      <c r="D903" s="708"/>
      <c r="E903" s="708"/>
      <c r="F903" s="708"/>
      <c r="G903" s="710"/>
      <c r="H903" s="710"/>
      <c r="I903" s="710"/>
      <c r="J903" s="710"/>
      <c r="K903" s="710"/>
      <c r="L903" s="710"/>
      <c r="M903" s="710"/>
      <c r="N903" s="710"/>
      <c r="O903" s="710"/>
      <c r="P903" s="710"/>
      <c r="Q903" s="710"/>
      <c r="R903" s="710"/>
      <c r="S903" s="710"/>
      <c r="T903" s="710"/>
      <c r="U903" s="710"/>
      <c r="V903" s="710"/>
      <c r="W903" s="710"/>
      <c r="X903" s="710"/>
      <c r="Y903" s="710"/>
      <c r="Z903" s="710"/>
    </row>
    <row r="904" spans="1:26" ht="15.5">
      <c r="A904" s="707"/>
      <c r="B904" s="710"/>
      <c r="C904" s="708"/>
      <c r="D904" s="708"/>
      <c r="E904" s="708"/>
      <c r="F904" s="708"/>
      <c r="G904" s="710"/>
      <c r="H904" s="710"/>
      <c r="I904" s="710"/>
      <c r="J904" s="710"/>
      <c r="K904" s="710"/>
      <c r="L904" s="710"/>
      <c r="M904" s="710"/>
      <c r="N904" s="710"/>
      <c r="O904" s="710"/>
      <c r="P904" s="710"/>
      <c r="Q904" s="710"/>
      <c r="R904" s="710"/>
      <c r="S904" s="710"/>
      <c r="T904" s="710"/>
      <c r="U904" s="710"/>
      <c r="V904" s="710"/>
      <c r="W904" s="710"/>
      <c r="X904" s="710"/>
      <c r="Y904" s="710"/>
      <c r="Z904" s="710"/>
    </row>
    <row r="905" spans="1:26" ht="15.5">
      <c r="A905" s="707"/>
      <c r="B905" s="710"/>
      <c r="C905" s="708"/>
      <c r="D905" s="708"/>
      <c r="E905" s="708"/>
      <c r="F905" s="708"/>
      <c r="G905" s="710"/>
      <c r="H905" s="710"/>
      <c r="I905" s="710"/>
      <c r="J905" s="710"/>
      <c r="K905" s="710"/>
      <c r="L905" s="710"/>
      <c r="M905" s="710"/>
      <c r="N905" s="710"/>
      <c r="O905" s="710"/>
      <c r="P905" s="710"/>
      <c r="Q905" s="710"/>
      <c r="R905" s="710"/>
      <c r="S905" s="710"/>
      <c r="T905" s="710"/>
      <c r="U905" s="710"/>
      <c r="V905" s="710"/>
      <c r="W905" s="710"/>
      <c r="X905" s="710"/>
      <c r="Y905" s="710"/>
      <c r="Z905" s="710"/>
    </row>
    <row r="906" spans="1:26" ht="15.5">
      <c r="A906" s="707"/>
      <c r="B906" s="710"/>
      <c r="C906" s="708"/>
      <c r="D906" s="708"/>
      <c r="E906" s="708"/>
      <c r="F906" s="708"/>
      <c r="G906" s="710"/>
      <c r="H906" s="710"/>
      <c r="I906" s="710"/>
      <c r="J906" s="710"/>
      <c r="K906" s="710"/>
      <c r="L906" s="710"/>
      <c r="M906" s="710"/>
      <c r="N906" s="710"/>
      <c r="O906" s="710"/>
      <c r="P906" s="710"/>
      <c r="Q906" s="710"/>
      <c r="R906" s="710"/>
      <c r="S906" s="710"/>
      <c r="T906" s="710"/>
      <c r="U906" s="710"/>
      <c r="V906" s="710"/>
      <c r="W906" s="710"/>
      <c r="X906" s="710"/>
      <c r="Y906" s="710"/>
      <c r="Z906" s="710"/>
    </row>
    <row r="907" spans="1:26" ht="15.5">
      <c r="A907" s="707"/>
      <c r="B907" s="710"/>
      <c r="C907" s="708"/>
      <c r="D907" s="708"/>
      <c r="E907" s="708"/>
      <c r="F907" s="708"/>
      <c r="G907" s="710"/>
      <c r="H907" s="710"/>
      <c r="I907" s="710"/>
      <c r="J907" s="710"/>
      <c r="K907" s="710"/>
      <c r="L907" s="710"/>
      <c r="M907" s="710"/>
      <c r="N907" s="710"/>
      <c r="O907" s="710"/>
      <c r="P907" s="710"/>
      <c r="Q907" s="710"/>
      <c r="R907" s="710"/>
      <c r="S907" s="710"/>
      <c r="T907" s="710"/>
      <c r="U907" s="710"/>
      <c r="V907" s="710"/>
      <c r="W907" s="710"/>
      <c r="X907" s="710"/>
      <c r="Y907" s="710"/>
      <c r="Z907" s="710"/>
    </row>
    <row r="908" spans="1:26" ht="15.5">
      <c r="A908" s="707"/>
      <c r="B908" s="710"/>
      <c r="C908" s="708"/>
      <c r="D908" s="708"/>
      <c r="E908" s="708"/>
      <c r="F908" s="708"/>
      <c r="G908" s="710"/>
      <c r="H908" s="710"/>
      <c r="I908" s="710"/>
      <c r="J908" s="710"/>
      <c r="K908" s="710"/>
      <c r="L908" s="710"/>
      <c r="M908" s="710"/>
      <c r="N908" s="710"/>
      <c r="O908" s="710"/>
      <c r="P908" s="710"/>
      <c r="Q908" s="710"/>
      <c r="R908" s="710"/>
      <c r="S908" s="710"/>
      <c r="T908" s="710"/>
      <c r="U908" s="710"/>
      <c r="V908" s="710"/>
      <c r="W908" s="710"/>
      <c r="X908" s="710"/>
      <c r="Y908" s="710"/>
      <c r="Z908" s="710"/>
    </row>
    <row r="909" spans="1:26" ht="15.5">
      <c r="A909" s="707"/>
      <c r="B909" s="710"/>
      <c r="C909" s="708"/>
      <c r="D909" s="708"/>
      <c r="E909" s="708"/>
      <c r="F909" s="708"/>
      <c r="G909" s="710"/>
      <c r="H909" s="710"/>
      <c r="I909" s="710"/>
      <c r="J909" s="710"/>
      <c r="K909" s="710"/>
      <c r="L909" s="710"/>
      <c r="M909" s="710"/>
      <c r="N909" s="710"/>
      <c r="O909" s="710"/>
      <c r="P909" s="710"/>
      <c r="Q909" s="710"/>
      <c r="R909" s="710"/>
      <c r="S909" s="710"/>
      <c r="T909" s="710"/>
      <c r="U909" s="710"/>
      <c r="V909" s="710"/>
      <c r="W909" s="710"/>
      <c r="X909" s="710"/>
      <c r="Y909" s="710"/>
      <c r="Z909" s="710"/>
    </row>
    <row r="910" spans="1:26" ht="15.5">
      <c r="A910" s="707"/>
      <c r="B910" s="710"/>
      <c r="C910" s="708"/>
      <c r="D910" s="708"/>
      <c r="E910" s="708"/>
      <c r="F910" s="708"/>
      <c r="G910" s="710"/>
      <c r="H910" s="710"/>
      <c r="I910" s="710"/>
      <c r="J910" s="710"/>
      <c r="K910" s="710"/>
      <c r="L910" s="710"/>
      <c r="M910" s="710"/>
      <c r="N910" s="710"/>
      <c r="O910" s="710"/>
      <c r="P910" s="710"/>
      <c r="Q910" s="710"/>
      <c r="R910" s="710"/>
      <c r="S910" s="710"/>
      <c r="T910" s="710"/>
      <c r="U910" s="710"/>
      <c r="V910" s="710"/>
      <c r="W910" s="710"/>
      <c r="X910" s="710"/>
      <c r="Y910" s="710"/>
      <c r="Z910" s="710"/>
    </row>
    <row r="911" spans="1:26" ht="15.5">
      <c r="A911" s="707"/>
      <c r="B911" s="710"/>
      <c r="C911" s="708"/>
      <c r="D911" s="708"/>
      <c r="E911" s="708"/>
      <c r="F911" s="708"/>
      <c r="G911" s="710"/>
      <c r="H911" s="710"/>
      <c r="I911" s="710"/>
      <c r="J911" s="710"/>
      <c r="K911" s="710"/>
      <c r="L911" s="710"/>
      <c r="M911" s="710"/>
      <c r="N911" s="710"/>
      <c r="O911" s="710"/>
      <c r="P911" s="710"/>
      <c r="Q911" s="710"/>
      <c r="R911" s="710"/>
      <c r="S911" s="710"/>
      <c r="T911" s="710"/>
      <c r="U911" s="710"/>
      <c r="V911" s="710"/>
      <c r="W911" s="710"/>
      <c r="X911" s="710"/>
      <c r="Y911" s="710"/>
      <c r="Z911" s="710"/>
    </row>
    <row r="912" spans="1:26" ht="15.5">
      <c r="A912" s="707"/>
      <c r="B912" s="710"/>
      <c r="C912" s="708"/>
      <c r="D912" s="708"/>
      <c r="E912" s="708"/>
      <c r="F912" s="708"/>
      <c r="G912" s="710"/>
      <c r="H912" s="710"/>
      <c r="I912" s="710"/>
      <c r="J912" s="710"/>
      <c r="K912" s="710"/>
      <c r="L912" s="710"/>
      <c r="M912" s="710"/>
      <c r="N912" s="710"/>
      <c r="O912" s="710"/>
      <c r="P912" s="710"/>
      <c r="Q912" s="710"/>
      <c r="R912" s="710"/>
      <c r="S912" s="710"/>
      <c r="T912" s="710"/>
      <c r="U912" s="710"/>
      <c r="V912" s="710"/>
      <c r="W912" s="710"/>
      <c r="X912" s="710"/>
      <c r="Y912" s="710"/>
      <c r="Z912" s="710"/>
    </row>
    <row r="913" spans="1:26" ht="15.5">
      <c r="A913" s="707"/>
      <c r="B913" s="710"/>
      <c r="C913" s="708"/>
      <c r="D913" s="708"/>
      <c r="E913" s="708"/>
      <c r="F913" s="708"/>
      <c r="G913" s="710"/>
      <c r="H913" s="710"/>
      <c r="I913" s="710"/>
      <c r="J913" s="710"/>
      <c r="K913" s="710"/>
      <c r="L913" s="710"/>
      <c r="M913" s="710"/>
      <c r="N913" s="710"/>
      <c r="O913" s="710"/>
      <c r="P913" s="710"/>
      <c r="Q913" s="710"/>
      <c r="R913" s="710"/>
      <c r="S913" s="710"/>
      <c r="T913" s="710"/>
      <c r="U913" s="710"/>
      <c r="V913" s="710"/>
      <c r="W913" s="710"/>
      <c r="X913" s="710"/>
      <c r="Y913" s="710"/>
      <c r="Z913" s="710"/>
    </row>
    <row r="914" spans="1:26" ht="15.5">
      <c r="A914" s="707"/>
      <c r="B914" s="710"/>
      <c r="C914" s="708"/>
      <c r="D914" s="708"/>
      <c r="E914" s="708"/>
      <c r="F914" s="708"/>
      <c r="G914" s="710"/>
      <c r="H914" s="710"/>
      <c r="I914" s="710"/>
      <c r="J914" s="710"/>
      <c r="K914" s="710"/>
      <c r="L914" s="710"/>
      <c r="M914" s="710"/>
      <c r="N914" s="710"/>
      <c r="O914" s="710"/>
      <c r="P914" s="710"/>
      <c r="Q914" s="710"/>
      <c r="R914" s="710"/>
      <c r="S914" s="710"/>
      <c r="T914" s="710"/>
      <c r="U914" s="710"/>
      <c r="V914" s="710"/>
      <c r="W914" s="710"/>
      <c r="X914" s="710"/>
      <c r="Y914" s="710"/>
      <c r="Z914" s="710"/>
    </row>
    <row r="915" spans="1:26" ht="15.5">
      <c r="A915" s="707"/>
      <c r="B915" s="710"/>
      <c r="C915" s="708"/>
      <c r="D915" s="708"/>
      <c r="E915" s="708"/>
      <c r="F915" s="708"/>
      <c r="G915" s="710"/>
      <c r="H915" s="710"/>
      <c r="I915" s="710"/>
      <c r="J915" s="710"/>
      <c r="K915" s="710"/>
      <c r="L915" s="710"/>
      <c r="M915" s="710"/>
      <c r="N915" s="710"/>
      <c r="O915" s="710"/>
      <c r="P915" s="710"/>
      <c r="Q915" s="710"/>
      <c r="R915" s="710"/>
      <c r="S915" s="710"/>
      <c r="T915" s="710"/>
      <c r="U915" s="710"/>
      <c r="V915" s="710"/>
      <c r="W915" s="710"/>
      <c r="X915" s="710"/>
      <c r="Y915" s="710"/>
      <c r="Z915" s="710"/>
    </row>
    <row r="916" spans="1:26" ht="15.5">
      <c r="A916" s="707"/>
      <c r="B916" s="710"/>
      <c r="C916" s="708"/>
      <c r="D916" s="708"/>
      <c r="E916" s="708"/>
      <c r="F916" s="708"/>
      <c r="G916" s="710"/>
      <c r="H916" s="710"/>
      <c r="I916" s="710"/>
      <c r="J916" s="710"/>
      <c r="K916" s="710"/>
      <c r="L916" s="710"/>
      <c r="M916" s="710"/>
      <c r="N916" s="710"/>
      <c r="O916" s="710"/>
      <c r="P916" s="710"/>
      <c r="Q916" s="710"/>
      <c r="R916" s="710"/>
      <c r="S916" s="710"/>
      <c r="T916" s="710"/>
      <c r="U916" s="710"/>
      <c r="V916" s="710"/>
      <c r="W916" s="710"/>
      <c r="X916" s="710"/>
      <c r="Y916" s="710"/>
      <c r="Z916" s="710"/>
    </row>
    <row r="917" spans="1:26" ht="15.5">
      <c r="A917" s="707"/>
      <c r="B917" s="710"/>
      <c r="C917" s="708"/>
      <c r="D917" s="708"/>
      <c r="E917" s="708"/>
      <c r="F917" s="708"/>
      <c r="G917" s="710"/>
      <c r="H917" s="710"/>
      <c r="I917" s="710"/>
      <c r="J917" s="710"/>
      <c r="K917" s="710"/>
      <c r="L917" s="710"/>
      <c r="M917" s="710"/>
      <c r="N917" s="710"/>
      <c r="O917" s="710"/>
      <c r="P917" s="710"/>
      <c r="Q917" s="710"/>
      <c r="R917" s="710"/>
      <c r="S917" s="710"/>
      <c r="T917" s="710"/>
      <c r="U917" s="710"/>
      <c r="V917" s="710"/>
      <c r="W917" s="710"/>
      <c r="X917" s="710"/>
      <c r="Y917" s="710"/>
      <c r="Z917" s="710"/>
    </row>
    <row r="918" spans="1:26" ht="15.5">
      <c r="A918" s="707"/>
      <c r="B918" s="710"/>
      <c r="C918" s="708"/>
      <c r="D918" s="708"/>
      <c r="E918" s="708"/>
      <c r="F918" s="708"/>
      <c r="G918" s="710"/>
      <c r="H918" s="710"/>
      <c r="I918" s="710"/>
      <c r="J918" s="710"/>
      <c r="K918" s="710"/>
      <c r="L918" s="710"/>
      <c r="M918" s="710"/>
      <c r="N918" s="710"/>
      <c r="O918" s="710"/>
      <c r="P918" s="710"/>
      <c r="Q918" s="710"/>
      <c r="R918" s="710"/>
      <c r="S918" s="710"/>
      <c r="T918" s="710"/>
      <c r="U918" s="710"/>
      <c r="V918" s="710"/>
      <c r="W918" s="710"/>
      <c r="X918" s="710"/>
      <c r="Y918" s="710"/>
      <c r="Z918" s="710"/>
    </row>
    <row r="919" spans="1:26" ht="15.5">
      <c r="A919" s="707"/>
      <c r="B919" s="710"/>
      <c r="C919" s="708"/>
      <c r="D919" s="708"/>
      <c r="E919" s="708"/>
      <c r="F919" s="708"/>
      <c r="G919" s="710"/>
      <c r="H919" s="710"/>
      <c r="I919" s="710"/>
      <c r="J919" s="710"/>
      <c r="K919" s="710"/>
      <c r="L919" s="710"/>
      <c r="M919" s="710"/>
      <c r="N919" s="710"/>
      <c r="O919" s="710"/>
      <c r="P919" s="710"/>
      <c r="Q919" s="710"/>
      <c r="R919" s="710"/>
      <c r="S919" s="710"/>
      <c r="T919" s="710"/>
      <c r="U919" s="710"/>
      <c r="V919" s="710"/>
      <c r="W919" s="710"/>
      <c r="X919" s="710"/>
      <c r="Y919" s="710"/>
      <c r="Z919" s="710"/>
    </row>
    <row r="920" spans="1:26" ht="15.5">
      <c r="A920" s="707"/>
      <c r="B920" s="710"/>
      <c r="C920" s="708"/>
      <c r="D920" s="708"/>
      <c r="E920" s="708"/>
      <c r="F920" s="708"/>
      <c r="G920" s="710"/>
      <c r="H920" s="710"/>
      <c r="I920" s="710"/>
      <c r="J920" s="710"/>
      <c r="K920" s="710"/>
      <c r="L920" s="710"/>
      <c r="M920" s="710"/>
      <c r="N920" s="710"/>
      <c r="O920" s="710"/>
      <c r="P920" s="710"/>
      <c r="Q920" s="710"/>
      <c r="R920" s="710"/>
      <c r="S920" s="710"/>
      <c r="T920" s="710"/>
      <c r="U920" s="710"/>
      <c r="V920" s="710"/>
      <c r="W920" s="710"/>
      <c r="X920" s="710"/>
      <c r="Y920" s="710"/>
      <c r="Z920" s="710"/>
    </row>
    <row r="921" spans="1:26" ht="15.5">
      <c r="A921" s="707"/>
      <c r="B921" s="710"/>
      <c r="C921" s="708"/>
      <c r="D921" s="708"/>
      <c r="E921" s="708"/>
      <c r="F921" s="708"/>
      <c r="G921" s="710"/>
      <c r="H921" s="710"/>
      <c r="I921" s="710"/>
      <c r="J921" s="710"/>
      <c r="K921" s="710"/>
      <c r="L921" s="710"/>
      <c r="M921" s="710"/>
      <c r="N921" s="710"/>
      <c r="O921" s="710"/>
      <c r="P921" s="710"/>
      <c r="Q921" s="710"/>
      <c r="R921" s="710"/>
      <c r="S921" s="710"/>
      <c r="T921" s="710"/>
      <c r="U921" s="710"/>
      <c r="V921" s="710"/>
      <c r="W921" s="710"/>
      <c r="X921" s="710"/>
      <c r="Y921" s="710"/>
      <c r="Z921" s="710"/>
    </row>
    <row r="922" spans="1:26" ht="15.5">
      <c r="A922" s="707"/>
      <c r="B922" s="710"/>
      <c r="C922" s="708"/>
      <c r="D922" s="708"/>
      <c r="E922" s="708"/>
      <c r="F922" s="708"/>
      <c r="G922" s="710"/>
      <c r="H922" s="710"/>
      <c r="I922" s="710"/>
      <c r="J922" s="710"/>
      <c r="K922" s="710"/>
      <c r="L922" s="710"/>
      <c r="M922" s="710"/>
      <c r="N922" s="710"/>
      <c r="O922" s="710"/>
      <c r="P922" s="710"/>
      <c r="Q922" s="710"/>
      <c r="R922" s="710"/>
      <c r="S922" s="710"/>
      <c r="T922" s="710"/>
      <c r="U922" s="710"/>
      <c r="V922" s="710"/>
      <c r="W922" s="710"/>
      <c r="X922" s="710"/>
      <c r="Y922" s="710"/>
      <c r="Z922" s="710"/>
    </row>
    <row r="923" spans="1:26" ht="15.5">
      <c r="A923" s="707"/>
      <c r="B923" s="710"/>
      <c r="C923" s="708"/>
      <c r="D923" s="708"/>
      <c r="E923" s="708"/>
      <c r="F923" s="708"/>
      <c r="G923" s="710"/>
      <c r="H923" s="710"/>
      <c r="I923" s="710"/>
      <c r="J923" s="710"/>
      <c r="K923" s="710"/>
      <c r="L923" s="710"/>
      <c r="M923" s="710"/>
      <c r="N923" s="710"/>
      <c r="O923" s="710"/>
      <c r="P923" s="710"/>
      <c r="Q923" s="710"/>
      <c r="R923" s="710"/>
      <c r="S923" s="710"/>
      <c r="T923" s="710"/>
      <c r="U923" s="710"/>
      <c r="V923" s="710"/>
      <c r="W923" s="710"/>
      <c r="X923" s="710"/>
      <c r="Y923" s="710"/>
      <c r="Z923" s="710"/>
    </row>
    <row r="924" spans="1:26" ht="15.5">
      <c r="A924" s="707"/>
      <c r="B924" s="710"/>
      <c r="C924" s="708"/>
      <c r="D924" s="708"/>
      <c r="E924" s="708"/>
      <c r="F924" s="708"/>
      <c r="G924" s="710"/>
      <c r="H924" s="710"/>
      <c r="I924" s="710"/>
      <c r="J924" s="710"/>
      <c r="K924" s="710"/>
      <c r="L924" s="710"/>
      <c r="M924" s="710"/>
      <c r="N924" s="710"/>
      <c r="O924" s="710"/>
      <c r="P924" s="710"/>
      <c r="Q924" s="710"/>
      <c r="R924" s="710"/>
      <c r="S924" s="710"/>
      <c r="T924" s="710"/>
      <c r="U924" s="710"/>
      <c r="V924" s="710"/>
      <c r="W924" s="710"/>
      <c r="X924" s="710"/>
      <c r="Y924" s="710"/>
      <c r="Z924" s="710"/>
    </row>
    <row r="925" spans="1:26" ht="15.5">
      <c r="A925" s="707"/>
      <c r="B925" s="710"/>
      <c r="C925" s="708"/>
      <c r="D925" s="708"/>
      <c r="E925" s="708"/>
      <c r="F925" s="708"/>
      <c r="G925" s="710"/>
      <c r="H925" s="710"/>
      <c r="I925" s="710"/>
      <c r="J925" s="710"/>
      <c r="K925" s="710"/>
      <c r="L925" s="710"/>
      <c r="M925" s="710"/>
      <c r="N925" s="710"/>
      <c r="O925" s="710"/>
      <c r="P925" s="710"/>
      <c r="Q925" s="710"/>
      <c r="R925" s="710"/>
      <c r="S925" s="710"/>
      <c r="T925" s="710"/>
      <c r="U925" s="710"/>
      <c r="V925" s="710"/>
      <c r="W925" s="710"/>
      <c r="X925" s="710"/>
      <c r="Y925" s="710"/>
      <c r="Z925" s="710"/>
    </row>
    <row r="926" spans="1:26" ht="15.5">
      <c r="A926" s="707"/>
      <c r="B926" s="710"/>
      <c r="C926" s="708"/>
      <c r="D926" s="708"/>
      <c r="E926" s="708"/>
      <c r="F926" s="708"/>
      <c r="G926" s="710"/>
      <c r="H926" s="710"/>
      <c r="I926" s="710"/>
      <c r="J926" s="710"/>
      <c r="K926" s="710"/>
      <c r="L926" s="710"/>
      <c r="M926" s="710"/>
      <c r="N926" s="710"/>
      <c r="O926" s="710"/>
      <c r="P926" s="710"/>
      <c r="Q926" s="710"/>
      <c r="R926" s="710"/>
      <c r="S926" s="710"/>
      <c r="T926" s="710"/>
      <c r="U926" s="710"/>
      <c r="V926" s="710"/>
      <c r="W926" s="710"/>
      <c r="X926" s="710"/>
      <c r="Y926" s="710"/>
      <c r="Z926" s="710"/>
    </row>
    <row r="927" spans="1:26" ht="15.5">
      <c r="A927" s="707"/>
      <c r="B927" s="710"/>
      <c r="C927" s="708"/>
      <c r="D927" s="708"/>
      <c r="E927" s="708"/>
      <c r="F927" s="708"/>
      <c r="G927" s="710"/>
      <c r="H927" s="710"/>
      <c r="I927" s="710"/>
      <c r="J927" s="710"/>
      <c r="K927" s="710"/>
      <c r="L927" s="710"/>
      <c r="M927" s="710"/>
      <c r="N927" s="710"/>
      <c r="O927" s="710"/>
      <c r="P927" s="710"/>
      <c r="Q927" s="710"/>
      <c r="R927" s="710"/>
      <c r="S927" s="710"/>
      <c r="T927" s="710"/>
      <c r="U927" s="710"/>
      <c r="V927" s="710"/>
      <c r="W927" s="710"/>
      <c r="X927" s="710"/>
      <c r="Y927" s="710"/>
      <c r="Z927" s="710"/>
    </row>
    <row r="928" spans="1:26" ht="15.5">
      <c r="A928" s="707"/>
      <c r="B928" s="710"/>
      <c r="C928" s="708"/>
      <c r="D928" s="708"/>
      <c r="E928" s="708"/>
      <c r="F928" s="708"/>
      <c r="G928" s="710"/>
      <c r="H928" s="710"/>
      <c r="I928" s="710"/>
      <c r="J928" s="710"/>
      <c r="K928" s="710"/>
      <c r="L928" s="710"/>
      <c r="M928" s="710"/>
      <c r="N928" s="710"/>
      <c r="O928" s="710"/>
      <c r="P928" s="710"/>
      <c r="Q928" s="710"/>
      <c r="R928" s="710"/>
      <c r="S928" s="710"/>
      <c r="T928" s="710"/>
      <c r="U928" s="710"/>
      <c r="V928" s="710"/>
      <c r="W928" s="710"/>
      <c r="X928" s="710"/>
      <c r="Y928" s="710"/>
      <c r="Z928" s="710"/>
    </row>
    <row r="929" spans="1:26" ht="15.5">
      <c r="A929" s="707"/>
      <c r="B929" s="710"/>
      <c r="C929" s="708"/>
      <c r="D929" s="708"/>
      <c r="E929" s="708"/>
      <c r="F929" s="708"/>
      <c r="G929" s="710"/>
      <c r="H929" s="710"/>
      <c r="I929" s="710"/>
      <c r="J929" s="710"/>
      <c r="K929" s="710"/>
      <c r="L929" s="710"/>
      <c r="M929" s="710"/>
      <c r="N929" s="710"/>
      <c r="O929" s="710"/>
      <c r="P929" s="710"/>
      <c r="Q929" s="710"/>
      <c r="R929" s="710"/>
      <c r="S929" s="710"/>
      <c r="T929" s="710"/>
      <c r="U929" s="710"/>
      <c r="V929" s="710"/>
      <c r="W929" s="710"/>
      <c r="X929" s="710"/>
      <c r="Y929" s="710"/>
      <c r="Z929" s="710"/>
    </row>
    <row r="930" spans="1:26" ht="15.5">
      <c r="A930" s="707"/>
      <c r="B930" s="710"/>
      <c r="C930" s="708"/>
      <c r="D930" s="708"/>
      <c r="E930" s="708"/>
      <c r="F930" s="708"/>
      <c r="G930" s="710"/>
      <c r="H930" s="710"/>
      <c r="I930" s="710"/>
      <c r="J930" s="710"/>
      <c r="K930" s="710"/>
      <c r="L930" s="710"/>
      <c r="M930" s="710"/>
      <c r="N930" s="710"/>
      <c r="O930" s="710"/>
      <c r="P930" s="710"/>
      <c r="Q930" s="710"/>
      <c r="R930" s="710"/>
      <c r="S930" s="710"/>
      <c r="T930" s="710"/>
      <c r="U930" s="710"/>
      <c r="V930" s="710"/>
      <c r="W930" s="710"/>
      <c r="X930" s="710"/>
      <c r="Y930" s="710"/>
      <c r="Z930" s="710"/>
    </row>
    <row r="931" spans="1:26" ht="15.5">
      <c r="A931" s="707"/>
      <c r="B931" s="710"/>
      <c r="C931" s="708"/>
      <c r="D931" s="708"/>
      <c r="E931" s="708"/>
      <c r="F931" s="708"/>
      <c r="G931" s="710"/>
      <c r="H931" s="710"/>
      <c r="I931" s="710"/>
      <c r="J931" s="710"/>
      <c r="K931" s="710"/>
      <c r="L931" s="710"/>
      <c r="M931" s="710"/>
      <c r="N931" s="710"/>
      <c r="O931" s="710"/>
      <c r="P931" s="710"/>
      <c r="Q931" s="710"/>
      <c r="R931" s="710"/>
      <c r="S931" s="710"/>
      <c r="T931" s="710"/>
      <c r="U931" s="710"/>
      <c r="V931" s="710"/>
      <c r="W931" s="710"/>
      <c r="X931" s="710"/>
      <c r="Y931" s="710"/>
      <c r="Z931" s="710"/>
    </row>
    <row r="932" spans="1:26" ht="15.5">
      <c r="A932" s="707"/>
      <c r="B932" s="710"/>
      <c r="C932" s="708"/>
      <c r="D932" s="708"/>
      <c r="E932" s="708"/>
      <c r="F932" s="708"/>
      <c r="G932" s="710"/>
      <c r="H932" s="710"/>
      <c r="I932" s="710"/>
      <c r="J932" s="710"/>
      <c r="K932" s="710"/>
      <c r="L932" s="710"/>
      <c r="M932" s="710"/>
      <c r="N932" s="710"/>
      <c r="O932" s="710"/>
      <c r="P932" s="710"/>
      <c r="Q932" s="710"/>
      <c r="R932" s="710"/>
      <c r="S932" s="710"/>
      <c r="T932" s="710"/>
      <c r="U932" s="710"/>
      <c r="V932" s="710"/>
      <c r="W932" s="710"/>
      <c r="X932" s="710"/>
      <c r="Y932" s="710"/>
      <c r="Z932" s="710"/>
    </row>
    <row r="933" spans="1:26" ht="15.5">
      <c r="A933" s="707"/>
      <c r="B933" s="710"/>
      <c r="C933" s="708"/>
      <c r="D933" s="708"/>
      <c r="E933" s="708"/>
      <c r="F933" s="708"/>
      <c r="G933" s="710"/>
      <c r="H933" s="710"/>
      <c r="I933" s="710"/>
      <c r="J933" s="710"/>
      <c r="K933" s="710"/>
      <c r="L933" s="710"/>
      <c r="M933" s="710"/>
      <c r="N933" s="710"/>
      <c r="O933" s="710"/>
      <c r="P933" s="710"/>
      <c r="Q933" s="710"/>
      <c r="R933" s="710"/>
      <c r="S933" s="710"/>
      <c r="T933" s="710"/>
      <c r="U933" s="710"/>
      <c r="V933" s="710"/>
      <c r="W933" s="710"/>
      <c r="X933" s="710"/>
      <c r="Y933" s="710"/>
      <c r="Z933" s="710"/>
    </row>
    <row r="934" spans="1:26" ht="15.5">
      <c r="A934" s="707"/>
      <c r="B934" s="710"/>
      <c r="C934" s="708"/>
      <c r="D934" s="708"/>
      <c r="E934" s="708"/>
      <c r="F934" s="708"/>
      <c r="G934" s="710"/>
      <c r="H934" s="710"/>
      <c r="I934" s="710"/>
      <c r="J934" s="710"/>
      <c r="K934" s="710"/>
      <c r="L934" s="710"/>
      <c r="M934" s="710"/>
      <c r="N934" s="710"/>
      <c r="O934" s="710"/>
      <c r="P934" s="710"/>
      <c r="Q934" s="710"/>
      <c r="R934" s="710"/>
      <c r="S934" s="710"/>
      <c r="T934" s="710"/>
      <c r="U934" s="710"/>
      <c r="V934" s="710"/>
      <c r="W934" s="710"/>
      <c r="X934" s="710"/>
      <c r="Y934" s="710"/>
      <c r="Z934" s="710"/>
    </row>
    <row r="935" spans="1:26" ht="15.5">
      <c r="A935" s="707"/>
      <c r="B935" s="710"/>
      <c r="C935" s="708"/>
      <c r="D935" s="708"/>
      <c r="E935" s="708"/>
      <c r="F935" s="708"/>
      <c r="G935" s="710"/>
      <c r="H935" s="710"/>
      <c r="I935" s="710"/>
      <c r="J935" s="710"/>
      <c r="K935" s="710"/>
      <c r="L935" s="710"/>
      <c r="M935" s="710"/>
      <c r="N935" s="710"/>
      <c r="O935" s="710"/>
      <c r="P935" s="710"/>
      <c r="Q935" s="710"/>
      <c r="R935" s="710"/>
      <c r="S935" s="710"/>
      <c r="T935" s="710"/>
      <c r="U935" s="710"/>
      <c r="V935" s="710"/>
      <c r="W935" s="710"/>
      <c r="X935" s="710"/>
      <c r="Y935" s="710"/>
      <c r="Z935" s="710"/>
    </row>
    <row r="936" spans="1:26" ht="15.5">
      <c r="A936" s="707"/>
      <c r="B936" s="710"/>
      <c r="C936" s="708"/>
      <c r="D936" s="708"/>
      <c r="E936" s="708"/>
      <c r="F936" s="708"/>
      <c r="G936" s="710"/>
      <c r="H936" s="710"/>
      <c r="I936" s="710"/>
      <c r="J936" s="710"/>
      <c r="K936" s="710"/>
      <c r="L936" s="710"/>
      <c r="M936" s="710"/>
      <c r="N936" s="710"/>
      <c r="O936" s="710"/>
      <c r="P936" s="710"/>
      <c r="Q936" s="710"/>
      <c r="R936" s="710"/>
      <c r="S936" s="710"/>
      <c r="T936" s="710"/>
      <c r="U936" s="710"/>
      <c r="V936" s="710"/>
      <c r="W936" s="710"/>
      <c r="X936" s="710"/>
      <c r="Y936" s="710"/>
      <c r="Z936" s="710"/>
    </row>
    <row r="937" spans="1:26" ht="15.5">
      <c r="A937" s="707"/>
      <c r="B937" s="710"/>
      <c r="C937" s="708"/>
      <c r="D937" s="708"/>
      <c r="E937" s="708"/>
      <c r="F937" s="708"/>
      <c r="G937" s="710"/>
      <c r="H937" s="710"/>
      <c r="I937" s="710"/>
      <c r="J937" s="710"/>
      <c r="K937" s="710"/>
      <c r="L937" s="710"/>
      <c r="M937" s="710"/>
      <c r="N937" s="710"/>
      <c r="O937" s="710"/>
      <c r="P937" s="710"/>
      <c r="Q937" s="710"/>
      <c r="R937" s="710"/>
      <c r="S937" s="710"/>
      <c r="T937" s="710"/>
      <c r="U937" s="710"/>
      <c r="V937" s="710"/>
      <c r="W937" s="710"/>
      <c r="X937" s="710"/>
      <c r="Y937" s="710"/>
      <c r="Z937" s="710"/>
    </row>
    <row r="938" spans="1:26" ht="15.5">
      <c r="A938" s="707"/>
      <c r="B938" s="710"/>
      <c r="C938" s="708"/>
      <c r="D938" s="708"/>
      <c r="E938" s="708"/>
      <c r="F938" s="708"/>
      <c r="G938" s="710"/>
      <c r="H938" s="710"/>
      <c r="I938" s="710"/>
      <c r="J938" s="710"/>
      <c r="K938" s="710"/>
      <c r="L938" s="710"/>
      <c r="M938" s="710"/>
      <c r="N938" s="710"/>
      <c r="O938" s="710"/>
      <c r="P938" s="710"/>
      <c r="Q938" s="710"/>
      <c r="R938" s="710"/>
      <c r="S938" s="710"/>
      <c r="T938" s="710"/>
      <c r="U938" s="710"/>
      <c r="V938" s="710"/>
      <c r="W938" s="710"/>
      <c r="X938" s="710"/>
      <c r="Y938" s="710"/>
      <c r="Z938" s="710"/>
    </row>
    <row r="939" spans="1:26" ht="15.5">
      <c r="A939" s="707"/>
      <c r="B939" s="710"/>
      <c r="C939" s="708"/>
      <c r="D939" s="708"/>
      <c r="E939" s="708"/>
      <c r="F939" s="708"/>
      <c r="G939" s="710"/>
      <c r="H939" s="710"/>
      <c r="I939" s="710"/>
      <c r="J939" s="710"/>
      <c r="K939" s="710"/>
      <c r="L939" s="710"/>
      <c r="M939" s="710"/>
      <c r="N939" s="710"/>
      <c r="O939" s="710"/>
      <c r="P939" s="710"/>
      <c r="Q939" s="710"/>
      <c r="R939" s="710"/>
      <c r="S939" s="710"/>
      <c r="T939" s="710"/>
      <c r="U939" s="710"/>
      <c r="V939" s="710"/>
      <c r="W939" s="710"/>
      <c r="X939" s="710"/>
      <c r="Y939" s="710"/>
      <c r="Z939" s="710"/>
    </row>
    <row r="940" spans="1:26" ht="15.5">
      <c r="A940" s="707"/>
      <c r="B940" s="710"/>
      <c r="C940" s="708"/>
      <c r="D940" s="708"/>
      <c r="E940" s="708"/>
      <c r="F940" s="708"/>
      <c r="G940" s="710"/>
      <c r="H940" s="710"/>
      <c r="I940" s="710"/>
      <c r="J940" s="710"/>
      <c r="K940" s="710"/>
      <c r="L940" s="710"/>
      <c r="M940" s="710"/>
      <c r="N940" s="710"/>
      <c r="O940" s="710"/>
      <c r="P940" s="710"/>
      <c r="Q940" s="710"/>
      <c r="R940" s="710"/>
      <c r="S940" s="710"/>
      <c r="T940" s="710"/>
      <c r="U940" s="710"/>
      <c r="V940" s="710"/>
      <c r="W940" s="710"/>
      <c r="X940" s="710"/>
      <c r="Y940" s="710"/>
      <c r="Z940" s="710"/>
    </row>
    <row r="941" spans="1:26" ht="15.5">
      <c r="A941" s="707"/>
      <c r="B941" s="710"/>
      <c r="C941" s="708"/>
      <c r="D941" s="708"/>
      <c r="E941" s="708"/>
      <c r="F941" s="708"/>
      <c r="G941" s="710"/>
      <c r="H941" s="710"/>
      <c r="I941" s="710"/>
      <c r="J941" s="710"/>
      <c r="K941" s="710"/>
      <c r="L941" s="710"/>
      <c r="M941" s="710"/>
      <c r="N941" s="710"/>
      <c r="O941" s="710"/>
      <c r="P941" s="710"/>
      <c r="Q941" s="710"/>
      <c r="R941" s="710"/>
      <c r="S941" s="710"/>
      <c r="T941" s="710"/>
      <c r="U941" s="710"/>
      <c r="V941" s="710"/>
      <c r="W941" s="710"/>
      <c r="X941" s="710"/>
      <c r="Y941" s="710"/>
      <c r="Z941" s="710"/>
    </row>
    <row r="942" spans="1:26" ht="15.5">
      <c r="A942" s="707"/>
      <c r="B942" s="710"/>
      <c r="C942" s="708"/>
      <c r="D942" s="708"/>
      <c r="E942" s="708"/>
      <c r="F942" s="708"/>
      <c r="G942" s="710"/>
      <c r="H942" s="710"/>
      <c r="I942" s="710"/>
      <c r="J942" s="710"/>
      <c r="K942" s="710"/>
      <c r="L942" s="710"/>
      <c r="M942" s="710"/>
      <c r="N942" s="710"/>
      <c r="O942" s="710"/>
      <c r="P942" s="710"/>
      <c r="Q942" s="710"/>
      <c r="R942" s="710"/>
      <c r="S942" s="710"/>
      <c r="T942" s="710"/>
      <c r="U942" s="710"/>
      <c r="V942" s="710"/>
      <c r="W942" s="710"/>
      <c r="X942" s="710"/>
      <c r="Y942" s="710"/>
      <c r="Z942" s="710"/>
    </row>
    <row r="943" spans="1:26" ht="15.5">
      <c r="A943" s="707"/>
      <c r="B943" s="710"/>
      <c r="C943" s="708"/>
      <c r="D943" s="708"/>
      <c r="E943" s="708"/>
      <c r="F943" s="708"/>
      <c r="G943" s="710"/>
      <c r="H943" s="710"/>
      <c r="I943" s="710"/>
      <c r="J943" s="710"/>
      <c r="K943" s="710"/>
      <c r="L943" s="710"/>
      <c r="M943" s="710"/>
      <c r="N943" s="710"/>
      <c r="O943" s="710"/>
      <c r="P943" s="710"/>
      <c r="Q943" s="710"/>
      <c r="R943" s="710"/>
      <c r="S943" s="710"/>
      <c r="T943" s="710"/>
      <c r="U943" s="710"/>
      <c r="V943" s="710"/>
      <c r="W943" s="710"/>
      <c r="X943" s="710"/>
      <c r="Y943" s="710"/>
      <c r="Z943" s="710"/>
    </row>
    <row r="944" spans="1:26" ht="15.5">
      <c r="A944" s="707"/>
      <c r="B944" s="710"/>
      <c r="C944" s="708"/>
      <c r="D944" s="708"/>
      <c r="E944" s="708"/>
      <c r="F944" s="708"/>
      <c r="G944" s="710"/>
      <c r="H944" s="710"/>
      <c r="I944" s="710"/>
      <c r="J944" s="710"/>
      <c r="K944" s="710"/>
      <c r="L944" s="710"/>
      <c r="M944" s="710"/>
      <c r="N944" s="710"/>
      <c r="O944" s="710"/>
      <c r="P944" s="710"/>
      <c r="Q944" s="710"/>
      <c r="R944" s="710"/>
      <c r="S944" s="710"/>
      <c r="T944" s="710"/>
      <c r="U944" s="710"/>
      <c r="V944" s="710"/>
      <c r="W944" s="710"/>
      <c r="X944" s="710"/>
      <c r="Y944" s="710"/>
      <c r="Z944" s="710"/>
    </row>
    <row r="945" spans="1:26" ht="15.5">
      <c r="A945" s="707"/>
      <c r="B945" s="710"/>
      <c r="C945" s="708"/>
      <c r="D945" s="708"/>
      <c r="E945" s="708"/>
      <c r="F945" s="708"/>
      <c r="G945" s="710"/>
      <c r="H945" s="710"/>
      <c r="I945" s="710"/>
      <c r="J945" s="710"/>
      <c r="K945" s="710"/>
      <c r="L945" s="710"/>
      <c r="M945" s="710"/>
      <c r="N945" s="710"/>
      <c r="O945" s="710"/>
      <c r="P945" s="710"/>
      <c r="Q945" s="710"/>
      <c r="R945" s="710"/>
      <c r="S945" s="710"/>
      <c r="T945" s="710"/>
      <c r="U945" s="710"/>
      <c r="V945" s="710"/>
      <c r="W945" s="710"/>
      <c r="X945" s="710"/>
      <c r="Y945" s="710"/>
      <c r="Z945" s="710"/>
    </row>
    <row r="946" spans="1:26" ht="15.5">
      <c r="A946" s="707"/>
      <c r="B946" s="710"/>
      <c r="C946" s="708"/>
      <c r="D946" s="708"/>
      <c r="E946" s="708"/>
      <c r="F946" s="708"/>
      <c r="G946" s="710"/>
      <c r="H946" s="710"/>
      <c r="I946" s="710"/>
      <c r="J946" s="710"/>
      <c r="K946" s="710"/>
      <c r="L946" s="710"/>
      <c r="M946" s="710"/>
      <c r="N946" s="710"/>
      <c r="O946" s="710"/>
      <c r="P946" s="710"/>
      <c r="Q946" s="710"/>
      <c r="R946" s="710"/>
      <c r="S946" s="710"/>
      <c r="T946" s="710"/>
      <c r="U946" s="710"/>
      <c r="V946" s="710"/>
      <c r="W946" s="710"/>
      <c r="X946" s="710"/>
      <c r="Y946" s="710"/>
      <c r="Z946" s="710"/>
    </row>
    <row r="947" spans="1:26" ht="15.5">
      <c r="A947" s="707"/>
      <c r="B947" s="710"/>
      <c r="C947" s="708"/>
      <c r="D947" s="708"/>
      <c r="E947" s="708"/>
      <c r="F947" s="708"/>
      <c r="G947" s="710"/>
      <c r="H947" s="710"/>
      <c r="I947" s="710"/>
      <c r="J947" s="710"/>
      <c r="K947" s="710"/>
      <c r="L947" s="710"/>
      <c r="M947" s="710"/>
      <c r="N947" s="710"/>
      <c r="O947" s="710"/>
      <c r="P947" s="710"/>
      <c r="Q947" s="710"/>
      <c r="R947" s="710"/>
      <c r="S947" s="710"/>
      <c r="T947" s="710"/>
      <c r="U947" s="710"/>
      <c r="V947" s="710"/>
      <c r="W947" s="710"/>
      <c r="X947" s="710"/>
      <c r="Y947" s="710"/>
      <c r="Z947" s="710"/>
    </row>
    <row r="948" spans="1:26" ht="15.5">
      <c r="A948" s="707"/>
      <c r="B948" s="710"/>
      <c r="C948" s="708"/>
      <c r="D948" s="708"/>
      <c r="E948" s="708"/>
      <c r="F948" s="708"/>
      <c r="G948" s="710"/>
      <c r="H948" s="710"/>
      <c r="I948" s="710"/>
      <c r="J948" s="710"/>
      <c r="K948" s="710"/>
      <c r="L948" s="710"/>
      <c r="M948" s="710"/>
      <c r="N948" s="710"/>
      <c r="O948" s="710"/>
      <c r="P948" s="710"/>
      <c r="Q948" s="710"/>
      <c r="R948" s="710"/>
      <c r="S948" s="710"/>
      <c r="T948" s="710"/>
      <c r="U948" s="710"/>
      <c r="V948" s="710"/>
      <c r="W948" s="710"/>
      <c r="X948" s="710"/>
      <c r="Y948" s="710"/>
      <c r="Z948" s="710"/>
    </row>
    <row r="949" spans="1:26" ht="15.5">
      <c r="A949" s="707"/>
      <c r="B949" s="710"/>
      <c r="C949" s="708"/>
      <c r="D949" s="708"/>
      <c r="E949" s="708"/>
      <c r="F949" s="708"/>
      <c r="G949" s="710"/>
      <c r="H949" s="710"/>
      <c r="I949" s="710"/>
      <c r="J949" s="710"/>
      <c r="K949" s="710"/>
      <c r="L949" s="710"/>
      <c r="M949" s="710"/>
      <c r="N949" s="710"/>
      <c r="O949" s="710"/>
      <c r="P949" s="710"/>
      <c r="Q949" s="710"/>
      <c r="R949" s="710"/>
      <c r="S949" s="710"/>
      <c r="T949" s="710"/>
      <c r="U949" s="710"/>
      <c r="V949" s="710"/>
      <c r="W949" s="710"/>
      <c r="X949" s="710"/>
      <c r="Y949" s="710"/>
      <c r="Z949" s="710"/>
    </row>
    <row r="950" spans="1:26" ht="15.5">
      <c r="A950" s="707"/>
      <c r="B950" s="710"/>
      <c r="C950" s="708"/>
      <c r="D950" s="708"/>
      <c r="E950" s="708"/>
      <c r="F950" s="708"/>
      <c r="G950" s="710"/>
      <c r="H950" s="710"/>
      <c r="I950" s="710"/>
      <c r="J950" s="710"/>
      <c r="K950" s="710"/>
      <c r="L950" s="710"/>
      <c r="M950" s="710"/>
      <c r="N950" s="710"/>
      <c r="O950" s="710"/>
      <c r="P950" s="710"/>
      <c r="Q950" s="710"/>
      <c r="R950" s="710"/>
      <c r="S950" s="710"/>
      <c r="T950" s="710"/>
      <c r="U950" s="710"/>
      <c r="V950" s="710"/>
      <c r="W950" s="710"/>
      <c r="X950" s="710"/>
      <c r="Y950" s="710"/>
      <c r="Z950" s="710"/>
    </row>
    <row r="951" spans="1:26" ht="15.5">
      <c r="A951" s="707"/>
      <c r="B951" s="710"/>
      <c r="C951" s="708"/>
      <c r="D951" s="708"/>
      <c r="E951" s="708"/>
      <c r="F951" s="708"/>
      <c r="G951" s="710"/>
      <c r="H951" s="710"/>
      <c r="I951" s="710"/>
      <c r="J951" s="710"/>
      <c r="K951" s="710"/>
      <c r="L951" s="710"/>
      <c r="M951" s="710"/>
      <c r="N951" s="710"/>
      <c r="O951" s="710"/>
      <c r="P951" s="710"/>
      <c r="Q951" s="710"/>
      <c r="R951" s="710"/>
      <c r="S951" s="710"/>
      <c r="T951" s="710"/>
      <c r="U951" s="710"/>
      <c r="V951" s="710"/>
      <c r="W951" s="710"/>
      <c r="X951" s="710"/>
      <c r="Y951" s="710"/>
      <c r="Z951" s="710"/>
    </row>
    <row r="952" spans="1:26" ht="15.5">
      <c r="A952" s="707"/>
      <c r="B952" s="710"/>
      <c r="C952" s="708"/>
      <c r="D952" s="708"/>
      <c r="E952" s="708"/>
      <c r="F952" s="708"/>
      <c r="G952" s="710"/>
      <c r="H952" s="710"/>
      <c r="I952" s="710"/>
      <c r="J952" s="710"/>
      <c r="K952" s="710"/>
      <c r="L952" s="710"/>
      <c r="M952" s="710"/>
      <c r="N952" s="710"/>
      <c r="O952" s="710"/>
      <c r="P952" s="710"/>
      <c r="Q952" s="710"/>
      <c r="R952" s="710"/>
      <c r="S952" s="710"/>
      <c r="T952" s="710"/>
      <c r="U952" s="710"/>
      <c r="V952" s="710"/>
      <c r="W952" s="710"/>
      <c r="X952" s="710"/>
      <c r="Y952" s="710"/>
      <c r="Z952" s="710"/>
    </row>
    <row r="953" spans="1:26" ht="15.5">
      <c r="A953" s="707"/>
      <c r="B953" s="710"/>
      <c r="C953" s="708"/>
      <c r="D953" s="708"/>
      <c r="E953" s="708"/>
      <c r="F953" s="708"/>
      <c r="G953" s="710"/>
      <c r="H953" s="710"/>
      <c r="I953" s="710"/>
      <c r="J953" s="710"/>
      <c r="K953" s="710"/>
      <c r="L953" s="710"/>
      <c r="M953" s="710"/>
      <c r="N953" s="710"/>
      <c r="O953" s="710"/>
      <c r="P953" s="710"/>
      <c r="Q953" s="710"/>
      <c r="R953" s="710"/>
      <c r="S953" s="710"/>
      <c r="T953" s="710"/>
      <c r="U953" s="710"/>
      <c r="V953" s="710"/>
      <c r="W953" s="710"/>
      <c r="X953" s="710"/>
      <c r="Y953" s="710"/>
      <c r="Z953" s="710"/>
    </row>
    <row r="954" spans="1:26" ht="15.5">
      <c r="A954" s="707"/>
      <c r="B954" s="710"/>
      <c r="C954" s="708"/>
      <c r="D954" s="708"/>
      <c r="E954" s="708"/>
      <c r="F954" s="708"/>
      <c r="G954" s="710"/>
      <c r="H954" s="710"/>
      <c r="I954" s="710"/>
      <c r="J954" s="710"/>
      <c r="K954" s="710"/>
      <c r="L954" s="710"/>
      <c r="M954" s="710"/>
      <c r="N954" s="710"/>
      <c r="O954" s="710"/>
      <c r="P954" s="710"/>
      <c r="Q954" s="710"/>
      <c r="R954" s="710"/>
      <c r="S954" s="710"/>
      <c r="T954" s="710"/>
      <c r="U954" s="710"/>
      <c r="V954" s="710"/>
      <c r="W954" s="710"/>
      <c r="X954" s="710"/>
      <c r="Y954" s="710"/>
      <c r="Z954" s="710"/>
    </row>
    <row r="955" spans="1:26" ht="15.5">
      <c r="A955" s="707"/>
      <c r="B955" s="710"/>
      <c r="C955" s="708"/>
      <c r="D955" s="708"/>
      <c r="E955" s="708"/>
      <c r="F955" s="708"/>
      <c r="G955" s="710"/>
      <c r="H955" s="710"/>
      <c r="I955" s="710"/>
      <c r="J955" s="710"/>
      <c r="K955" s="710"/>
      <c r="L955" s="710"/>
      <c r="M955" s="710"/>
      <c r="N955" s="710"/>
      <c r="O955" s="710"/>
      <c r="P955" s="710"/>
      <c r="Q955" s="710"/>
      <c r="R955" s="710"/>
      <c r="S955" s="710"/>
      <c r="T955" s="710"/>
      <c r="U955" s="710"/>
      <c r="V955" s="710"/>
      <c r="W955" s="710"/>
      <c r="X955" s="710"/>
      <c r="Y955" s="710"/>
      <c r="Z955" s="710"/>
    </row>
    <row r="956" spans="1:26" ht="15.5">
      <c r="A956" s="707"/>
      <c r="B956" s="710"/>
      <c r="C956" s="708"/>
      <c r="D956" s="708"/>
      <c r="E956" s="708"/>
      <c r="F956" s="708"/>
      <c r="G956" s="710"/>
      <c r="H956" s="710"/>
      <c r="I956" s="710"/>
      <c r="J956" s="710"/>
      <c r="K956" s="710"/>
      <c r="L956" s="710"/>
      <c r="M956" s="710"/>
      <c r="N956" s="710"/>
      <c r="O956" s="710"/>
      <c r="P956" s="710"/>
      <c r="Q956" s="710"/>
      <c r="R956" s="710"/>
      <c r="S956" s="710"/>
      <c r="T956" s="710"/>
      <c r="U956" s="710"/>
      <c r="V956" s="710"/>
      <c r="W956" s="710"/>
      <c r="X956" s="710"/>
      <c r="Y956" s="710"/>
      <c r="Z956" s="710"/>
    </row>
    <row r="957" spans="1:26" ht="15.5">
      <c r="A957" s="707"/>
      <c r="B957" s="710"/>
      <c r="C957" s="708"/>
      <c r="D957" s="708"/>
      <c r="E957" s="708"/>
      <c r="F957" s="708"/>
      <c r="G957" s="710"/>
      <c r="H957" s="710"/>
      <c r="I957" s="710"/>
      <c r="J957" s="710"/>
      <c r="K957" s="710"/>
      <c r="L957" s="710"/>
      <c r="M957" s="710"/>
      <c r="N957" s="710"/>
      <c r="O957" s="710"/>
      <c r="P957" s="710"/>
      <c r="Q957" s="710"/>
      <c r="R957" s="710"/>
      <c r="S957" s="710"/>
      <c r="T957" s="710"/>
      <c r="U957" s="710"/>
      <c r="V957" s="710"/>
      <c r="W957" s="710"/>
      <c r="X957" s="710"/>
      <c r="Y957" s="710"/>
      <c r="Z957" s="710"/>
    </row>
    <row r="958" spans="1:26" ht="15.5">
      <c r="A958" s="707"/>
      <c r="B958" s="710"/>
      <c r="C958" s="708"/>
      <c r="D958" s="708"/>
      <c r="E958" s="708"/>
      <c r="F958" s="708"/>
      <c r="G958" s="710"/>
      <c r="H958" s="710"/>
      <c r="I958" s="710"/>
      <c r="J958" s="710"/>
      <c r="K958" s="710"/>
      <c r="L958" s="710"/>
      <c r="M958" s="710"/>
      <c r="N958" s="710"/>
      <c r="O958" s="710"/>
      <c r="P958" s="710"/>
      <c r="Q958" s="710"/>
      <c r="R958" s="710"/>
      <c r="S958" s="710"/>
      <c r="T958" s="710"/>
      <c r="U958" s="710"/>
      <c r="V958" s="710"/>
      <c r="W958" s="710"/>
      <c r="X958" s="710"/>
      <c r="Y958" s="710"/>
      <c r="Z958" s="710"/>
    </row>
    <row r="959" spans="1:26" ht="15.5">
      <c r="A959" s="707"/>
      <c r="B959" s="710"/>
      <c r="C959" s="708"/>
      <c r="D959" s="708"/>
      <c r="E959" s="708"/>
      <c r="F959" s="708"/>
      <c r="G959" s="710"/>
      <c r="H959" s="710"/>
      <c r="I959" s="710"/>
      <c r="J959" s="710"/>
      <c r="K959" s="710"/>
      <c r="L959" s="710"/>
      <c r="M959" s="710"/>
      <c r="N959" s="710"/>
      <c r="O959" s="710"/>
      <c r="P959" s="710"/>
      <c r="Q959" s="710"/>
      <c r="R959" s="710"/>
      <c r="S959" s="710"/>
      <c r="T959" s="710"/>
      <c r="U959" s="710"/>
      <c r="V959" s="710"/>
      <c r="W959" s="710"/>
      <c r="X959" s="710"/>
      <c r="Y959" s="710"/>
      <c r="Z959" s="710"/>
    </row>
    <row r="960" spans="1:26" ht="15.5">
      <c r="A960" s="707"/>
      <c r="B960" s="710"/>
      <c r="C960" s="708"/>
      <c r="D960" s="708"/>
      <c r="E960" s="708"/>
      <c r="F960" s="708"/>
      <c r="G960" s="710"/>
      <c r="H960" s="710"/>
      <c r="I960" s="710"/>
      <c r="J960" s="710"/>
      <c r="K960" s="710"/>
      <c r="L960" s="710"/>
      <c r="M960" s="710"/>
      <c r="N960" s="710"/>
      <c r="O960" s="710"/>
      <c r="P960" s="710"/>
      <c r="Q960" s="710"/>
      <c r="R960" s="710"/>
      <c r="S960" s="710"/>
      <c r="T960" s="710"/>
      <c r="U960" s="710"/>
      <c r="V960" s="710"/>
      <c r="W960" s="710"/>
      <c r="X960" s="710"/>
      <c r="Y960" s="710"/>
      <c r="Z960" s="710"/>
    </row>
    <row r="961" spans="1:26" ht="15.5">
      <c r="A961" s="707"/>
      <c r="B961" s="710"/>
      <c r="C961" s="708"/>
      <c r="D961" s="708"/>
      <c r="E961" s="708"/>
      <c r="F961" s="708"/>
      <c r="G961" s="710"/>
      <c r="H961" s="710"/>
      <c r="I961" s="710"/>
      <c r="J961" s="710"/>
      <c r="K961" s="710"/>
      <c r="L961" s="710"/>
      <c r="M961" s="710"/>
      <c r="N961" s="710"/>
      <c r="O961" s="710"/>
      <c r="P961" s="710"/>
      <c r="Q961" s="710"/>
      <c r="R961" s="710"/>
      <c r="S961" s="710"/>
      <c r="T961" s="710"/>
      <c r="U961" s="710"/>
      <c r="V961" s="710"/>
      <c r="W961" s="710"/>
      <c r="X961" s="710"/>
      <c r="Y961" s="710"/>
      <c r="Z961" s="710"/>
    </row>
    <row r="962" spans="1:26" ht="15.5">
      <c r="A962" s="707"/>
      <c r="B962" s="710"/>
      <c r="C962" s="708"/>
      <c r="D962" s="708"/>
      <c r="E962" s="708"/>
      <c r="F962" s="708"/>
      <c r="G962" s="710"/>
      <c r="H962" s="710"/>
      <c r="I962" s="710"/>
      <c r="J962" s="710"/>
      <c r="K962" s="710"/>
      <c r="L962" s="710"/>
      <c r="M962" s="710"/>
      <c r="N962" s="710"/>
      <c r="O962" s="710"/>
      <c r="P962" s="710"/>
      <c r="Q962" s="710"/>
      <c r="R962" s="710"/>
      <c r="S962" s="710"/>
      <c r="T962" s="710"/>
      <c r="U962" s="710"/>
      <c r="V962" s="710"/>
      <c r="W962" s="710"/>
      <c r="X962" s="710"/>
      <c r="Y962" s="710"/>
      <c r="Z962" s="710"/>
    </row>
    <row r="963" spans="1:26" ht="15.5">
      <c r="A963" s="707"/>
      <c r="B963" s="710"/>
      <c r="C963" s="708"/>
      <c r="D963" s="708"/>
      <c r="E963" s="708"/>
      <c r="F963" s="708"/>
      <c r="G963" s="710"/>
      <c r="H963" s="710"/>
      <c r="I963" s="710"/>
      <c r="J963" s="710"/>
      <c r="K963" s="710"/>
      <c r="L963" s="710"/>
      <c r="M963" s="710"/>
      <c r="N963" s="710"/>
      <c r="O963" s="710"/>
      <c r="P963" s="710"/>
      <c r="Q963" s="710"/>
      <c r="R963" s="710"/>
      <c r="S963" s="710"/>
      <c r="T963" s="710"/>
      <c r="U963" s="710"/>
      <c r="V963" s="710"/>
      <c r="W963" s="710"/>
      <c r="X963" s="710"/>
      <c r="Y963" s="710"/>
      <c r="Z963" s="710"/>
    </row>
    <row r="964" spans="1:26" ht="15.5">
      <c r="A964" s="707"/>
      <c r="B964" s="710"/>
      <c r="C964" s="708"/>
      <c r="D964" s="708"/>
      <c r="E964" s="708"/>
      <c r="F964" s="708"/>
      <c r="G964" s="710"/>
      <c r="H964" s="710"/>
      <c r="I964" s="710"/>
      <c r="J964" s="710"/>
      <c r="K964" s="710"/>
      <c r="L964" s="710"/>
      <c r="M964" s="710"/>
      <c r="N964" s="710"/>
      <c r="O964" s="710"/>
      <c r="P964" s="710"/>
      <c r="Q964" s="710"/>
      <c r="R964" s="710"/>
      <c r="S964" s="710"/>
      <c r="T964" s="710"/>
      <c r="U964" s="710"/>
      <c r="V964" s="710"/>
      <c r="W964" s="710"/>
      <c r="X964" s="710"/>
      <c r="Y964" s="710"/>
      <c r="Z964" s="710"/>
    </row>
    <row r="965" spans="1:26" ht="15.5">
      <c r="A965" s="707"/>
      <c r="B965" s="710"/>
      <c r="C965" s="708"/>
      <c r="D965" s="708"/>
      <c r="E965" s="708"/>
      <c r="F965" s="708"/>
      <c r="G965" s="710"/>
      <c r="H965" s="710"/>
      <c r="I965" s="710"/>
      <c r="J965" s="710"/>
      <c r="K965" s="710"/>
      <c r="L965" s="710"/>
      <c r="M965" s="710"/>
      <c r="N965" s="710"/>
      <c r="O965" s="710"/>
      <c r="P965" s="710"/>
      <c r="Q965" s="710"/>
      <c r="R965" s="710"/>
      <c r="S965" s="710"/>
      <c r="T965" s="710"/>
      <c r="U965" s="710"/>
      <c r="V965" s="710"/>
      <c r="W965" s="710"/>
      <c r="X965" s="710"/>
      <c r="Y965" s="710"/>
      <c r="Z965" s="710"/>
    </row>
    <row r="966" spans="1:26" ht="15.5">
      <c r="A966" s="707"/>
      <c r="B966" s="710"/>
      <c r="C966" s="708"/>
      <c r="D966" s="708"/>
      <c r="E966" s="708"/>
      <c r="F966" s="708"/>
      <c r="G966" s="710"/>
      <c r="H966" s="710"/>
      <c r="I966" s="710"/>
      <c r="J966" s="710"/>
      <c r="K966" s="710"/>
      <c r="L966" s="710"/>
      <c r="M966" s="710"/>
      <c r="N966" s="710"/>
      <c r="O966" s="710"/>
      <c r="P966" s="710"/>
      <c r="Q966" s="710"/>
      <c r="R966" s="710"/>
      <c r="S966" s="710"/>
      <c r="T966" s="710"/>
      <c r="U966" s="710"/>
      <c r="V966" s="710"/>
      <c r="W966" s="710"/>
      <c r="X966" s="710"/>
      <c r="Y966" s="710"/>
      <c r="Z966" s="710"/>
    </row>
    <row r="967" spans="1:26" ht="15.5">
      <c r="A967" s="707"/>
      <c r="B967" s="710"/>
      <c r="C967" s="708"/>
      <c r="D967" s="708"/>
      <c r="E967" s="708"/>
      <c r="F967" s="708"/>
      <c r="G967" s="710"/>
      <c r="H967" s="710"/>
      <c r="I967" s="710"/>
      <c r="J967" s="710"/>
      <c r="K967" s="710"/>
      <c r="L967" s="710"/>
      <c r="M967" s="710"/>
      <c r="N967" s="710"/>
      <c r="O967" s="710"/>
      <c r="P967" s="710"/>
      <c r="Q967" s="710"/>
      <c r="R967" s="710"/>
      <c r="S967" s="710"/>
      <c r="T967" s="710"/>
      <c r="U967" s="710"/>
      <c r="V967" s="710"/>
      <c r="W967" s="710"/>
      <c r="X967" s="710"/>
      <c r="Y967" s="710"/>
      <c r="Z967" s="710"/>
    </row>
    <row r="968" spans="1:26" ht="15.5">
      <c r="A968" s="707"/>
      <c r="B968" s="710"/>
      <c r="C968" s="708"/>
      <c r="D968" s="708"/>
      <c r="E968" s="708"/>
      <c r="F968" s="708"/>
      <c r="G968" s="710"/>
      <c r="H968" s="710"/>
      <c r="I968" s="710"/>
      <c r="J968" s="710"/>
      <c r="K968" s="710"/>
      <c r="L968" s="710"/>
      <c r="M968" s="710"/>
      <c r="N968" s="710"/>
      <c r="O968" s="710"/>
      <c r="P968" s="710"/>
      <c r="Q968" s="710"/>
      <c r="R968" s="710"/>
      <c r="S968" s="710"/>
      <c r="T968" s="710"/>
      <c r="U968" s="710"/>
      <c r="V968" s="710"/>
      <c r="W968" s="710"/>
      <c r="X968" s="710"/>
      <c r="Y968" s="710"/>
      <c r="Z968" s="710"/>
    </row>
    <row r="969" spans="1:26" ht="15.5">
      <c r="A969" s="707"/>
      <c r="B969" s="710"/>
      <c r="C969" s="708"/>
      <c r="D969" s="708"/>
      <c r="E969" s="708"/>
      <c r="F969" s="708"/>
      <c r="G969" s="710"/>
      <c r="H969" s="710"/>
      <c r="I969" s="710"/>
      <c r="J969" s="710"/>
      <c r="K969" s="710"/>
      <c r="L969" s="710"/>
      <c r="M969" s="710"/>
      <c r="N969" s="710"/>
      <c r="O969" s="710"/>
      <c r="P969" s="710"/>
      <c r="Q969" s="710"/>
      <c r="R969" s="710"/>
      <c r="S969" s="710"/>
      <c r="T969" s="710"/>
      <c r="U969" s="710"/>
      <c r="V969" s="710"/>
      <c r="W969" s="710"/>
      <c r="X969" s="710"/>
      <c r="Y969" s="710"/>
      <c r="Z969" s="710"/>
    </row>
    <row r="970" spans="1:26" ht="15.5">
      <c r="A970" s="707"/>
      <c r="B970" s="710"/>
      <c r="C970" s="708"/>
      <c r="D970" s="708"/>
      <c r="E970" s="708"/>
      <c r="F970" s="708"/>
      <c r="G970" s="710"/>
      <c r="H970" s="710"/>
      <c r="I970" s="710"/>
      <c r="J970" s="710"/>
      <c r="K970" s="710"/>
      <c r="L970" s="710"/>
      <c r="M970" s="710"/>
      <c r="N970" s="710"/>
      <c r="O970" s="710"/>
      <c r="P970" s="710"/>
      <c r="Q970" s="710"/>
      <c r="R970" s="710"/>
      <c r="S970" s="710"/>
      <c r="T970" s="710"/>
      <c r="U970" s="710"/>
      <c r="V970" s="710"/>
      <c r="W970" s="710"/>
      <c r="X970" s="710"/>
      <c r="Y970" s="710"/>
      <c r="Z970" s="710"/>
    </row>
    <row r="971" spans="1:26" ht="15.5">
      <c r="A971" s="707"/>
      <c r="B971" s="710"/>
      <c r="C971" s="708"/>
      <c r="D971" s="708"/>
      <c r="E971" s="708"/>
      <c r="F971" s="708"/>
      <c r="G971" s="710"/>
      <c r="H971" s="710"/>
      <c r="I971" s="710"/>
      <c r="J971" s="710"/>
      <c r="K971" s="710"/>
      <c r="L971" s="710"/>
      <c r="M971" s="710"/>
      <c r="N971" s="710"/>
      <c r="O971" s="710"/>
      <c r="P971" s="710"/>
      <c r="Q971" s="710"/>
      <c r="R971" s="710"/>
      <c r="S971" s="710"/>
      <c r="T971" s="710"/>
      <c r="U971" s="710"/>
      <c r="V971" s="710"/>
      <c r="W971" s="710"/>
      <c r="X971" s="710"/>
      <c r="Y971" s="710"/>
      <c r="Z971" s="710"/>
    </row>
    <row r="972" spans="1:26" ht="15.5">
      <c r="A972" s="707"/>
      <c r="B972" s="710"/>
      <c r="C972" s="708"/>
      <c r="D972" s="708"/>
      <c r="E972" s="708"/>
      <c r="F972" s="708"/>
      <c r="G972" s="710"/>
      <c r="H972" s="710"/>
      <c r="I972" s="710"/>
      <c r="J972" s="710"/>
      <c r="K972" s="710"/>
      <c r="L972" s="710"/>
      <c r="M972" s="710"/>
      <c r="N972" s="710"/>
      <c r="O972" s="710"/>
      <c r="P972" s="710"/>
      <c r="Q972" s="710"/>
      <c r="R972" s="710"/>
      <c r="S972" s="710"/>
      <c r="T972" s="710"/>
      <c r="U972" s="710"/>
      <c r="V972" s="710"/>
      <c r="W972" s="710"/>
      <c r="X972" s="710"/>
      <c r="Y972" s="710"/>
      <c r="Z972" s="710"/>
    </row>
    <row r="973" spans="1:26" ht="15.5">
      <c r="A973" s="707"/>
      <c r="B973" s="710"/>
      <c r="C973" s="708"/>
      <c r="D973" s="708"/>
      <c r="E973" s="708"/>
      <c r="F973" s="708"/>
      <c r="G973" s="710"/>
      <c r="H973" s="710"/>
      <c r="I973" s="710"/>
      <c r="J973" s="710"/>
      <c r="K973" s="710"/>
      <c r="L973" s="710"/>
      <c r="M973" s="710"/>
      <c r="N973" s="710"/>
      <c r="O973" s="710"/>
      <c r="P973" s="710"/>
      <c r="Q973" s="710"/>
      <c r="R973" s="710"/>
      <c r="S973" s="710"/>
      <c r="T973" s="710"/>
      <c r="U973" s="710"/>
      <c r="V973" s="710"/>
      <c r="W973" s="710"/>
      <c r="X973" s="710"/>
      <c r="Y973" s="710"/>
      <c r="Z973" s="710"/>
    </row>
    <row r="974" spans="1:26" ht="15.5">
      <c r="A974" s="707"/>
      <c r="B974" s="710"/>
      <c r="C974" s="708"/>
      <c r="D974" s="708"/>
      <c r="E974" s="708"/>
      <c r="F974" s="708"/>
      <c r="G974" s="710"/>
      <c r="H974" s="710"/>
      <c r="I974" s="710"/>
      <c r="J974" s="710"/>
      <c r="K974" s="710"/>
      <c r="L974" s="710"/>
      <c r="M974" s="710"/>
      <c r="N974" s="710"/>
      <c r="O974" s="710"/>
      <c r="P974" s="710"/>
      <c r="Q974" s="710"/>
      <c r="R974" s="710"/>
      <c r="S974" s="710"/>
      <c r="T974" s="710"/>
      <c r="U974" s="710"/>
      <c r="V974" s="710"/>
      <c r="W974" s="710"/>
      <c r="X974" s="710"/>
      <c r="Y974" s="710"/>
      <c r="Z974" s="710"/>
    </row>
    <row r="975" spans="1:26" ht="15.5">
      <c r="A975" s="707"/>
      <c r="B975" s="710"/>
      <c r="C975" s="708"/>
      <c r="D975" s="708"/>
      <c r="E975" s="708"/>
      <c r="F975" s="708"/>
      <c r="G975" s="710"/>
      <c r="H975" s="710"/>
      <c r="I975" s="710"/>
      <c r="J975" s="710"/>
      <c r="K975" s="710"/>
      <c r="L975" s="710"/>
      <c r="M975" s="710"/>
      <c r="N975" s="710"/>
      <c r="O975" s="710"/>
      <c r="P975" s="710"/>
      <c r="Q975" s="710"/>
      <c r="R975" s="710"/>
      <c r="S975" s="710"/>
      <c r="T975" s="710"/>
      <c r="U975" s="710"/>
      <c r="V975" s="710"/>
      <c r="W975" s="710"/>
      <c r="X975" s="710"/>
      <c r="Y975" s="710"/>
      <c r="Z975" s="710"/>
    </row>
    <row r="976" spans="1:26" ht="15.5">
      <c r="A976" s="707"/>
      <c r="B976" s="710"/>
      <c r="C976" s="708"/>
      <c r="D976" s="708"/>
      <c r="E976" s="708"/>
      <c r="F976" s="708"/>
      <c r="G976" s="710"/>
      <c r="H976" s="710"/>
      <c r="I976" s="710"/>
      <c r="J976" s="710"/>
      <c r="K976" s="710"/>
      <c r="L976" s="710"/>
      <c r="M976" s="710"/>
      <c r="N976" s="710"/>
      <c r="O976" s="710"/>
      <c r="P976" s="710"/>
      <c r="Q976" s="710"/>
      <c r="R976" s="710"/>
      <c r="S976" s="710"/>
      <c r="T976" s="710"/>
      <c r="U976" s="710"/>
      <c r="V976" s="710"/>
      <c r="W976" s="710"/>
      <c r="X976" s="710"/>
      <c r="Y976" s="710"/>
      <c r="Z976" s="710"/>
    </row>
    <row r="977" spans="1:26" ht="15.5">
      <c r="A977" s="707"/>
      <c r="B977" s="710"/>
      <c r="C977" s="708"/>
      <c r="D977" s="708"/>
      <c r="E977" s="708"/>
      <c r="F977" s="708"/>
      <c r="G977" s="710"/>
      <c r="H977" s="710"/>
      <c r="I977" s="710"/>
      <c r="J977" s="710"/>
      <c r="K977" s="710"/>
      <c r="L977" s="710"/>
      <c r="M977" s="710"/>
      <c r="N977" s="710"/>
      <c r="O977" s="710"/>
      <c r="P977" s="710"/>
      <c r="Q977" s="710"/>
      <c r="R977" s="710"/>
      <c r="S977" s="710"/>
      <c r="T977" s="710"/>
      <c r="U977" s="710"/>
      <c r="V977" s="710"/>
      <c r="W977" s="710"/>
      <c r="X977" s="710"/>
      <c r="Y977" s="710"/>
      <c r="Z977" s="710"/>
    </row>
    <row r="978" spans="1:26" ht="15.5">
      <c r="A978" s="707"/>
      <c r="B978" s="710"/>
      <c r="C978" s="708"/>
      <c r="D978" s="708"/>
      <c r="E978" s="708"/>
      <c r="F978" s="708"/>
      <c r="G978" s="710"/>
      <c r="H978" s="710"/>
      <c r="I978" s="710"/>
      <c r="J978" s="710"/>
      <c r="K978" s="710"/>
      <c r="L978" s="710"/>
      <c r="M978" s="710"/>
      <c r="N978" s="710"/>
      <c r="O978" s="710"/>
      <c r="P978" s="710"/>
      <c r="Q978" s="710"/>
      <c r="R978" s="710"/>
      <c r="S978" s="710"/>
      <c r="T978" s="710"/>
      <c r="U978" s="710"/>
      <c r="V978" s="710"/>
      <c r="W978" s="710"/>
      <c r="X978" s="710"/>
      <c r="Y978" s="710"/>
      <c r="Z978" s="710"/>
    </row>
    <row r="979" spans="1:26" ht="15.5">
      <c r="A979" s="707"/>
      <c r="B979" s="710"/>
      <c r="C979" s="708"/>
      <c r="D979" s="708"/>
      <c r="E979" s="708"/>
      <c r="F979" s="708"/>
      <c r="G979" s="710"/>
      <c r="H979" s="710"/>
      <c r="I979" s="710"/>
      <c r="J979" s="710"/>
      <c r="K979" s="710"/>
      <c r="L979" s="710"/>
      <c r="M979" s="710"/>
      <c r="N979" s="710"/>
      <c r="O979" s="710"/>
      <c r="P979" s="710"/>
      <c r="Q979" s="710"/>
      <c r="R979" s="710"/>
      <c r="S979" s="710"/>
      <c r="T979" s="710"/>
      <c r="U979" s="710"/>
      <c r="V979" s="710"/>
      <c r="W979" s="710"/>
      <c r="X979" s="710"/>
      <c r="Y979" s="710"/>
      <c r="Z979" s="710"/>
    </row>
    <row r="980" spans="1:26" ht="15.5">
      <c r="A980" s="707"/>
      <c r="B980" s="710"/>
      <c r="C980" s="708"/>
      <c r="D980" s="708"/>
      <c r="E980" s="708"/>
      <c r="F980" s="708"/>
      <c r="G980" s="710"/>
      <c r="H980" s="710"/>
      <c r="I980" s="710"/>
      <c r="J980" s="710"/>
      <c r="K980" s="710"/>
      <c r="L980" s="710"/>
      <c r="M980" s="710"/>
      <c r="N980" s="710"/>
      <c r="O980" s="710"/>
      <c r="P980" s="710"/>
      <c r="Q980" s="710"/>
      <c r="R980" s="710"/>
      <c r="S980" s="710"/>
      <c r="T980" s="710"/>
      <c r="U980" s="710"/>
      <c r="V980" s="710"/>
      <c r="W980" s="710"/>
      <c r="X980" s="710"/>
      <c r="Y980" s="710"/>
      <c r="Z980" s="710"/>
    </row>
    <row r="981" spans="1:26" ht="15.5">
      <c r="A981" s="707"/>
      <c r="B981" s="710"/>
      <c r="C981" s="708"/>
      <c r="D981" s="708"/>
      <c r="E981" s="708"/>
      <c r="F981" s="708"/>
      <c r="G981" s="710"/>
      <c r="H981" s="710"/>
      <c r="I981" s="710"/>
      <c r="J981" s="710"/>
      <c r="K981" s="710"/>
      <c r="L981" s="710"/>
      <c r="M981" s="710"/>
      <c r="N981" s="710"/>
      <c r="O981" s="710"/>
      <c r="P981" s="710"/>
      <c r="Q981" s="710"/>
      <c r="R981" s="710"/>
      <c r="S981" s="710"/>
      <c r="T981" s="710"/>
      <c r="U981" s="710"/>
      <c r="V981" s="710"/>
      <c r="W981" s="710"/>
      <c r="X981" s="710"/>
      <c r="Y981" s="710"/>
      <c r="Z981" s="710"/>
    </row>
    <row r="982" spans="1:26" ht="15.5">
      <c r="A982" s="707"/>
      <c r="B982" s="710"/>
      <c r="C982" s="708"/>
      <c r="D982" s="708"/>
      <c r="E982" s="708"/>
      <c r="F982" s="708"/>
      <c r="G982" s="710"/>
      <c r="H982" s="710"/>
      <c r="I982" s="710"/>
      <c r="J982" s="710"/>
      <c r="K982" s="710"/>
      <c r="L982" s="710"/>
      <c r="M982" s="710"/>
      <c r="N982" s="710"/>
      <c r="O982" s="710"/>
      <c r="P982" s="710"/>
      <c r="Q982" s="710"/>
      <c r="R982" s="710"/>
      <c r="S982" s="710"/>
      <c r="T982" s="710"/>
      <c r="U982" s="710"/>
      <c r="V982" s="710"/>
      <c r="W982" s="710"/>
      <c r="X982" s="710"/>
      <c r="Y982" s="710"/>
      <c r="Z982" s="710"/>
    </row>
    <row r="983" spans="1:26" ht="15.5">
      <c r="A983" s="707"/>
      <c r="B983" s="710"/>
      <c r="C983" s="708"/>
      <c r="D983" s="708"/>
      <c r="E983" s="708"/>
      <c r="F983" s="708"/>
      <c r="G983" s="710"/>
      <c r="H983" s="710"/>
      <c r="I983" s="710"/>
      <c r="J983" s="710"/>
      <c r="K983" s="710"/>
      <c r="L983" s="710"/>
      <c r="M983" s="710"/>
      <c r="N983" s="710"/>
      <c r="O983" s="710"/>
      <c r="P983" s="710"/>
      <c r="Q983" s="710"/>
      <c r="R983" s="710"/>
      <c r="S983" s="710"/>
      <c r="T983" s="710"/>
      <c r="U983" s="710"/>
      <c r="V983" s="710"/>
      <c r="W983" s="710"/>
      <c r="X983" s="710"/>
      <c r="Y983" s="710"/>
      <c r="Z983" s="710"/>
    </row>
    <row r="984" spans="1:26" ht="15.5">
      <c r="A984" s="707"/>
      <c r="B984" s="710"/>
      <c r="C984" s="708"/>
      <c r="D984" s="708"/>
      <c r="E984" s="708"/>
      <c r="F984" s="708"/>
      <c r="G984" s="710"/>
      <c r="H984" s="710"/>
      <c r="I984" s="710"/>
      <c r="J984" s="710"/>
      <c r="K984" s="710"/>
      <c r="L984" s="710"/>
      <c r="M984" s="710"/>
      <c r="N984" s="710"/>
      <c r="O984" s="710"/>
      <c r="P984" s="710"/>
      <c r="Q984" s="710"/>
      <c r="R984" s="710"/>
      <c r="S984" s="710"/>
      <c r="T984" s="710"/>
      <c r="U984" s="710"/>
      <c r="V984" s="710"/>
      <c r="W984" s="710"/>
      <c r="X984" s="710"/>
      <c r="Y984" s="710"/>
      <c r="Z984" s="710"/>
    </row>
    <row r="985" spans="1:26" ht="15.5">
      <c r="A985" s="707"/>
      <c r="B985" s="710"/>
      <c r="C985" s="708"/>
      <c r="D985" s="708"/>
      <c r="E985" s="708"/>
      <c r="F985" s="708"/>
      <c r="G985" s="710"/>
      <c r="H985" s="710"/>
      <c r="I985" s="710"/>
      <c r="J985" s="710"/>
      <c r="K985" s="710"/>
      <c r="L985" s="710"/>
      <c r="M985" s="710"/>
      <c r="N985" s="710"/>
      <c r="O985" s="710"/>
      <c r="P985" s="710"/>
      <c r="Q985" s="710"/>
      <c r="R985" s="710"/>
      <c r="S985" s="710"/>
      <c r="T985" s="710"/>
      <c r="U985" s="710"/>
      <c r="V985" s="710"/>
      <c r="W985" s="710"/>
      <c r="X985" s="710"/>
      <c r="Y985" s="710"/>
      <c r="Z985" s="710"/>
    </row>
    <row r="986" spans="1:26" ht="15.5">
      <c r="A986" s="707"/>
      <c r="B986" s="710"/>
      <c r="C986" s="708"/>
      <c r="D986" s="708"/>
      <c r="E986" s="708"/>
      <c r="F986" s="708"/>
      <c r="G986" s="710"/>
      <c r="H986" s="710"/>
      <c r="I986" s="710"/>
      <c r="J986" s="710"/>
      <c r="K986" s="710"/>
      <c r="L986" s="710"/>
      <c r="M986" s="710"/>
      <c r="N986" s="710"/>
      <c r="O986" s="710"/>
      <c r="P986" s="710"/>
      <c r="Q986" s="710"/>
      <c r="R986" s="710"/>
      <c r="S986" s="710"/>
      <c r="T986" s="710"/>
      <c r="U986" s="710"/>
      <c r="V986" s="710"/>
      <c r="W986" s="710"/>
      <c r="X986" s="710"/>
      <c r="Y986" s="710"/>
      <c r="Z986" s="710"/>
    </row>
    <row r="987" spans="1:26" ht="15.5">
      <c r="A987" s="707"/>
      <c r="B987" s="710"/>
      <c r="C987" s="708"/>
      <c r="D987" s="708"/>
      <c r="E987" s="708"/>
      <c r="F987" s="708"/>
      <c r="G987" s="710"/>
      <c r="H987" s="710"/>
      <c r="I987" s="710"/>
      <c r="J987" s="710"/>
      <c r="K987" s="710"/>
      <c r="L987" s="710"/>
      <c r="M987" s="710"/>
      <c r="N987" s="710"/>
      <c r="O987" s="710"/>
      <c r="P987" s="710"/>
      <c r="Q987" s="710"/>
      <c r="R987" s="710"/>
      <c r="S987" s="710"/>
      <c r="T987" s="710"/>
      <c r="U987" s="710"/>
      <c r="V987" s="710"/>
      <c r="W987" s="710"/>
      <c r="X987" s="710"/>
      <c r="Y987" s="710"/>
      <c r="Z987" s="710"/>
    </row>
    <row r="988" spans="1:26" ht="15.5">
      <c r="A988" s="707"/>
      <c r="B988" s="710"/>
      <c r="C988" s="708"/>
      <c r="D988" s="708"/>
      <c r="E988" s="708"/>
      <c r="F988" s="708"/>
      <c r="G988" s="710"/>
      <c r="H988" s="710"/>
      <c r="I988" s="710"/>
      <c r="J988" s="710"/>
      <c r="K988" s="710"/>
      <c r="L988" s="710"/>
      <c r="M988" s="710"/>
      <c r="N988" s="710"/>
      <c r="O988" s="710"/>
      <c r="P988" s="710"/>
      <c r="Q988" s="710"/>
      <c r="R988" s="710"/>
      <c r="S988" s="710"/>
      <c r="T988" s="710"/>
      <c r="U988" s="710"/>
      <c r="V988" s="710"/>
      <c r="W988" s="710"/>
      <c r="X988" s="710"/>
      <c r="Y988" s="710"/>
      <c r="Z988" s="710"/>
    </row>
    <row r="989" spans="1:26" ht="15.5">
      <c r="A989" s="707"/>
      <c r="B989" s="710"/>
      <c r="C989" s="708"/>
      <c r="D989" s="708"/>
      <c r="E989" s="708"/>
      <c r="F989" s="708"/>
      <c r="G989" s="710"/>
      <c r="H989" s="710"/>
      <c r="I989" s="710"/>
      <c r="J989" s="710"/>
      <c r="K989" s="710"/>
      <c r="L989" s="710"/>
      <c r="M989" s="710"/>
      <c r="N989" s="710"/>
      <c r="O989" s="710"/>
      <c r="P989" s="710"/>
      <c r="Q989" s="710"/>
      <c r="R989" s="710"/>
      <c r="S989" s="710"/>
      <c r="T989" s="710"/>
      <c r="U989" s="710"/>
      <c r="V989" s="710"/>
      <c r="W989" s="710"/>
      <c r="X989" s="710"/>
      <c r="Y989" s="710"/>
      <c r="Z989" s="710"/>
    </row>
    <row r="990" spans="1:26" ht="15.5">
      <c r="A990" s="707"/>
      <c r="B990" s="710"/>
      <c r="C990" s="708"/>
      <c r="D990" s="708"/>
      <c r="E990" s="708"/>
      <c r="F990" s="708"/>
      <c r="G990" s="710"/>
      <c r="H990" s="710"/>
      <c r="I990" s="710"/>
      <c r="J990" s="710"/>
      <c r="K990" s="710"/>
      <c r="L990" s="710"/>
      <c r="M990" s="710"/>
      <c r="N990" s="710"/>
      <c r="O990" s="710"/>
      <c r="P990" s="710"/>
      <c r="Q990" s="710"/>
      <c r="R990" s="710"/>
      <c r="S990" s="710"/>
      <c r="T990" s="710"/>
      <c r="U990" s="710"/>
      <c r="V990" s="710"/>
      <c r="W990" s="710"/>
      <c r="X990" s="710"/>
      <c r="Y990" s="710"/>
      <c r="Z990" s="710"/>
    </row>
    <row r="991" spans="1:26" ht="15.5">
      <c r="A991" s="707"/>
      <c r="B991" s="710"/>
      <c r="C991" s="708"/>
      <c r="D991" s="708"/>
      <c r="E991" s="708"/>
      <c r="F991" s="708"/>
      <c r="G991" s="710"/>
      <c r="H991" s="710"/>
      <c r="I991" s="710"/>
      <c r="J991" s="710"/>
      <c r="K991" s="710"/>
      <c r="L991" s="710"/>
      <c r="M991" s="710"/>
      <c r="N991" s="710"/>
      <c r="O991" s="710"/>
      <c r="P991" s="710"/>
      <c r="Q991" s="710"/>
      <c r="R991" s="710"/>
      <c r="S991" s="710"/>
      <c r="T991" s="710"/>
      <c r="U991" s="710"/>
      <c r="V991" s="710"/>
      <c r="W991" s="710"/>
      <c r="X991" s="710"/>
      <c r="Y991" s="710"/>
      <c r="Z991" s="710"/>
    </row>
    <row r="992" spans="1:26" ht="15.5">
      <c r="A992" s="707"/>
      <c r="B992" s="710"/>
      <c r="C992" s="708"/>
      <c r="D992" s="708"/>
      <c r="E992" s="708"/>
      <c r="F992" s="708"/>
      <c r="G992" s="710"/>
      <c r="H992" s="710"/>
      <c r="I992" s="710"/>
      <c r="J992" s="710"/>
      <c r="K992" s="710"/>
      <c r="L992" s="710"/>
      <c r="M992" s="710"/>
      <c r="N992" s="710"/>
      <c r="O992" s="710"/>
      <c r="P992" s="710"/>
      <c r="Q992" s="710"/>
      <c r="R992" s="710"/>
      <c r="S992" s="710"/>
      <c r="T992" s="710"/>
      <c r="U992" s="710"/>
      <c r="V992" s="710"/>
      <c r="W992" s="710"/>
      <c r="X992" s="710"/>
      <c r="Y992" s="710"/>
      <c r="Z992" s="710"/>
    </row>
    <row r="993" spans="1:26" ht="15.5">
      <c r="A993" s="707"/>
      <c r="B993" s="710"/>
      <c r="C993" s="708"/>
      <c r="D993" s="708"/>
      <c r="E993" s="708"/>
      <c r="F993" s="708"/>
      <c r="G993" s="710"/>
      <c r="H993" s="710"/>
      <c r="I993" s="710"/>
      <c r="J993" s="710"/>
      <c r="K993" s="710"/>
      <c r="L993" s="710"/>
      <c r="M993" s="710"/>
      <c r="N993" s="710"/>
      <c r="O993" s="710"/>
      <c r="P993" s="710"/>
      <c r="Q993" s="710"/>
      <c r="R993" s="710"/>
      <c r="S993" s="710"/>
      <c r="T993" s="710"/>
      <c r="U993" s="710"/>
      <c r="V993" s="710"/>
      <c r="W993" s="710"/>
      <c r="X993" s="710"/>
      <c r="Y993" s="710"/>
      <c r="Z993" s="710"/>
    </row>
    <row r="994" spans="1:26" ht="15.5">
      <c r="A994" s="707"/>
      <c r="B994" s="710"/>
      <c r="C994" s="708"/>
      <c r="D994" s="708"/>
      <c r="E994" s="708"/>
      <c r="F994" s="708"/>
      <c r="G994" s="710"/>
      <c r="H994" s="710"/>
      <c r="I994" s="710"/>
      <c r="J994" s="710"/>
      <c r="K994" s="710"/>
      <c r="L994" s="710"/>
      <c r="M994" s="710"/>
      <c r="N994" s="710"/>
      <c r="O994" s="710"/>
      <c r="P994" s="710"/>
      <c r="Q994" s="710"/>
      <c r="R994" s="710"/>
      <c r="S994" s="710"/>
      <c r="T994" s="710"/>
      <c r="U994" s="710"/>
      <c r="V994" s="710"/>
      <c r="W994" s="710"/>
      <c r="X994" s="710"/>
      <c r="Y994" s="710"/>
      <c r="Z994" s="710"/>
    </row>
    <row r="995" spans="1:26" ht="15.5">
      <c r="A995" s="707"/>
      <c r="B995" s="710"/>
      <c r="C995" s="708"/>
      <c r="D995" s="708"/>
      <c r="E995" s="708"/>
      <c r="F995" s="708"/>
      <c r="G995" s="710"/>
      <c r="H995" s="710"/>
      <c r="I995" s="710"/>
      <c r="J995" s="710"/>
      <c r="K995" s="710"/>
      <c r="L995" s="710"/>
      <c r="M995" s="710"/>
      <c r="N995" s="710"/>
      <c r="O995" s="710"/>
      <c r="P995" s="710"/>
      <c r="Q995" s="710"/>
      <c r="R995" s="710"/>
      <c r="S995" s="710"/>
      <c r="T995" s="710"/>
      <c r="U995" s="710"/>
      <c r="V995" s="710"/>
      <c r="W995" s="710"/>
      <c r="X995" s="710"/>
      <c r="Y995" s="710"/>
      <c r="Z995" s="710"/>
    </row>
    <row r="996" spans="1:26" ht="15.5">
      <c r="A996" s="707"/>
      <c r="B996" s="710"/>
      <c r="C996" s="708"/>
      <c r="D996" s="708"/>
      <c r="E996" s="708"/>
      <c r="F996" s="708"/>
      <c r="G996" s="710"/>
      <c r="H996" s="710"/>
      <c r="I996" s="710"/>
      <c r="J996" s="710"/>
      <c r="K996" s="710"/>
      <c r="L996" s="710"/>
      <c r="M996" s="710"/>
      <c r="N996" s="710"/>
      <c r="O996" s="710"/>
      <c r="P996" s="710"/>
      <c r="Q996" s="710"/>
      <c r="R996" s="710"/>
      <c r="S996" s="710"/>
      <c r="T996" s="710"/>
      <c r="U996" s="710"/>
      <c r="V996" s="710"/>
      <c r="W996" s="710"/>
      <c r="X996" s="710"/>
      <c r="Y996" s="710"/>
      <c r="Z996" s="710"/>
    </row>
    <row r="997" spans="1:26" ht="15.5">
      <c r="A997" s="707"/>
      <c r="B997" s="710"/>
      <c r="C997" s="708"/>
      <c r="D997" s="708"/>
      <c r="E997" s="708"/>
      <c r="F997" s="708"/>
      <c r="G997" s="710"/>
      <c r="H997" s="710"/>
      <c r="I997" s="710"/>
      <c r="J997" s="710"/>
      <c r="K997" s="710"/>
      <c r="L997" s="710"/>
      <c r="M997" s="710"/>
      <c r="N997" s="710"/>
      <c r="O997" s="710"/>
      <c r="P997" s="710"/>
      <c r="Q997" s="710"/>
      <c r="R997" s="710"/>
      <c r="S997" s="710"/>
      <c r="T997" s="710"/>
      <c r="U997" s="710"/>
      <c r="V997" s="710"/>
      <c r="W997" s="710"/>
      <c r="X997" s="710"/>
      <c r="Y997" s="710"/>
      <c r="Z997" s="710"/>
    </row>
    <row r="998" spans="1:26" ht="15.5">
      <c r="A998" s="707"/>
      <c r="B998" s="710"/>
      <c r="C998" s="708"/>
      <c r="D998" s="708"/>
      <c r="E998" s="708"/>
      <c r="F998" s="708"/>
      <c r="G998" s="710"/>
      <c r="H998" s="710"/>
      <c r="I998" s="710"/>
      <c r="J998" s="710"/>
      <c r="K998" s="710"/>
      <c r="L998" s="710"/>
      <c r="M998" s="710"/>
      <c r="N998" s="710"/>
      <c r="O998" s="710"/>
      <c r="P998" s="710"/>
      <c r="Q998" s="710"/>
      <c r="R998" s="710"/>
      <c r="S998" s="710"/>
      <c r="T998" s="710"/>
      <c r="U998" s="710"/>
      <c r="V998" s="710"/>
      <c r="W998" s="710"/>
      <c r="X998" s="710"/>
      <c r="Y998" s="710"/>
      <c r="Z998" s="710"/>
    </row>
    <row r="999" spans="1:26" ht="15.5">
      <c r="A999" s="707"/>
      <c r="B999" s="710"/>
      <c r="C999" s="708"/>
      <c r="D999" s="708"/>
      <c r="E999" s="708"/>
      <c r="F999" s="708"/>
      <c r="G999" s="710"/>
      <c r="H999" s="710"/>
      <c r="I999" s="710"/>
      <c r="J999" s="710"/>
      <c r="K999" s="710"/>
      <c r="L999" s="710"/>
      <c r="M999" s="710"/>
      <c r="N999" s="710"/>
      <c r="O999" s="710"/>
      <c r="P999" s="710"/>
      <c r="Q999" s="710"/>
      <c r="R999" s="710"/>
      <c r="S999" s="710"/>
      <c r="T999" s="710"/>
      <c r="U999" s="710"/>
      <c r="V999" s="710"/>
      <c r="W999" s="710"/>
      <c r="X999" s="710"/>
      <c r="Y999" s="710"/>
      <c r="Z999" s="710"/>
    </row>
    <row r="1000" spans="1:26" ht="15.5">
      <c r="A1000" s="707"/>
      <c r="B1000" s="710"/>
      <c r="C1000" s="708"/>
      <c r="D1000" s="708"/>
      <c r="E1000" s="708"/>
      <c r="F1000" s="708"/>
      <c r="G1000" s="710"/>
      <c r="H1000" s="710"/>
      <c r="I1000" s="710"/>
      <c r="J1000" s="710"/>
      <c r="K1000" s="710"/>
      <c r="L1000" s="710"/>
      <c r="M1000" s="710"/>
      <c r="N1000" s="710"/>
      <c r="O1000" s="710"/>
      <c r="P1000" s="710"/>
      <c r="Q1000" s="710"/>
      <c r="R1000" s="710"/>
      <c r="S1000" s="710"/>
      <c r="T1000" s="710"/>
      <c r="U1000" s="710"/>
      <c r="V1000" s="710"/>
      <c r="W1000" s="710"/>
      <c r="X1000" s="710"/>
      <c r="Y1000" s="710"/>
      <c r="Z1000" s="710"/>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workbookViewId="0"/>
  </sheetViews>
  <sheetFormatPr defaultColWidth="12.6640625" defaultRowHeight="15" customHeight="1"/>
  <cols>
    <col min="1" max="1" width="4.9140625" customWidth="1"/>
    <col min="2" max="2" width="31" customWidth="1"/>
    <col min="3" max="3" width="8.25" customWidth="1"/>
    <col min="4" max="12" width="8.1640625" customWidth="1"/>
    <col min="13" max="13" width="68.75" customWidth="1"/>
    <col min="14" max="26" width="8.6640625" customWidth="1"/>
  </cols>
  <sheetData>
    <row r="1" spans="1:26" ht="14.25" customHeight="1">
      <c r="A1" s="764" t="s">
        <v>65</v>
      </c>
      <c r="B1" s="751"/>
      <c r="C1" s="75"/>
      <c r="D1" s="75"/>
      <c r="E1" s="75"/>
      <c r="F1" s="75"/>
      <c r="G1" s="75"/>
      <c r="H1" s="75"/>
      <c r="I1" s="75"/>
      <c r="J1" s="75"/>
      <c r="K1" s="765" t="s">
        <v>66</v>
      </c>
      <c r="L1" s="751"/>
      <c r="M1" s="75"/>
      <c r="N1" s="76"/>
      <c r="O1" s="76"/>
      <c r="P1" s="76"/>
      <c r="Q1" s="76"/>
    </row>
    <row r="2" spans="1:26" ht="13.5" customHeight="1">
      <c r="A2" s="766" t="s">
        <v>67</v>
      </c>
      <c r="B2" s="751"/>
      <c r="C2" s="75"/>
      <c r="D2" s="75"/>
      <c r="E2" s="75"/>
      <c r="F2" s="75"/>
      <c r="G2" s="75"/>
      <c r="H2" s="75"/>
      <c r="I2" s="75"/>
      <c r="J2" s="75"/>
      <c r="K2" s="76"/>
      <c r="L2" s="76"/>
      <c r="M2" s="75"/>
      <c r="N2" s="76"/>
      <c r="O2" s="76"/>
      <c r="P2" s="76"/>
      <c r="Q2" s="76"/>
    </row>
    <row r="3" spans="1:26" ht="22.5" customHeight="1">
      <c r="A3" s="761" t="s">
        <v>12</v>
      </c>
      <c r="B3" s="751"/>
      <c r="C3" s="751"/>
      <c r="D3" s="751"/>
      <c r="E3" s="751"/>
      <c r="F3" s="751"/>
      <c r="G3" s="751"/>
      <c r="H3" s="751"/>
      <c r="I3" s="751"/>
      <c r="J3" s="751"/>
      <c r="K3" s="751"/>
      <c r="L3" s="751"/>
      <c r="M3" s="75"/>
      <c r="N3" s="76"/>
      <c r="O3" s="76"/>
      <c r="P3" s="76"/>
      <c r="Q3" s="76"/>
    </row>
    <row r="4" spans="1:26" ht="23.25" customHeight="1">
      <c r="A4" s="78"/>
      <c r="B4" s="78"/>
      <c r="C4" s="78"/>
      <c r="D4" s="78"/>
      <c r="E4" s="78"/>
      <c r="F4" s="78"/>
      <c r="G4" s="78"/>
      <c r="H4" s="78"/>
      <c r="I4" s="78"/>
      <c r="J4" s="78"/>
      <c r="K4" s="78"/>
      <c r="L4" s="79" t="s">
        <v>68</v>
      </c>
      <c r="M4" s="75"/>
      <c r="N4" s="76"/>
      <c r="O4" s="76"/>
      <c r="P4" s="76"/>
      <c r="Q4" s="76"/>
    </row>
    <row r="5" spans="1:26" ht="42" customHeight="1">
      <c r="A5" s="37" t="s">
        <v>69</v>
      </c>
      <c r="B5" s="38" t="s">
        <v>70</v>
      </c>
      <c r="C5" s="38" t="s">
        <v>71</v>
      </c>
      <c r="D5" s="38" t="s">
        <v>72</v>
      </c>
      <c r="E5" s="38" t="s">
        <v>73</v>
      </c>
      <c r="F5" s="38" t="s">
        <v>74</v>
      </c>
      <c r="G5" s="38" t="s">
        <v>75</v>
      </c>
      <c r="H5" s="38" t="s">
        <v>76</v>
      </c>
      <c r="I5" s="38" t="s">
        <v>77</v>
      </c>
      <c r="J5" s="38" t="s">
        <v>78</v>
      </c>
      <c r="K5" s="38" t="s">
        <v>79</v>
      </c>
      <c r="L5" s="39" t="s">
        <v>7</v>
      </c>
      <c r="M5" s="75"/>
      <c r="N5" s="76"/>
      <c r="O5" s="76"/>
      <c r="P5" s="76"/>
      <c r="Q5" s="76"/>
    </row>
    <row r="6" spans="1:26" ht="19.5" customHeight="1">
      <c r="A6" s="80" t="s">
        <v>80</v>
      </c>
      <c r="B6" s="81" t="s">
        <v>131</v>
      </c>
      <c r="C6" s="82"/>
      <c r="D6" s="83"/>
      <c r="E6" s="83"/>
      <c r="F6" s="83"/>
      <c r="G6" s="83"/>
      <c r="H6" s="83"/>
      <c r="I6" s="83"/>
      <c r="J6" s="83"/>
      <c r="K6" s="83"/>
      <c r="L6" s="84"/>
      <c r="M6" s="85"/>
      <c r="N6" s="86"/>
      <c r="O6" s="86"/>
      <c r="P6" s="86"/>
      <c r="Q6" s="86"/>
      <c r="R6" s="87"/>
      <c r="S6" s="87"/>
      <c r="T6" s="87"/>
      <c r="U6" s="87"/>
      <c r="V6" s="87"/>
      <c r="W6" s="87"/>
      <c r="X6" s="87"/>
      <c r="Y6" s="87"/>
      <c r="Z6" s="87"/>
    </row>
    <row r="7" spans="1:26" ht="19.5" customHeight="1">
      <c r="A7" s="80" t="s">
        <v>82</v>
      </c>
      <c r="B7" s="81" t="s">
        <v>132</v>
      </c>
      <c r="C7" s="82"/>
      <c r="D7" s="83"/>
      <c r="E7" s="83"/>
      <c r="F7" s="83"/>
      <c r="G7" s="83"/>
      <c r="H7" s="83"/>
      <c r="I7" s="83"/>
      <c r="J7" s="83"/>
      <c r="K7" s="83"/>
      <c r="L7" s="84"/>
      <c r="M7" s="85"/>
      <c r="N7" s="86"/>
      <c r="O7" s="86"/>
      <c r="P7" s="86"/>
      <c r="Q7" s="86"/>
      <c r="R7" s="87"/>
      <c r="S7" s="87"/>
      <c r="T7" s="87"/>
      <c r="U7" s="87"/>
      <c r="V7" s="87"/>
      <c r="W7" s="87"/>
      <c r="X7" s="87"/>
      <c r="Y7" s="87"/>
      <c r="Z7" s="87"/>
    </row>
    <row r="8" spans="1:26" ht="73.5" customHeight="1">
      <c r="A8" s="50" t="s">
        <v>84</v>
      </c>
      <c r="B8" s="51" t="s">
        <v>133</v>
      </c>
      <c r="C8" s="52" t="s">
        <v>134</v>
      </c>
      <c r="D8" s="53">
        <f t="shared" ref="D8:J8" si="0">SUM(D9:D11)</f>
        <v>49</v>
      </c>
      <c r="E8" s="53">
        <f t="shared" si="0"/>
        <v>0</v>
      </c>
      <c r="F8" s="53">
        <f t="shared" si="0"/>
        <v>0</v>
      </c>
      <c r="G8" s="53">
        <f t="shared" si="0"/>
        <v>0</v>
      </c>
      <c r="H8" s="53">
        <f t="shared" si="0"/>
        <v>66</v>
      </c>
      <c r="I8" s="53">
        <f t="shared" si="0"/>
        <v>0</v>
      </c>
      <c r="J8" s="53">
        <f t="shared" si="0"/>
        <v>0</v>
      </c>
      <c r="K8" s="53">
        <f t="shared" ref="K8:K13" si="1">SUM(D8:J8)</f>
        <v>115</v>
      </c>
      <c r="L8" s="54"/>
      <c r="M8" s="85"/>
      <c r="N8" s="86"/>
      <c r="O8" s="86"/>
      <c r="P8" s="86"/>
      <c r="Q8" s="86"/>
      <c r="R8" s="87"/>
      <c r="S8" s="87"/>
      <c r="T8" s="87"/>
      <c r="U8" s="87"/>
      <c r="V8" s="87"/>
      <c r="W8" s="87"/>
      <c r="X8" s="87"/>
      <c r="Y8" s="87"/>
      <c r="Z8" s="87"/>
    </row>
    <row r="9" spans="1:26" ht="13.5" customHeight="1">
      <c r="A9" s="50"/>
      <c r="B9" s="55" t="s">
        <v>135</v>
      </c>
      <c r="C9" s="52" t="s">
        <v>134</v>
      </c>
      <c r="D9" s="53"/>
      <c r="E9" s="53"/>
      <c r="F9" s="53"/>
      <c r="G9" s="53"/>
      <c r="H9" s="53">
        <v>2</v>
      </c>
      <c r="I9" s="53"/>
      <c r="J9" s="53"/>
      <c r="K9" s="53">
        <f t="shared" si="1"/>
        <v>2</v>
      </c>
      <c r="L9" s="54"/>
      <c r="M9" s="85"/>
      <c r="N9" s="86"/>
      <c r="O9" s="86"/>
      <c r="P9" s="86"/>
      <c r="Q9" s="86"/>
      <c r="R9" s="87"/>
      <c r="S9" s="87"/>
      <c r="T9" s="87"/>
      <c r="U9" s="87"/>
      <c r="V9" s="87"/>
      <c r="W9" s="87"/>
      <c r="X9" s="87"/>
      <c r="Y9" s="87"/>
      <c r="Z9" s="87"/>
    </row>
    <row r="10" spans="1:26" ht="13.5" customHeight="1">
      <c r="A10" s="50"/>
      <c r="B10" s="55" t="s">
        <v>136</v>
      </c>
      <c r="C10" s="52" t="s">
        <v>134</v>
      </c>
      <c r="D10" s="53">
        <v>32</v>
      </c>
      <c r="E10" s="53"/>
      <c r="F10" s="53"/>
      <c r="G10" s="53"/>
      <c r="H10" s="53">
        <v>54</v>
      </c>
      <c r="I10" s="53"/>
      <c r="J10" s="53"/>
      <c r="K10" s="53">
        <f t="shared" si="1"/>
        <v>86</v>
      </c>
      <c r="L10" s="54"/>
      <c r="M10" s="85"/>
      <c r="N10" s="86"/>
      <c r="O10" s="86"/>
      <c r="P10" s="86"/>
      <c r="Q10" s="86"/>
      <c r="R10" s="87"/>
      <c r="S10" s="87"/>
      <c r="T10" s="87"/>
      <c r="U10" s="87"/>
      <c r="V10" s="87"/>
      <c r="W10" s="87"/>
      <c r="X10" s="87"/>
      <c r="Y10" s="87"/>
      <c r="Z10" s="87"/>
    </row>
    <row r="11" spans="1:26" ht="13.5" customHeight="1">
      <c r="A11" s="50"/>
      <c r="B11" s="55" t="s">
        <v>137</v>
      </c>
      <c r="C11" s="52" t="s">
        <v>134</v>
      </c>
      <c r="D11" s="53">
        <v>17</v>
      </c>
      <c r="E11" s="53"/>
      <c r="F11" s="53"/>
      <c r="G11" s="53"/>
      <c r="H11" s="53">
        <v>10</v>
      </c>
      <c r="I11" s="53"/>
      <c r="J11" s="53"/>
      <c r="K11" s="53">
        <f t="shared" si="1"/>
        <v>27</v>
      </c>
      <c r="L11" s="54"/>
      <c r="M11" s="85"/>
      <c r="N11" s="86"/>
      <c r="O11" s="86"/>
      <c r="P11" s="86"/>
      <c r="Q11" s="86"/>
      <c r="R11" s="87"/>
      <c r="S11" s="87"/>
      <c r="T11" s="87"/>
      <c r="U11" s="87"/>
      <c r="V11" s="87"/>
      <c r="W11" s="87"/>
      <c r="X11" s="87"/>
      <c r="Y11" s="87"/>
      <c r="Z11" s="87"/>
    </row>
    <row r="12" spans="1:26" ht="62.25" customHeight="1">
      <c r="A12" s="50" t="s">
        <v>93</v>
      </c>
      <c r="B12" s="51" t="s">
        <v>138</v>
      </c>
      <c r="C12" s="52" t="s">
        <v>134</v>
      </c>
      <c r="D12" s="53">
        <f t="shared" ref="D12:J12" si="2">SUM(D13:D15)</f>
        <v>0</v>
      </c>
      <c r="E12" s="53">
        <f t="shared" si="2"/>
        <v>0</v>
      </c>
      <c r="F12" s="53">
        <f t="shared" si="2"/>
        <v>0</v>
      </c>
      <c r="G12" s="53">
        <f t="shared" si="2"/>
        <v>0</v>
      </c>
      <c r="H12" s="53">
        <f t="shared" si="2"/>
        <v>0</v>
      </c>
      <c r="I12" s="53">
        <f t="shared" si="2"/>
        <v>0</v>
      </c>
      <c r="J12" s="53">
        <f t="shared" si="2"/>
        <v>0</v>
      </c>
      <c r="K12" s="53">
        <f t="shared" si="1"/>
        <v>0</v>
      </c>
      <c r="L12" s="88"/>
      <c r="M12" s="85"/>
      <c r="N12" s="86"/>
      <c r="O12" s="86"/>
      <c r="P12" s="86"/>
      <c r="Q12" s="86"/>
      <c r="R12" s="87"/>
      <c r="S12" s="87"/>
      <c r="T12" s="87"/>
      <c r="U12" s="87"/>
      <c r="V12" s="87"/>
      <c r="W12" s="87"/>
      <c r="X12" s="87"/>
      <c r="Y12" s="87"/>
      <c r="Z12" s="87"/>
    </row>
    <row r="13" spans="1:26" ht="13.5" customHeight="1">
      <c r="A13" s="50"/>
      <c r="B13" s="55" t="s">
        <v>135</v>
      </c>
      <c r="C13" s="52" t="s">
        <v>134</v>
      </c>
      <c r="D13" s="53"/>
      <c r="E13" s="53"/>
      <c r="F13" s="53"/>
      <c r="G13" s="53"/>
      <c r="H13" s="53"/>
      <c r="I13" s="53"/>
      <c r="J13" s="53"/>
      <c r="K13" s="53">
        <f t="shared" si="1"/>
        <v>0</v>
      </c>
      <c r="L13" s="88"/>
      <c r="M13" s="85"/>
      <c r="N13" s="86"/>
      <c r="O13" s="86"/>
      <c r="P13" s="86"/>
      <c r="Q13" s="86"/>
      <c r="R13" s="87"/>
      <c r="S13" s="87"/>
      <c r="T13" s="87"/>
      <c r="U13" s="87"/>
      <c r="V13" s="87"/>
      <c r="W13" s="87"/>
      <c r="X13" s="87"/>
      <c r="Y13" s="87"/>
      <c r="Z13" s="87"/>
    </row>
    <row r="14" spans="1:26" ht="13.5" customHeight="1">
      <c r="A14" s="50"/>
      <c r="B14" s="55" t="s">
        <v>136</v>
      </c>
      <c r="C14" s="52" t="s">
        <v>134</v>
      </c>
      <c r="D14" s="53"/>
      <c r="E14" s="53"/>
      <c r="F14" s="53"/>
      <c r="G14" s="53"/>
      <c r="H14" s="53"/>
      <c r="I14" s="53"/>
      <c r="J14" s="53"/>
      <c r="K14" s="53"/>
      <c r="L14" s="88"/>
      <c r="M14" s="85"/>
      <c r="N14" s="86"/>
      <c r="O14" s="86"/>
      <c r="P14" s="86"/>
      <c r="Q14" s="86"/>
      <c r="R14" s="87"/>
      <c r="S14" s="87"/>
      <c r="T14" s="87"/>
      <c r="U14" s="87"/>
      <c r="V14" s="87"/>
      <c r="W14" s="87"/>
      <c r="X14" s="87"/>
      <c r="Y14" s="87"/>
      <c r="Z14" s="87"/>
    </row>
    <row r="15" spans="1:26" ht="13.5" customHeight="1">
      <c r="A15" s="50"/>
      <c r="B15" s="55" t="s">
        <v>137</v>
      </c>
      <c r="C15" s="52" t="s">
        <v>134</v>
      </c>
      <c r="D15" s="53"/>
      <c r="E15" s="53"/>
      <c r="F15" s="53"/>
      <c r="G15" s="53"/>
      <c r="H15" s="53"/>
      <c r="I15" s="53"/>
      <c r="J15" s="53"/>
      <c r="K15" s="53">
        <f t="shared" ref="K15:K16" si="3">SUM(D15:J15)</f>
        <v>0</v>
      </c>
      <c r="L15" s="88"/>
      <c r="M15" s="85"/>
      <c r="N15" s="86"/>
      <c r="O15" s="86"/>
      <c r="P15" s="86"/>
      <c r="Q15" s="86"/>
      <c r="R15" s="87"/>
      <c r="S15" s="87"/>
      <c r="T15" s="87"/>
      <c r="U15" s="87"/>
      <c r="V15" s="87"/>
      <c r="W15" s="87"/>
      <c r="X15" s="87"/>
      <c r="Y15" s="87"/>
      <c r="Z15" s="87"/>
    </row>
    <row r="16" spans="1:26" ht="13.5" customHeight="1">
      <c r="A16" s="50" t="s">
        <v>95</v>
      </c>
      <c r="B16" s="63" t="s">
        <v>139</v>
      </c>
      <c r="C16" s="52" t="s">
        <v>134</v>
      </c>
      <c r="D16" s="53">
        <v>0</v>
      </c>
      <c r="E16" s="53"/>
      <c r="F16" s="53"/>
      <c r="G16" s="53"/>
      <c r="H16" s="53"/>
      <c r="I16" s="53"/>
      <c r="J16" s="53">
        <v>0</v>
      </c>
      <c r="K16" s="53">
        <f t="shared" si="3"/>
        <v>0</v>
      </c>
      <c r="L16" s="88"/>
      <c r="M16" s="85"/>
      <c r="N16" s="86"/>
      <c r="O16" s="86"/>
      <c r="P16" s="86"/>
      <c r="Q16" s="86"/>
      <c r="R16" s="87"/>
      <c r="S16" s="87"/>
      <c r="T16" s="87"/>
      <c r="U16" s="87"/>
      <c r="V16" s="87"/>
      <c r="W16" s="87"/>
      <c r="X16" s="87"/>
      <c r="Y16" s="87"/>
      <c r="Z16" s="87"/>
    </row>
    <row r="17" spans="1:26" ht="13.5" customHeight="1">
      <c r="A17" s="50"/>
      <c r="B17" s="55" t="s">
        <v>140</v>
      </c>
      <c r="C17" s="52" t="s">
        <v>134</v>
      </c>
      <c r="D17" s="53"/>
      <c r="E17" s="53"/>
      <c r="F17" s="53"/>
      <c r="G17" s="53"/>
      <c r="H17" s="53"/>
      <c r="I17" s="53"/>
      <c r="J17" s="53"/>
      <c r="K17" s="53"/>
      <c r="L17" s="88"/>
      <c r="M17" s="85"/>
      <c r="N17" s="86"/>
      <c r="O17" s="86"/>
      <c r="P17" s="86"/>
      <c r="Q17" s="86"/>
      <c r="R17" s="87"/>
      <c r="S17" s="87"/>
      <c r="T17" s="87"/>
      <c r="U17" s="87"/>
      <c r="V17" s="87"/>
      <c r="W17" s="87"/>
      <c r="X17" s="87"/>
      <c r="Y17" s="87"/>
      <c r="Z17" s="87"/>
    </row>
    <row r="18" spans="1:26" ht="76.5" customHeight="1">
      <c r="A18" s="50" t="s">
        <v>98</v>
      </c>
      <c r="B18" s="51" t="s">
        <v>141</v>
      </c>
      <c r="C18" s="52" t="s">
        <v>134</v>
      </c>
      <c r="D18" s="59">
        <f t="shared" ref="D18:J18" si="4">SUM(D19:D22)</f>
        <v>57</v>
      </c>
      <c r="E18" s="59">
        <f t="shared" si="4"/>
        <v>0</v>
      </c>
      <c r="F18" s="59">
        <f t="shared" si="4"/>
        <v>0</v>
      </c>
      <c r="G18" s="59">
        <f t="shared" si="4"/>
        <v>0</v>
      </c>
      <c r="H18" s="59">
        <f t="shared" si="4"/>
        <v>0</v>
      </c>
      <c r="I18" s="59">
        <f t="shared" si="4"/>
        <v>0</v>
      </c>
      <c r="J18" s="59">
        <f t="shared" si="4"/>
        <v>0</v>
      </c>
      <c r="K18" s="53">
        <f>SUM(D18:J18)</f>
        <v>57</v>
      </c>
      <c r="L18" s="89"/>
      <c r="M18" s="90"/>
      <c r="N18" s="91"/>
      <c r="O18" s="91"/>
      <c r="P18" s="91"/>
      <c r="Q18" s="91"/>
      <c r="R18" s="92"/>
      <c r="S18" s="92"/>
      <c r="T18" s="92"/>
      <c r="U18" s="92"/>
      <c r="V18" s="92"/>
      <c r="W18" s="92"/>
      <c r="X18" s="92"/>
      <c r="Y18" s="92"/>
      <c r="Z18" s="92"/>
    </row>
    <row r="19" spans="1:26" ht="13.5" customHeight="1">
      <c r="A19" s="50"/>
      <c r="B19" s="55" t="s">
        <v>135</v>
      </c>
      <c r="C19" s="52" t="s">
        <v>134</v>
      </c>
      <c r="D19" s="53"/>
      <c r="E19" s="53"/>
      <c r="F19" s="53"/>
      <c r="G19" s="53"/>
      <c r="H19" s="53"/>
      <c r="I19" s="53"/>
      <c r="J19" s="53"/>
      <c r="K19" s="53"/>
      <c r="L19" s="88"/>
      <c r="M19" s="85"/>
      <c r="N19" s="86"/>
      <c r="O19" s="86"/>
      <c r="P19" s="86"/>
      <c r="Q19" s="86"/>
      <c r="R19" s="87"/>
      <c r="S19" s="87"/>
      <c r="T19" s="87"/>
      <c r="U19" s="87"/>
      <c r="V19" s="87"/>
      <c r="W19" s="87"/>
      <c r="X19" s="87"/>
      <c r="Y19" s="87"/>
      <c r="Z19" s="87"/>
    </row>
    <row r="20" spans="1:26" ht="13.5" customHeight="1">
      <c r="A20" s="50"/>
      <c r="B20" s="55" t="s">
        <v>136</v>
      </c>
      <c r="C20" s="52" t="s">
        <v>134</v>
      </c>
      <c r="D20" s="53"/>
      <c r="E20" s="53"/>
      <c r="F20" s="53"/>
      <c r="G20" s="53"/>
      <c r="H20" s="53"/>
      <c r="I20" s="53"/>
      <c r="J20" s="53"/>
      <c r="K20" s="53"/>
      <c r="L20" s="88"/>
      <c r="M20" s="85"/>
      <c r="N20" s="86"/>
      <c r="O20" s="86"/>
      <c r="P20" s="86"/>
      <c r="Q20" s="86"/>
      <c r="R20" s="87"/>
      <c r="S20" s="87"/>
      <c r="T20" s="87"/>
      <c r="U20" s="87"/>
      <c r="V20" s="87"/>
      <c r="W20" s="87"/>
      <c r="X20" s="87"/>
      <c r="Y20" s="87"/>
      <c r="Z20" s="87"/>
    </row>
    <row r="21" spans="1:26" ht="13.5" customHeight="1">
      <c r="A21" s="50"/>
      <c r="B21" s="55" t="s">
        <v>137</v>
      </c>
      <c r="C21" s="52" t="s">
        <v>134</v>
      </c>
      <c r="D21" s="53">
        <f>+D11-D15</f>
        <v>17</v>
      </c>
      <c r="E21" s="53"/>
      <c r="F21" s="53"/>
      <c r="G21" s="53"/>
      <c r="H21" s="53"/>
      <c r="I21" s="53"/>
      <c r="J21" s="53"/>
      <c r="K21" s="53">
        <f t="shared" ref="K21:K22" si="5">SUM(D21:J21)</f>
        <v>17</v>
      </c>
      <c r="L21" s="88"/>
      <c r="M21" s="85"/>
      <c r="N21" s="86"/>
      <c r="O21" s="86"/>
      <c r="P21" s="86"/>
      <c r="Q21" s="86"/>
      <c r="R21" s="87"/>
      <c r="S21" s="87"/>
      <c r="T21" s="87"/>
      <c r="U21" s="87"/>
      <c r="V21" s="87"/>
      <c r="W21" s="87"/>
      <c r="X21" s="87"/>
      <c r="Y21" s="87"/>
      <c r="Z21" s="87"/>
    </row>
    <row r="22" spans="1:26" ht="13.5" customHeight="1">
      <c r="A22" s="50"/>
      <c r="B22" s="55" t="s">
        <v>140</v>
      </c>
      <c r="C22" s="52" t="s">
        <v>134</v>
      </c>
      <c r="D22" s="53">
        <v>40</v>
      </c>
      <c r="E22" s="53">
        <f t="shared" ref="E22:J22" si="6">+E17</f>
        <v>0</v>
      </c>
      <c r="F22" s="53">
        <f t="shared" si="6"/>
        <v>0</v>
      </c>
      <c r="G22" s="53">
        <f t="shared" si="6"/>
        <v>0</v>
      </c>
      <c r="H22" s="53">
        <f t="shared" si="6"/>
        <v>0</v>
      </c>
      <c r="I22" s="53">
        <f t="shared" si="6"/>
        <v>0</v>
      </c>
      <c r="J22" s="53">
        <f t="shared" si="6"/>
        <v>0</v>
      </c>
      <c r="K22" s="53">
        <f t="shared" si="5"/>
        <v>40</v>
      </c>
      <c r="L22" s="88"/>
      <c r="M22" s="85"/>
      <c r="N22" s="86"/>
      <c r="O22" s="86"/>
      <c r="P22" s="86"/>
      <c r="Q22" s="86"/>
      <c r="R22" s="87"/>
      <c r="S22" s="87"/>
      <c r="T22" s="87"/>
      <c r="U22" s="87"/>
      <c r="V22" s="87"/>
      <c r="W22" s="87"/>
      <c r="X22" s="87"/>
      <c r="Y22" s="87"/>
      <c r="Z22" s="87"/>
    </row>
    <row r="23" spans="1:26" ht="19.5" customHeight="1">
      <c r="A23" s="80" t="s">
        <v>105</v>
      </c>
      <c r="B23" s="81" t="s">
        <v>142</v>
      </c>
      <c r="C23" s="82"/>
      <c r="D23" s="93"/>
      <c r="E23" s="93"/>
      <c r="F23" s="93"/>
      <c r="G23" s="93"/>
      <c r="H23" s="93"/>
      <c r="I23" s="93"/>
      <c r="J23" s="93"/>
      <c r="K23" s="93"/>
      <c r="L23" s="94"/>
      <c r="M23" s="85"/>
      <c r="N23" s="86"/>
      <c r="O23" s="86"/>
      <c r="P23" s="86"/>
      <c r="Q23" s="86"/>
      <c r="R23" s="87"/>
      <c r="S23" s="87"/>
      <c r="T23" s="87"/>
      <c r="U23" s="87"/>
      <c r="V23" s="87"/>
      <c r="W23" s="87"/>
      <c r="X23" s="87"/>
      <c r="Y23" s="87"/>
      <c r="Z23" s="87"/>
    </row>
    <row r="24" spans="1:26" ht="73.5" customHeight="1">
      <c r="A24" s="50" t="s">
        <v>84</v>
      </c>
      <c r="B24" s="51" t="s">
        <v>133</v>
      </c>
      <c r="C24" s="52" t="s">
        <v>134</v>
      </c>
      <c r="D24" s="53">
        <f t="shared" ref="D24:J24" si="7">SUM(D25:D27)</f>
        <v>0</v>
      </c>
      <c r="E24" s="53">
        <f t="shared" si="7"/>
        <v>0</v>
      </c>
      <c r="F24" s="53">
        <f t="shared" si="7"/>
        <v>0</v>
      </c>
      <c r="G24" s="53">
        <f t="shared" si="7"/>
        <v>0</v>
      </c>
      <c r="H24" s="53">
        <f t="shared" si="7"/>
        <v>0</v>
      </c>
      <c r="I24" s="53">
        <f t="shared" si="7"/>
        <v>0</v>
      </c>
      <c r="J24" s="53">
        <f t="shared" si="7"/>
        <v>0</v>
      </c>
      <c r="K24" s="53">
        <f t="shared" ref="K24:K25" si="8">SUM(D24:J24)</f>
        <v>0</v>
      </c>
      <c r="L24" s="88"/>
      <c r="M24" s="85"/>
      <c r="N24" s="86"/>
      <c r="O24" s="86"/>
      <c r="P24" s="86"/>
      <c r="Q24" s="86"/>
      <c r="R24" s="87"/>
      <c r="S24" s="87"/>
      <c r="T24" s="87"/>
      <c r="U24" s="87"/>
      <c r="V24" s="87"/>
      <c r="W24" s="87"/>
      <c r="X24" s="87"/>
      <c r="Y24" s="87"/>
      <c r="Z24" s="87"/>
    </row>
    <row r="25" spans="1:26" ht="13.5" customHeight="1">
      <c r="A25" s="50"/>
      <c r="B25" s="55" t="s">
        <v>135</v>
      </c>
      <c r="C25" s="52" t="s">
        <v>134</v>
      </c>
      <c r="D25" s="53"/>
      <c r="E25" s="53"/>
      <c r="F25" s="53"/>
      <c r="G25" s="53"/>
      <c r="H25" s="53"/>
      <c r="I25" s="53"/>
      <c r="J25" s="53"/>
      <c r="K25" s="53">
        <f t="shared" si="8"/>
        <v>0</v>
      </c>
      <c r="L25" s="88"/>
      <c r="M25" s="85"/>
      <c r="N25" s="86"/>
      <c r="O25" s="86"/>
      <c r="P25" s="86"/>
      <c r="Q25" s="86"/>
      <c r="R25" s="87"/>
      <c r="S25" s="87"/>
      <c r="T25" s="87"/>
      <c r="U25" s="87"/>
      <c r="V25" s="87"/>
      <c r="W25" s="87"/>
      <c r="X25" s="87"/>
      <c r="Y25" s="87"/>
      <c r="Z25" s="87"/>
    </row>
    <row r="26" spans="1:26" ht="13.5" customHeight="1">
      <c r="A26" s="50"/>
      <c r="B26" s="55" t="s">
        <v>136</v>
      </c>
      <c r="C26" s="52" t="s">
        <v>134</v>
      </c>
      <c r="D26" s="53"/>
      <c r="E26" s="53"/>
      <c r="F26" s="53"/>
      <c r="G26" s="53"/>
      <c r="H26" s="53"/>
      <c r="I26" s="53"/>
      <c r="J26" s="53"/>
      <c r="K26" s="53"/>
      <c r="L26" s="88"/>
      <c r="M26" s="85"/>
      <c r="N26" s="86"/>
      <c r="O26" s="86"/>
      <c r="P26" s="86"/>
      <c r="Q26" s="86"/>
      <c r="R26" s="87"/>
      <c r="S26" s="87"/>
      <c r="T26" s="87"/>
      <c r="U26" s="87"/>
      <c r="V26" s="87"/>
      <c r="W26" s="87"/>
      <c r="X26" s="87"/>
      <c r="Y26" s="87"/>
      <c r="Z26" s="87"/>
    </row>
    <row r="27" spans="1:26" ht="13.5" customHeight="1">
      <c r="A27" s="50"/>
      <c r="B27" s="55" t="s">
        <v>137</v>
      </c>
      <c r="C27" s="52" t="s">
        <v>134</v>
      </c>
      <c r="D27" s="53"/>
      <c r="E27" s="53"/>
      <c r="F27" s="53"/>
      <c r="G27" s="53"/>
      <c r="H27" s="53"/>
      <c r="I27" s="53"/>
      <c r="J27" s="53"/>
      <c r="K27" s="53">
        <f t="shared" ref="K27:K29" si="9">SUM(D27:J27)</f>
        <v>0</v>
      </c>
      <c r="L27" s="88"/>
      <c r="M27" s="85"/>
      <c r="N27" s="86"/>
      <c r="O27" s="86"/>
      <c r="P27" s="86"/>
      <c r="Q27" s="86"/>
      <c r="R27" s="87"/>
      <c r="S27" s="87"/>
      <c r="T27" s="87"/>
      <c r="U27" s="87"/>
      <c r="V27" s="87"/>
      <c r="W27" s="87"/>
      <c r="X27" s="87"/>
      <c r="Y27" s="87"/>
      <c r="Z27" s="87"/>
    </row>
    <row r="28" spans="1:26" ht="62.25" customHeight="1">
      <c r="A28" s="50" t="s">
        <v>93</v>
      </c>
      <c r="B28" s="51" t="s">
        <v>138</v>
      </c>
      <c r="C28" s="52" t="s">
        <v>134</v>
      </c>
      <c r="D28" s="53">
        <f t="shared" ref="D28:J28" si="10">SUM(D29:D31)</f>
        <v>0</v>
      </c>
      <c r="E28" s="53">
        <f t="shared" si="10"/>
        <v>0</v>
      </c>
      <c r="F28" s="53">
        <f t="shared" si="10"/>
        <v>0</v>
      </c>
      <c r="G28" s="53">
        <f t="shared" si="10"/>
        <v>0</v>
      </c>
      <c r="H28" s="53">
        <f t="shared" si="10"/>
        <v>0</v>
      </c>
      <c r="I28" s="53">
        <f t="shared" si="10"/>
        <v>0</v>
      </c>
      <c r="J28" s="53">
        <f t="shared" si="10"/>
        <v>0</v>
      </c>
      <c r="K28" s="53">
        <f t="shared" si="9"/>
        <v>0</v>
      </c>
      <c r="L28" s="88"/>
      <c r="M28" s="85"/>
      <c r="N28" s="86"/>
      <c r="O28" s="86"/>
      <c r="P28" s="86"/>
      <c r="Q28" s="86"/>
      <c r="R28" s="87"/>
      <c r="S28" s="87"/>
      <c r="T28" s="87"/>
      <c r="U28" s="87"/>
      <c r="V28" s="87"/>
      <c r="W28" s="87"/>
      <c r="X28" s="87"/>
      <c r="Y28" s="87"/>
      <c r="Z28" s="87"/>
    </row>
    <row r="29" spans="1:26" ht="13.5" customHeight="1">
      <c r="A29" s="50"/>
      <c r="B29" s="55" t="s">
        <v>135</v>
      </c>
      <c r="C29" s="52" t="s">
        <v>134</v>
      </c>
      <c r="D29" s="53"/>
      <c r="E29" s="53"/>
      <c r="F29" s="53"/>
      <c r="G29" s="53"/>
      <c r="H29" s="53"/>
      <c r="I29" s="53"/>
      <c r="J29" s="53"/>
      <c r="K29" s="53">
        <f t="shared" si="9"/>
        <v>0</v>
      </c>
      <c r="L29" s="88"/>
      <c r="M29" s="85"/>
      <c r="N29" s="86"/>
      <c r="O29" s="86"/>
      <c r="P29" s="86"/>
      <c r="Q29" s="86"/>
      <c r="R29" s="87"/>
      <c r="S29" s="87"/>
      <c r="T29" s="87"/>
      <c r="U29" s="87"/>
      <c r="V29" s="87"/>
      <c r="W29" s="87"/>
      <c r="X29" s="87"/>
      <c r="Y29" s="87"/>
      <c r="Z29" s="87"/>
    </row>
    <row r="30" spans="1:26" ht="13.5" customHeight="1">
      <c r="A30" s="50"/>
      <c r="B30" s="55" t="s">
        <v>136</v>
      </c>
      <c r="C30" s="52" t="s">
        <v>134</v>
      </c>
      <c r="D30" s="53"/>
      <c r="E30" s="53"/>
      <c r="F30" s="53"/>
      <c r="G30" s="53"/>
      <c r="H30" s="53"/>
      <c r="I30" s="53"/>
      <c r="J30" s="53"/>
      <c r="K30" s="53"/>
      <c r="L30" s="88"/>
      <c r="M30" s="85"/>
      <c r="N30" s="86"/>
      <c r="O30" s="86"/>
      <c r="P30" s="86"/>
      <c r="Q30" s="86"/>
      <c r="R30" s="87"/>
      <c r="S30" s="87"/>
      <c r="T30" s="87"/>
      <c r="U30" s="87"/>
      <c r="V30" s="87"/>
      <c r="W30" s="87"/>
      <c r="X30" s="87"/>
      <c r="Y30" s="87"/>
      <c r="Z30" s="87"/>
    </row>
    <row r="31" spans="1:26" ht="13.5" customHeight="1">
      <c r="A31" s="50"/>
      <c r="B31" s="55" t="s">
        <v>137</v>
      </c>
      <c r="C31" s="52" t="s">
        <v>134</v>
      </c>
      <c r="D31" s="53"/>
      <c r="E31" s="53"/>
      <c r="F31" s="53"/>
      <c r="G31" s="53"/>
      <c r="H31" s="53"/>
      <c r="I31" s="53"/>
      <c r="J31" s="53"/>
      <c r="K31" s="53">
        <f t="shared" ref="K31:K32" si="11">SUM(D31:J31)</f>
        <v>0</v>
      </c>
      <c r="L31" s="88"/>
      <c r="M31" s="85"/>
      <c r="N31" s="86"/>
      <c r="O31" s="86"/>
      <c r="P31" s="86"/>
      <c r="Q31" s="86"/>
      <c r="R31" s="87"/>
      <c r="S31" s="87"/>
      <c r="T31" s="87"/>
      <c r="U31" s="87"/>
      <c r="V31" s="87"/>
      <c r="W31" s="87"/>
      <c r="X31" s="87"/>
      <c r="Y31" s="87"/>
      <c r="Z31" s="87"/>
    </row>
    <row r="32" spans="1:26" ht="13.5" customHeight="1">
      <c r="A32" s="50" t="s">
        <v>95</v>
      </c>
      <c r="B32" s="63" t="s">
        <v>139</v>
      </c>
      <c r="C32" s="52" t="s">
        <v>134</v>
      </c>
      <c r="D32" s="53">
        <v>0</v>
      </c>
      <c r="E32" s="53"/>
      <c r="F32" s="53"/>
      <c r="G32" s="53"/>
      <c r="H32" s="53"/>
      <c r="I32" s="53"/>
      <c r="J32" s="53">
        <v>0</v>
      </c>
      <c r="K32" s="53">
        <f t="shared" si="11"/>
        <v>0</v>
      </c>
      <c r="L32" s="88"/>
      <c r="M32" s="85"/>
      <c r="N32" s="86"/>
      <c r="O32" s="86"/>
      <c r="P32" s="86"/>
      <c r="Q32" s="86"/>
      <c r="R32" s="87"/>
      <c r="S32" s="87"/>
      <c r="T32" s="87"/>
      <c r="U32" s="87"/>
      <c r="V32" s="87"/>
      <c r="W32" s="87"/>
      <c r="X32" s="87"/>
      <c r="Y32" s="87"/>
      <c r="Z32" s="87"/>
    </row>
    <row r="33" spans="1:26" ht="13.5" customHeight="1">
      <c r="A33" s="50"/>
      <c r="B33" s="55" t="s">
        <v>140</v>
      </c>
      <c r="C33" s="52" t="s">
        <v>134</v>
      </c>
      <c r="D33" s="53"/>
      <c r="E33" s="53"/>
      <c r="F33" s="53"/>
      <c r="G33" s="53"/>
      <c r="H33" s="53"/>
      <c r="I33" s="53"/>
      <c r="J33" s="53"/>
      <c r="K33" s="53"/>
      <c r="L33" s="88"/>
      <c r="M33" s="85"/>
      <c r="N33" s="86"/>
      <c r="O33" s="86"/>
      <c r="P33" s="86"/>
      <c r="Q33" s="86"/>
      <c r="R33" s="87"/>
      <c r="S33" s="87"/>
      <c r="T33" s="87"/>
      <c r="U33" s="87"/>
      <c r="V33" s="87"/>
      <c r="W33" s="87"/>
      <c r="X33" s="87"/>
      <c r="Y33" s="87"/>
      <c r="Z33" s="87"/>
    </row>
    <row r="34" spans="1:26" ht="76.5" customHeight="1">
      <c r="A34" s="50" t="s">
        <v>98</v>
      </c>
      <c r="B34" s="51" t="s">
        <v>141</v>
      </c>
      <c r="C34" s="52" t="s">
        <v>134</v>
      </c>
      <c r="D34" s="59">
        <f t="shared" ref="D34:J34" si="12">SUM(D35:D38)</f>
        <v>0</v>
      </c>
      <c r="E34" s="59">
        <f t="shared" si="12"/>
        <v>0</v>
      </c>
      <c r="F34" s="59">
        <f t="shared" si="12"/>
        <v>0</v>
      </c>
      <c r="G34" s="59">
        <f t="shared" si="12"/>
        <v>0</v>
      </c>
      <c r="H34" s="59">
        <f t="shared" si="12"/>
        <v>0</v>
      </c>
      <c r="I34" s="59">
        <f t="shared" si="12"/>
        <v>0</v>
      </c>
      <c r="J34" s="59">
        <f t="shared" si="12"/>
        <v>0</v>
      </c>
      <c r="K34" s="53">
        <f t="shared" ref="K34:K35" si="13">SUM(D34:J34)</f>
        <v>0</v>
      </c>
      <c r="L34" s="89"/>
      <c r="M34" s="90"/>
      <c r="N34" s="91"/>
      <c r="O34" s="91"/>
      <c r="P34" s="91"/>
      <c r="Q34" s="91"/>
      <c r="R34" s="92"/>
      <c r="S34" s="92"/>
      <c r="T34" s="92"/>
      <c r="U34" s="92"/>
      <c r="V34" s="92"/>
      <c r="W34" s="92"/>
      <c r="X34" s="92"/>
      <c r="Y34" s="92"/>
      <c r="Z34" s="92"/>
    </row>
    <row r="35" spans="1:26" ht="13.5" customHeight="1">
      <c r="A35" s="50"/>
      <c r="B35" s="55" t="s">
        <v>135</v>
      </c>
      <c r="C35" s="52" t="s">
        <v>134</v>
      </c>
      <c r="D35" s="53">
        <f t="shared" ref="D35:D37" si="14">+D25-D29</f>
        <v>0</v>
      </c>
      <c r="E35" s="53"/>
      <c r="F35" s="53"/>
      <c r="G35" s="53"/>
      <c r="H35" s="53"/>
      <c r="I35" s="53"/>
      <c r="J35" s="53"/>
      <c r="K35" s="53">
        <f t="shared" si="13"/>
        <v>0</v>
      </c>
      <c r="L35" s="88"/>
      <c r="M35" s="85"/>
      <c r="N35" s="86"/>
      <c r="O35" s="86"/>
      <c r="P35" s="86"/>
      <c r="Q35" s="86"/>
      <c r="R35" s="87"/>
      <c r="S35" s="87"/>
      <c r="T35" s="87"/>
      <c r="U35" s="87"/>
      <c r="V35" s="87"/>
      <c r="W35" s="87"/>
      <c r="X35" s="87"/>
      <c r="Y35" s="87"/>
      <c r="Z35" s="87"/>
    </row>
    <row r="36" spans="1:26" ht="13.5" customHeight="1">
      <c r="A36" s="50"/>
      <c r="B36" s="55" t="s">
        <v>136</v>
      </c>
      <c r="C36" s="52" t="s">
        <v>134</v>
      </c>
      <c r="D36" s="53">
        <f t="shared" si="14"/>
        <v>0</v>
      </c>
      <c r="E36" s="53"/>
      <c r="F36" s="53"/>
      <c r="G36" s="53"/>
      <c r="H36" s="53"/>
      <c r="I36" s="53"/>
      <c r="J36" s="53"/>
      <c r="K36" s="53"/>
      <c r="L36" s="88"/>
      <c r="M36" s="85"/>
      <c r="N36" s="86"/>
      <c r="O36" s="86"/>
      <c r="P36" s="86"/>
      <c r="Q36" s="86"/>
      <c r="R36" s="87"/>
      <c r="S36" s="87"/>
      <c r="T36" s="87"/>
      <c r="U36" s="87"/>
      <c r="V36" s="87"/>
      <c r="W36" s="87"/>
      <c r="X36" s="87"/>
      <c r="Y36" s="87"/>
      <c r="Z36" s="87"/>
    </row>
    <row r="37" spans="1:26" ht="13.5" customHeight="1">
      <c r="A37" s="50"/>
      <c r="B37" s="55" t="s">
        <v>137</v>
      </c>
      <c r="C37" s="52" t="s">
        <v>134</v>
      </c>
      <c r="D37" s="53">
        <f t="shared" si="14"/>
        <v>0</v>
      </c>
      <c r="E37" s="53"/>
      <c r="F37" s="53"/>
      <c r="G37" s="53"/>
      <c r="H37" s="53"/>
      <c r="I37" s="53"/>
      <c r="J37" s="53"/>
      <c r="K37" s="53">
        <f>SUM(D37:J37)</f>
        <v>0</v>
      </c>
      <c r="L37" s="88"/>
      <c r="M37" s="85"/>
      <c r="N37" s="86"/>
      <c r="O37" s="86"/>
      <c r="P37" s="86"/>
      <c r="Q37" s="86"/>
      <c r="R37" s="87"/>
      <c r="S37" s="87"/>
      <c r="T37" s="87"/>
      <c r="U37" s="87"/>
      <c r="V37" s="87"/>
      <c r="W37" s="87"/>
      <c r="X37" s="87"/>
      <c r="Y37" s="87"/>
      <c r="Z37" s="87"/>
    </row>
    <row r="38" spans="1:26" ht="13.5" customHeight="1">
      <c r="A38" s="50"/>
      <c r="B38" s="55" t="s">
        <v>140</v>
      </c>
      <c r="C38" s="52" t="s">
        <v>134</v>
      </c>
      <c r="D38" s="53">
        <f>+D33</f>
        <v>0</v>
      </c>
      <c r="E38" s="53"/>
      <c r="F38" s="53"/>
      <c r="G38" s="53"/>
      <c r="H38" s="53"/>
      <c r="I38" s="53"/>
      <c r="J38" s="53"/>
      <c r="K38" s="53"/>
      <c r="L38" s="88"/>
      <c r="M38" s="85"/>
      <c r="N38" s="86"/>
      <c r="O38" s="86"/>
      <c r="P38" s="86"/>
      <c r="Q38" s="86"/>
      <c r="R38" s="87"/>
      <c r="S38" s="87"/>
      <c r="T38" s="87"/>
      <c r="U38" s="87"/>
      <c r="V38" s="87"/>
      <c r="W38" s="87"/>
      <c r="X38" s="87"/>
      <c r="Y38" s="87"/>
      <c r="Z38" s="87"/>
    </row>
    <row r="39" spans="1:26" ht="19.5" customHeight="1">
      <c r="A39" s="80" t="s">
        <v>80</v>
      </c>
      <c r="B39" s="81" t="s">
        <v>143</v>
      </c>
      <c r="C39" s="82"/>
      <c r="D39" s="93"/>
      <c r="E39" s="93"/>
      <c r="F39" s="93"/>
      <c r="G39" s="93"/>
      <c r="H39" s="93"/>
      <c r="I39" s="93"/>
      <c r="J39" s="93"/>
      <c r="K39" s="93"/>
      <c r="L39" s="94"/>
      <c r="M39" s="85"/>
      <c r="N39" s="86"/>
      <c r="O39" s="86"/>
      <c r="P39" s="86"/>
      <c r="Q39" s="86"/>
      <c r="R39" s="87"/>
      <c r="S39" s="87"/>
      <c r="T39" s="87"/>
      <c r="U39" s="87"/>
      <c r="V39" s="87"/>
      <c r="W39" s="87"/>
      <c r="X39" s="87"/>
      <c r="Y39" s="87"/>
      <c r="Z39" s="87"/>
    </row>
    <row r="40" spans="1:26" ht="27.75" customHeight="1">
      <c r="A40" s="95" t="s">
        <v>82</v>
      </c>
      <c r="B40" s="81" t="s">
        <v>144</v>
      </c>
      <c r="C40" s="82"/>
      <c r="D40" s="93"/>
      <c r="E40" s="93"/>
      <c r="F40" s="93"/>
      <c r="G40" s="93"/>
      <c r="H40" s="93"/>
      <c r="I40" s="93"/>
      <c r="J40" s="93"/>
      <c r="K40" s="93"/>
      <c r="L40" s="94"/>
      <c r="M40" s="85"/>
      <c r="N40" s="86"/>
      <c r="O40" s="86"/>
      <c r="P40" s="86"/>
      <c r="Q40" s="86"/>
      <c r="R40" s="87"/>
      <c r="S40" s="87"/>
      <c r="T40" s="87"/>
      <c r="U40" s="87"/>
      <c r="V40" s="87"/>
      <c r="W40" s="87"/>
      <c r="X40" s="87"/>
      <c r="Y40" s="87"/>
      <c r="Z40" s="87"/>
    </row>
    <row r="41" spans="1:26" ht="13.5" customHeight="1">
      <c r="A41" s="56" t="s">
        <v>84</v>
      </c>
      <c r="B41" s="51" t="s">
        <v>133</v>
      </c>
      <c r="C41" s="58" t="s">
        <v>145</v>
      </c>
      <c r="D41" s="59">
        <f>SUM(D42:D45)</f>
        <v>0</v>
      </c>
      <c r="E41" s="59"/>
      <c r="F41" s="59"/>
      <c r="G41" s="59"/>
      <c r="H41" s="59"/>
      <c r="I41" s="59"/>
      <c r="J41" s="59">
        <f>SUM(J42:J45)</f>
        <v>0</v>
      </c>
      <c r="K41" s="59">
        <f t="shared" ref="K41:K45" si="15">SUM(D41:J41)</f>
        <v>0</v>
      </c>
      <c r="L41" s="89"/>
      <c r="M41" s="90"/>
      <c r="N41" s="91"/>
      <c r="O41" s="91"/>
      <c r="P41" s="91"/>
      <c r="Q41" s="91"/>
      <c r="R41" s="92"/>
      <c r="S41" s="92"/>
      <c r="T41" s="92"/>
      <c r="U41" s="92"/>
      <c r="V41" s="92"/>
      <c r="W41" s="92"/>
      <c r="X41" s="92"/>
      <c r="Y41" s="92"/>
      <c r="Z41" s="92"/>
    </row>
    <row r="42" spans="1:26" ht="13.5" customHeight="1">
      <c r="A42" s="50"/>
      <c r="B42" s="55" t="s">
        <v>146</v>
      </c>
      <c r="C42" s="52"/>
      <c r="D42" s="53"/>
      <c r="E42" s="53"/>
      <c r="F42" s="53"/>
      <c r="G42" s="53"/>
      <c r="H42" s="53"/>
      <c r="I42" s="53"/>
      <c r="J42" s="53"/>
      <c r="K42" s="53">
        <f t="shared" si="15"/>
        <v>0</v>
      </c>
      <c r="L42" s="88"/>
      <c r="M42" s="85"/>
      <c r="N42" s="86"/>
      <c r="O42" s="86"/>
      <c r="P42" s="86"/>
      <c r="Q42" s="86"/>
      <c r="R42" s="87"/>
      <c r="S42" s="87"/>
      <c r="T42" s="87"/>
      <c r="U42" s="87"/>
      <c r="V42" s="87"/>
      <c r="W42" s="87"/>
      <c r="X42" s="87"/>
      <c r="Y42" s="87"/>
      <c r="Z42" s="87"/>
    </row>
    <row r="43" spans="1:26" ht="13.5" customHeight="1">
      <c r="A43" s="50"/>
      <c r="B43" s="55" t="s">
        <v>147</v>
      </c>
      <c r="C43" s="52"/>
      <c r="D43" s="53"/>
      <c r="E43" s="53"/>
      <c r="F43" s="53"/>
      <c r="G43" s="53"/>
      <c r="H43" s="53"/>
      <c r="I43" s="53"/>
      <c r="J43" s="53"/>
      <c r="K43" s="53">
        <f t="shared" si="15"/>
        <v>0</v>
      </c>
      <c r="L43" s="88"/>
      <c r="M43" s="85"/>
      <c r="N43" s="86"/>
      <c r="O43" s="86"/>
      <c r="P43" s="86"/>
      <c r="Q43" s="86"/>
      <c r="R43" s="87"/>
      <c r="S43" s="87"/>
      <c r="T43" s="87"/>
      <c r="U43" s="87"/>
      <c r="V43" s="87"/>
      <c r="W43" s="87"/>
      <c r="X43" s="87"/>
      <c r="Y43" s="87"/>
      <c r="Z43" s="87"/>
    </row>
    <row r="44" spans="1:26" ht="13.5" customHeight="1">
      <c r="A44" s="50"/>
      <c r="B44" s="55" t="s">
        <v>148</v>
      </c>
      <c r="C44" s="52"/>
      <c r="D44" s="53"/>
      <c r="E44" s="53"/>
      <c r="F44" s="53"/>
      <c r="G44" s="53"/>
      <c r="H44" s="53"/>
      <c r="I44" s="53"/>
      <c r="J44" s="53"/>
      <c r="K44" s="53">
        <f t="shared" si="15"/>
        <v>0</v>
      </c>
      <c r="L44" s="88"/>
      <c r="M44" s="85"/>
      <c r="N44" s="86"/>
      <c r="O44" s="86"/>
      <c r="P44" s="86"/>
      <c r="Q44" s="86"/>
      <c r="R44" s="87"/>
      <c r="S44" s="87"/>
      <c r="T44" s="87"/>
      <c r="U44" s="87"/>
      <c r="V44" s="87"/>
      <c r="W44" s="87"/>
      <c r="X44" s="87"/>
      <c r="Y44" s="87"/>
      <c r="Z44" s="87"/>
    </row>
    <row r="45" spans="1:26" ht="13.5" customHeight="1">
      <c r="A45" s="50"/>
      <c r="B45" s="55" t="s">
        <v>149</v>
      </c>
      <c r="C45" s="52"/>
      <c r="D45" s="53"/>
      <c r="E45" s="53"/>
      <c r="F45" s="53"/>
      <c r="G45" s="53"/>
      <c r="H45" s="53"/>
      <c r="I45" s="53"/>
      <c r="J45" s="53"/>
      <c r="K45" s="53">
        <f t="shared" si="15"/>
        <v>0</v>
      </c>
      <c r="L45" s="88"/>
      <c r="M45" s="85"/>
      <c r="N45" s="86"/>
      <c r="O45" s="86"/>
      <c r="P45" s="86"/>
      <c r="Q45" s="86"/>
      <c r="R45" s="87"/>
      <c r="S45" s="87"/>
      <c r="T45" s="87"/>
      <c r="U45" s="87"/>
      <c r="V45" s="87"/>
      <c r="W45" s="87"/>
      <c r="X45" s="87"/>
      <c r="Y45" s="87"/>
      <c r="Z45" s="87"/>
    </row>
    <row r="46" spans="1:26" ht="13.5" customHeight="1">
      <c r="A46" s="50"/>
      <c r="B46" s="55" t="s">
        <v>150</v>
      </c>
      <c r="C46" s="52"/>
      <c r="D46" s="53"/>
      <c r="E46" s="53"/>
      <c r="F46" s="53"/>
      <c r="G46" s="53"/>
      <c r="H46" s="53"/>
      <c r="I46" s="53"/>
      <c r="J46" s="53"/>
      <c r="K46" s="53"/>
      <c r="L46" s="88"/>
      <c r="M46" s="85"/>
      <c r="N46" s="86"/>
      <c r="O46" s="86"/>
      <c r="P46" s="86"/>
      <c r="Q46" s="86"/>
      <c r="R46" s="87"/>
      <c r="S46" s="87"/>
      <c r="T46" s="87"/>
      <c r="U46" s="87"/>
      <c r="V46" s="87"/>
      <c r="W46" s="87"/>
      <c r="X46" s="87"/>
      <c r="Y46" s="87"/>
      <c r="Z46" s="87"/>
    </row>
    <row r="47" spans="1:26" ht="13.5" customHeight="1">
      <c r="A47" s="50"/>
      <c r="B47" s="55" t="s">
        <v>151</v>
      </c>
      <c r="C47" s="52"/>
      <c r="D47" s="53"/>
      <c r="E47" s="53"/>
      <c r="F47" s="53"/>
      <c r="G47" s="53"/>
      <c r="H47" s="53"/>
      <c r="I47" s="53"/>
      <c r="J47" s="53"/>
      <c r="K47" s="53"/>
      <c r="L47" s="88"/>
      <c r="M47" s="85"/>
      <c r="N47" s="86"/>
      <c r="O47" s="86"/>
      <c r="P47" s="86"/>
      <c r="Q47" s="86"/>
      <c r="R47" s="87"/>
      <c r="S47" s="87"/>
      <c r="T47" s="87"/>
      <c r="U47" s="87"/>
      <c r="V47" s="87"/>
      <c r="W47" s="87"/>
      <c r="X47" s="87"/>
      <c r="Y47" s="87"/>
      <c r="Z47" s="87"/>
    </row>
    <row r="48" spans="1:26" ht="13.5" customHeight="1">
      <c r="A48" s="56" t="s">
        <v>93</v>
      </c>
      <c r="B48" s="51" t="s">
        <v>138</v>
      </c>
      <c r="C48" s="58" t="s">
        <v>145</v>
      </c>
      <c r="D48" s="59">
        <f t="shared" ref="D48:K48" si="16">SUM(D49:D54)</f>
        <v>0</v>
      </c>
      <c r="E48" s="59">
        <f t="shared" si="16"/>
        <v>0</v>
      </c>
      <c r="F48" s="59">
        <f t="shared" si="16"/>
        <v>0</v>
      </c>
      <c r="G48" s="59">
        <f t="shared" si="16"/>
        <v>0</v>
      </c>
      <c r="H48" s="59">
        <f t="shared" si="16"/>
        <v>0</v>
      </c>
      <c r="I48" s="59">
        <f t="shared" si="16"/>
        <v>0</v>
      </c>
      <c r="J48" s="59">
        <f t="shared" si="16"/>
        <v>0</v>
      </c>
      <c r="K48" s="59">
        <f t="shared" si="16"/>
        <v>0</v>
      </c>
      <c r="L48" s="89"/>
      <c r="M48" s="90"/>
      <c r="N48" s="91"/>
      <c r="O48" s="91"/>
      <c r="P48" s="91"/>
      <c r="Q48" s="91"/>
      <c r="R48" s="92"/>
      <c r="S48" s="92"/>
      <c r="T48" s="92"/>
      <c r="U48" s="92"/>
      <c r="V48" s="92"/>
      <c r="W48" s="92"/>
      <c r="X48" s="92"/>
      <c r="Y48" s="92"/>
      <c r="Z48" s="92"/>
    </row>
    <row r="49" spans="1:26" ht="13.5" customHeight="1">
      <c r="A49" s="50"/>
      <c r="B49" s="55" t="s">
        <v>146</v>
      </c>
      <c r="C49" s="52"/>
      <c r="D49" s="53"/>
      <c r="E49" s="53"/>
      <c r="F49" s="53"/>
      <c r="G49" s="53"/>
      <c r="H49" s="53"/>
      <c r="I49" s="53"/>
      <c r="J49" s="53"/>
      <c r="K49" s="53">
        <f t="shared" ref="K49:K52" si="17">SUM(D49:J49)</f>
        <v>0</v>
      </c>
      <c r="L49" s="88"/>
      <c r="M49" s="85"/>
      <c r="N49" s="86"/>
      <c r="O49" s="86"/>
      <c r="P49" s="86"/>
      <c r="Q49" s="86"/>
      <c r="R49" s="87"/>
      <c r="S49" s="87"/>
      <c r="T49" s="87"/>
      <c r="U49" s="87"/>
      <c r="V49" s="87"/>
      <c r="W49" s="87"/>
      <c r="X49" s="87"/>
      <c r="Y49" s="87"/>
      <c r="Z49" s="87"/>
    </row>
    <row r="50" spans="1:26" ht="13.5" customHeight="1">
      <c r="A50" s="50"/>
      <c r="B50" s="55" t="s">
        <v>147</v>
      </c>
      <c r="C50" s="52"/>
      <c r="D50" s="53"/>
      <c r="E50" s="53"/>
      <c r="F50" s="53"/>
      <c r="G50" s="53"/>
      <c r="H50" s="53"/>
      <c r="I50" s="53"/>
      <c r="J50" s="53"/>
      <c r="K50" s="53">
        <f t="shared" si="17"/>
        <v>0</v>
      </c>
      <c r="L50" s="88"/>
      <c r="M50" s="85"/>
      <c r="N50" s="86"/>
      <c r="O50" s="86"/>
      <c r="P50" s="86"/>
      <c r="Q50" s="86"/>
      <c r="R50" s="87"/>
      <c r="S50" s="87"/>
      <c r="T50" s="87"/>
      <c r="U50" s="87"/>
      <c r="V50" s="87"/>
      <c r="W50" s="87"/>
      <c r="X50" s="87"/>
      <c r="Y50" s="87"/>
      <c r="Z50" s="87"/>
    </row>
    <row r="51" spans="1:26" ht="13.5" customHeight="1">
      <c r="A51" s="50"/>
      <c r="B51" s="55" t="s">
        <v>148</v>
      </c>
      <c r="C51" s="52"/>
      <c r="D51" s="53"/>
      <c r="E51" s="53"/>
      <c r="F51" s="53"/>
      <c r="G51" s="53"/>
      <c r="H51" s="53"/>
      <c r="I51" s="53"/>
      <c r="J51" s="53"/>
      <c r="K51" s="53">
        <f t="shared" si="17"/>
        <v>0</v>
      </c>
      <c r="L51" s="88"/>
      <c r="M51" s="85"/>
      <c r="N51" s="86"/>
      <c r="O51" s="86"/>
      <c r="P51" s="86"/>
      <c r="Q51" s="86"/>
      <c r="R51" s="87"/>
      <c r="S51" s="87"/>
      <c r="T51" s="87"/>
      <c r="U51" s="87"/>
      <c r="V51" s="87"/>
      <c r="W51" s="87"/>
      <c r="X51" s="87"/>
      <c r="Y51" s="87"/>
      <c r="Z51" s="87"/>
    </row>
    <row r="52" spans="1:26" ht="13.5" customHeight="1">
      <c r="A52" s="50"/>
      <c r="B52" s="55" t="s">
        <v>149</v>
      </c>
      <c r="C52" s="52"/>
      <c r="D52" s="53"/>
      <c r="E52" s="53"/>
      <c r="F52" s="53"/>
      <c r="G52" s="53"/>
      <c r="H52" s="53"/>
      <c r="I52" s="53"/>
      <c r="J52" s="53"/>
      <c r="K52" s="53">
        <f t="shared" si="17"/>
        <v>0</v>
      </c>
      <c r="L52" s="88"/>
      <c r="M52" s="85"/>
      <c r="N52" s="86"/>
      <c r="O52" s="86"/>
      <c r="P52" s="86"/>
      <c r="Q52" s="86"/>
      <c r="R52" s="87"/>
      <c r="S52" s="87"/>
      <c r="T52" s="87"/>
      <c r="U52" s="87"/>
      <c r="V52" s="87"/>
      <c r="W52" s="87"/>
      <c r="X52" s="87"/>
      <c r="Y52" s="87"/>
      <c r="Z52" s="87"/>
    </row>
    <row r="53" spans="1:26" ht="13.5" customHeight="1">
      <c r="A53" s="50"/>
      <c r="B53" s="55" t="s">
        <v>150</v>
      </c>
      <c r="C53" s="52"/>
      <c r="D53" s="53"/>
      <c r="E53" s="53"/>
      <c r="F53" s="53"/>
      <c r="G53" s="53"/>
      <c r="H53" s="53"/>
      <c r="I53" s="53"/>
      <c r="J53" s="53"/>
      <c r="K53" s="53"/>
      <c r="L53" s="88"/>
      <c r="M53" s="85"/>
      <c r="N53" s="86"/>
      <c r="O53" s="86"/>
      <c r="P53" s="86"/>
      <c r="Q53" s="86"/>
      <c r="R53" s="87"/>
      <c r="S53" s="87"/>
      <c r="T53" s="87"/>
      <c r="U53" s="87"/>
      <c r="V53" s="87"/>
      <c r="W53" s="87"/>
      <c r="X53" s="87"/>
      <c r="Y53" s="87"/>
      <c r="Z53" s="87"/>
    </row>
    <row r="54" spans="1:26" ht="13.5" customHeight="1">
      <c r="A54" s="50"/>
      <c r="B54" s="55" t="s">
        <v>151</v>
      </c>
      <c r="C54" s="52"/>
      <c r="D54" s="53"/>
      <c r="E54" s="53"/>
      <c r="F54" s="53"/>
      <c r="G54" s="53"/>
      <c r="H54" s="53"/>
      <c r="I54" s="53"/>
      <c r="J54" s="53"/>
      <c r="K54" s="53"/>
      <c r="L54" s="88"/>
      <c r="M54" s="85"/>
      <c r="N54" s="86"/>
      <c r="O54" s="86"/>
      <c r="P54" s="86"/>
      <c r="Q54" s="86"/>
      <c r="R54" s="87"/>
      <c r="S54" s="87"/>
      <c r="T54" s="87"/>
      <c r="U54" s="87"/>
      <c r="V54" s="87"/>
      <c r="W54" s="87"/>
      <c r="X54" s="87"/>
      <c r="Y54" s="87"/>
      <c r="Z54" s="87"/>
    </row>
    <row r="55" spans="1:26" ht="13.5" customHeight="1">
      <c r="A55" s="56" t="s">
        <v>95</v>
      </c>
      <c r="B55" s="51" t="s">
        <v>152</v>
      </c>
      <c r="C55" s="52" t="s">
        <v>145</v>
      </c>
      <c r="D55" s="59">
        <f>D41+D48</f>
        <v>0</v>
      </c>
      <c r="E55" s="59"/>
      <c r="F55" s="59"/>
      <c r="G55" s="59"/>
      <c r="H55" s="59"/>
      <c r="I55" s="59"/>
      <c r="J55" s="59">
        <f>J41+J48</f>
        <v>0</v>
      </c>
      <c r="K55" s="53">
        <f>SUM(D55:J55)</f>
        <v>0</v>
      </c>
      <c r="L55" s="89"/>
      <c r="M55" s="90"/>
      <c r="N55" s="91"/>
      <c r="O55" s="91"/>
      <c r="P55" s="91"/>
      <c r="Q55" s="91"/>
      <c r="R55" s="92"/>
      <c r="S55" s="92"/>
      <c r="T55" s="92"/>
      <c r="U55" s="92"/>
      <c r="V55" s="92"/>
      <c r="W55" s="92"/>
      <c r="X55" s="92"/>
      <c r="Y55" s="92"/>
      <c r="Z55" s="92"/>
    </row>
    <row r="56" spans="1:26" ht="13.5" customHeight="1">
      <c r="A56" s="50"/>
      <c r="B56" s="55" t="s">
        <v>153</v>
      </c>
      <c r="C56" s="52" t="s">
        <v>145</v>
      </c>
      <c r="D56" s="53"/>
      <c r="E56" s="53"/>
      <c r="F56" s="53"/>
      <c r="G56" s="53"/>
      <c r="H56" s="53"/>
      <c r="I56" s="53"/>
      <c r="J56" s="53"/>
      <c r="K56" s="53"/>
      <c r="L56" s="88"/>
      <c r="M56" s="85"/>
      <c r="N56" s="86"/>
      <c r="O56" s="86"/>
      <c r="P56" s="86"/>
      <c r="Q56" s="86"/>
      <c r="R56" s="87"/>
      <c r="S56" s="87"/>
      <c r="T56" s="87"/>
      <c r="U56" s="87"/>
      <c r="V56" s="87"/>
      <c r="W56" s="87"/>
      <c r="X56" s="87"/>
      <c r="Y56" s="87"/>
      <c r="Z56" s="87"/>
    </row>
    <row r="57" spans="1:26" ht="13.5" customHeight="1">
      <c r="A57" s="56" t="s">
        <v>98</v>
      </c>
      <c r="B57" s="51" t="s">
        <v>141</v>
      </c>
      <c r="C57" s="58" t="s">
        <v>145</v>
      </c>
      <c r="D57" s="59">
        <f t="shared" ref="D57:J57" si="18">SUM(D58:D64)</f>
        <v>0</v>
      </c>
      <c r="E57" s="59">
        <f t="shared" si="18"/>
        <v>0</v>
      </c>
      <c r="F57" s="59">
        <f t="shared" si="18"/>
        <v>0</v>
      </c>
      <c r="G57" s="59">
        <f t="shared" si="18"/>
        <v>0</v>
      </c>
      <c r="H57" s="59">
        <f t="shared" si="18"/>
        <v>0</v>
      </c>
      <c r="I57" s="59">
        <f t="shared" si="18"/>
        <v>0</v>
      </c>
      <c r="J57" s="59">
        <f t="shared" si="18"/>
        <v>0</v>
      </c>
      <c r="K57" s="59">
        <f t="shared" ref="K57:K61" si="19">SUM(D57:J57)</f>
        <v>0</v>
      </c>
      <c r="L57" s="89"/>
      <c r="M57" s="90"/>
      <c r="N57" s="91"/>
      <c r="O57" s="91"/>
      <c r="P57" s="91"/>
      <c r="Q57" s="91"/>
      <c r="R57" s="92"/>
      <c r="S57" s="92"/>
      <c r="T57" s="92"/>
      <c r="U57" s="92"/>
      <c r="V57" s="92"/>
      <c r="W57" s="92"/>
      <c r="X57" s="92"/>
      <c r="Y57" s="92"/>
      <c r="Z57" s="92"/>
    </row>
    <row r="58" spans="1:26" ht="13.5" customHeight="1">
      <c r="A58" s="50"/>
      <c r="B58" s="55" t="s">
        <v>146</v>
      </c>
      <c r="C58" s="52"/>
      <c r="D58" s="53"/>
      <c r="E58" s="53"/>
      <c r="F58" s="53"/>
      <c r="G58" s="53"/>
      <c r="H58" s="53"/>
      <c r="I58" s="53"/>
      <c r="J58" s="53"/>
      <c r="K58" s="53">
        <f t="shared" si="19"/>
        <v>0</v>
      </c>
      <c r="L58" s="88"/>
      <c r="M58" s="85"/>
      <c r="N58" s="86"/>
      <c r="O58" s="86"/>
      <c r="P58" s="86"/>
      <c r="Q58" s="86"/>
      <c r="R58" s="87"/>
      <c r="S58" s="87"/>
      <c r="T58" s="87"/>
      <c r="U58" s="87"/>
      <c r="V58" s="87"/>
      <c r="W58" s="87"/>
      <c r="X58" s="87"/>
      <c r="Y58" s="87"/>
      <c r="Z58" s="87"/>
    </row>
    <row r="59" spans="1:26" ht="13.5" customHeight="1">
      <c r="A59" s="50"/>
      <c r="B59" s="55" t="s">
        <v>147</v>
      </c>
      <c r="C59" s="52"/>
      <c r="D59" s="53"/>
      <c r="E59" s="53"/>
      <c r="F59" s="53"/>
      <c r="G59" s="53"/>
      <c r="H59" s="53"/>
      <c r="I59" s="53"/>
      <c r="J59" s="53"/>
      <c r="K59" s="53">
        <f t="shared" si="19"/>
        <v>0</v>
      </c>
      <c r="L59" s="88"/>
      <c r="M59" s="85"/>
      <c r="N59" s="86"/>
      <c r="O59" s="86"/>
      <c r="P59" s="86"/>
      <c r="Q59" s="86"/>
      <c r="R59" s="87"/>
      <c r="S59" s="87"/>
      <c r="T59" s="87"/>
      <c r="U59" s="87"/>
      <c r="V59" s="87"/>
      <c r="W59" s="87"/>
      <c r="X59" s="87"/>
      <c r="Y59" s="87"/>
      <c r="Z59" s="87"/>
    </row>
    <row r="60" spans="1:26" ht="13.5" customHeight="1">
      <c r="A60" s="50"/>
      <c r="B60" s="55" t="s">
        <v>148</v>
      </c>
      <c r="C60" s="52"/>
      <c r="D60" s="53"/>
      <c r="E60" s="53"/>
      <c r="F60" s="53"/>
      <c r="G60" s="53"/>
      <c r="H60" s="53"/>
      <c r="I60" s="53"/>
      <c r="J60" s="53"/>
      <c r="K60" s="53">
        <f t="shared" si="19"/>
        <v>0</v>
      </c>
      <c r="L60" s="88"/>
      <c r="M60" s="85"/>
      <c r="N60" s="86"/>
      <c r="O60" s="86"/>
      <c r="P60" s="86"/>
      <c r="Q60" s="86"/>
      <c r="R60" s="87"/>
      <c r="S60" s="87"/>
      <c r="T60" s="87"/>
      <c r="U60" s="87"/>
      <c r="V60" s="87"/>
      <c r="W60" s="87"/>
      <c r="X60" s="87"/>
      <c r="Y60" s="87"/>
      <c r="Z60" s="87"/>
    </row>
    <row r="61" spans="1:26" ht="13.5" customHeight="1">
      <c r="A61" s="50"/>
      <c r="B61" s="55" t="s">
        <v>149</v>
      </c>
      <c r="C61" s="52"/>
      <c r="D61" s="53"/>
      <c r="E61" s="53"/>
      <c r="F61" s="53"/>
      <c r="G61" s="53"/>
      <c r="H61" s="53"/>
      <c r="I61" s="53"/>
      <c r="J61" s="53"/>
      <c r="K61" s="53">
        <f t="shared" si="19"/>
        <v>0</v>
      </c>
      <c r="L61" s="88"/>
      <c r="M61" s="85"/>
      <c r="N61" s="86"/>
      <c r="O61" s="86"/>
      <c r="P61" s="86"/>
      <c r="Q61" s="86"/>
      <c r="R61" s="87"/>
      <c r="S61" s="87"/>
      <c r="T61" s="87"/>
      <c r="U61" s="87"/>
      <c r="V61" s="87"/>
      <c r="W61" s="87"/>
      <c r="X61" s="87"/>
      <c r="Y61" s="87"/>
      <c r="Z61" s="87"/>
    </row>
    <row r="62" spans="1:26" ht="13.5" customHeight="1">
      <c r="A62" s="50"/>
      <c r="B62" s="55" t="s">
        <v>150</v>
      </c>
      <c r="C62" s="52"/>
      <c r="D62" s="53"/>
      <c r="E62" s="53"/>
      <c r="F62" s="53"/>
      <c r="G62" s="53"/>
      <c r="H62" s="53"/>
      <c r="I62" s="53"/>
      <c r="J62" s="53"/>
      <c r="K62" s="53"/>
      <c r="L62" s="88"/>
      <c r="M62" s="85"/>
      <c r="N62" s="86"/>
      <c r="O62" s="86"/>
      <c r="P62" s="86"/>
      <c r="Q62" s="86"/>
      <c r="R62" s="87"/>
      <c r="S62" s="87"/>
      <c r="T62" s="87"/>
      <c r="U62" s="87"/>
      <c r="V62" s="87"/>
      <c r="W62" s="87"/>
      <c r="X62" s="87"/>
      <c r="Y62" s="87"/>
      <c r="Z62" s="87"/>
    </row>
    <row r="63" spans="1:26" ht="13.5" customHeight="1">
      <c r="A63" s="50"/>
      <c r="B63" s="55" t="s">
        <v>151</v>
      </c>
      <c r="C63" s="52"/>
      <c r="D63" s="53"/>
      <c r="E63" s="53"/>
      <c r="F63" s="53"/>
      <c r="G63" s="53"/>
      <c r="H63" s="53"/>
      <c r="I63" s="53"/>
      <c r="J63" s="53"/>
      <c r="K63" s="53"/>
      <c r="L63" s="88"/>
      <c r="M63" s="85"/>
      <c r="N63" s="86"/>
      <c r="O63" s="86"/>
      <c r="P63" s="86"/>
      <c r="Q63" s="86"/>
      <c r="R63" s="87"/>
      <c r="S63" s="87"/>
      <c r="T63" s="87"/>
      <c r="U63" s="87"/>
      <c r="V63" s="87"/>
      <c r="W63" s="87"/>
      <c r="X63" s="87"/>
      <c r="Y63" s="87"/>
      <c r="Z63" s="87"/>
    </row>
    <row r="64" spans="1:26" ht="13.5" customHeight="1">
      <c r="A64" s="50"/>
      <c r="B64" s="55" t="s">
        <v>153</v>
      </c>
      <c r="C64" s="52" t="s">
        <v>145</v>
      </c>
      <c r="D64" s="53"/>
      <c r="E64" s="53"/>
      <c r="F64" s="53"/>
      <c r="G64" s="53"/>
      <c r="H64" s="53"/>
      <c r="I64" s="53"/>
      <c r="J64" s="53"/>
      <c r="K64" s="53"/>
      <c r="L64" s="88"/>
      <c r="M64" s="85"/>
      <c r="N64" s="86"/>
      <c r="O64" s="86"/>
      <c r="P64" s="86"/>
      <c r="Q64" s="86"/>
      <c r="R64" s="87"/>
      <c r="S64" s="87"/>
      <c r="T64" s="87"/>
      <c r="U64" s="87"/>
      <c r="V64" s="87"/>
      <c r="W64" s="87"/>
      <c r="X64" s="87"/>
      <c r="Y64" s="87"/>
      <c r="Z64" s="87"/>
    </row>
    <row r="65" spans="1:26" ht="27.75" customHeight="1">
      <c r="A65" s="95" t="s">
        <v>105</v>
      </c>
      <c r="B65" s="81" t="s">
        <v>154</v>
      </c>
      <c r="C65" s="82"/>
      <c r="D65" s="93"/>
      <c r="E65" s="93"/>
      <c r="F65" s="93"/>
      <c r="G65" s="93"/>
      <c r="H65" s="93"/>
      <c r="I65" s="93"/>
      <c r="J65" s="93"/>
      <c r="K65" s="93"/>
      <c r="L65" s="94"/>
      <c r="M65" s="85"/>
      <c r="N65" s="86"/>
      <c r="O65" s="86"/>
      <c r="P65" s="86"/>
      <c r="Q65" s="86"/>
      <c r="R65" s="87"/>
      <c r="S65" s="87"/>
      <c r="T65" s="87"/>
      <c r="U65" s="87"/>
      <c r="V65" s="87"/>
      <c r="W65" s="87"/>
      <c r="X65" s="87"/>
      <c r="Y65" s="87"/>
      <c r="Z65" s="87"/>
    </row>
    <row r="66" spans="1:26" ht="13.5" customHeight="1">
      <c r="A66" s="56" t="s">
        <v>84</v>
      </c>
      <c r="B66" s="51" t="s">
        <v>133</v>
      </c>
      <c r="C66" s="58" t="s">
        <v>145</v>
      </c>
      <c r="D66" s="59">
        <f>SUM(D67:D70)</f>
        <v>0</v>
      </c>
      <c r="E66" s="59"/>
      <c r="F66" s="59"/>
      <c r="G66" s="59"/>
      <c r="H66" s="59"/>
      <c r="I66" s="59"/>
      <c r="J66" s="59">
        <f>SUM(J67:J70)</f>
        <v>0</v>
      </c>
      <c r="K66" s="59">
        <f t="shared" ref="K66:K70" si="20">SUM(D66:J66)</f>
        <v>0</v>
      </c>
      <c r="L66" s="89"/>
      <c r="M66" s="90"/>
      <c r="N66" s="91"/>
      <c r="O66" s="91"/>
      <c r="P66" s="91"/>
      <c r="Q66" s="91"/>
      <c r="R66" s="92"/>
      <c r="S66" s="92"/>
      <c r="T66" s="92"/>
      <c r="U66" s="92"/>
      <c r="V66" s="92"/>
      <c r="W66" s="92"/>
      <c r="X66" s="92"/>
      <c r="Y66" s="92"/>
      <c r="Z66" s="92"/>
    </row>
    <row r="67" spans="1:26" ht="13.5" customHeight="1">
      <c r="A67" s="50"/>
      <c r="B67" s="55" t="s">
        <v>146</v>
      </c>
      <c r="C67" s="52"/>
      <c r="D67" s="53"/>
      <c r="E67" s="53"/>
      <c r="F67" s="53"/>
      <c r="G67" s="53"/>
      <c r="H67" s="53"/>
      <c r="I67" s="53"/>
      <c r="J67" s="53"/>
      <c r="K67" s="53">
        <f t="shared" si="20"/>
        <v>0</v>
      </c>
      <c r="L67" s="88"/>
      <c r="M67" s="85"/>
      <c r="N67" s="86"/>
      <c r="O67" s="86"/>
      <c r="P67" s="86"/>
      <c r="Q67" s="86"/>
      <c r="R67" s="87"/>
      <c r="S67" s="87"/>
      <c r="T67" s="87"/>
      <c r="U67" s="87"/>
      <c r="V67" s="87"/>
      <c r="W67" s="87"/>
      <c r="X67" s="87"/>
      <c r="Y67" s="87"/>
      <c r="Z67" s="87"/>
    </row>
    <row r="68" spans="1:26" ht="13.5" customHeight="1">
      <c r="A68" s="50"/>
      <c r="B68" s="55" t="s">
        <v>147</v>
      </c>
      <c r="C68" s="52"/>
      <c r="D68" s="53"/>
      <c r="E68" s="53"/>
      <c r="F68" s="53"/>
      <c r="G68" s="53"/>
      <c r="H68" s="53"/>
      <c r="I68" s="53"/>
      <c r="J68" s="53"/>
      <c r="K68" s="53">
        <f t="shared" si="20"/>
        <v>0</v>
      </c>
      <c r="L68" s="88"/>
      <c r="M68" s="85"/>
      <c r="N68" s="86"/>
      <c r="O68" s="86"/>
      <c r="P68" s="86"/>
      <c r="Q68" s="86"/>
      <c r="R68" s="87"/>
      <c r="S68" s="87"/>
      <c r="T68" s="87"/>
      <c r="U68" s="87"/>
      <c r="V68" s="87"/>
      <c r="W68" s="87"/>
      <c r="X68" s="87"/>
      <c r="Y68" s="87"/>
      <c r="Z68" s="87"/>
    </row>
    <row r="69" spans="1:26" ht="13.5" customHeight="1">
      <c r="A69" s="50"/>
      <c r="B69" s="55" t="s">
        <v>148</v>
      </c>
      <c r="C69" s="52"/>
      <c r="D69" s="53"/>
      <c r="E69" s="53"/>
      <c r="F69" s="53"/>
      <c r="G69" s="53"/>
      <c r="H69" s="53"/>
      <c r="I69" s="53"/>
      <c r="J69" s="53"/>
      <c r="K69" s="53">
        <f t="shared" si="20"/>
        <v>0</v>
      </c>
      <c r="L69" s="88"/>
      <c r="M69" s="85"/>
      <c r="N69" s="86"/>
      <c r="O69" s="86"/>
      <c r="P69" s="86"/>
      <c r="Q69" s="86"/>
      <c r="R69" s="87"/>
      <c r="S69" s="87"/>
      <c r="T69" s="87"/>
      <c r="U69" s="87"/>
      <c r="V69" s="87"/>
      <c r="W69" s="87"/>
      <c r="X69" s="87"/>
      <c r="Y69" s="87"/>
      <c r="Z69" s="87"/>
    </row>
    <row r="70" spans="1:26" ht="13.5" customHeight="1">
      <c r="A70" s="50"/>
      <c r="B70" s="55" t="s">
        <v>149</v>
      </c>
      <c r="C70" s="52"/>
      <c r="D70" s="53"/>
      <c r="E70" s="53"/>
      <c r="F70" s="53"/>
      <c r="G70" s="53"/>
      <c r="H70" s="53"/>
      <c r="I70" s="53"/>
      <c r="J70" s="53"/>
      <c r="K70" s="53">
        <f t="shared" si="20"/>
        <v>0</v>
      </c>
      <c r="L70" s="88"/>
      <c r="M70" s="85"/>
      <c r="N70" s="86"/>
      <c r="O70" s="86"/>
      <c r="P70" s="86"/>
      <c r="Q70" s="86"/>
      <c r="R70" s="87"/>
      <c r="S70" s="87"/>
      <c r="T70" s="87"/>
      <c r="U70" s="87"/>
      <c r="V70" s="87"/>
      <c r="W70" s="87"/>
      <c r="X70" s="87"/>
      <c r="Y70" s="87"/>
      <c r="Z70" s="87"/>
    </row>
    <row r="71" spans="1:26" ht="13.5" customHeight="1">
      <c r="A71" s="50"/>
      <c r="B71" s="55" t="s">
        <v>150</v>
      </c>
      <c r="C71" s="52"/>
      <c r="D71" s="53"/>
      <c r="E71" s="53"/>
      <c r="F71" s="53"/>
      <c r="G71" s="53"/>
      <c r="H71" s="53"/>
      <c r="I71" s="53"/>
      <c r="J71" s="53"/>
      <c r="K71" s="53"/>
      <c r="L71" s="88"/>
      <c r="M71" s="85"/>
      <c r="N71" s="86"/>
      <c r="O71" s="86"/>
      <c r="P71" s="86"/>
      <c r="Q71" s="86"/>
      <c r="R71" s="87"/>
      <c r="S71" s="87"/>
      <c r="T71" s="87"/>
      <c r="U71" s="87"/>
      <c r="V71" s="87"/>
      <c r="W71" s="87"/>
      <c r="X71" s="87"/>
      <c r="Y71" s="87"/>
      <c r="Z71" s="87"/>
    </row>
    <row r="72" spans="1:26" ht="13.5" customHeight="1">
      <c r="A72" s="50"/>
      <c r="B72" s="55" t="s">
        <v>151</v>
      </c>
      <c r="C72" s="52"/>
      <c r="D72" s="53"/>
      <c r="E72" s="53"/>
      <c r="F72" s="53"/>
      <c r="G72" s="53"/>
      <c r="H72" s="53"/>
      <c r="I72" s="53"/>
      <c r="J72" s="53"/>
      <c r="K72" s="53"/>
      <c r="L72" s="88"/>
      <c r="M72" s="85"/>
      <c r="N72" s="86"/>
      <c r="O72" s="86"/>
      <c r="P72" s="86"/>
      <c r="Q72" s="86"/>
      <c r="R72" s="87"/>
      <c r="S72" s="87"/>
      <c r="T72" s="87"/>
      <c r="U72" s="87"/>
      <c r="V72" s="87"/>
      <c r="W72" s="87"/>
      <c r="X72" s="87"/>
      <c r="Y72" s="87"/>
      <c r="Z72" s="87"/>
    </row>
    <row r="73" spans="1:26" ht="13.5" customHeight="1">
      <c r="A73" s="56" t="s">
        <v>93</v>
      </c>
      <c r="B73" s="51" t="s">
        <v>138</v>
      </c>
      <c r="C73" s="58" t="s">
        <v>145</v>
      </c>
      <c r="D73" s="59">
        <f t="shared" ref="D73:K73" si="21">SUM(D74:D79)</f>
        <v>0</v>
      </c>
      <c r="E73" s="59">
        <f t="shared" si="21"/>
        <v>0</v>
      </c>
      <c r="F73" s="59">
        <f t="shared" si="21"/>
        <v>0</v>
      </c>
      <c r="G73" s="59">
        <f t="shared" si="21"/>
        <v>0</v>
      </c>
      <c r="H73" s="59">
        <f t="shared" si="21"/>
        <v>0</v>
      </c>
      <c r="I73" s="59">
        <f t="shared" si="21"/>
        <v>0</v>
      </c>
      <c r="J73" s="59">
        <f t="shared" si="21"/>
        <v>0</v>
      </c>
      <c r="K73" s="59">
        <f t="shared" si="21"/>
        <v>0</v>
      </c>
      <c r="L73" s="89"/>
      <c r="M73" s="90"/>
      <c r="N73" s="91"/>
      <c r="O73" s="91"/>
      <c r="P73" s="91"/>
      <c r="Q73" s="91"/>
      <c r="R73" s="92"/>
      <c r="S73" s="92"/>
      <c r="T73" s="92"/>
      <c r="U73" s="92"/>
      <c r="V73" s="92"/>
      <c r="W73" s="92"/>
      <c r="X73" s="92"/>
      <c r="Y73" s="92"/>
      <c r="Z73" s="92"/>
    </row>
    <row r="74" spans="1:26" ht="13.5" customHeight="1">
      <c r="A74" s="50"/>
      <c r="B74" s="55" t="s">
        <v>146</v>
      </c>
      <c r="C74" s="52"/>
      <c r="D74" s="53"/>
      <c r="E74" s="53"/>
      <c r="F74" s="53"/>
      <c r="G74" s="53"/>
      <c r="H74" s="53"/>
      <c r="I74" s="53"/>
      <c r="J74" s="53"/>
      <c r="K74" s="53">
        <f t="shared" ref="K74:K77" si="22">SUM(D74:J74)</f>
        <v>0</v>
      </c>
      <c r="L74" s="88"/>
      <c r="M74" s="85"/>
      <c r="N74" s="86"/>
      <c r="O74" s="86"/>
      <c r="P74" s="86"/>
      <c r="Q74" s="86"/>
      <c r="R74" s="87"/>
      <c r="S74" s="87"/>
      <c r="T74" s="87"/>
      <c r="U74" s="87"/>
      <c r="V74" s="87"/>
      <c r="W74" s="87"/>
      <c r="X74" s="87"/>
      <c r="Y74" s="87"/>
      <c r="Z74" s="87"/>
    </row>
    <row r="75" spans="1:26" ht="13.5" customHeight="1">
      <c r="A75" s="50"/>
      <c r="B75" s="55" t="s">
        <v>147</v>
      </c>
      <c r="C75" s="52"/>
      <c r="D75" s="53"/>
      <c r="E75" s="53"/>
      <c r="F75" s="53"/>
      <c r="G75" s="53"/>
      <c r="H75" s="53"/>
      <c r="I75" s="53"/>
      <c r="J75" s="53"/>
      <c r="K75" s="53">
        <f t="shared" si="22"/>
        <v>0</v>
      </c>
      <c r="L75" s="88"/>
      <c r="M75" s="85"/>
      <c r="N75" s="86"/>
      <c r="O75" s="86"/>
      <c r="P75" s="86"/>
      <c r="Q75" s="86"/>
      <c r="R75" s="87"/>
      <c r="S75" s="87"/>
      <c r="T75" s="87"/>
      <c r="U75" s="87"/>
      <c r="V75" s="87"/>
      <c r="W75" s="87"/>
      <c r="X75" s="87"/>
      <c r="Y75" s="87"/>
      <c r="Z75" s="87"/>
    </row>
    <row r="76" spans="1:26" ht="13.5" customHeight="1">
      <c r="A76" s="50"/>
      <c r="B76" s="55" t="s">
        <v>148</v>
      </c>
      <c r="C76" s="52"/>
      <c r="D76" s="53"/>
      <c r="E76" s="53"/>
      <c r="F76" s="53"/>
      <c r="G76" s="53"/>
      <c r="H76" s="53"/>
      <c r="I76" s="53"/>
      <c r="J76" s="53"/>
      <c r="K76" s="53">
        <f t="shared" si="22"/>
        <v>0</v>
      </c>
      <c r="L76" s="88"/>
      <c r="M76" s="85"/>
      <c r="N76" s="86"/>
      <c r="O76" s="86"/>
      <c r="P76" s="86"/>
      <c r="Q76" s="86"/>
      <c r="R76" s="87"/>
      <c r="S76" s="87"/>
      <c r="T76" s="87"/>
      <c r="U76" s="87"/>
      <c r="V76" s="87"/>
      <c r="W76" s="87"/>
      <c r="X76" s="87"/>
      <c r="Y76" s="87"/>
      <c r="Z76" s="87"/>
    </row>
    <row r="77" spans="1:26" ht="13.5" customHeight="1">
      <c r="A77" s="50"/>
      <c r="B77" s="55" t="s">
        <v>149</v>
      </c>
      <c r="C77" s="52"/>
      <c r="D77" s="53"/>
      <c r="E77" s="53"/>
      <c r="F77" s="53"/>
      <c r="G77" s="53"/>
      <c r="H77" s="53"/>
      <c r="I77" s="53"/>
      <c r="J77" s="53"/>
      <c r="K77" s="53">
        <f t="shared" si="22"/>
        <v>0</v>
      </c>
      <c r="L77" s="88"/>
      <c r="M77" s="85"/>
      <c r="N77" s="86"/>
      <c r="O77" s="86"/>
      <c r="P77" s="86"/>
      <c r="Q77" s="86"/>
      <c r="R77" s="87"/>
      <c r="S77" s="87"/>
      <c r="T77" s="87"/>
      <c r="U77" s="87"/>
      <c r="V77" s="87"/>
      <c r="W77" s="87"/>
      <c r="X77" s="87"/>
      <c r="Y77" s="87"/>
      <c r="Z77" s="87"/>
    </row>
    <row r="78" spans="1:26" ht="13.5" customHeight="1">
      <c r="A78" s="50"/>
      <c r="B78" s="55" t="s">
        <v>150</v>
      </c>
      <c r="C78" s="52"/>
      <c r="D78" s="53"/>
      <c r="E78" s="53"/>
      <c r="F78" s="53"/>
      <c r="G78" s="53"/>
      <c r="H78" s="53"/>
      <c r="I78" s="53"/>
      <c r="J78" s="53"/>
      <c r="K78" s="53"/>
      <c r="L78" s="88"/>
      <c r="M78" s="85"/>
      <c r="N78" s="86"/>
      <c r="O78" s="86"/>
      <c r="P78" s="86"/>
      <c r="Q78" s="86"/>
      <c r="R78" s="87"/>
      <c r="S78" s="87"/>
      <c r="T78" s="87"/>
      <c r="U78" s="87"/>
      <c r="V78" s="87"/>
      <c r="W78" s="87"/>
      <c r="X78" s="87"/>
      <c r="Y78" s="87"/>
      <c r="Z78" s="87"/>
    </row>
    <row r="79" spans="1:26" ht="13.5" customHeight="1">
      <c r="A79" s="50"/>
      <c r="B79" s="55" t="s">
        <v>151</v>
      </c>
      <c r="C79" s="52"/>
      <c r="D79" s="53"/>
      <c r="E79" s="53"/>
      <c r="F79" s="53"/>
      <c r="G79" s="53"/>
      <c r="H79" s="53"/>
      <c r="I79" s="53"/>
      <c r="J79" s="53"/>
      <c r="K79" s="53"/>
      <c r="L79" s="88"/>
      <c r="M79" s="85"/>
      <c r="N79" s="86"/>
      <c r="O79" s="86"/>
      <c r="P79" s="86"/>
      <c r="Q79" s="86"/>
      <c r="R79" s="87"/>
      <c r="S79" s="87"/>
      <c r="T79" s="87"/>
      <c r="U79" s="87"/>
      <c r="V79" s="87"/>
      <c r="W79" s="87"/>
      <c r="X79" s="87"/>
      <c r="Y79" s="87"/>
      <c r="Z79" s="87"/>
    </row>
    <row r="80" spans="1:26" ht="13.5" customHeight="1">
      <c r="A80" s="56" t="s">
        <v>95</v>
      </c>
      <c r="B80" s="51" t="s">
        <v>152</v>
      </c>
      <c r="C80" s="52" t="s">
        <v>145</v>
      </c>
      <c r="D80" s="59">
        <f>D66+D73</f>
        <v>0</v>
      </c>
      <c r="E80" s="59"/>
      <c r="F80" s="59"/>
      <c r="G80" s="59"/>
      <c r="H80" s="59"/>
      <c r="I80" s="59"/>
      <c r="J80" s="59">
        <f>J66+J73</f>
        <v>0</v>
      </c>
      <c r="K80" s="53">
        <f>SUM(D80:J80)</f>
        <v>0</v>
      </c>
      <c r="L80" s="89"/>
      <c r="M80" s="90"/>
      <c r="N80" s="91"/>
      <c r="O80" s="91"/>
      <c r="P80" s="91"/>
      <c r="Q80" s="91"/>
      <c r="R80" s="92"/>
      <c r="S80" s="92"/>
      <c r="T80" s="92"/>
      <c r="U80" s="92"/>
      <c r="V80" s="92"/>
      <c r="W80" s="92"/>
      <c r="X80" s="92"/>
      <c r="Y80" s="92"/>
      <c r="Z80" s="92"/>
    </row>
    <row r="81" spans="1:26" ht="13.5" customHeight="1">
      <c r="A81" s="50"/>
      <c r="B81" s="55" t="s">
        <v>153</v>
      </c>
      <c r="C81" s="52" t="s">
        <v>145</v>
      </c>
      <c r="D81" s="53"/>
      <c r="E81" s="53"/>
      <c r="F81" s="53"/>
      <c r="G81" s="53"/>
      <c r="H81" s="53"/>
      <c r="I81" s="53"/>
      <c r="J81" s="53"/>
      <c r="K81" s="53"/>
      <c r="L81" s="88"/>
      <c r="M81" s="85"/>
      <c r="N81" s="86"/>
      <c r="O81" s="86"/>
      <c r="P81" s="86"/>
      <c r="Q81" s="86"/>
      <c r="R81" s="87"/>
      <c r="S81" s="87"/>
      <c r="T81" s="87"/>
      <c r="U81" s="87"/>
      <c r="V81" s="87"/>
      <c r="W81" s="87"/>
      <c r="X81" s="87"/>
      <c r="Y81" s="87"/>
      <c r="Z81" s="87"/>
    </row>
    <row r="82" spans="1:26" ht="13.5" customHeight="1">
      <c r="A82" s="56" t="s">
        <v>98</v>
      </c>
      <c r="B82" s="51" t="s">
        <v>141</v>
      </c>
      <c r="C82" s="58" t="s">
        <v>145</v>
      </c>
      <c r="D82" s="59">
        <f t="shared" ref="D82:J82" si="23">SUM(D83:D89)</f>
        <v>0</v>
      </c>
      <c r="E82" s="59">
        <f t="shared" si="23"/>
        <v>0</v>
      </c>
      <c r="F82" s="59">
        <f t="shared" si="23"/>
        <v>0</v>
      </c>
      <c r="G82" s="59">
        <f t="shared" si="23"/>
        <v>0</v>
      </c>
      <c r="H82" s="59">
        <f t="shared" si="23"/>
        <v>0</v>
      </c>
      <c r="I82" s="59">
        <f t="shared" si="23"/>
        <v>0</v>
      </c>
      <c r="J82" s="59">
        <f t="shared" si="23"/>
        <v>0</v>
      </c>
      <c r="K82" s="59">
        <f t="shared" ref="K82:K86" si="24">SUM(D82:J82)</f>
        <v>0</v>
      </c>
      <c r="L82" s="89"/>
      <c r="M82" s="90"/>
      <c r="N82" s="91"/>
      <c r="O82" s="91"/>
      <c r="P82" s="91"/>
      <c r="Q82" s="91"/>
      <c r="R82" s="92"/>
      <c r="S82" s="92"/>
      <c r="T82" s="92"/>
      <c r="U82" s="92"/>
      <c r="V82" s="92"/>
      <c r="W82" s="92"/>
      <c r="X82" s="92"/>
      <c r="Y82" s="92"/>
      <c r="Z82" s="92"/>
    </row>
    <row r="83" spans="1:26" ht="13.5" customHeight="1">
      <c r="A83" s="50"/>
      <c r="B83" s="55" t="s">
        <v>146</v>
      </c>
      <c r="C83" s="52"/>
      <c r="D83" s="53"/>
      <c r="E83" s="53"/>
      <c r="F83" s="53"/>
      <c r="G83" s="53"/>
      <c r="H83" s="53"/>
      <c r="I83" s="53"/>
      <c r="J83" s="53"/>
      <c r="K83" s="53">
        <f t="shared" si="24"/>
        <v>0</v>
      </c>
      <c r="L83" s="88"/>
      <c r="M83" s="85"/>
      <c r="N83" s="86"/>
      <c r="O83" s="86"/>
      <c r="P83" s="86"/>
      <c r="Q83" s="86"/>
      <c r="R83" s="87"/>
      <c r="S83" s="87"/>
      <c r="T83" s="87"/>
      <c r="U83" s="87"/>
      <c r="V83" s="87"/>
      <c r="W83" s="87"/>
      <c r="X83" s="87"/>
      <c r="Y83" s="87"/>
      <c r="Z83" s="87"/>
    </row>
    <row r="84" spans="1:26" ht="13.5" customHeight="1">
      <c r="A84" s="50"/>
      <c r="B84" s="55" t="s">
        <v>147</v>
      </c>
      <c r="C84" s="52"/>
      <c r="D84" s="53"/>
      <c r="E84" s="53"/>
      <c r="F84" s="53"/>
      <c r="G84" s="53"/>
      <c r="H84" s="53"/>
      <c r="I84" s="53"/>
      <c r="J84" s="53"/>
      <c r="K84" s="53">
        <f t="shared" si="24"/>
        <v>0</v>
      </c>
      <c r="L84" s="88"/>
      <c r="M84" s="85"/>
      <c r="N84" s="86"/>
      <c r="O84" s="86"/>
      <c r="P84" s="86"/>
      <c r="Q84" s="86"/>
      <c r="R84" s="87"/>
      <c r="S84" s="87"/>
      <c r="T84" s="87"/>
      <c r="U84" s="87"/>
      <c r="V84" s="87"/>
      <c r="W84" s="87"/>
      <c r="X84" s="87"/>
      <c r="Y84" s="87"/>
      <c r="Z84" s="87"/>
    </row>
    <row r="85" spans="1:26" ht="13.5" customHeight="1">
      <c r="A85" s="50"/>
      <c r="B85" s="55" t="s">
        <v>148</v>
      </c>
      <c r="C85" s="52"/>
      <c r="D85" s="53"/>
      <c r="E85" s="53"/>
      <c r="F85" s="53"/>
      <c r="G85" s="53"/>
      <c r="H85" s="53"/>
      <c r="I85" s="53"/>
      <c r="J85" s="53"/>
      <c r="K85" s="53">
        <f t="shared" si="24"/>
        <v>0</v>
      </c>
      <c r="L85" s="88"/>
      <c r="M85" s="85"/>
      <c r="N85" s="86"/>
      <c r="O85" s="86"/>
      <c r="P85" s="86"/>
      <c r="Q85" s="86"/>
      <c r="R85" s="87"/>
      <c r="S85" s="87"/>
      <c r="T85" s="87"/>
      <c r="U85" s="87"/>
      <c r="V85" s="87"/>
      <c r="W85" s="87"/>
      <c r="X85" s="87"/>
      <c r="Y85" s="87"/>
      <c r="Z85" s="87"/>
    </row>
    <row r="86" spans="1:26" ht="13.5" customHeight="1">
      <c r="A86" s="50"/>
      <c r="B86" s="55" t="s">
        <v>149</v>
      </c>
      <c r="C86" s="52"/>
      <c r="D86" s="53"/>
      <c r="E86" s="53"/>
      <c r="F86" s="53"/>
      <c r="G86" s="53"/>
      <c r="H86" s="53"/>
      <c r="I86" s="53"/>
      <c r="J86" s="53"/>
      <c r="K86" s="53">
        <f t="shared" si="24"/>
        <v>0</v>
      </c>
      <c r="L86" s="88"/>
      <c r="M86" s="85"/>
      <c r="N86" s="86"/>
      <c r="O86" s="86"/>
      <c r="P86" s="86"/>
      <c r="Q86" s="86"/>
      <c r="R86" s="87"/>
      <c r="S86" s="87"/>
      <c r="T86" s="87"/>
      <c r="U86" s="87"/>
      <c r="V86" s="87"/>
      <c r="W86" s="87"/>
      <c r="X86" s="87"/>
      <c r="Y86" s="87"/>
      <c r="Z86" s="87"/>
    </row>
    <row r="87" spans="1:26" ht="13.5" customHeight="1">
      <c r="A87" s="50"/>
      <c r="B87" s="55" t="s">
        <v>150</v>
      </c>
      <c r="C87" s="52"/>
      <c r="D87" s="53"/>
      <c r="E87" s="53"/>
      <c r="F87" s="53"/>
      <c r="G87" s="53"/>
      <c r="H87" s="53"/>
      <c r="I87" s="53"/>
      <c r="J87" s="53"/>
      <c r="K87" s="53"/>
      <c r="L87" s="88"/>
      <c r="M87" s="85"/>
      <c r="N87" s="86"/>
      <c r="O87" s="86"/>
      <c r="P87" s="86"/>
      <c r="Q87" s="86"/>
      <c r="R87" s="87"/>
      <c r="S87" s="87"/>
      <c r="T87" s="87"/>
      <c r="U87" s="87"/>
      <c r="V87" s="87"/>
      <c r="W87" s="87"/>
      <c r="X87" s="87"/>
      <c r="Y87" s="87"/>
      <c r="Z87" s="87"/>
    </row>
    <row r="88" spans="1:26" ht="13.5" customHeight="1">
      <c r="A88" s="50"/>
      <c r="B88" s="55" t="s">
        <v>151</v>
      </c>
      <c r="C88" s="52"/>
      <c r="D88" s="53"/>
      <c r="E88" s="53"/>
      <c r="F88" s="53"/>
      <c r="G88" s="53"/>
      <c r="H88" s="53"/>
      <c r="I88" s="53"/>
      <c r="J88" s="53"/>
      <c r="K88" s="53"/>
      <c r="L88" s="88"/>
      <c r="M88" s="85"/>
      <c r="N88" s="86"/>
      <c r="O88" s="86"/>
      <c r="P88" s="86"/>
      <c r="Q88" s="86"/>
      <c r="R88" s="87"/>
      <c r="S88" s="87"/>
      <c r="T88" s="87"/>
      <c r="U88" s="87"/>
      <c r="V88" s="87"/>
      <c r="W88" s="87"/>
      <c r="X88" s="87"/>
      <c r="Y88" s="87"/>
      <c r="Z88" s="87"/>
    </row>
    <row r="89" spans="1:26" ht="13.5" customHeight="1">
      <c r="A89" s="50"/>
      <c r="B89" s="55" t="s">
        <v>153</v>
      </c>
      <c r="C89" s="52" t="s">
        <v>145</v>
      </c>
      <c r="D89" s="53"/>
      <c r="E89" s="53"/>
      <c r="F89" s="53"/>
      <c r="G89" s="53"/>
      <c r="H89" s="53"/>
      <c r="I89" s="53"/>
      <c r="J89" s="53"/>
      <c r="K89" s="53"/>
      <c r="L89" s="88"/>
      <c r="M89" s="85"/>
      <c r="N89" s="86"/>
      <c r="O89" s="86"/>
      <c r="P89" s="86"/>
      <c r="Q89" s="86"/>
      <c r="R89" s="87"/>
      <c r="S89" s="87"/>
      <c r="T89" s="87"/>
      <c r="U89" s="87"/>
      <c r="V89" s="87"/>
      <c r="W89" s="87"/>
      <c r="X89" s="87"/>
      <c r="Y89" s="87"/>
      <c r="Z89" s="87"/>
    </row>
    <row r="90" spans="1:26" ht="13.5" customHeight="1">
      <c r="A90" s="96"/>
      <c r="B90" s="75"/>
      <c r="C90" s="75"/>
      <c r="D90" s="75"/>
      <c r="E90" s="75"/>
      <c r="F90" s="75"/>
      <c r="G90" s="75"/>
      <c r="H90" s="75"/>
      <c r="I90" s="75"/>
      <c r="J90" s="767"/>
      <c r="K90" s="768"/>
      <c r="L90" s="768"/>
      <c r="M90" s="75"/>
      <c r="N90" s="76"/>
      <c r="O90" s="76"/>
      <c r="P90" s="76"/>
      <c r="Q90" s="76"/>
    </row>
    <row r="91" spans="1:26" ht="12.75" customHeight="1">
      <c r="A91" s="97"/>
      <c r="B91" s="98"/>
      <c r="C91" s="99"/>
      <c r="D91" s="99"/>
      <c r="E91" s="99"/>
      <c r="F91" s="99"/>
      <c r="G91" s="99"/>
      <c r="H91" s="99"/>
      <c r="I91" s="99"/>
      <c r="J91" s="769" t="s">
        <v>129</v>
      </c>
      <c r="K91" s="751"/>
      <c r="L91" s="751"/>
      <c r="M91" s="75"/>
      <c r="N91" s="76"/>
      <c r="O91" s="76"/>
      <c r="P91" s="76"/>
      <c r="Q91" s="76"/>
    </row>
    <row r="92" spans="1:26" ht="20.25" customHeight="1">
      <c r="A92" s="770"/>
      <c r="B92" s="756"/>
      <c r="C92" s="757"/>
      <c r="D92" s="100"/>
      <c r="E92" s="100"/>
      <c r="F92" s="100"/>
      <c r="G92" s="100"/>
      <c r="H92" s="100"/>
      <c r="I92" s="100"/>
      <c r="J92" s="758" t="s">
        <v>130</v>
      </c>
      <c r="K92" s="751"/>
      <c r="L92" s="751"/>
      <c r="M92" s="75"/>
      <c r="N92" s="76"/>
      <c r="O92" s="76"/>
      <c r="P92" s="76"/>
      <c r="Q92" s="76"/>
    </row>
    <row r="93" spans="1:26" ht="12.75" customHeight="1">
      <c r="A93" s="101"/>
      <c r="B93" s="101"/>
      <c r="C93" s="101"/>
      <c r="D93" s="101"/>
      <c r="E93" s="101"/>
      <c r="F93" s="101"/>
      <c r="G93" s="101"/>
      <c r="H93" s="101"/>
      <c r="I93" s="101"/>
      <c r="J93" s="101"/>
      <c r="K93" s="101"/>
      <c r="L93" s="101"/>
      <c r="M93" s="75"/>
      <c r="N93" s="76"/>
      <c r="O93" s="76"/>
      <c r="P93" s="76"/>
      <c r="Q93" s="76"/>
    </row>
    <row r="94" spans="1:26" ht="12.75" customHeight="1">
      <c r="A94" s="101"/>
      <c r="B94" s="101"/>
      <c r="C94" s="101"/>
      <c r="D94" s="101"/>
      <c r="E94" s="101"/>
      <c r="F94" s="101"/>
      <c r="G94" s="101"/>
      <c r="H94" s="101"/>
      <c r="I94" s="101"/>
      <c r="J94" s="101"/>
      <c r="K94" s="101"/>
      <c r="L94" s="101"/>
      <c r="M94" s="75"/>
      <c r="N94" s="76"/>
      <c r="O94" s="76"/>
      <c r="P94" s="76"/>
      <c r="Q94" s="76"/>
    </row>
    <row r="95" spans="1:26" ht="12.75" customHeight="1">
      <c r="A95" s="101"/>
      <c r="B95" s="101"/>
      <c r="C95" s="101"/>
      <c r="D95" s="101"/>
      <c r="E95" s="101"/>
      <c r="F95" s="101"/>
      <c r="G95" s="101"/>
      <c r="H95" s="101"/>
      <c r="I95" s="101"/>
      <c r="J95" s="101"/>
      <c r="K95" s="101"/>
      <c r="L95" s="101"/>
      <c r="M95" s="75"/>
      <c r="N95" s="76"/>
      <c r="O95" s="76"/>
      <c r="P95" s="76"/>
      <c r="Q95" s="76"/>
    </row>
    <row r="96" spans="1:26" ht="12.75" customHeight="1">
      <c r="A96" s="101"/>
      <c r="B96" s="101"/>
      <c r="C96" s="101"/>
      <c r="D96" s="101"/>
      <c r="E96" s="101"/>
      <c r="F96" s="101"/>
      <c r="G96" s="101"/>
      <c r="H96" s="101"/>
      <c r="I96" s="101"/>
      <c r="J96" s="101"/>
      <c r="K96" s="101"/>
      <c r="L96" s="101"/>
      <c r="M96" s="75"/>
      <c r="N96" s="76"/>
      <c r="O96" s="76"/>
      <c r="P96" s="76"/>
      <c r="Q96" s="76"/>
    </row>
    <row r="97" spans="1:26" ht="49.5" customHeight="1">
      <c r="A97" s="102" t="s">
        <v>155</v>
      </c>
      <c r="B97" s="103"/>
      <c r="C97" s="103"/>
      <c r="D97" s="103"/>
      <c r="E97" s="103"/>
      <c r="F97" s="103"/>
      <c r="G97" s="103"/>
      <c r="H97" s="103"/>
      <c r="I97" s="103"/>
      <c r="J97" s="103"/>
      <c r="K97" s="103"/>
      <c r="L97" s="103"/>
      <c r="M97" s="104"/>
      <c r="N97" s="105"/>
      <c r="O97" s="105"/>
      <c r="P97" s="105"/>
      <c r="Q97" s="105"/>
      <c r="R97" s="106"/>
      <c r="S97" s="106"/>
      <c r="T97" s="106"/>
      <c r="U97" s="106"/>
      <c r="V97" s="106"/>
      <c r="W97" s="106"/>
      <c r="X97" s="106"/>
      <c r="Y97" s="106"/>
      <c r="Z97" s="106"/>
    </row>
    <row r="98" spans="1:26" ht="34.5" customHeight="1">
      <c r="A98" s="763"/>
      <c r="B98" s="756"/>
      <c r="C98" s="756"/>
      <c r="D98" s="756"/>
      <c r="E98" s="756"/>
      <c r="F98" s="756"/>
      <c r="G98" s="756"/>
      <c r="H98" s="756"/>
      <c r="I98" s="756"/>
      <c r="J98" s="756"/>
      <c r="K98" s="756"/>
      <c r="L98" s="757"/>
      <c r="M98" s="75"/>
      <c r="N98" s="76"/>
      <c r="O98" s="76"/>
      <c r="P98" s="76"/>
      <c r="Q98" s="76"/>
    </row>
    <row r="99" spans="1:26" ht="33.75" customHeight="1">
      <c r="A99" s="763"/>
      <c r="B99" s="756"/>
      <c r="C99" s="756"/>
      <c r="D99" s="756"/>
      <c r="E99" s="756"/>
      <c r="F99" s="756"/>
      <c r="G99" s="756"/>
      <c r="H99" s="756"/>
      <c r="I99" s="756"/>
      <c r="J99" s="756"/>
      <c r="K99" s="756"/>
      <c r="L99" s="757"/>
      <c r="M99" s="75"/>
      <c r="N99" s="76"/>
      <c r="O99" s="76"/>
      <c r="P99" s="76"/>
      <c r="Q99" s="76"/>
    </row>
    <row r="100" spans="1:26" ht="13.5" customHeight="1">
      <c r="A100" s="97"/>
      <c r="B100" s="99"/>
      <c r="C100" s="99"/>
      <c r="D100" s="99"/>
      <c r="E100" s="99"/>
      <c r="F100" s="99"/>
      <c r="G100" s="99"/>
      <c r="H100" s="99"/>
      <c r="I100" s="99"/>
      <c r="J100" s="99"/>
      <c r="K100" s="107"/>
      <c r="L100" s="107"/>
      <c r="M100" s="75"/>
      <c r="N100" s="76"/>
      <c r="O100" s="76"/>
      <c r="P100" s="76"/>
      <c r="Q100" s="76"/>
    </row>
    <row r="101" spans="1:26" ht="13.5" customHeight="1">
      <c r="A101" s="96"/>
      <c r="B101" s="75"/>
      <c r="C101" s="75"/>
      <c r="D101" s="75"/>
      <c r="E101" s="75"/>
      <c r="F101" s="75"/>
      <c r="G101" s="75"/>
      <c r="H101" s="75"/>
      <c r="I101" s="75"/>
      <c r="J101" s="75"/>
      <c r="K101" s="76"/>
      <c r="L101" s="76"/>
      <c r="M101" s="75"/>
      <c r="N101" s="76"/>
      <c r="O101" s="76"/>
      <c r="P101" s="76"/>
      <c r="Q101" s="76"/>
    </row>
    <row r="102" spans="1:26" ht="13.5" customHeight="1">
      <c r="A102" s="96"/>
      <c r="B102" s="75"/>
      <c r="C102" s="75"/>
      <c r="D102" s="75"/>
      <c r="E102" s="75"/>
      <c r="F102" s="75"/>
      <c r="G102" s="75"/>
      <c r="H102" s="75"/>
      <c r="I102" s="75"/>
      <c r="J102" s="75"/>
      <c r="K102" s="76"/>
      <c r="L102" s="76"/>
      <c r="M102" s="75"/>
      <c r="N102" s="76"/>
      <c r="O102" s="76"/>
      <c r="P102" s="76"/>
      <c r="Q102" s="76"/>
    </row>
    <row r="103" spans="1:26" ht="13.5" customHeight="1">
      <c r="A103" s="96"/>
      <c r="B103" s="75"/>
      <c r="C103" s="75"/>
      <c r="D103" s="75"/>
      <c r="E103" s="75"/>
      <c r="F103" s="75"/>
      <c r="G103" s="75"/>
      <c r="H103" s="75"/>
      <c r="I103" s="75"/>
      <c r="J103" s="75"/>
      <c r="K103" s="76"/>
      <c r="L103" s="76"/>
      <c r="M103" s="75"/>
      <c r="N103" s="76"/>
      <c r="O103" s="76"/>
      <c r="P103" s="76"/>
      <c r="Q103" s="76"/>
    </row>
    <row r="104" spans="1:26" ht="13.5" customHeight="1">
      <c r="A104" s="96"/>
      <c r="B104" s="75"/>
      <c r="C104" s="75"/>
      <c r="D104" s="75"/>
      <c r="E104" s="75"/>
      <c r="F104" s="75"/>
      <c r="G104" s="75"/>
      <c r="H104" s="75"/>
      <c r="I104" s="75"/>
      <c r="J104" s="75"/>
      <c r="K104" s="76"/>
      <c r="L104" s="76"/>
      <c r="M104" s="75"/>
      <c r="N104" s="76"/>
      <c r="O104" s="76"/>
      <c r="P104" s="76"/>
      <c r="Q104" s="76"/>
    </row>
    <row r="105" spans="1:26" ht="13.5" customHeight="1">
      <c r="A105" s="96"/>
      <c r="B105" s="75"/>
      <c r="C105" s="75"/>
      <c r="D105" s="75"/>
      <c r="E105" s="75"/>
      <c r="F105" s="75"/>
      <c r="G105" s="75"/>
      <c r="H105" s="75"/>
      <c r="I105" s="75"/>
      <c r="J105" s="75"/>
      <c r="K105" s="76"/>
      <c r="L105" s="76"/>
      <c r="M105" s="75"/>
      <c r="N105" s="76"/>
      <c r="O105" s="76"/>
      <c r="P105" s="76"/>
      <c r="Q105" s="76"/>
    </row>
    <row r="106" spans="1:26" ht="13.5" customHeight="1">
      <c r="A106" s="96"/>
      <c r="B106" s="75"/>
      <c r="C106" s="75"/>
      <c r="D106" s="75"/>
      <c r="E106" s="75"/>
      <c r="F106" s="75"/>
      <c r="G106" s="75"/>
      <c r="H106" s="75"/>
      <c r="I106" s="75"/>
      <c r="J106" s="75"/>
      <c r="K106" s="76"/>
      <c r="L106" s="76"/>
      <c r="M106" s="75"/>
      <c r="N106" s="76"/>
      <c r="O106" s="76"/>
      <c r="P106" s="76"/>
      <c r="Q106" s="76"/>
    </row>
    <row r="107" spans="1:26" ht="13.5" customHeight="1">
      <c r="A107" s="96"/>
      <c r="B107" s="75"/>
      <c r="C107" s="75"/>
      <c r="D107" s="75"/>
      <c r="E107" s="75"/>
      <c r="F107" s="75"/>
      <c r="G107" s="75"/>
      <c r="H107" s="75"/>
      <c r="I107" s="75"/>
      <c r="J107" s="75"/>
      <c r="K107" s="76"/>
      <c r="L107" s="76"/>
      <c r="M107" s="75"/>
      <c r="N107" s="76"/>
      <c r="O107" s="76"/>
      <c r="P107" s="76"/>
      <c r="Q107" s="76"/>
    </row>
    <row r="108" spans="1:26" ht="13.5" customHeight="1">
      <c r="A108" s="96"/>
      <c r="B108" s="75"/>
      <c r="C108" s="75"/>
      <c r="D108" s="75"/>
      <c r="E108" s="75"/>
      <c r="F108" s="75"/>
      <c r="G108" s="75"/>
      <c r="H108" s="75"/>
      <c r="I108" s="75"/>
      <c r="J108" s="75"/>
      <c r="K108" s="76"/>
      <c r="L108" s="76"/>
      <c r="M108" s="75"/>
      <c r="N108" s="76"/>
      <c r="O108" s="76"/>
      <c r="P108" s="76"/>
      <c r="Q108" s="76"/>
    </row>
    <row r="109" spans="1:26" ht="13.5" customHeight="1">
      <c r="A109" s="96"/>
      <c r="B109" s="75"/>
      <c r="C109" s="75"/>
      <c r="D109" s="75"/>
      <c r="E109" s="75"/>
      <c r="F109" s="75"/>
      <c r="G109" s="75"/>
      <c r="H109" s="75"/>
      <c r="I109" s="75"/>
      <c r="J109" s="75"/>
      <c r="K109" s="76"/>
      <c r="L109" s="76"/>
      <c r="M109" s="75"/>
      <c r="N109" s="76"/>
      <c r="O109" s="76"/>
      <c r="P109" s="76"/>
      <c r="Q109" s="76"/>
    </row>
    <row r="110" spans="1:26" ht="13.5" customHeight="1">
      <c r="A110" s="96"/>
      <c r="B110" s="75"/>
      <c r="C110" s="75"/>
      <c r="D110" s="75"/>
      <c r="E110" s="75"/>
      <c r="F110" s="75"/>
      <c r="G110" s="75"/>
      <c r="H110" s="75"/>
      <c r="I110" s="75"/>
      <c r="J110" s="75"/>
      <c r="K110" s="76"/>
      <c r="L110" s="76"/>
      <c r="M110" s="75"/>
      <c r="N110" s="76"/>
      <c r="O110" s="76"/>
      <c r="P110" s="76"/>
      <c r="Q110" s="76"/>
    </row>
    <row r="111" spans="1:26" ht="13.5" customHeight="1">
      <c r="A111" s="96"/>
      <c r="B111" s="75"/>
      <c r="C111" s="75"/>
      <c r="D111" s="75"/>
      <c r="E111" s="75"/>
      <c r="F111" s="75"/>
      <c r="G111" s="75"/>
      <c r="H111" s="75"/>
      <c r="I111" s="75"/>
      <c r="J111" s="75"/>
      <c r="K111" s="76"/>
      <c r="L111" s="76"/>
      <c r="M111" s="75"/>
      <c r="N111" s="76"/>
      <c r="O111" s="76"/>
      <c r="P111" s="76"/>
      <c r="Q111" s="76"/>
    </row>
    <row r="112" spans="1:26" ht="13.5" customHeight="1">
      <c r="A112" s="96"/>
      <c r="B112" s="75"/>
      <c r="C112" s="75"/>
      <c r="D112" s="75"/>
      <c r="E112" s="75"/>
      <c r="F112" s="75"/>
      <c r="G112" s="75"/>
      <c r="H112" s="75"/>
      <c r="I112" s="75"/>
      <c r="J112" s="75"/>
      <c r="K112" s="76"/>
      <c r="L112" s="76"/>
      <c r="M112" s="75"/>
      <c r="N112" s="76"/>
      <c r="O112" s="76"/>
      <c r="P112" s="76"/>
      <c r="Q112" s="76"/>
    </row>
    <row r="113" spans="1:17" ht="13.5" customHeight="1">
      <c r="A113" s="96"/>
      <c r="B113" s="75"/>
      <c r="C113" s="75"/>
      <c r="D113" s="75"/>
      <c r="E113" s="75"/>
      <c r="F113" s="75"/>
      <c r="G113" s="75"/>
      <c r="H113" s="75"/>
      <c r="I113" s="75"/>
      <c r="J113" s="75"/>
      <c r="K113" s="76"/>
      <c r="L113" s="76"/>
      <c r="M113" s="75"/>
      <c r="N113" s="76"/>
      <c r="O113" s="76"/>
      <c r="P113" s="76"/>
      <c r="Q113" s="76"/>
    </row>
    <row r="114" spans="1:17" ht="13.5" customHeight="1">
      <c r="A114" s="96"/>
      <c r="B114" s="75"/>
      <c r="C114" s="75"/>
      <c r="D114" s="75"/>
      <c r="E114" s="75"/>
      <c r="F114" s="75"/>
      <c r="G114" s="75"/>
      <c r="H114" s="75"/>
      <c r="I114" s="75"/>
      <c r="J114" s="75"/>
      <c r="K114" s="76"/>
      <c r="L114" s="76"/>
      <c r="M114" s="75"/>
      <c r="N114" s="76"/>
      <c r="O114" s="76"/>
      <c r="P114" s="76"/>
      <c r="Q114" s="76"/>
    </row>
    <row r="115" spans="1:17" ht="13.5" customHeight="1">
      <c r="A115" s="96"/>
      <c r="B115" s="75"/>
      <c r="C115" s="75"/>
      <c r="D115" s="75"/>
      <c r="E115" s="75"/>
      <c r="F115" s="75"/>
      <c r="G115" s="75"/>
      <c r="H115" s="75"/>
      <c r="I115" s="75"/>
      <c r="J115" s="75"/>
      <c r="K115" s="76"/>
      <c r="L115" s="76"/>
      <c r="M115" s="75"/>
      <c r="N115" s="76"/>
      <c r="O115" s="76"/>
      <c r="P115" s="76"/>
      <c r="Q115" s="76"/>
    </row>
    <row r="116" spans="1:17" ht="13.5" customHeight="1">
      <c r="A116" s="96"/>
      <c r="B116" s="75"/>
      <c r="C116" s="75"/>
      <c r="D116" s="75"/>
      <c r="E116" s="75"/>
      <c r="F116" s="75"/>
      <c r="G116" s="75"/>
      <c r="H116" s="75"/>
      <c r="I116" s="75"/>
      <c r="J116" s="75"/>
      <c r="K116" s="76"/>
      <c r="L116" s="76"/>
      <c r="M116" s="75"/>
      <c r="N116" s="76"/>
      <c r="O116" s="76"/>
      <c r="P116" s="76"/>
      <c r="Q116" s="76"/>
    </row>
    <row r="117" spans="1:17" ht="13.5" customHeight="1">
      <c r="A117" s="96"/>
      <c r="B117" s="75"/>
      <c r="C117" s="75"/>
      <c r="D117" s="75"/>
      <c r="E117" s="75"/>
      <c r="F117" s="75"/>
      <c r="G117" s="75"/>
      <c r="H117" s="75"/>
      <c r="I117" s="75"/>
      <c r="J117" s="75"/>
      <c r="K117" s="76"/>
      <c r="L117" s="76"/>
      <c r="M117" s="75"/>
      <c r="N117" s="76"/>
      <c r="O117" s="76"/>
      <c r="P117" s="76"/>
      <c r="Q117" s="76"/>
    </row>
    <row r="118" spans="1:17" ht="13.5" customHeight="1">
      <c r="A118" s="96"/>
      <c r="B118" s="75"/>
      <c r="C118" s="75"/>
      <c r="D118" s="75"/>
      <c r="E118" s="75"/>
      <c r="F118" s="75"/>
      <c r="G118" s="75"/>
      <c r="H118" s="75"/>
      <c r="I118" s="75"/>
      <c r="J118" s="75"/>
      <c r="K118" s="76"/>
      <c r="L118" s="76"/>
      <c r="M118" s="75"/>
      <c r="N118" s="76"/>
      <c r="O118" s="76"/>
      <c r="P118" s="76"/>
      <c r="Q118" s="76"/>
    </row>
    <row r="119" spans="1:17" ht="13.5" customHeight="1">
      <c r="A119" s="96"/>
      <c r="B119" s="75"/>
      <c r="C119" s="75"/>
      <c r="D119" s="75"/>
      <c r="E119" s="75"/>
      <c r="F119" s="75"/>
      <c r="G119" s="75"/>
      <c r="H119" s="75"/>
      <c r="I119" s="75"/>
      <c r="J119" s="75"/>
      <c r="K119" s="76"/>
      <c r="L119" s="76"/>
      <c r="M119" s="75"/>
      <c r="N119" s="76"/>
      <c r="O119" s="76"/>
      <c r="P119" s="76"/>
      <c r="Q119" s="76"/>
    </row>
    <row r="120" spans="1:17" ht="13.5" customHeight="1">
      <c r="A120" s="96"/>
      <c r="B120" s="75"/>
      <c r="C120" s="75"/>
      <c r="D120" s="75"/>
      <c r="E120" s="75"/>
      <c r="F120" s="75"/>
      <c r="G120" s="75"/>
      <c r="H120" s="75"/>
      <c r="I120" s="75"/>
      <c r="J120" s="75"/>
      <c r="K120" s="76"/>
      <c r="L120" s="76"/>
      <c r="M120" s="75"/>
      <c r="N120" s="76"/>
      <c r="O120" s="76"/>
      <c r="P120" s="76"/>
      <c r="Q120" s="76"/>
    </row>
    <row r="121" spans="1:17" ht="13.5" customHeight="1">
      <c r="A121" s="108"/>
      <c r="B121" s="109"/>
      <c r="C121" s="109"/>
      <c r="D121" s="109"/>
      <c r="E121" s="109"/>
      <c r="F121" s="109"/>
      <c r="G121" s="109"/>
      <c r="H121" s="109"/>
      <c r="I121" s="109"/>
      <c r="J121" s="109"/>
      <c r="M121" s="109"/>
    </row>
    <row r="122" spans="1:17" ht="13.5" customHeight="1">
      <c r="A122" s="108"/>
      <c r="B122" s="109"/>
      <c r="C122" s="109"/>
      <c r="D122" s="109"/>
      <c r="E122" s="109"/>
      <c r="F122" s="109"/>
      <c r="G122" s="109"/>
      <c r="H122" s="109"/>
      <c r="I122" s="109"/>
      <c r="J122" s="109"/>
      <c r="M122" s="109"/>
    </row>
    <row r="123" spans="1:17" ht="13.5" customHeight="1">
      <c r="A123" s="108"/>
      <c r="B123" s="109"/>
      <c r="C123" s="109"/>
      <c r="D123" s="109"/>
      <c r="E123" s="109"/>
      <c r="F123" s="109"/>
      <c r="G123" s="109"/>
      <c r="H123" s="109"/>
      <c r="I123" s="109"/>
      <c r="J123" s="109"/>
      <c r="M123" s="109"/>
    </row>
    <row r="124" spans="1:17" ht="13.5" customHeight="1">
      <c r="A124" s="108"/>
      <c r="B124" s="109"/>
      <c r="C124" s="109"/>
      <c r="D124" s="109"/>
      <c r="E124" s="109"/>
      <c r="F124" s="109"/>
      <c r="G124" s="109"/>
      <c r="H124" s="109"/>
      <c r="I124" s="109"/>
      <c r="J124" s="109"/>
      <c r="M124" s="109"/>
    </row>
    <row r="125" spans="1:17" ht="13.5" customHeight="1">
      <c r="A125" s="108"/>
      <c r="B125" s="109"/>
      <c r="C125" s="109"/>
      <c r="D125" s="109"/>
      <c r="E125" s="109"/>
      <c r="F125" s="109"/>
      <c r="G125" s="109"/>
      <c r="H125" s="109"/>
      <c r="I125" s="109"/>
      <c r="J125" s="109"/>
      <c r="M125" s="109"/>
    </row>
    <row r="126" spans="1:17" ht="13.5" customHeight="1">
      <c r="A126" s="108"/>
      <c r="B126" s="109"/>
      <c r="C126" s="109"/>
      <c r="D126" s="109"/>
      <c r="E126" s="109"/>
      <c r="F126" s="109"/>
      <c r="G126" s="109"/>
      <c r="H126" s="109"/>
      <c r="I126" s="109"/>
      <c r="J126" s="109"/>
      <c r="M126" s="109"/>
    </row>
    <row r="127" spans="1:17" ht="13.5" customHeight="1">
      <c r="A127" s="108"/>
      <c r="B127" s="109"/>
      <c r="C127" s="109"/>
      <c r="D127" s="109"/>
      <c r="E127" s="109"/>
      <c r="F127" s="109"/>
      <c r="G127" s="109"/>
      <c r="H127" s="109"/>
      <c r="I127" s="109"/>
      <c r="J127" s="109"/>
      <c r="M127" s="109"/>
    </row>
    <row r="128" spans="1:17" ht="13.5" customHeight="1">
      <c r="A128" s="108"/>
      <c r="B128" s="109"/>
      <c r="C128" s="109"/>
      <c r="D128" s="109"/>
      <c r="E128" s="109"/>
      <c r="F128" s="109"/>
      <c r="G128" s="109"/>
      <c r="H128" s="109"/>
      <c r="I128" s="109"/>
      <c r="J128" s="109"/>
      <c r="M128" s="109"/>
    </row>
    <row r="129" spans="1:13" ht="13.5" customHeight="1">
      <c r="A129" s="108"/>
      <c r="B129" s="109"/>
      <c r="C129" s="109"/>
      <c r="D129" s="109"/>
      <c r="E129" s="109"/>
      <c r="F129" s="109"/>
      <c r="G129" s="109"/>
      <c r="H129" s="109"/>
      <c r="I129" s="109"/>
      <c r="J129" s="109"/>
      <c r="M129" s="109"/>
    </row>
    <row r="130" spans="1:13" ht="13.5" customHeight="1">
      <c r="A130" s="108"/>
      <c r="B130" s="109"/>
      <c r="C130" s="109"/>
      <c r="D130" s="109"/>
      <c r="E130" s="109"/>
      <c r="F130" s="109"/>
      <c r="G130" s="109"/>
      <c r="H130" s="109"/>
      <c r="I130" s="109"/>
      <c r="J130" s="109"/>
      <c r="M130" s="109"/>
    </row>
    <row r="131" spans="1:13" ht="13.5" customHeight="1">
      <c r="A131" s="108"/>
      <c r="B131" s="109"/>
      <c r="C131" s="109"/>
      <c r="D131" s="109"/>
      <c r="E131" s="109"/>
      <c r="F131" s="109"/>
      <c r="G131" s="109"/>
      <c r="H131" s="109"/>
      <c r="I131" s="109"/>
      <c r="J131" s="109"/>
      <c r="M131" s="109"/>
    </row>
    <row r="132" spans="1:13" ht="13.5" customHeight="1">
      <c r="A132" s="108"/>
      <c r="B132" s="109"/>
      <c r="C132" s="109"/>
      <c r="D132" s="109"/>
      <c r="E132" s="109"/>
      <c r="F132" s="109"/>
      <c r="G132" s="109"/>
      <c r="H132" s="109"/>
      <c r="I132" s="109"/>
      <c r="J132" s="109"/>
      <c r="M132" s="109"/>
    </row>
    <row r="133" spans="1:13" ht="13.5" customHeight="1">
      <c r="A133" s="108"/>
      <c r="B133" s="109"/>
      <c r="C133" s="109"/>
      <c r="D133" s="109"/>
      <c r="E133" s="109"/>
      <c r="F133" s="109"/>
      <c r="G133" s="109"/>
      <c r="H133" s="109"/>
      <c r="I133" s="109"/>
      <c r="J133" s="109"/>
      <c r="M133" s="109"/>
    </row>
    <row r="134" spans="1:13" ht="13.5" customHeight="1">
      <c r="A134" s="108"/>
      <c r="B134" s="109"/>
      <c r="C134" s="109"/>
      <c r="D134" s="109"/>
      <c r="E134" s="109"/>
      <c r="F134" s="109"/>
      <c r="G134" s="109"/>
      <c r="H134" s="109"/>
      <c r="I134" s="109"/>
      <c r="J134" s="109"/>
      <c r="M134" s="109"/>
    </row>
    <row r="135" spans="1:13" ht="13.5" customHeight="1">
      <c r="A135" s="108"/>
      <c r="B135" s="109"/>
      <c r="C135" s="109"/>
      <c r="D135" s="109"/>
      <c r="E135" s="109"/>
      <c r="F135" s="109"/>
      <c r="G135" s="109"/>
      <c r="H135" s="109"/>
      <c r="I135" s="109"/>
      <c r="J135" s="109"/>
      <c r="M135" s="109"/>
    </row>
    <row r="136" spans="1:13" ht="13.5" customHeight="1">
      <c r="A136" s="108"/>
      <c r="B136" s="109"/>
      <c r="C136" s="109"/>
      <c r="D136" s="109"/>
      <c r="E136" s="109"/>
      <c r="F136" s="109"/>
      <c r="G136" s="109"/>
      <c r="H136" s="109"/>
      <c r="I136" s="109"/>
      <c r="J136" s="109"/>
      <c r="M136" s="109"/>
    </row>
    <row r="137" spans="1:13" ht="13.5" customHeight="1">
      <c r="A137" s="108"/>
      <c r="B137" s="109"/>
      <c r="C137" s="109"/>
      <c r="D137" s="109"/>
      <c r="E137" s="109"/>
      <c r="F137" s="109"/>
      <c r="G137" s="109"/>
      <c r="H137" s="109"/>
      <c r="I137" s="109"/>
      <c r="J137" s="109"/>
      <c r="M137" s="109"/>
    </row>
    <row r="138" spans="1:13" ht="13.5" customHeight="1">
      <c r="A138" s="108"/>
      <c r="B138" s="109"/>
      <c r="C138" s="109"/>
      <c r="D138" s="109"/>
      <c r="E138" s="109"/>
      <c r="F138" s="109"/>
      <c r="G138" s="109"/>
      <c r="H138" s="109"/>
      <c r="I138" s="109"/>
      <c r="J138" s="109"/>
      <c r="M138" s="109"/>
    </row>
    <row r="139" spans="1:13" ht="13.5" customHeight="1">
      <c r="A139" s="108"/>
      <c r="B139" s="109"/>
      <c r="C139" s="109"/>
      <c r="D139" s="109"/>
      <c r="E139" s="109"/>
      <c r="F139" s="109"/>
      <c r="G139" s="109"/>
      <c r="H139" s="109"/>
      <c r="I139" s="109"/>
      <c r="J139" s="109"/>
      <c r="M139" s="109"/>
    </row>
    <row r="140" spans="1:13" ht="13.5" customHeight="1">
      <c r="A140" s="108"/>
      <c r="B140" s="109"/>
      <c r="C140" s="109"/>
      <c r="D140" s="109"/>
      <c r="E140" s="109"/>
      <c r="F140" s="109"/>
      <c r="G140" s="109"/>
      <c r="H140" s="109"/>
      <c r="I140" s="109"/>
      <c r="J140" s="109"/>
      <c r="M140" s="109"/>
    </row>
    <row r="141" spans="1:13" ht="13.5" customHeight="1">
      <c r="A141" s="108"/>
      <c r="B141" s="109"/>
      <c r="C141" s="109"/>
      <c r="D141" s="109"/>
      <c r="E141" s="109"/>
      <c r="F141" s="109"/>
      <c r="G141" s="109"/>
      <c r="H141" s="109"/>
      <c r="I141" s="109"/>
      <c r="J141" s="109"/>
      <c r="M141" s="109"/>
    </row>
    <row r="142" spans="1:13" ht="13.5" customHeight="1">
      <c r="A142" s="108"/>
      <c r="B142" s="109"/>
      <c r="C142" s="109"/>
      <c r="D142" s="109"/>
      <c r="E142" s="109"/>
      <c r="F142" s="109"/>
      <c r="G142" s="109"/>
      <c r="H142" s="109"/>
      <c r="I142" s="109"/>
      <c r="J142" s="109"/>
      <c r="M142" s="109"/>
    </row>
    <row r="143" spans="1:13" ht="13.5" customHeight="1">
      <c r="A143" s="108"/>
      <c r="B143" s="109"/>
      <c r="C143" s="109"/>
      <c r="D143" s="109"/>
      <c r="E143" s="109"/>
      <c r="F143" s="109"/>
      <c r="G143" s="109"/>
      <c r="H143" s="109"/>
      <c r="I143" s="109"/>
      <c r="J143" s="109"/>
      <c r="M143" s="109"/>
    </row>
    <row r="144" spans="1:13" ht="13.5" customHeight="1">
      <c r="A144" s="108"/>
      <c r="B144" s="109"/>
      <c r="C144" s="109"/>
      <c r="D144" s="109"/>
      <c r="E144" s="109"/>
      <c r="F144" s="109"/>
      <c r="G144" s="109"/>
      <c r="H144" s="109"/>
      <c r="I144" s="109"/>
      <c r="J144" s="109"/>
      <c r="M144" s="109"/>
    </row>
    <row r="145" spans="1:13" ht="13.5" customHeight="1">
      <c r="A145" s="108"/>
      <c r="B145" s="109"/>
      <c r="C145" s="109"/>
      <c r="D145" s="109"/>
      <c r="E145" s="109"/>
      <c r="F145" s="109"/>
      <c r="G145" s="109"/>
      <c r="H145" s="109"/>
      <c r="I145" s="109"/>
      <c r="J145" s="109"/>
      <c r="M145" s="109"/>
    </row>
    <row r="146" spans="1:13" ht="13.5" customHeight="1">
      <c r="A146" s="108"/>
      <c r="B146" s="109"/>
      <c r="C146" s="109"/>
      <c r="D146" s="109"/>
      <c r="E146" s="109"/>
      <c r="F146" s="109"/>
      <c r="G146" s="109"/>
      <c r="H146" s="109"/>
      <c r="I146" s="109"/>
      <c r="J146" s="109"/>
      <c r="M146" s="109"/>
    </row>
    <row r="147" spans="1:13" ht="13.5" customHeight="1">
      <c r="A147" s="108"/>
      <c r="B147" s="109"/>
      <c r="C147" s="109"/>
      <c r="D147" s="109"/>
      <c r="E147" s="109"/>
      <c r="F147" s="109"/>
      <c r="G147" s="109"/>
      <c r="H147" s="109"/>
      <c r="I147" s="109"/>
      <c r="J147" s="109"/>
      <c r="M147" s="109"/>
    </row>
    <row r="148" spans="1:13" ht="13.5" customHeight="1">
      <c r="A148" s="108"/>
      <c r="B148" s="109"/>
      <c r="C148" s="109"/>
      <c r="D148" s="109"/>
      <c r="E148" s="109"/>
      <c r="F148" s="109"/>
      <c r="G148" s="109"/>
      <c r="H148" s="109"/>
      <c r="I148" s="109"/>
      <c r="J148" s="109"/>
      <c r="M148" s="109"/>
    </row>
    <row r="149" spans="1:13" ht="13.5" customHeight="1">
      <c r="A149" s="108"/>
      <c r="B149" s="109"/>
      <c r="C149" s="109"/>
      <c r="D149" s="109"/>
      <c r="E149" s="109"/>
      <c r="F149" s="109"/>
      <c r="G149" s="109"/>
      <c r="H149" s="109"/>
      <c r="I149" s="109"/>
      <c r="J149" s="109"/>
      <c r="M149" s="109"/>
    </row>
    <row r="150" spans="1:13" ht="13.5" customHeight="1">
      <c r="A150" s="108"/>
      <c r="B150" s="109"/>
      <c r="C150" s="109"/>
      <c r="D150" s="109"/>
      <c r="E150" s="109"/>
      <c r="F150" s="109"/>
      <c r="G150" s="109"/>
      <c r="H150" s="109"/>
      <c r="I150" s="109"/>
      <c r="J150" s="109"/>
      <c r="M150" s="109"/>
    </row>
    <row r="151" spans="1:13" ht="13.5" customHeight="1">
      <c r="A151" s="108"/>
      <c r="B151" s="109"/>
      <c r="C151" s="109"/>
      <c r="D151" s="109"/>
      <c r="E151" s="109"/>
      <c r="F151" s="109"/>
      <c r="G151" s="109"/>
      <c r="H151" s="109"/>
      <c r="I151" s="109"/>
      <c r="J151" s="109"/>
      <c r="M151" s="109"/>
    </row>
    <row r="152" spans="1:13" ht="13.5" customHeight="1">
      <c r="A152" s="108"/>
      <c r="B152" s="109"/>
      <c r="C152" s="109"/>
      <c r="D152" s="109"/>
      <c r="E152" s="109"/>
      <c r="F152" s="109"/>
      <c r="G152" s="109"/>
      <c r="H152" s="109"/>
      <c r="I152" s="109"/>
      <c r="J152" s="109"/>
      <c r="M152" s="109"/>
    </row>
    <row r="153" spans="1:13" ht="13.5" customHeight="1">
      <c r="A153" s="108"/>
      <c r="B153" s="109"/>
      <c r="C153" s="109"/>
      <c r="D153" s="109"/>
      <c r="E153" s="109"/>
      <c r="F153" s="109"/>
      <c r="G153" s="109"/>
      <c r="H153" s="109"/>
      <c r="I153" s="109"/>
      <c r="J153" s="109"/>
      <c r="M153" s="109"/>
    </row>
    <row r="154" spans="1:13" ht="13.5" customHeight="1">
      <c r="A154" s="108"/>
      <c r="B154" s="109"/>
      <c r="C154" s="109"/>
      <c r="D154" s="109"/>
      <c r="E154" s="109"/>
      <c r="F154" s="109"/>
      <c r="G154" s="109"/>
      <c r="H154" s="109"/>
      <c r="I154" s="109"/>
      <c r="J154" s="109"/>
      <c r="M154" s="109"/>
    </row>
    <row r="155" spans="1:13" ht="13.5" customHeight="1">
      <c r="A155" s="108"/>
      <c r="B155" s="109"/>
      <c r="C155" s="109"/>
      <c r="D155" s="109"/>
      <c r="E155" s="109"/>
      <c r="F155" s="109"/>
      <c r="G155" s="109"/>
      <c r="H155" s="109"/>
      <c r="I155" s="109"/>
      <c r="J155" s="109"/>
      <c r="M155" s="109"/>
    </row>
    <row r="156" spans="1:13" ht="13.5" customHeight="1">
      <c r="A156" s="108"/>
      <c r="B156" s="109"/>
      <c r="C156" s="109"/>
      <c r="D156" s="109"/>
      <c r="E156" s="109"/>
      <c r="F156" s="109"/>
      <c r="G156" s="109"/>
      <c r="H156" s="109"/>
      <c r="I156" s="109"/>
      <c r="J156" s="109"/>
      <c r="M156" s="109"/>
    </row>
    <row r="157" spans="1:13" ht="13.5" customHeight="1">
      <c r="A157" s="108"/>
      <c r="B157" s="109"/>
      <c r="C157" s="109"/>
      <c r="D157" s="109"/>
      <c r="E157" s="109"/>
      <c r="F157" s="109"/>
      <c r="G157" s="109"/>
      <c r="H157" s="109"/>
      <c r="I157" s="109"/>
      <c r="J157" s="109"/>
      <c r="M157" s="109"/>
    </row>
    <row r="158" spans="1:13" ht="13.5" customHeight="1">
      <c r="A158" s="108"/>
      <c r="B158" s="109"/>
      <c r="C158" s="109"/>
      <c r="D158" s="109"/>
      <c r="E158" s="109"/>
      <c r="F158" s="109"/>
      <c r="G158" s="109"/>
      <c r="H158" s="109"/>
      <c r="I158" s="109"/>
      <c r="J158" s="109"/>
      <c r="M158" s="109"/>
    </row>
    <row r="159" spans="1:13" ht="13.5" customHeight="1">
      <c r="A159" s="108"/>
      <c r="B159" s="109"/>
      <c r="C159" s="109"/>
      <c r="D159" s="109"/>
      <c r="E159" s="109"/>
      <c r="F159" s="109"/>
      <c r="G159" s="109"/>
      <c r="H159" s="109"/>
      <c r="I159" s="109"/>
      <c r="J159" s="109"/>
      <c r="M159" s="109"/>
    </row>
    <row r="160" spans="1:13" ht="13.5" customHeight="1">
      <c r="A160" s="108"/>
      <c r="B160" s="109"/>
      <c r="C160" s="109"/>
      <c r="D160" s="109"/>
      <c r="E160" s="109"/>
      <c r="F160" s="109"/>
      <c r="G160" s="109"/>
      <c r="H160" s="109"/>
      <c r="I160" s="109"/>
      <c r="J160" s="109"/>
      <c r="M160" s="109"/>
    </row>
    <row r="161" spans="1:13" ht="13.5" customHeight="1">
      <c r="A161" s="108"/>
      <c r="B161" s="109"/>
      <c r="C161" s="109"/>
      <c r="D161" s="109"/>
      <c r="E161" s="109"/>
      <c r="F161" s="109"/>
      <c r="G161" s="109"/>
      <c r="H161" s="109"/>
      <c r="I161" s="109"/>
      <c r="J161" s="109"/>
      <c r="M161" s="109"/>
    </row>
    <row r="162" spans="1:13" ht="13.5" customHeight="1">
      <c r="A162" s="108"/>
      <c r="B162" s="109"/>
      <c r="C162" s="109"/>
      <c r="D162" s="109"/>
      <c r="E162" s="109"/>
      <c r="F162" s="109"/>
      <c r="G162" s="109"/>
      <c r="H162" s="109"/>
      <c r="I162" s="109"/>
      <c r="J162" s="109"/>
      <c r="M162" s="109"/>
    </row>
    <row r="163" spans="1:13" ht="13.5" customHeight="1">
      <c r="A163" s="108"/>
      <c r="B163" s="109"/>
      <c r="C163" s="109"/>
      <c r="D163" s="109"/>
      <c r="E163" s="109"/>
      <c r="F163" s="109"/>
      <c r="G163" s="109"/>
      <c r="H163" s="109"/>
      <c r="I163" s="109"/>
      <c r="J163" s="109"/>
      <c r="M163" s="109"/>
    </row>
    <row r="164" spans="1:13" ht="13.5" customHeight="1">
      <c r="A164" s="108"/>
      <c r="B164" s="109"/>
      <c r="C164" s="109"/>
      <c r="D164" s="109"/>
      <c r="E164" s="109"/>
      <c r="F164" s="109"/>
      <c r="G164" s="109"/>
      <c r="H164" s="109"/>
      <c r="I164" s="109"/>
      <c r="J164" s="109"/>
      <c r="M164" s="109"/>
    </row>
    <row r="165" spans="1:13" ht="13.5" customHeight="1">
      <c r="A165" s="108"/>
      <c r="B165" s="109"/>
      <c r="C165" s="109"/>
      <c r="D165" s="109"/>
      <c r="E165" s="109"/>
      <c r="F165" s="109"/>
      <c r="G165" s="109"/>
      <c r="H165" s="109"/>
      <c r="I165" s="109"/>
      <c r="J165" s="109"/>
      <c r="M165" s="109"/>
    </row>
    <row r="166" spans="1:13" ht="13.5" customHeight="1">
      <c r="A166" s="108"/>
      <c r="B166" s="109"/>
      <c r="C166" s="109"/>
      <c r="D166" s="109"/>
      <c r="E166" s="109"/>
      <c r="F166" s="109"/>
      <c r="G166" s="109"/>
      <c r="H166" s="109"/>
      <c r="I166" s="109"/>
      <c r="J166" s="109"/>
      <c r="M166" s="109"/>
    </row>
    <row r="167" spans="1:13" ht="13.5" customHeight="1">
      <c r="A167" s="108"/>
      <c r="B167" s="109"/>
      <c r="C167" s="109"/>
      <c r="D167" s="109"/>
      <c r="E167" s="109"/>
      <c r="F167" s="109"/>
      <c r="G167" s="109"/>
      <c r="H167" s="109"/>
      <c r="I167" s="109"/>
      <c r="J167" s="109"/>
      <c r="M167" s="109"/>
    </row>
    <row r="168" spans="1:13" ht="13.5" customHeight="1">
      <c r="A168" s="108"/>
      <c r="B168" s="109"/>
      <c r="C168" s="109"/>
      <c r="D168" s="109"/>
      <c r="E168" s="109"/>
      <c r="F168" s="109"/>
      <c r="G168" s="109"/>
      <c r="H168" s="109"/>
      <c r="I168" s="109"/>
      <c r="J168" s="109"/>
      <c r="M168" s="109"/>
    </row>
    <row r="169" spans="1:13" ht="13.5" customHeight="1">
      <c r="A169" s="108"/>
      <c r="B169" s="109"/>
      <c r="C169" s="109"/>
      <c r="D169" s="109"/>
      <c r="E169" s="109"/>
      <c r="F169" s="109"/>
      <c r="G169" s="109"/>
      <c r="H169" s="109"/>
      <c r="I169" s="109"/>
      <c r="J169" s="109"/>
      <c r="M169" s="109"/>
    </row>
    <row r="170" spans="1:13" ht="13.5" customHeight="1">
      <c r="A170" s="108"/>
      <c r="B170" s="109"/>
      <c r="C170" s="109"/>
      <c r="D170" s="109"/>
      <c r="E170" s="109"/>
      <c r="F170" s="109"/>
      <c r="G170" s="109"/>
      <c r="H170" s="109"/>
      <c r="I170" s="109"/>
      <c r="J170" s="109"/>
      <c r="M170" s="109"/>
    </row>
    <row r="171" spans="1:13" ht="13.5" customHeight="1">
      <c r="A171" s="108"/>
      <c r="B171" s="109"/>
      <c r="C171" s="109"/>
      <c r="D171" s="109"/>
      <c r="E171" s="109"/>
      <c r="F171" s="109"/>
      <c r="G171" s="109"/>
      <c r="H171" s="109"/>
      <c r="I171" s="109"/>
      <c r="J171" s="109"/>
      <c r="M171" s="109"/>
    </row>
    <row r="172" spans="1:13" ht="13.5" customHeight="1">
      <c r="A172" s="108"/>
      <c r="B172" s="109"/>
      <c r="C172" s="109"/>
      <c r="D172" s="109"/>
      <c r="E172" s="109"/>
      <c r="F172" s="109"/>
      <c r="G172" s="109"/>
      <c r="H172" s="109"/>
      <c r="I172" s="109"/>
      <c r="J172" s="109"/>
      <c r="M172" s="109"/>
    </row>
    <row r="173" spans="1:13" ht="13.5" customHeight="1">
      <c r="A173" s="108"/>
      <c r="B173" s="109"/>
      <c r="C173" s="109"/>
      <c r="D173" s="109"/>
      <c r="E173" s="109"/>
      <c r="F173" s="109"/>
      <c r="G173" s="109"/>
      <c r="H173" s="109"/>
      <c r="I173" s="109"/>
      <c r="J173" s="109"/>
      <c r="M173" s="109"/>
    </row>
    <row r="174" spans="1:13" ht="13.5" customHeight="1">
      <c r="A174" s="108"/>
      <c r="B174" s="109"/>
      <c r="C174" s="109"/>
      <c r="D174" s="109"/>
      <c r="E174" s="109"/>
      <c r="F174" s="109"/>
      <c r="G174" s="109"/>
      <c r="H174" s="109"/>
      <c r="I174" s="109"/>
      <c r="J174" s="109"/>
      <c r="M174" s="109"/>
    </row>
    <row r="175" spans="1:13" ht="13.5" customHeight="1">
      <c r="A175" s="108"/>
      <c r="B175" s="109"/>
      <c r="C175" s="109"/>
      <c r="D175" s="109"/>
      <c r="E175" s="109"/>
      <c r="F175" s="109"/>
      <c r="G175" s="109"/>
      <c r="H175" s="109"/>
      <c r="I175" s="109"/>
      <c r="J175" s="109"/>
      <c r="M175" s="109"/>
    </row>
    <row r="176" spans="1:13" ht="13.5" customHeight="1">
      <c r="A176" s="108"/>
      <c r="B176" s="109"/>
      <c r="C176" s="109"/>
      <c r="D176" s="109"/>
      <c r="E176" s="109"/>
      <c r="F176" s="109"/>
      <c r="G176" s="109"/>
      <c r="H176" s="109"/>
      <c r="I176" s="109"/>
      <c r="J176" s="109"/>
      <c r="M176" s="109"/>
    </row>
    <row r="177" spans="1:13" ht="13.5" customHeight="1">
      <c r="A177" s="108"/>
      <c r="B177" s="109"/>
      <c r="C177" s="109"/>
      <c r="D177" s="109"/>
      <c r="E177" s="109"/>
      <c r="F177" s="109"/>
      <c r="G177" s="109"/>
      <c r="H177" s="109"/>
      <c r="I177" s="109"/>
      <c r="J177" s="109"/>
      <c r="M177" s="109"/>
    </row>
    <row r="178" spans="1:13" ht="13.5" customHeight="1">
      <c r="A178" s="108"/>
      <c r="B178" s="109"/>
      <c r="C178" s="109"/>
      <c r="D178" s="109"/>
      <c r="E178" s="109"/>
      <c r="F178" s="109"/>
      <c r="G178" s="109"/>
      <c r="H178" s="109"/>
      <c r="I178" s="109"/>
      <c r="J178" s="109"/>
      <c r="M178" s="109"/>
    </row>
    <row r="179" spans="1:13" ht="13.5" customHeight="1">
      <c r="A179" s="108"/>
      <c r="B179" s="109"/>
      <c r="C179" s="109"/>
      <c r="D179" s="109"/>
      <c r="E179" s="109"/>
      <c r="F179" s="109"/>
      <c r="G179" s="109"/>
      <c r="H179" s="109"/>
      <c r="I179" s="109"/>
      <c r="J179" s="109"/>
      <c r="M179" s="109"/>
    </row>
    <row r="180" spans="1:13" ht="13.5" customHeight="1">
      <c r="A180" s="108"/>
      <c r="B180" s="109"/>
      <c r="C180" s="109"/>
      <c r="D180" s="109"/>
      <c r="E180" s="109"/>
      <c r="F180" s="109"/>
      <c r="G180" s="109"/>
      <c r="H180" s="109"/>
      <c r="I180" s="109"/>
      <c r="J180" s="109"/>
      <c r="M180" s="109"/>
    </row>
    <row r="181" spans="1:13" ht="13.5" customHeight="1">
      <c r="A181" s="108"/>
      <c r="B181" s="109"/>
      <c r="C181" s="109"/>
      <c r="D181" s="109"/>
      <c r="E181" s="109"/>
      <c r="F181" s="109"/>
      <c r="G181" s="109"/>
      <c r="H181" s="109"/>
      <c r="I181" s="109"/>
      <c r="J181" s="109"/>
      <c r="M181" s="109"/>
    </row>
    <row r="182" spans="1:13" ht="13.5" customHeight="1">
      <c r="A182" s="108"/>
      <c r="B182" s="109"/>
      <c r="C182" s="109"/>
      <c r="D182" s="109"/>
      <c r="E182" s="109"/>
      <c r="F182" s="109"/>
      <c r="G182" s="109"/>
      <c r="H182" s="109"/>
      <c r="I182" s="109"/>
      <c r="J182" s="109"/>
      <c r="M182" s="109"/>
    </row>
    <row r="183" spans="1:13" ht="13.5" customHeight="1">
      <c r="A183" s="108"/>
      <c r="B183" s="109"/>
      <c r="C183" s="109"/>
      <c r="D183" s="109"/>
      <c r="E183" s="109"/>
      <c r="F183" s="109"/>
      <c r="G183" s="109"/>
      <c r="H183" s="109"/>
      <c r="I183" s="109"/>
      <c r="J183" s="109"/>
      <c r="M183" s="109"/>
    </row>
    <row r="184" spans="1:13" ht="13.5" customHeight="1">
      <c r="A184" s="108"/>
      <c r="B184" s="109"/>
      <c r="C184" s="109"/>
      <c r="D184" s="109"/>
      <c r="E184" s="109"/>
      <c r="F184" s="109"/>
      <c r="G184" s="109"/>
      <c r="H184" s="109"/>
      <c r="I184" s="109"/>
      <c r="J184" s="109"/>
      <c r="M184" s="109"/>
    </row>
    <row r="185" spans="1:13" ht="13.5" customHeight="1">
      <c r="A185" s="108"/>
      <c r="B185" s="109"/>
      <c r="C185" s="109"/>
      <c r="D185" s="109"/>
      <c r="E185" s="109"/>
      <c r="F185" s="109"/>
      <c r="G185" s="109"/>
      <c r="H185" s="109"/>
      <c r="I185" s="109"/>
      <c r="J185" s="109"/>
      <c r="M185" s="109"/>
    </row>
    <row r="186" spans="1:13" ht="13.5" customHeight="1">
      <c r="A186" s="108"/>
      <c r="B186" s="109"/>
      <c r="C186" s="109"/>
      <c r="D186" s="109"/>
      <c r="E186" s="109"/>
      <c r="F186" s="109"/>
      <c r="G186" s="109"/>
      <c r="H186" s="109"/>
      <c r="I186" s="109"/>
      <c r="J186" s="109"/>
      <c r="M186" s="109"/>
    </row>
    <row r="187" spans="1:13" ht="13.5" customHeight="1">
      <c r="A187" s="108"/>
      <c r="B187" s="109"/>
      <c r="C187" s="109"/>
      <c r="D187" s="109"/>
      <c r="E187" s="109"/>
      <c r="F187" s="109"/>
      <c r="G187" s="109"/>
      <c r="H187" s="109"/>
      <c r="I187" s="109"/>
      <c r="J187" s="109"/>
      <c r="M187" s="109"/>
    </row>
    <row r="188" spans="1:13" ht="13.5" customHeight="1">
      <c r="A188" s="108"/>
      <c r="B188" s="109"/>
      <c r="C188" s="109"/>
      <c r="D188" s="109"/>
      <c r="E188" s="109"/>
      <c r="F188" s="109"/>
      <c r="G188" s="109"/>
      <c r="H188" s="109"/>
      <c r="I188" s="109"/>
      <c r="J188" s="109"/>
      <c r="M188" s="109"/>
    </row>
    <row r="189" spans="1:13" ht="13.5" customHeight="1">
      <c r="A189" s="108"/>
      <c r="B189" s="109"/>
      <c r="C189" s="109"/>
      <c r="D189" s="109"/>
      <c r="E189" s="109"/>
      <c r="F189" s="109"/>
      <c r="G189" s="109"/>
      <c r="H189" s="109"/>
      <c r="I189" s="109"/>
      <c r="J189" s="109"/>
      <c r="M189" s="109"/>
    </row>
    <row r="190" spans="1:13" ht="13.5" customHeight="1">
      <c r="A190" s="108"/>
      <c r="B190" s="109"/>
      <c r="C190" s="109"/>
      <c r="D190" s="109"/>
      <c r="E190" s="109"/>
      <c r="F190" s="109"/>
      <c r="G190" s="109"/>
      <c r="H190" s="109"/>
      <c r="I190" s="109"/>
      <c r="J190" s="109"/>
      <c r="M190" s="109"/>
    </row>
    <row r="191" spans="1:13" ht="13.5" customHeight="1">
      <c r="A191" s="108"/>
      <c r="B191" s="109"/>
      <c r="C191" s="109"/>
      <c r="D191" s="109"/>
      <c r="E191" s="109"/>
      <c r="F191" s="109"/>
      <c r="G191" s="109"/>
      <c r="H191" s="109"/>
      <c r="I191" s="109"/>
      <c r="J191" s="109"/>
      <c r="M191" s="109"/>
    </row>
    <row r="192" spans="1:13" ht="13.5" customHeight="1">
      <c r="A192" s="108"/>
      <c r="B192" s="109"/>
      <c r="C192" s="109"/>
      <c r="D192" s="109"/>
      <c r="E192" s="109"/>
      <c r="F192" s="109"/>
      <c r="G192" s="109"/>
      <c r="H192" s="109"/>
      <c r="I192" s="109"/>
      <c r="J192" s="109"/>
      <c r="M192" s="109"/>
    </row>
    <row r="193" spans="1:13" ht="13.5" customHeight="1">
      <c r="A193" s="108"/>
      <c r="B193" s="109"/>
      <c r="C193" s="109"/>
      <c r="D193" s="109"/>
      <c r="E193" s="109"/>
      <c r="F193" s="109"/>
      <c r="G193" s="109"/>
      <c r="H193" s="109"/>
      <c r="I193" s="109"/>
      <c r="J193" s="109"/>
      <c r="M193" s="109"/>
    </row>
    <row r="194" spans="1:13" ht="13.5" customHeight="1">
      <c r="A194" s="108"/>
      <c r="B194" s="109"/>
      <c r="C194" s="109"/>
      <c r="D194" s="109"/>
      <c r="E194" s="109"/>
      <c r="F194" s="109"/>
      <c r="G194" s="109"/>
      <c r="H194" s="109"/>
      <c r="I194" s="109"/>
      <c r="J194" s="109"/>
      <c r="M194" s="109"/>
    </row>
    <row r="195" spans="1:13" ht="13.5" customHeight="1">
      <c r="A195" s="108"/>
      <c r="B195" s="109"/>
      <c r="C195" s="109"/>
      <c r="D195" s="109"/>
      <c r="E195" s="109"/>
      <c r="F195" s="109"/>
      <c r="G195" s="109"/>
      <c r="H195" s="109"/>
      <c r="I195" s="109"/>
      <c r="J195" s="109"/>
      <c r="M195" s="109"/>
    </row>
    <row r="196" spans="1:13" ht="13.5" customHeight="1">
      <c r="A196" s="108"/>
      <c r="B196" s="109"/>
      <c r="C196" s="109"/>
      <c r="D196" s="109"/>
      <c r="E196" s="109"/>
      <c r="F196" s="109"/>
      <c r="G196" s="109"/>
      <c r="H196" s="109"/>
      <c r="I196" s="109"/>
      <c r="J196" s="109"/>
      <c r="M196" s="109"/>
    </row>
    <row r="197" spans="1:13" ht="13.5" customHeight="1">
      <c r="A197" s="108"/>
      <c r="B197" s="109"/>
      <c r="C197" s="109"/>
      <c r="D197" s="109"/>
      <c r="E197" s="109"/>
      <c r="F197" s="109"/>
      <c r="G197" s="109"/>
      <c r="H197" s="109"/>
      <c r="I197" s="109"/>
      <c r="J197" s="109"/>
      <c r="M197" s="109"/>
    </row>
    <row r="198" spans="1:13" ht="13.5" customHeight="1">
      <c r="A198" s="108"/>
      <c r="B198" s="109"/>
      <c r="C198" s="109"/>
      <c r="D198" s="109"/>
      <c r="E198" s="109"/>
      <c r="F198" s="109"/>
      <c r="G198" s="109"/>
      <c r="H198" s="109"/>
      <c r="I198" s="109"/>
      <c r="J198" s="109"/>
      <c r="M198" s="109"/>
    </row>
    <row r="199" spans="1:13" ht="13.5" customHeight="1">
      <c r="A199" s="108"/>
      <c r="B199" s="109"/>
      <c r="C199" s="109"/>
      <c r="D199" s="109"/>
      <c r="E199" s="109"/>
      <c r="F199" s="109"/>
      <c r="G199" s="109"/>
      <c r="H199" s="109"/>
      <c r="I199" s="109"/>
      <c r="J199" s="109"/>
      <c r="M199" s="109"/>
    </row>
    <row r="200" spans="1:13" ht="13.5" customHeight="1">
      <c r="A200" s="108"/>
      <c r="B200" s="109"/>
      <c r="C200" s="109"/>
      <c r="D200" s="109"/>
      <c r="E200" s="109"/>
      <c r="F200" s="109"/>
      <c r="G200" s="109"/>
      <c r="H200" s="109"/>
      <c r="I200" s="109"/>
      <c r="J200" s="109"/>
      <c r="M200" s="109"/>
    </row>
    <row r="201" spans="1:13" ht="13.5" customHeight="1">
      <c r="A201" s="108"/>
      <c r="B201" s="109"/>
      <c r="C201" s="109"/>
      <c r="D201" s="109"/>
      <c r="E201" s="109"/>
      <c r="F201" s="109"/>
      <c r="G201" s="109"/>
      <c r="H201" s="109"/>
      <c r="I201" s="109"/>
      <c r="J201" s="109"/>
      <c r="M201" s="109"/>
    </row>
    <row r="202" spans="1:13" ht="13.5" customHeight="1">
      <c r="A202" s="108"/>
      <c r="B202" s="109"/>
      <c r="C202" s="109"/>
      <c r="D202" s="109"/>
      <c r="E202" s="109"/>
      <c r="F202" s="109"/>
      <c r="G202" s="109"/>
      <c r="H202" s="109"/>
      <c r="I202" s="109"/>
      <c r="J202" s="109"/>
      <c r="M202" s="109"/>
    </row>
    <row r="203" spans="1:13" ht="13.5" customHeight="1">
      <c r="A203" s="108"/>
      <c r="B203" s="109"/>
      <c r="C203" s="109"/>
      <c r="D203" s="109"/>
      <c r="E203" s="109"/>
      <c r="F203" s="109"/>
      <c r="G203" s="109"/>
      <c r="H203" s="109"/>
      <c r="I203" s="109"/>
      <c r="J203" s="109"/>
      <c r="M203" s="109"/>
    </row>
    <row r="204" spans="1:13" ht="13.5" customHeight="1">
      <c r="A204" s="108"/>
      <c r="B204" s="109"/>
      <c r="C204" s="109"/>
      <c r="D204" s="109"/>
      <c r="E204" s="109"/>
      <c r="F204" s="109"/>
      <c r="G204" s="109"/>
      <c r="H204" s="109"/>
      <c r="I204" s="109"/>
      <c r="J204" s="109"/>
      <c r="M204" s="109"/>
    </row>
    <row r="205" spans="1:13" ht="13.5" customHeight="1">
      <c r="A205" s="108"/>
      <c r="B205" s="109"/>
      <c r="C205" s="109"/>
      <c r="D205" s="109"/>
      <c r="E205" s="109"/>
      <c r="F205" s="109"/>
      <c r="G205" s="109"/>
      <c r="H205" s="109"/>
      <c r="I205" s="109"/>
      <c r="J205" s="109"/>
      <c r="M205" s="109"/>
    </row>
    <row r="206" spans="1:13" ht="13.5" customHeight="1">
      <c r="A206" s="108"/>
      <c r="B206" s="109"/>
      <c r="C206" s="109"/>
      <c r="D206" s="109"/>
      <c r="E206" s="109"/>
      <c r="F206" s="109"/>
      <c r="G206" s="109"/>
      <c r="H206" s="109"/>
      <c r="I206" s="109"/>
      <c r="J206" s="109"/>
      <c r="M206" s="109"/>
    </row>
    <row r="207" spans="1:13" ht="13.5" customHeight="1">
      <c r="A207" s="108"/>
      <c r="B207" s="109"/>
      <c r="C207" s="109"/>
      <c r="D207" s="109"/>
      <c r="E207" s="109"/>
      <c r="F207" s="109"/>
      <c r="G207" s="109"/>
      <c r="H207" s="109"/>
      <c r="I207" s="109"/>
      <c r="J207" s="109"/>
      <c r="M207" s="109"/>
    </row>
    <row r="208" spans="1:13" ht="13.5" customHeight="1">
      <c r="A208" s="108"/>
      <c r="B208" s="109"/>
      <c r="C208" s="109"/>
      <c r="D208" s="109"/>
      <c r="E208" s="109"/>
      <c r="F208" s="109"/>
      <c r="G208" s="109"/>
      <c r="H208" s="109"/>
      <c r="I208" s="109"/>
      <c r="J208" s="109"/>
      <c r="M208" s="109"/>
    </row>
    <row r="209" spans="1:13" ht="13.5" customHeight="1">
      <c r="A209" s="108"/>
      <c r="B209" s="109"/>
      <c r="C209" s="109"/>
      <c r="D209" s="109"/>
      <c r="E209" s="109"/>
      <c r="F209" s="109"/>
      <c r="G209" s="109"/>
      <c r="H209" s="109"/>
      <c r="I209" s="109"/>
      <c r="J209" s="109"/>
      <c r="M209" s="109"/>
    </row>
    <row r="210" spans="1:13" ht="13.5" customHeight="1">
      <c r="A210" s="108"/>
      <c r="B210" s="109"/>
      <c r="C210" s="109"/>
      <c r="D210" s="109"/>
      <c r="E210" s="109"/>
      <c r="F210" s="109"/>
      <c r="G210" s="109"/>
      <c r="H210" s="109"/>
      <c r="I210" s="109"/>
      <c r="J210" s="109"/>
      <c r="M210" s="109"/>
    </row>
    <row r="211" spans="1:13" ht="13.5" customHeight="1">
      <c r="A211" s="108"/>
      <c r="B211" s="109"/>
      <c r="C211" s="109"/>
      <c r="D211" s="109"/>
      <c r="E211" s="109"/>
      <c r="F211" s="109"/>
      <c r="G211" s="109"/>
      <c r="H211" s="109"/>
      <c r="I211" s="109"/>
      <c r="J211" s="109"/>
      <c r="M211" s="109"/>
    </row>
    <row r="212" spans="1:13" ht="13.5" customHeight="1">
      <c r="A212" s="108"/>
      <c r="B212" s="109"/>
      <c r="C212" s="109"/>
      <c r="D212" s="109"/>
      <c r="E212" s="109"/>
      <c r="F212" s="109"/>
      <c r="G212" s="109"/>
      <c r="H212" s="109"/>
      <c r="I212" s="109"/>
      <c r="J212" s="109"/>
      <c r="M212" s="109"/>
    </row>
    <row r="213" spans="1:13" ht="13.5" customHeight="1">
      <c r="A213" s="108"/>
      <c r="B213" s="109"/>
      <c r="C213" s="109"/>
      <c r="D213" s="109"/>
      <c r="E213" s="109"/>
      <c r="F213" s="109"/>
      <c r="G213" s="109"/>
      <c r="H213" s="109"/>
      <c r="I213" s="109"/>
      <c r="J213" s="109"/>
      <c r="M213" s="109"/>
    </row>
    <row r="214" spans="1:13" ht="13.5" customHeight="1">
      <c r="A214" s="108"/>
      <c r="B214" s="109"/>
      <c r="C214" s="109"/>
      <c r="D214" s="109"/>
      <c r="E214" s="109"/>
      <c r="F214" s="109"/>
      <c r="G214" s="109"/>
      <c r="H214" s="109"/>
      <c r="I214" s="109"/>
      <c r="J214" s="109"/>
      <c r="M214" s="109"/>
    </row>
    <row r="215" spans="1:13" ht="13.5" customHeight="1">
      <c r="A215" s="108"/>
      <c r="B215" s="109"/>
      <c r="C215" s="109"/>
      <c r="D215" s="109"/>
      <c r="E215" s="109"/>
      <c r="F215" s="109"/>
      <c r="G215" s="109"/>
      <c r="H215" s="109"/>
      <c r="I215" s="109"/>
      <c r="J215" s="109"/>
      <c r="M215" s="109"/>
    </row>
    <row r="216" spans="1:13" ht="13.5" customHeight="1">
      <c r="A216" s="108"/>
      <c r="B216" s="109"/>
      <c r="C216" s="109"/>
      <c r="D216" s="109"/>
      <c r="E216" s="109"/>
      <c r="F216" s="109"/>
      <c r="G216" s="109"/>
      <c r="H216" s="109"/>
      <c r="I216" s="109"/>
      <c r="J216" s="109"/>
      <c r="M216" s="109"/>
    </row>
    <row r="217" spans="1:13" ht="13.5" customHeight="1">
      <c r="A217" s="108"/>
      <c r="B217" s="109"/>
      <c r="C217" s="109"/>
      <c r="D217" s="109"/>
      <c r="E217" s="109"/>
      <c r="F217" s="109"/>
      <c r="G217" s="109"/>
      <c r="H217" s="109"/>
      <c r="I217" s="109"/>
      <c r="J217" s="109"/>
      <c r="M217" s="109"/>
    </row>
    <row r="218" spans="1:13" ht="13.5" customHeight="1">
      <c r="A218" s="108"/>
      <c r="B218" s="109"/>
      <c r="C218" s="109"/>
      <c r="D218" s="109"/>
      <c r="E218" s="109"/>
      <c r="F218" s="109"/>
      <c r="G218" s="109"/>
      <c r="H218" s="109"/>
      <c r="I218" s="109"/>
      <c r="J218" s="109"/>
      <c r="M218" s="109"/>
    </row>
    <row r="219" spans="1:13" ht="13.5" customHeight="1">
      <c r="A219" s="108"/>
      <c r="B219" s="109"/>
      <c r="C219" s="109"/>
      <c r="D219" s="109"/>
      <c r="E219" s="109"/>
      <c r="F219" s="109"/>
      <c r="G219" s="109"/>
      <c r="H219" s="109"/>
      <c r="I219" s="109"/>
      <c r="J219" s="109"/>
      <c r="M219" s="109"/>
    </row>
    <row r="220" spans="1:13" ht="13.5" customHeight="1">
      <c r="A220" s="108"/>
      <c r="B220" s="109"/>
      <c r="C220" s="109"/>
      <c r="D220" s="109"/>
      <c r="E220" s="109"/>
      <c r="F220" s="109"/>
      <c r="G220" s="109"/>
      <c r="H220" s="109"/>
      <c r="I220" s="109"/>
      <c r="J220" s="109"/>
      <c r="M220" s="109"/>
    </row>
    <row r="221" spans="1:13" ht="13.5" customHeight="1">
      <c r="A221" s="108"/>
      <c r="B221" s="109"/>
      <c r="C221" s="109"/>
      <c r="D221" s="109"/>
      <c r="E221" s="109"/>
      <c r="F221" s="109"/>
      <c r="G221" s="109"/>
      <c r="H221" s="109"/>
      <c r="I221" s="109"/>
      <c r="J221" s="109"/>
      <c r="M221" s="109"/>
    </row>
    <row r="222" spans="1:13" ht="13.5" customHeight="1">
      <c r="A222" s="108"/>
      <c r="B222" s="109"/>
      <c r="C222" s="109"/>
      <c r="D222" s="109"/>
      <c r="E222" s="109"/>
      <c r="F222" s="109"/>
      <c r="G222" s="109"/>
      <c r="H222" s="109"/>
      <c r="I222" s="109"/>
      <c r="J222" s="109"/>
      <c r="M222" s="109"/>
    </row>
    <row r="223" spans="1:13" ht="13.5" customHeight="1">
      <c r="A223" s="108"/>
      <c r="B223" s="109"/>
      <c r="C223" s="109"/>
      <c r="D223" s="109"/>
      <c r="E223" s="109"/>
      <c r="F223" s="109"/>
      <c r="G223" s="109"/>
      <c r="H223" s="109"/>
      <c r="I223" s="109"/>
      <c r="J223" s="109"/>
      <c r="M223" s="109"/>
    </row>
    <row r="224" spans="1:13" ht="13.5" customHeight="1">
      <c r="A224" s="108"/>
      <c r="B224" s="109"/>
      <c r="C224" s="109"/>
      <c r="D224" s="109"/>
      <c r="E224" s="109"/>
      <c r="F224" s="109"/>
      <c r="G224" s="109"/>
      <c r="H224" s="109"/>
      <c r="I224" s="109"/>
      <c r="J224" s="109"/>
      <c r="M224" s="109"/>
    </row>
    <row r="225" spans="1:13" ht="13.5" customHeight="1">
      <c r="A225" s="108"/>
      <c r="B225" s="109"/>
      <c r="C225" s="109"/>
      <c r="D225" s="109"/>
      <c r="E225" s="109"/>
      <c r="F225" s="109"/>
      <c r="G225" s="109"/>
      <c r="H225" s="109"/>
      <c r="I225" s="109"/>
      <c r="J225" s="109"/>
      <c r="M225" s="109"/>
    </row>
    <row r="226" spans="1:13" ht="13.5" customHeight="1">
      <c r="A226" s="108"/>
      <c r="B226" s="109"/>
      <c r="C226" s="109"/>
      <c r="D226" s="109"/>
      <c r="E226" s="109"/>
      <c r="F226" s="109"/>
      <c r="G226" s="109"/>
      <c r="H226" s="109"/>
      <c r="I226" s="109"/>
      <c r="J226" s="109"/>
      <c r="M226" s="109"/>
    </row>
    <row r="227" spans="1:13" ht="13.5" customHeight="1">
      <c r="A227" s="108"/>
      <c r="B227" s="109"/>
      <c r="C227" s="109"/>
      <c r="D227" s="109"/>
      <c r="E227" s="109"/>
      <c r="F227" s="109"/>
      <c r="G227" s="109"/>
      <c r="H227" s="109"/>
      <c r="I227" s="109"/>
      <c r="J227" s="109"/>
      <c r="M227" s="109"/>
    </row>
    <row r="228" spans="1:13" ht="13.5" customHeight="1">
      <c r="A228" s="108"/>
      <c r="B228" s="109"/>
      <c r="C228" s="109"/>
      <c r="D228" s="109"/>
      <c r="E228" s="109"/>
      <c r="F228" s="109"/>
      <c r="G228" s="109"/>
      <c r="H228" s="109"/>
      <c r="I228" s="109"/>
      <c r="J228" s="109"/>
      <c r="M228" s="109"/>
    </row>
    <row r="229" spans="1:13" ht="13.5" customHeight="1">
      <c r="A229" s="108"/>
      <c r="B229" s="109"/>
      <c r="C229" s="109"/>
      <c r="D229" s="109"/>
      <c r="E229" s="109"/>
      <c r="F229" s="109"/>
      <c r="G229" s="109"/>
      <c r="H229" s="109"/>
      <c r="I229" s="109"/>
      <c r="J229" s="109"/>
      <c r="M229" s="109"/>
    </row>
    <row r="230" spans="1:13" ht="13.5" customHeight="1">
      <c r="A230" s="108"/>
      <c r="B230" s="109"/>
      <c r="C230" s="109"/>
      <c r="D230" s="109"/>
      <c r="E230" s="109"/>
      <c r="F230" s="109"/>
      <c r="G230" s="109"/>
      <c r="H230" s="109"/>
      <c r="I230" s="109"/>
      <c r="J230" s="109"/>
      <c r="M230" s="109"/>
    </row>
    <row r="231" spans="1:13" ht="13.5" customHeight="1">
      <c r="A231" s="108"/>
      <c r="B231" s="109"/>
      <c r="C231" s="109"/>
      <c r="D231" s="109"/>
      <c r="E231" s="109"/>
      <c r="F231" s="109"/>
      <c r="G231" s="109"/>
      <c r="H231" s="109"/>
      <c r="I231" s="109"/>
      <c r="J231" s="109"/>
      <c r="M231" s="109"/>
    </row>
    <row r="232" spans="1:13" ht="13.5" customHeight="1">
      <c r="A232" s="108"/>
      <c r="B232" s="109"/>
      <c r="C232" s="109"/>
      <c r="D232" s="109"/>
      <c r="E232" s="109"/>
      <c r="F232" s="109"/>
      <c r="G232" s="109"/>
      <c r="H232" s="109"/>
      <c r="I232" s="109"/>
      <c r="J232" s="109"/>
      <c r="M232" s="109"/>
    </row>
    <row r="233" spans="1:13" ht="13.5" customHeight="1">
      <c r="A233" s="108"/>
      <c r="B233" s="109"/>
      <c r="C233" s="109"/>
      <c r="D233" s="109"/>
      <c r="E233" s="109"/>
      <c r="F233" s="109"/>
      <c r="G233" s="109"/>
      <c r="H233" s="109"/>
      <c r="I233" s="109"/>
      <c r="J233" s="109"/>
      <c r="M233" s="109"/>
    </row>
    <row r="234" spans="1:13" ht="13.5" customHeight="1">
      <c r="A234" s="108"/>
      <c r="B234" s="109"/>
      <c r="C234" s="109"/>
      <c r="D234" s="109"/>
      <c r="E234" s="109"/>
      <c r="F234" s="109"/>
      <c r="G234" s="109"/>
      <c r="H234" s="109"/>
      <c r="I234" s="109"/>
      <c r="J234" s="109"/>
      <c r="M234" s="109"/>
    </row>
    <row r="235" spans="1:13" ht="13.5" customHeight="1">
      <c r="A235" s="108"/>
      <c r="B235" s="109"/>
      <c r="C235" s="109"/>
      <c r="D235" s="109"/>
      <c r="E235" s="109"/>
      <c r="F235" s="109"/>
      <c r="G235" s="109"/>
      <c r="H235" s="109"/>
      <c r="I235" s="109"/>
      <c r="J235" s="109"/>
      <c r="M235" s="109"/>
    </row>
    <row r="236" spans="1:13" ht="13.5" customHeight="1">
      <c r="A236" s="108"/>
      <c r="B236" s="109"/>
      <c r="C236" s="109"/>
      <c r="D236" s="109"/>
      <c r="E236" s="109"/>
      <c r="F236" s="109"/>
      <c r="G236" s="109"/>
      <c r="H236" s="109"/>
      <c r="I236" s="109"/>
      <c r="J236" s="109"/>
      <c r="M236" s="109"/>
    </row>
    <row r="237" spans="1:13" ht="13.5" customHeight="1">
      <c r="A237" s="108"/>
      <c r="B237" s="109"/>
      <c r="C237" s="109"/>
      <c r="D237" s="109"/>
      <c r="E237" s="109"/>
      <c r="F237" s="109"/>
      <c r="G237" s="109"/>
      <c r="H237" s="109"/>
      <c r="I237" s="109"/>
      <c r="J237" s="109"/>
      <c r="M237" s="109"/>
    </row>
    <row r="238" spans="1:13" ht="13.5" customHeight="1">
      <c r="A238" s="108"/>
      <c r="B238" s="109"/>
      <c r="C238" s="109"/>
      <c r="D238" s="109"/>
      <c r="E238" s="109"/>
      <c r="F238" s="109"/>
      <c r="G238" s="109"/>
      <c r="H238" s="109"/>
      <c r="I238" s="109"/>
      <c r="J238" s="109"/>
      <c r="M238" s="109"/>
    </row>
    <row r="239" spans="1:13" ht="13.5" customHeight="1">
      <c r="A239" s="108"/>
      <c r="B239" s="109"/>
      <c r="C239" s="109"/>
      <c r="D239" s="109"/>
      <c r="E239" s="109"/>
      <c r="F239" s="109"/>
      <c r="G239" s="109"/>
      <c r="H239" s="109"/>
      <c r="I239" s="109"/>
      <c r="J239" s="109"/>
      <c r="M239" s="109"/>
    </row>
    <row r="240" spans="1:13" ht="13.5" customHeight="1">
      <c r="A240" s="108"/>
      <c r="B240" s="109"/>
      <c r="C240" s="109"/>
      <c r="D240" s="109"/>
      <c r="E240" s="109"/>
      <c r="F240" s="109"/>
      <c r="G240" s="109"/>
      <c r="H240" s="109"/>
      <c r="I240" s="109"/>
      <c r="J240" s="109"/>
      <c r="M240" s="109"/>
    </row>
    <row r="241" spans="1:13" ht="13.5" customHeight="1">
      <c r="A241" s="108"/>
      <c r="B241" s="109"/>
      <c r="C241" s="109"/>
      <c r="D241" s="109"/>
      <c r="E241" s="109"/>
      <c r="F241" s="109"/>
      <c r="G241" s="109"/>
      <c r="H241" s="109"/>
      <c r="I241" s="109"/>
      <c r="J241" s="109"/>
      <c r="M241" s="109"/>
    </row>
    <row r="242" spans="1:13" ht="13.5" customHeight="1">
      <c r="A242" s="108"/>
      <c r="B242" s="109"/>
      <c r="C242" s="109"/>
      <c r="D242" s="109"/>
      <c r="E242" s="109"/>
      <c r="F242" s="109"/>
      <c r="G242" s="109"/>
      <c r="H242" s="109"/>
      <c r="I242" s="109"/>
      <c r="J242" s="109"/>
      <c r="M242" s="109"/>
    </row>
    <row r="243" spans="1:13" ht="13.5" customHeight="1">
      <c r="A243" s="108"/>
      <c r="B243" s="109"/>
      <c r="C243" s="109"/>
      <c r="D243" s="109"/>
      <c r="E243" s="109"/>
      <c r="F243" s="109"/>
      <c r="G243" s="109"/>
      <c r="H243" s="109"/>
      <c r="I243" s="109"/>
      <c r="J243" s="109"/>
      <c r="M243" s="109"/>
    </row>
    <row r="244" spans="1:13" ht="13.5" customHeight="1">
      <c r="A244" s="108"/>
      <c r="B244" s="109"/>
      <c r="C244" s="109"/>
      <c r="D244" s="109"/>
      <c r="E244" s="109"/>
      <c r="F244" s="109"/>
      <c r="G244" s="109"/>
      <c r="H244" s="109"/>
      <c r="I244" s="109"/>
      <c r="J244" s="109"/>
      <c r="M244" s="109"/>
    </row>
    <row r="245" spans="1:13" ht="13.5" customHeight="1">
      <c r="A245" s="108"/>
      <c r="B245" s="109"/>
      <c r="C245" s="109"/>
      <c r="D245" s="109"/>
      <c r="E245" s="109"/>
      <c r="F245" s="109"/>
      <c r="G245" s="109"/>
      <c r="H245" s="109"/>
      <c r="I245" s="109"/>
      <c r="J245" s="109"/>
      <c r="M245" s="109"/>
    </row>
    <row r="246" spans="1:13" ht="13.5" customHeight="1">
      <c r="A246" s="108"/>
      <c r="B246" s="109"/>
      <c r="C246" s="109"/>
      <c r="D246" s="109"/>
      <c r="E246" s="109"/>
      <c r="F246" s="109"/>
      <c r="G246" s="109"/>
      <c r="H246" s="109"/>
      <c r="I246" s="109"/>
      <c r="J246" s="109"/>
      <c r="M246" s="109"/>
    </row>
    <row r="247" spans="1:13" ht="13.5" customHeight="1">
      <c r="A247" s="108"/>
      <c r="B247" s="109"/>
      <c r="C247" s="109"/>
      <c r="D247" s="109"/>
      <c r="E247" s="109"/>
      <c r="F247" s="109"/>
      <c r="G247" s="109"/>
      <c r="H247" s="109"/>
      <c r="I247" s="109"/>
      <c r="J247" s="109"/>
      <c r="M247" s="109"/>
    </row>
    <row r="248" spans="1:13" ht="13.5" customHeight="1">
      <c r="A248" s="108"/>
      <c r="B248" s="109"/>
      <c r="C248" s="109"/>
      <c r="D248" s="109"/>
      <c r="E248" s="109"/>
      <c r="F248" s="109"/>
      <c r="G248" s="109"/>
      <c r="H248" s="109"/>
      <c r="I248" s="109"/>
      <c r="J248" s="109"/>
      <c r="M248" s="109"/>
    </row>
    <row r="249" spans="1:13" ht="13.5" customHeight="1">
      <c r="A249" s="108"/>
      <c r="B249" s="109"/>
      <c r="C249" s="109"/>
      <c r="D249" s="109"/>
      <c r="E249" s="109"/>
      <c r="F249" s="109"/>
      <c r="G249" s="109"/>
      <c r="H249" s="109"/>
      <c r="I249" s="109"/>
      <c r="J249" s="109"/>
      <c r="M249" s="109"/>
    </row>
    <row r="250" spans="1:13" ht="13.5" customHeight="1">
      <c r="A250" s="108"/>
      <c r="B250" s="109"/>
      <c r="C250" s="109"/>
      <c r="D250" s="109"/>
      <c r="E250" s="109"/>
      <c r="F250" s="109"/>
      <c r="G250" s="109"/>
      <c r="H250" s="109"/>
      <c r="I250" s="109"/>
      <c r="J250" s="109"/>
      <c r="M250" s="109"/>
    </row>
    <row r="251" spans="1:13" ht="13.5" customHeight="1">
      <c r="A251" s="108"/>
      <c r="B251" s="109"/>
      <c r="C251" s="109"/>
      <c r="D251" s="109"/>
      <c r="E251" s="109"/>
      <c r="F251" s="109"/>
      <c r="G251" s="109"/>
      <c r="H251" s="109"/>
      <c r="I251" s="109"/>
      <c r="J251" s="109"/>
      <c r="M251" s="109"/>
    </row>
    <row r="252" spans="1:13" ht="13.5" customHeight="1">
      <c r="A252" s="108"/>
      <c r="B252" s="109"/>
      <c r="C252" s="109"/>
      <c r="D252" s="109"/>
      <c r="E252" s="109"/>
      <c r="F252" s="109"/>
      <c r="G252" s="109"/>
      <c r="H252" s="109"/>
      <c r="I252" s="109"/>
      <c r="J252" s="109"/>
      <c r="M252" s="109"/>
    </row>
    <row r="253" spans="1:13" ht="13.5" customHeight="1">
      <c r="A253" s="108"/>
      <c r="B253" s="109"/>
      <c r="C253" s="109"/>
      <c r="D253" s="109"/>
      <c r="E253" s="109"/>
      <c r="F253" s="109"/>
      <c r="G253" s="109"/>
      <c r="H253" s="109"/>
      <c r="I253" s="109"/>
      <c r="J253" s="109"/>
      <c r="M253" s="109"/>
    </row>
    <row r="254" spans="1:13" ht="13.5" customHeight="1">
      <c r="A254" s="108"/>
      <c r="B254" s="109"/>
      <c r="C254" s="109"/>
      <c r="D254" s="109"/>
      <c r="E254" s="109"/>
      <c r="F254" s="109"/>
      <c r="G254" s="109"/>
      <c r="H254" s="109"/>
      <c r="I254" s="109"/>
      <c r="J254" s="109"/>
      <c r="M254" s="109"/>
    </row>
    <row r="255" spans="1:13" ht="13.5" customHeight="1">
      <c r="A255" s="108"/>
      <c r="B255" s="109"/>
      <c r="C255" s="109"/>
      <c r="D255" s="109"/>
      <c r="E255" s="109"/>
      <c r="F255" s="109"/>
      <c r="G255" s="109"/>
      <c r="H255" s="109"/>
      <c r="I255" s="109"/>
      <c r="J255" s="109"/>
      <c r="M255" s="109"/>
    </row>
    <row r="256" spans="1:13" ht="13.5" customHeight="1">
      <c r="A256" s="108"/>
      <c r="B256" s="109"/>
      <c r="C256" s="109"/>
      <c r="D256" s="109"/>
      <c r="E256" s="109"/>
      <c r="F256" s="109"/>
      <c r="G256" s="109"/>
      <c r="H256" s="109"/>
      <c r="I256" s="109"/>
      <c r="J256" s="109"/>
      <c r="M256" s="109"/>
    </row>
    <row r="257" spans="1:13" ht="13.5" customHeight="1">
      <c r="A257" s="108"/>
      <c r="B257" s="109"/>
      <c r="C257" s="109"/>
      <c r="D257" s="109"/>
      <c r="E257" s="109"/>
      <c r="F257" s="109"/>
      <c r="G257" s="109"/>
      <c r="H257" s="109"/>
      <c r="I257" s="109"/>
      <c r="J257" s="109"/>
      <c r="M257" s="109"/>
    </row>
    <row r="258" spans="1:13" ht="13.5" customHeight="1">
      <c r="A258" s="108"/>
      <c r="B258" s="109"/>
      <c r="C258" s="109"/>
      <c r="D258" s="109"/>
      <c r="E258" s="109"/>
      <c r="F258" s="109"/>
      <c r="G258" s="109"/>
      <c r="H258" s="109"/>
      <c r="I258" s="109"/>
      <c r="J258" s="109"/>
      <c r="M258" s="109"/>
    </row>
    <row r="259" spans="1:13" ht="13.5" customHeight="1">
      <c r="A259" s="108"/>
      <c r="B259" s="109"/>
      <c r="C259" s="109"/>
      <c r="D259" s="109"/>
      <c r="E259" s="109"/>
      <c r="F259" s="109"/>
      <c r="G259" s="109"/>
      <c r="H259" s="109"/>
      <c r="I259" s="109"/>
      <c r="J259" s="109"/>
      <c r="M259" s="109"/>
    </row>
    <row r="260" spans="1:13" ht="13.5" customHeight="1">
      <c r="A260" s="108"/>
      <c r="B260" s="109"/>
      <c r="C260" s="109"/>
      <c r="D260" s="109"/>
      <c r="E260" s="109"/>
      <c r="F260" s="109"/>
      <c r="G260" s="109"/>
      <c r="H260" s="109"/>
      <c r="I260" s="109"/>
      <c r="J260" s="109"/>
      <c r="M260" s="109"/>
    </row>
    <row r="261" spans="1:13" ht="13.5" customHeight="1">
      <c r="A261" s="108"/>
      <c r="B261" s="109"/>
      <c r="C261" s="109"/>
      <c r="D261" s="109"/>
      <c r="E261" s="109"/>
      <c r="F261" s="109"/>
      <c r="G261" s="109"/>
      <c r="H261" s="109"/>
      <c r="I261" s="109"/>
      <c r="J261" s="109"/>
      <c r="M261" s="109"/>
    </row>
    <row r="262" spans="1:13" ht="13.5" customHeight="1">
      <c r="A262" s="108"/>
      <c r="B262" s="109"/>
      <c r="C262" s="109"/>
      <c r="D262" s="109"/>
      <c r="E262" s="109"/>
      <c r="F262" s="109"/>
      <c r="G262" s="109"/>
      <c r="H262" s="109"/>
      <c r="I262" s="109"/>
      <c r="J262" s="109"/>
      <c r="M262" s="109"/>
    </row>
    <row r="263" spans="1:13" ht="13.5" customHeight="1">
      <c r="A263" s="108"/>
      <c r="B263" s="109"/>
      <c r="C263" s="109"/>
      <c r="D263" s="109"/>
      <c r="E263" s="109"/>
      <c r="F263" s="109"/>
      <c r="G263" s="109"/>
      <c r="H263" s="109"/>
      <c r="I263" s="109"/>
      <c r="J263" s="109"/>
      <c r="M263" s="109"/>
    </row>
    <row r="264" spans="1:13" ht="13.5" customHeight="1">
      <c r="A264" s="108"/>
      <c r="B264" s="109"/>
      <c r="C264" s="109"/>
      <c r="D264" s="109"/>
      <c r="E264" s="109"/>
      <c r="F264" s="109"/>
      <c r="G264" s="109"/>
      <c r="H264" s="109"/>
      <c r="I264" s="109"/>
      <c r="J264" s="109"/>
      <c r="M264" s="109"/>
    </row>
    <row r="265" spans="1:13" ht="13.5" customHeight="1">
      <c r="A265" s="108"/>
      <c r="B265" s="109"/>
      <c r="C265" s="109"/>
      <c r="D265" s="109"/>
      <c r="E265" s="109"/>
      <c r="F265" s="109"/>
      <c r="G265" s="109"/>
      <c r="H265" s="109"/>
      <c r="I265" s="109"/>
      <c r="J265" s="109"/>
      <c r="M265" s="109"/>
    </row>
    <row r="266" spans="1:13" ht="13.5" customHeight="1">
      <c r="A266" s="108"/>
      <c r="B266" s="109"/>
      <c r="C266" s="109"/>
      <c r="D266" s="109"/>
      <c r="E266" s="109"/>
      <c r="F266" s="109"/>
      <c r="G266" s="109"/>
      <c r="H266" s="109"/>
      <c r="I266" s="109"/>
      <c r="J266" s="109"/>
      <c r="M266" s="109"/>
    </row>
    <row r="267" spans="1:13" ht="13.5" customHeight="1">
      <c r="A267" s="108"/>
      <c r="B267" s="109"/>
      <c r="C267" s="109"/>
      <c r="D267" s="109"/>
      <c r="E267" s="109"/>
      <c r="F267" s="109"/>
      <c r="G267" s="109"/>
      <c r="H267" s="109"/>
      <c r="I267" s="109"/>
      <c r="J267" s="109"/>
      <c r="M267" s="109"/>
    </row>
    <row r="268" spans="1:13" ht="13.5" customHeight="1">
      <c r="A268" s="108"/>
      <c r="B268" s="109"/>
      <c r="C268" s="109"/>
      <c r="D268" s="109"/>
      <c r="E268" s="109"/>
      <c r="F268" s="109"/>
      <c r="G268" s="109"/>
      <c r="H268" s="109"/>
      <c r="I268" s="109"/>
      <c r="J268" s="109"/>
      <c r="M268" s="109"/>
    </row>
    <row r="269" spans="1:13" ht="13.5" customHeight="1">
      <c r="A269" s="108"/>
      <c r="B269" s="109"/>
      <c r="C269" s="109"/>
      <c r="D269" s="109"/>
      <c r="E269" s="109"/>
      <c r="F269" s="109"/>
      <c r="G269" s="109"/>
      <c r="H269" s="109"/>
      <c r="I269" s="109"/>
      <c r="J269" s="109"/>
      <c r="M269" s="109"/>
    </row>
    <row r="270" spans="1:13" ht="13.5" customHeight="1">
      <c r="A270" s="108"/>
      <c r="B270" s="109"/>
      <c r="C270" s="109"/>
      <c r="D270" s="109"/>
      <c r="E270" s="109"/>
      <c r="F270" s="109"/>
      <c r="G270" s="109"/>
      <c r="H270" s="109"/>
      <c r="I270" s="109"/>
      <c r="J270" s="109"/>
      <c r="M270" s="109"/>
    </row>
    <row r="271" spans="1:13" ht="13.5" customHeight="1">
      <c r="A271" s="108"/>
      <c r="B271" s="109"/>
      <c r="C271" s="109"/>
      <c r="D271" s="109"/>
      <c r="E271" s="109"/>
      <c r="F271" s="109"/>
      <c r="G271" s="109"/>
      <c r="H271" s="109"/>
      <c r="I271" s="109"/>
      <c r="J271" s="109"/>
      <c r="M271" s="109"/>
    </row>
    <row r="272" spans="1:13" ht="13.5" customHeight="1">
      <c r="A272" s="108"/>
      <c r="B272" s="109"/>
      <c r="C272" s="109"/>
      <c r="D272" s="109"/>
      <c r="E272" s="109"/>
      <c r="F272" s="109"/>
      <c r="G272" s="109"/>
      <c r="H272" s="109"/>
      <c r="I272" s="109"/>
      <c r="J272" s="109"/>
      <c r="M272" s="109"/>
    </row>
    <row r="273" spans="1:13" ht="13.5" customHeight="1">
      <c r="A273" s="108"/>
      <c r="B273" s="109"/>
      <c r="C273" s="109"/>
      <c r="D273" s="109"/>
      <c r="E273" s="109"/>
      <c r="F273" s="109"/>
      <c r="G273" s="109"/>
      <c r="H273" s="109"/>
      <c r="I273" s="109"/>
      <c r="J273" s="109"/>
      <c r="M273" s="109"/>
    </row>
    <row r="274" spans="1:13" ht="13.5" customHeight="1">
      <c r="A274" s="108"/>
      <c r="B274" s="109"/>
      <c r="C274" s="109"/>
      <c r="D274" s="109"/>
      <c r="E274" s="109"/>
      <c r="F274" s="109"/>
      <c r="G274" s="109"/>
      <c r="H274" s="109"/>
      <c r="I274" s="109"/>
      <c r="J274" s="109"/>
      <c r="M274" s="109"/>
    </row>
    <row r="275" spans="1:13" ht="13.5" customHeight="1">
      <c r="A275" s="108"/>
      <c r="B275" s="109"/>
      <c r="C275" s="109"/>
      <c r="D275" s="109"/>
      <c r="E275" s="109"/>
      <c r="F275" s="109"/>
      <c r="G275" s="109"/>
      <c r="H275" s="109"/>
      <c r="I275" s="109"/>
      <c r="J275" s="109"/>
      <c r="M275" s="109"/>
    </row>
    <row r="276" spans="1:13" ht="13.5" customHeight="1">
      <c r="A276" s="108"/>
      <c r="B276" s="109"/>
      <c r="C276" s="109"/>
      <c r="D276" s="109"/>
      <c r="E276" s="109"/>
      <c r="F276" s="109"/>
      <c r="G276" s="109"/>
      <c r="H276" s="109"/>
      <c r="I276" s="109"/>
      <c r="J276" s="109"/>
      <c r="M276" s="109"/>
    </row>
    <row r="277" spans="1:13" ht="13.5" customHeight="1">
      <c r="A277" s="108"/>
      <c r="B277" s="109"/>
      <c r="C277" s="109"/>
      <c r="D277" s="109"/>
      <c r="E277" s="109"/>
      <c r="F277" s="109"/>
      <c r="G277" s="109"/>
      <c r="H277" s="109"/>
      <c r="I277" s="109"/>
      <c r="J277" s="109"/>
      <c r="M277" s="109"/>
    </row>
    <row r="278" spans="1:13" ht="13.5" customHeight="1">
      <c r="A278" s="108"/>
      <c r="B278" s="109"/>
      <c r="C278" s="109"/>
      <c r="D278" s="109"/>
      <c r="E278" s="109"/>
      <c r="F278" s="109"/>
      <c r="G278" s="109"/>
      <c r="H278" s="109"/>
      <c r="I278" s="109"/>
      <c r="J278" s="109"/>
      <c r="M278" s="109"/>
    </row>
    <row r="279" spans="1:13" ht="13.5" customHeight="1">
      <c r="A279" s="108"/>
      <c r="B279" s="109"/>
      <c r="C279" s="109"/>
      <c r="D279" s="109"/>
      <c r="E279" s="109"/>
      <c r="F279" s="109"/>
      <c r="G279" s="109"/>
      <c r="H279" s="109"/>
      <c r="I279" s="109"/>
      <c r="J279" s="109"/>
      <c r="M279" s="109"/>
    </row>
    <row r="280" spans="1:13" ht="13.5" customHeight="1">
      <c r="A280" s="108"/>
      <c r="B280" s="109"/>
      <c r="C280" s="109"/>
      <c r="D280" s="109"/>
      <c r="E280" s="109"/>
      <c r="F280" s="109"/>
      <c r="G280" s="109"/>
      <c r="H280" s="109"/>
      <c r="I280" s="109"/>
      <c r="J280" s="109"/>
      <c r="M280" s="109"/>
    </row>
    <row r="281" spans="1:13" ht="13.5" customHeight="1">
      <c r="A281" s="108"/>
      <c r="B281" s="109"/>
      <c r="C281" s="109"/>
      <c r="D281" s="109"/>
      <c r="E281" s="109"/>
      <c r="F281" s="109"/>
      <c r="G281" s="109"/>
      <c r="H281" s="109"/>
      <c r="I281" s="109"/>
      <c r="J281" s="109"/>
      <c r="M281" s="109"/>
    </row>
    <row r="282" spans="1:13" ht="13.5" customHeight="1">
      <c r="A282" s="108"/>
      <c r="B282" s="109"/>
      <c r="C282" s="109"/>
      <c r="D282" s="109"/>
      <c r="E282" s="109"/>
      <c r="F282" s="109"/>
      <c r="G282" s="109"/>
      <c r="H282" s="109"/>
      <c r="I282" s="109"/>
      <c r="J282" s="109"/>
      <c r="M282" s="109"/>
    </row>
    <row r="283" spans="1:13" ht="13.5" customHeight="1">
      <c r="A283" s="108"/>
      <c r="B283" s="109"/>
      <c r="C283" s="109"/>
      <c r="D283" s="109"/>
      <c r="E283" s="109"/>
      <c r="F283" s="109"/>
      <c r="G283" s="109"/>
      <c r="H283" s="109"/>
      <c r="I283" s="109"/>
      <c r="J283" s="109"/>
      <c r="M283" s="109"/>
    </row>
    <row r="284" spans="1:13" ht="13.5" customHeight="1">
      <c r="A284" s="108"/>
      <c r="B284" s="109"/>
      <c r="C284" s="109"/>
      <c r="D284" s="109"/>
      <c r="E284" s="109"/>
      <c r="F284" s="109"/>
      <c r="G284" s="109"/>
      <c r="H284" s="109"/>
      <c r="I284" s="109"/>
      <c r="J284" s="109"/>
      <c r="M284" s="109"/>
    </row>
    <row r="285" spans="1:13" ht="13.5" customHeight="1">
      <c r="A285" s="108"/>
      <c r="B285" s="109"/>
      <c r="C285" s="109"/>
      <c r="D285" s="109"/>
      <c r="E285" s="109"/>
      <c r="F285" s="109"/>
      <c r="G285" s="109"/>
      <c r="H285" s="109"/>
      <c r="I285" s="109"/>
      <c r="J285" s="109"/>
      <c r="M285" s="109"/>
    </row>
    <row r="286" spans="1:13" ht="13.5" customHeight="1">
      <c r="A286" s="108"/>
      <c r="B286" s="109"/>
      <c r="C286" s="109"/>
      <c r="D286" s="109"/>
      <c r="E286" s="109"/>
      <c r="F286" s="109"/>
      <c r="G286" s="109"/>
      <c r="H286" s="109"/>
      <c r="I286" s="109"/>
      <c r="J286" s="109"/>
      <c r="M286" s="109"/>
    </row>
    <row r="287" spans="1:13" ht="13.5" customHeight="1">
      <c r="A287" s="108"/>
      <c r="B287" s="109"/>
      <c r="C287" s="109"/>
      <c r="D287" s="109"/>
      <c r="E287" s="109"/>
      <c r="F287" s="109"/>
      <c r="G287" s="109"/>
      <c r="H287" s="109"/>
      <c r="I287" s="109"/>
      <c r="J287" s="109"/>
      <c r="M287" s="109"/>
    </row>
    <row r="288" spans="1:13" ht="13.5" customHeight="1">
      <c r="A288" s="108"/>
      <c r="B288" s="109"/>
      <c r="C288" s="109"/>
      <c r="D288" s="109"/>
      <c r="E288" s="109"/>
      <c r="F288" s="109"/>
      <c r="G288" s="109"/>
      <c r="H288" s="109"/>
      <c r="I288" s="109"/>
      <c r="J288" s="109"/>
      <c r="M288" s="109"/>
    </row>
    <row r="289" spans="1:13" ht="13.5" customHeight="1">
      <c r="A289" s="108"/>
      <c r="B289" s="109"/>
      <c r="C289" s="109"/>
      <c r="D289" s="109"/>
      <c r="E289" s="109"/>
      <c r="F289" s="109"/>
      <c r="G289" s="109"/>
      <c r="H289" s="109"/>
      <c r="I289" s="109"/>
      <c r="J289" s="109"/>
      <c r="M289" s="109"/>
    </row>
    <row r="290" spans="1:13" ht="13.5" customHeight="1">
      <c r="A290" s="108"/>
      <c r="B290" s="109"/>
      <c r="C290" s="109"/>
      <c r="D290" s="109"/>
      <c r="E290" s="109"/>
      <c r="F290" s="109"/>
      <c r="G290" s="109"/>
      <c r="H290" s="109"/>
      <c r="I290" s="109"/>
      <c r="J290" s="109"/>
      <c r="M290" s="109"/>
    </row>
    <row r="291" spans="1:13" ht="13.5" customHeight="1">
      <c r="A291" s="108"/>
      <c r="B291" s="109"/>
      <c r="C291" s="109"/>
      <c r="D291" s="109"/>
      <c r="E291" s="109"/>
      <c r="F291" s="109"/>
      <c r="G291" s="109"/>
      <c r="H291" s="109"/>
      <c r="I291" s="109"/>
      <c r="J291" s="109"/>
      <c r="M291" s="109"/>
    </row>
    <row r="292" spans="1:13" ht="13.5" customHeight="1">
      <c r="A292" s="108"/>
      <c r="B292" s="109"/>
      <c r="C292" s="109"/>
      <c r="D292" s="109"/>
      <c r="E292" s="109"/>
      <c r="F292" s="109"/>
      <c r="G292" s="109"/>
      <c r="H292" s="109"/>
      <c r="I292" s="109"/>
      <c r="J292" s="109"/>
      <c r="M292" s="109"/>
    </row>
    <row r="293" spans="1:13" ht="13.5" customHeight="1">
      <c r="A293" s="108"/>
      <c r="B293" s="109"/>
      <c r="C293" s="109"/>
      <c r="D293" s="109"/>
      <c r="E293" s="109"/>
      <c r="F293" s="109"/>
      <c r="G293" s="109"/>
      <c r="H293" s="109"/>
      <c r="I293" s="109"/>
      <c r="J293" s="109"/>
      <c r="M293" s="109"/>
    </row>
    <row r="294" spans="1:13" ht="13.5" customHeight="1">
      <c r="A294" s="108"/>
      <c r="B294" s="109"/>
      <c r="C294" s="109"/>
      <c r="D294" s="109"/>
      <c r="E294" s="109"/>
      <c r="F294" s="109"/>
      <c r="G294" s="109"/>
      <c r="H294" s="109"/>
      <c r="I294" s="109"/>
      <c r="J294" s="109"/>
      <c r="M294" s="109"/>
    </row>
    <row r="295" spans="1:13" ht="13.5" customHeight="1">
      <c r="A295" s="108"/>
      <c r="B295" s="109"/>
      <c r="C295" s="109"/>
      <c r="D295" s="109"/>
      <c r="E295" s="109"/>
      <c r="F295" s="109"/>
      <c r="G295" s="109"/>
      <c r="H295" s="109"/>
      <c r="I295" s="109"/>
      <c r="J295" s="109"/>
      <c r="M295" s="109"/>
    </row>
    <row r="296" spans="1:13" ht="13.5" customHeight="1">
      <c r="A296" s="108"/>
      <c r="B296" s="109"/>
      <c r="C296" s="109"/>
      <c r="D296" s="109"/>
      <c r="E296" s="109"/>
      <c r="F296" s="109"/>
      <c r="G296" s="109"/>
      <c r="H296" s="109"/>
      <c r="I296" s="109"/>
      <c r="J296" s="109"/>
      <c r="M296" s="109"/>
    </row>
    <row r="297" spans="1:13" ht="13.5" customHeight="1">
      <c r="A297" s="108"/>
      <c r="B297" s="109"/>
      <c r="C297" s="109"/>
      <c r="D297" s="109"/>
      <c r="E297" s="109"/>
      <c r="F297" s="109"/>
      <c r="G297" s="109"/>
      <c r="H297" s="109"/>
      <c r="I297" s="109"/>
      <c r="J297" s="109"/>
      <c r="M297" s="109"/>
    </row>
    <row r="298" spans="1:13" ht="13.5" customHeight="1">
      <c r="A298" s="108"/>
      <c r="B298" s="109"/>
      <c r="C298" s="109"/>
      <c r="D298" s="109"/>
      <c r="E298" s="109"/>
      <c r="F298" s="109"/>
      <c r="G298" s="109"/>
      <c r="H298" s="109"/>
      <c r="I298" s="109"/>
      <c r="J298" s="109"/>
      <c r="M298" s="109"/>
    </row>
    <row r="299" spans="1:13" ht="13.5" customHeight="1">
      <c r="A299" s="108"/>
      <c r="B299" s="109"/>
      <c r="C299" s="109"/>
      <c r="D299" s="109"/>
      <c r="E299" s="109"/>
      <c r="F299" s="109"/>
      <c r="G299" s="109"/>
      <c r="H299" s="109"/>
      <c r="I299" s="109"/>
      <c r="J299" s="109"/>
      <c r="M299" s="109"/>
    </row>
    <row r="300" spans="1:13" ht="13.5" customHeight="1">
      <c r="A300" s="108"/>
      <c r="B300" s="109"/>
      <c r="C300" s="109"/>
      <c r="D300" s="109"/>
      <c r="E300" s="109"/>
      <c r="F300" s="109"/>
      <c r="G300" s="109"/>
      <c r="H300" s="109"/>
      <c r="I300" s="109"/>
      <c r="J300" s="109"/>
      <c r="M300" s="109"/>
    </row>
    <row r="301" spans="1:13" ht="13.5" customHeight="1">
      <c r="A301" s="108"/>
      <c r="B301" s="109"/>
      <c r="C301" s="109"/>
      <c r="D301" s="109"/>
      <c r="E301" s="109"/>
      <c r="F301" s="109"/>
      <c r="G301" s="109"/>
      <c r="H301" s="109"/>
      <c r="I301" s="109"/>
      <c r="J301" s="109"/>
      <c r="M301" s="109"/>
    </row>
    <row r="302" spans="1:13" ht="13.5" customHeight="1">
      <c r="A302" s="108"/>
      <c r="B302" s="109"/>
      <c r="C302" s="109"/>
      <c r="D302" s="109"/>
      <c r="E302" s="109"/>
      <c r="F302" s="109"/>
      <c r="G302" s="109"/>
      <c r="H302" s="109"/>
      <c r="I302" s="109"/>
      <c r="J302" s="109"/>
      <c r="M302" s="109"/>
    </row>
    <row r="303" spans="1:13" ht="13.5" customHeight="1">
      <c r="A303" s="108"/>
      <c r="B303" s="109"/>
      <c r="C303" s="109"/>
      <c r="D303" s="109"/>
      <c r="E303" s="109"/>
      <c r="F303" s="109"/>
      <c r="G303" s="109"/>
      <c r="H303" s="109"/>
      <c r="I303" s="109"/>
      <c r="J303" s="109"/>
      <c r="M303" s="109"/>
    </row>
    <row r="304" spans="1:13" ht="13.5" customHeight="1">
      <c r="A304" s="108"/>
      <c r="B304" s="109"/>
      <c r="C304" s="109"/>
      <c r="D304" s="109"/>
      <c r="E304" s="109"/>
      <c r="F304" s="109"/>
      <c r="G304" s="109"/>
      <c r="H304" s="109"/>
      <c r="I304" s="109"/>
      <c r="J304" s="109"/>
      <c r="M304" s="109"/>
    </row>
    <row r="305" spans="1:13" ht="13.5" customHeight="1">
      <c r="A305" s="108"/>
      <c r="B305" s="109"/>
      <c r="C305" s="109"/>
      <c r="D305" s="109"/>
      <c r="E305" s="109"/>
      <c r="F305" s="109"/>
      <c r="G305" s="109"/>
      <c r="H305" s="109"/>
      <c r="I305" s="109"/>
      <c r="J305" s="109"/>
      <c r="M305" s="109"/>
    </row>
    <row r="306" spans="1:13" ht="13.5" customHeight="1">
      <c r="A306" s="108"/>
      <c r="B306" s="109"/>
      <c r="C306" s="109"/>
      <c r="D306" s="109"/>
      <c r="E306" s="109"/>
      <c r="F306" s="109"/>
      <c r="G306" s="109"/>
      <c r="H306" s="109"/>
      <c r="I306" s="109"/>
      <c r="J306" s="109"/>
      <c r="M306" s="109"/>
    </row>
    <row r="307" spans="1:13" ht="13.5" customHeight="1">
      <c r="A307" s="108"/>
      <c r="B307" s="109"/>
      <c r="C307" s="109"/>
      <c r="D307" s="109"/>
      <c r="E307" s="109"/>
      <c r="F307" s="109"/>
      <c r="G307" s="109"/>
      <c r="H307" s="109"/>
      <c r="I307" s="109"/>
      <c r="J307" s="109"/>
      <c r="M307" s="109"/>
    </row>
    <row r="308" spans="1:13" ht="13.5" customHeight="1">
      <c r="A308" s="108"/>
      <c r="B308" s="109"/>
      <c r="C308" s="109"/>
      <c r="D308" s="109"/>
      <c r="E308" s="109"/>
      <c r="F308" s="109"/>
      <c r="G308" s="109"/>
      <c r="H308" s="109"/>
      <c r="I308" s="109"/>
      <c r="J308" s="109"/>
      <c r="M308" s="109"/>
    </row>
    <row r="309" spans="1:13" ht="13.5" customHeight="1">
      <c r="A309" s="108"/>
      <c r="B309" s="109"/>
      <c r="C309" s="109"/>
      <c r="D309" s="109"/>
      <c r="E309" s="109"/>
      <c r="F309" s="109"/>
      <c r="G309" s="109"/>
      <c r="H309" s="109"/>
      <c r="I309" s="109"/>
      <c r="J309" s="109"/>
      <c r="M309" s="109"/>
    </row>
    <row r="310" spans="1:13" ht="13.5" customHeight="1">
      <c r="A310" s="108"/>
      <c r="B310" s="109"/>
      <c r="C310" s="109"/>
      <c r="D310" s="109"/>
      <c r="E310" s="109"/>
      <c r="F310" s="109"/>
      <c r="G310" s="109"/>
      <c r="H310" s="109"/>
      <c r="I310" s="109"/>
      <c r="J310" s="109"/>
      <c r="M310" s="109"/>
    </row>
    <row r="311" spans="1:13" ht="13.5" customHeight="1">
      <c r="A311" s="108"/>
      <c r="B311" s="109"/>
      <c r="C311" s="109"/>
      <c r="D311" s="109"/>
      <c r="E311" s="109"/>
      <c r="F311" s="109"/>
      <c r="G311" s="109"/>
      <c r="H311" s="109"/>
      <c r="I311" s="109"/>
      <c r="J311" s="109"/>
      <c r="M311" s="109"/>
    </row>
    <row r="312" spans="1:13" ht="13.5" customHeight="1">
      <c r="A312" s="108"/>
      <c r="B312" s="109"/>
      <c r="C312" s="109"/>
      <c r="D312" s="109"/>
      <c r="E312" s="109"/>
      <c r="F312" s="109"/>
      <c r="G312" s="109"/>
      <c r="H312" s="109"/>
      <c r="I312" s="109"/>
      <c r="J312" s="109"/>
      <c r="M312" s="109"/>
    </row>
    <row r="313" spans="1:13" ht="13.5" customHeight="1">
      <c r="A313" s="108"/>
      <c r="B313" s="109"/>
      <c r="C313" s="109"/>
      <c r="D313" s="109"/>
      <c r="E313" s="109"/>
      <c r="F313" s="109"/>
      <c r="G313" s="109"/>
      <c r="H313" s="109"/>
      <c r="I313" s="109"/>
      <c r="J313" s="109"/>
      <c r="M313" s="109"/>
    </row>
    <row r="314" spans="1:13" ht="13.5" customHeight="1">
      <c r="A314" s="108"/>
      <c r="B314" s="109"/>
      <c r="C314" s="109"/>
      <c r="D314" s="109"/>
      <c r="E314" s="109"/>
      <c r="F314" s="109"/>
      <c r="G314" s="109"/>
      <c r="H314" s="109"/>
      <c r="I314" s="109"/>
      <c r="J314" s="109"/>
      <c r="M314" s="109"/>
    </row>
    <row r="315" spans="1:13" ht="13.5" customHeight="1">
      <c r="A315" s="108"/>
      <c r="B315" s="109"/>
      <c r="C315" s="109"/>
      <c r="D315" s="109"/>
      <c r="E315" s="109"/>
      <c r="F315" s="109"/>
      <c r="G315" s="109"/>
      <c r="H315" s="109"/>
      <c r="I315" s="109"/>
      <c r="J315" s="109"/>
      <c r="M315" s="109"/>
    </row>
    <row r="316" spans="1:13" ht="13.5" customHeight="1">
      <c r="A316" s="108"/>
      <c r="B316" s="109"/>
      <c r="C316" s="109"/>
      <c r="D316" s="109"/>
      <c r="E316" s="109"/>
      <c r="F316" s="109"/>
      <c r="G316" s="109"/>
      <c r="H316" s="109"/>
      <c r="I316" s="109"/>
      <c r="J316" s="109"/>
      <c r="M316" s="109"/>
    </row>
    <row r="317" spans="1:13" ht="13.5" customHeight="1">
      <c r="A317" s="108"/>
      <c r="B317" s="109"/>
      <c r="C317" s="109"/>
      <c r="D317" s="109"/>
      <c r="E317" s="109"/>
      <c r="F317" s="109"/>
      <c r="G317" s="109"/>
      <c r="H317" s="109"/>
      <c r="I317" s="109"/>
      <c r="J317" s="109"/>
      <c r="M317" s="109"/>
    </row>
    <row r="318" spans="1:13" ht="13.5" customHeight="1">
      <c r="A318" s="108"/>
      <c r="B318" s="109"/>
      <c r="C318" s="109"/>
      <c r="D318" s="109"/>
      <c r="E318" s="109"/>
      <c r="F318" s="109"/>
      <c r="G318" s="109"/>
      <c r="H318" s="109"/>
      <c r="I318" s="109"/>
      <c r="J318" s="109"/>
      <c r="M318" s="109"/>
    </row>
    <row r="319" spans="1:13" ht="13.5" customHeight="1">
      <c r="A319" s="108"/>
      <c r="B319" s="109"/>
      <c r="C319" s="109"/>
      <c r="D319" s="109"/>
      <c r="E319" s="109"/>
      <c r="F319" s="109"/>
      <c r="G319" s="109"/>
      <c r="H319" s="109"/>
      <c r="I319" s="109"/>
      <c r="J319" s="109"/>
      <c r="M319" s="109"/>
    </row>
    <row r="320" spans="1:13" ht="13.5" customHeight="1">
      <c r="A320" s="108"/>
      <c r="B320" s="109"/>
      <c r="C320" s="109"/>
      <c r="D320" s="109"/>
      <c r="E320" s="109"/>
      <c r="F320" s="109"/>
      <c r="G320" s="109"/>
      <c r="H320" s="109"/>
      <c r="I320" s="109"/>
      <c r="J320" s="109"/>
      <c r="M320" s="109"/>
    </row>
    <row r="321" spans="1:13" ht="13.5" customHeight="1">
      <c r="A321" s="108"/>
      <c r="B321" s="109"/>
      <c r="C321" s="109"/>
      <c r="D321" s="109"/>
      <c r="E321" s="109"/>
      <c r="F321" s="109"/>
      <c r="G321" s="109"/>
      <c r="H321" s="109"/>
      <c r="I321" s="109"/>
      <c r="J321" s="109"/>
      <c r="M321" s="109"/>
    </row>
    <row r="322" spans="1:13" ht="13.5" customHeight="1">
      <c r="A322" s="108"/>
      <c r="B322" s="109"/>
      <c r="C322" s="109"/>
      <c r="D322" s="109"/>
      <c r="E322" s="109"/>
      <c r="F322" s="109"/>
      <c r="G322" s="109"/>
      <c r="H322" s="109"/>
      <c r="I322" s="109"/>
      <c r="J322" s="109"/>
      <c r="M322" s="109"/>
    </row>
    <row r="323" spans="1:13" ht="13.5" customHeight="1">
      <c r="A323" s="108"/>
      <c r="B323" s="109"/>
      <c r="C323" s="109"/>
      <c r="D323" s="109"/>
      <c r="E323" s="109"/>
      <c r="F323" s="109"/>
      <c r="G323" s="109"/>
      <c r="H323" s="109"/>
      <c r="I323" s="109"/>
      <c r="J323" s="109"/>
      <c r="M323" s="109"/>
    </row>
    <row r="324" spans="1:13" ht="13.5" customHeight="1">
      <c r="A324" s="108"/>
      <c r="B324" s="109"/>
      <c r="C324" s="109"/>
      <c r="D324" s="109"/>
      <c r="E324" s="109"/>
      <c r="F324" s="109"/>
      <c r="G324" s="109"/>
      <c r="H324" s="109"/>
      <c r="I324" s="109"/>
      <c r="J324" s="109"/>
      <c r="M324" s="109"/>
    </row>
    <row r="325" spans="1:13" ht="13.5" customHeight="1">
      <c r="A325" s="108"/>
      <c r="B325" s="109"/>
      <c r="C325" s="109"/>
      <c r="D325" s="109"/>
      <c r="E325" s="109"/>
      <c r="F325" s="109"/>
      <c r="G325" s="109"/>
      <c r="H325" s="109"/>
      <c r="I325" s="109"/>
      <c r="J325" s="109"/>
      <c r="M325" s="109"/>
    </row>
    <row r="326" spans="1:13" ht="13.5" customHeight="1">
      <c r="A326" s="108"/>
      <c r="B326" s="109"/>
      <c r="C326" s="109"/>
      <c r="D326" s="109"/>
      <c r="E326" s="109"/>
      <c r="F326" s="109"/>
      <c r="G326" s="109"/>
      <c r="H326" s="109"/>
      <c r="I326" s="109"/>
      <c r="J326" s="109"/>
      <c r="M326" s="109"/>
    </row>
    <row r="327" spans="1:13" ht="13.5" customHeight="1">
      <c r="A327" s="108"/>
      <c r="B327" s="109"/>
      <c r="C327" s="109"/>
      <c r="D327" s="109"/>
      <c r="E327" s="109"/>
      <c r="F327" s="109"/>
      <c r="G327" s="109"/>
      <c r="H327" s="109"/>
      <c r="I327" s="109"/>
      <c r="J327" s="109"/>
      <c r="M327" s="109"/>
    </row>
    <row r="328" spans="1:13" ht="13.5" customHeight="1">
      <c r="A328" s="108"/>
      <c r="B328" s="109"/>
      <c r="C328" s="109"/>
      <c r="D328" s="109"/>
      <c r="E328" s="109"/>
      <c r="F328" s="109"/>
      <c r="G328" s="109"/>
      <c r="H328" s="109"/>
      <c r="I328" s="109"/>
      <c r="J328" s="109"/>
      <c r="M328" s="109"/>
    </row>
    <row r="329" spans="1:13" ht="13.5" customHeight="1">
      <c r="A329" s="108"/>
      <c r="B329" s="109"/>
      <c r="C329" s="109"/>
      <c r="D329" s="109"/>
      <c r="E329" s="109"/>
      <c r="F329" s="109"/>
      <c r="G329" s="109"/>
      <c r="H329" s="109"/>
      <c r="I329" s="109"/>
      <c r="J329" s="109"/>
      <c r="M329" s="109"/>
    </row>
    <row r="330" spans="1:13" ht="13.5" customHeight="1">
      <c r="A330" s="108"/>
      <c r="B330" s="109"/>
      <c r="C330" s="109"/>
      <c r="D330" s="109"/>
      <c r="E330" s="109"/>
      <c r="F330" s="109"/>
      <c r="G330" s="109"/>
      <c r="H330" s="109"/>
      <c r="I330" s="109"/>
      <c r="J330" s="109"/>
      <c r="M330" s="109"/>
    </row>
    <row r="331" spans="1:13" ht="13.5" customHeight="1">
      <c r="A331" s="108"/>
      <c r="B331" s="109"/>
      <c r="C331" s="109"/>
      <c r="D331" s="109"/>
      <c r="E331" s="109"/>
      <c r="F331" s="109"/>
      <c r="G331" s="109"/>
      <c r="H331" s="109"/>
      <c r="I331" s="109"/>
      <c r="J331" s="109"/>
      <c r="M331" s="109"/>
    </row>
    <row r="332" spans="1:13" ht="13.5" customHeight="1">
      <c r="A332" s="108"/>
      <c r="B332" s="109"/>
      <c r="C332" s="109"/>
      <c r="D332" s="109"/>
      <c r="E332" s="109"/>
      <c r="F332" s="109"/>
      <c r="G332" s="109"/>
      <c r="H332" s="109"/>
      <c r="I332" s="109"/>
      <c r="J332" s="109"/>
      <c r="M332" s="109"/>
    </row>
    <row r="333" spans="1:13" ht="13.5" customHeight="1">
      <c r="A333" s="108"/>
      <c r="B333" s="109"/>
      <c r="C333" s="109"/>
      <c r="D333" s="109"/>
      <c r="E333" s="109"/>
      <c r="F333" s="109"/>
      <c r="G333" s="109"/>
      <c r="H333" s="109"/>
      <c r="I333" s="109"/>
      <c r="J333" s="109"/>
      <c r="M333" s="109"/>
    </row>
    <row r="334" spans="1:13" ht="13.5" customHeight="1">
      <c r="A334" s="108"/>
      <c r="B334" s="109"/>
      <c r="C334" s="109"/>
      <c r="D334" s="109"/>
      <c r="E334" s="109"/>
      <c r="F334" s="109"/>
      <c r="G334" s="109"/>
      <c r="H334" s="109"/>
      <c r="I334" s="109"/>
      <c r="J334" s="109"/>
      <c r="M334" s="109"/>
    </row>
    <row r="335" spans="1:13" ht="13.5" customHeight="1">
      <c r="A335" s="108"/>
      <c r="B335" s="109"/>
      <c r="C335" s="109"/>
      <c r="D335" s="109"/>
      <c r="E335" s="109"/>
      <c r="F335" s="109"/>
      <c r="G335" s="109"/>
      <c r="H335" s="109"/>
      <c r="I335" s="109"/>
      <c r="J335" s="109"/>
      <c r="M335" s="109"/>
    </row>
    <row r="336" spans="1:13" ht="13.5" customHeight="1">
      <c r="A336" s="108"/>
      <c r="B336" s="109"/>
      <c r="C336" s="109"/>
      <c r="D336" s="109"/>
      <c r="E336" s="109"/>
      <c r="F336" s="109"/>
      <c r="G336" s="109"/>
      <c r="H336" s="109"/>
      <c r="I336" s="109"/>
      <c r="J336" s="109"/>
      <c r="M336" s="109"/>
    </row>
    <row r="337" spans="1:13" ht="13.5" customHeight="1">
      <c r="A337" s="108"/>
      <c r="B337" s="109"/>
      <c r="C337" s="109"/>
      <c r="D337" s="109"/>
      <c r="E337" s="109"/>
      <c r="F337" s="109"/>
      <c r="G337" s="109"/>
      <c r="H337" s="109"/>
      <c r="I337" s="109"/>
      <c r="J337" s="109"/>
      <c r="M337" s="109"/>
    </row>
    <row r="338" spans="1:13" ht="13.5" customHeight="1">
      <c r="A338" s="108"/>
      <c r="B338" s="109"/>
      <c r="C338" s="109"/>
      <c r="D338" s="109"/>
      <c r="E338" s="109"/>
      <c r="F338" s="109"/>
      <c r="G338" s="109"/>
      <c r="H338" s="109"/>
      <c r="I338" s="109"/>
      <c r="J338" s="109"/>
      <c r="M338" s="109"/>
    </row>
    <row r="339" spans="1:13" ht="13.5" customHeight="1">
      <c r="A339" s="108"/>
      <c r="B339" s="109"/>
      <c r="C339" s="109"/>
      <c r="D339" s="109"/>
      <c r="E339" s="109"/>
      <c r="F339" s="109"/>
      <c r="G339" s="109"/>
      <c r="H339" s="109"/>
      <c r="I339" s="109"/>
      <c r="J339" s="109"/>
      <c r="M339" s="109"/>
    </row>
    <row r="340" spans="1:13" ht="13.5" customHeight="1">
      <c r="A340" s="108"/>
      <c r="B340" s="109"/>
      <c r="C340" s="109"/>
      <c r="D340" s="109"/>
      <c r="E340" s="109"/>
      <c r="F340" s="109"/>
      <c r="G340" s="109"/>
      <c r="H340" s="109"/>
      <c r="I340" s="109"/>
      <c r="J340" s="109"/>
      <c r="M340" s="109"/>
    </row>
    <row r="341" spans="1:13" ht="13.5" customHeight="1">
      <c r="A341" s="108"/>
      <c r="B341" s="109"/>
      <c r="C341" s="109"/>
      <c r="D341" s="109"/>
      <c r="E341" s="109"/>
      <c r="F341" s="109"/>
      <c r="G341" s="109"/>
      <c r="H341" s="109"/>
      <c r="I341" s="109"/>
      <c r="J341" s="109"/>
      <c r="M341" s="109"/>
    </row>
    <row r="342" spans="1:13" ht="13.5" customHeight="1">
      <c r="A342" s="108"/>
      <c r="B342" s="109"/>
      <c r="C342" s="109"/>
      <c r="D342" s="109"/>
      <c r="E342" s="109"/>
      <c r="F342" s="109"/>
      <c r="G342" s="109"/>
      <c r="H342" s="109"/>
      <c r="I342" s="109"/>
      <c r="J342" s="109"/>
      <c r="M342" s="109"/>
    </row>
    <row r="343" spans="1:13" ht="13.5" customHeight="1">
      <c r="A343" s="108"/>
      <c r="B343" s="109"/>
      <c r="C343" s="109"/>
      <c r="D343" s="109"/>
      <c r="E343" s="109"/>
      <c r="F343" s="109"/>
      <c r="G343" s="109"/>
      <c r="H343" s="109"/>
      <c r="I343" s="109"/>
      <c r="J343" s="109"/>
      <c r="M343" s="109"/>
    </row>
    <row r="344" spans="1:13" ht="13.5" customHeight="1">
      <c r="A344" s="108"/>
      <c r="B344" s="109"/>
      <c r="C344" s="109"/>
      <c r="D344" s="109"/>
      <c r="E344" s="109"/>
      <c r="F344" s="109"/>
      <c r="G344" s="109"/>
      <c r="H344" s="109"/>
      <c r="I344" s="109"/>
      <c r="J344" s="109"/>
      <c r="M344" s="109"/>
    </row>
    <row r="345" spans="1:13" ht="13.5" customHeight="1">
      <c r="A345" s="108"/>
      <c r="B345" s="109"/>
      <c r="C345" s="109"/>
      <c r="D345" s="109"/>
      <c r="E345" s="109"/>
      <c r="F345" s="109"/>
      <c r="G345" s="109"/>
      <c r="H345" s="109"/>
      <c r="I345" s="109"/>
      <c r="J345" s="109"/>
      <c r="M345" s="109"/>
    </row>
    <row r="346" spans="1:13" ht="13.5" customHeight="1">
      <c r="A346" s="108"/>
      <c r="B346" s="109"/>
      <c r="C346" s="109"/>
      <c r="D346" s="109"/>
      <c r="E346" s="109"/>
      <c r="F346" s="109"/>
      <c r="G346" s="109"/>
      <c r="H346" s="109"/>
      <c r="I346" s="109"/>
      <c r="J346" s="109"/>
      <c r="M346" s="109"/>
    </row>
    <row r="347" spans="1:13" ht="13.5" customHeight="1">
      <c r="A347" s="108"/>
      <c r="B347" s="109"/>
      <c r="C347" s="109"/>
      <c r="D347" s="109"/>
      <c r="E347" s="109"/>
      <c r="F347" s="109"/>
      <c r="G347" s="109"/>
      <c r="H347" s="109"/>
      <c r="I347" s="109"/>
      <c r="J347" s="109"/>
      <c r="M347" s="109"/>
    </row>
    <row r="348" spans="1:13" ht="13.5" customHeight="1">
      <c r="A348" s="108"/>
      <c r="B348" s="109"/>
      <c r="C348" s="109"/>
      <c r="D348" s="109"/>
      <c r="E348" s="109"/>
      <c r="F348" s="109"/>
      <c r="G348" s="109"/>
      <c r="H348" s="109"/>
      <c r="I348" s="109"/>
      <c r="J348" s="109"/>
      <c r="M348" s="109"/>
    </row>
    <row r="349" spans="1:13" ht="13.5" customHeight="1">
      <c r="A349" s="108"/>
      <c r="B349" s="109"/>
      <c r="C349" s="109"/>
      <c r="D349" s="109"/>
      <c r="E349" s="109"/>
      <c r="F349" s="109"/>
      <c r="G349" s="109"/>
      <c r="H349" s="109"/>
      <c r="I349" s="109"/>
      <c r="J349" s="109"/>
      <c r="M349" s="109"/>
    </row>
    <row r="350" spans="1:13" ht="13.5" customHeight="1">
      <c r="A350" s="108"/>
      <c r="B350" s="109"/>
      <c r="C350" s="109"/>
      <c r="D350" s="109"/>
      <c r="E350" s="109"/>
      <c r="F350" s="109"/>
      <c r="G350" s="109"/>
      <c r="H350" s="109"/>
      <c r="I350" s="109"/>
      <c r="J350" s="109"/>
      <c r="M350" s="109"/>
    </row>
    <row r="351" spans="1:13" ht="13.5" customHeight="1">
      <c r="A351" s="108"/>
      <c r="B351" s="109"/>
      <c r="C351" s="109"/>
      <c r="D351" s="109"/>
      <c r="E351" s="109"/>
      <c r="F351" s="109"/>
      <c r="G351" s="109"/>
      <c r="H351" s="109"/>
      <c r="I351" s="109"/>
      <c r="J351" s="109"/>
      <c r="M351" s="109"/>
    </row>
    <row r="352" spans="1:13" ht="13.5" customHeight="1">
      <c r="A352" s="108"/>
      <c r="B352" s="109"/>
      <c r="C352" s="109"/>
      <c r="D352" s="109"/>
      <c r="E352" s="109"/>
      <c r="F352" s="109"/>
      <c r="G352" s="109"/>
      <c r="H352" s="109"/>
      <c r="I352" s="109"/>
      <c r="J352" s="109"/>
      <c r="M352" s="109"/>
    </row>
    <row r="353" spans="1:13" ht="13.5" customHeight="1">
      <c r="A353" s="108"/>
      <c r="B353" s="109"/>
      <c r="C353" s="109"/>
      <c r="D353" s="109"/>
      <c r="E353" s="109"/>
      <c r="F353" s="109"/>
      <c r="G353" s="109"/>
      <c r="H353" s="109"/>
      <c r="I353" s="109"/>
      <c r="J353" s="109"/>
      <c r="M353" s="109"/>
    </row>
    <row r="354" spans="1:13" ht="13.5" customHeight="1">
      <c r="A354" s="108"/>
      <c r="B354" s="109"/>
      <c r="C354" s="109"/>
      <c r="D354" s="109"/>
      <c r="E354" s="109"/>
      <c r="F354" s="109"/>
      <c r="G354" s="109"/>
      <c r="H354" s="109"/>
      <c r="I354" s="109"/>
      <c r="J354" s="109"/>
      <c r="M354" s="109"/>
    </row>
    <row r="355" spans="1:13" ht="13.5" customHeight="1">
      <c r="A355" s="108"/>
      <c r="B355" s="109"/>
      <c r="C355" s="109"/>
      <c r="D355" s="109"/>
      <c r="E355" s="109"/>
      <c r="F355" s="109"/>
      <c r="G355" s="109"/>
      <c r="H355" s="109"/>
      <c r="I355" s="109"/>
      <c r="J355" s="109"/>
      <c r="M355" s="109"/>
    </row>
    <row r="356" spans="1:13" ht="13.5" customHeight="1">
      <c r="A356" s="108"/>
      <c r="B356" s="109"/>
      <c r="C356" s="109"/>
      <c r="D356" s="109"/>
      <c r="E356" s="109"/>
      <c r="F356" s="109"/>
      <c r="G356" s="109"/>
      <c r="H356" s="109"/>
      <c r="I356" s="109"/>
      <c r="J356" s="109"/>
      <c r="M356" s="109"/>
    </row>
    <row r="357" spans="1:13" ht="13.5" customHeight="1">
      <c r="A357" s="108"/>
      <c r="B357" s="109"/>
      <c r="C357" s="109"/>
      <c r="D357" s="109"/>
      <c r="E357" s="109"/>
      <c r="F357" s="109"/>
      <c r="G357" s="109"/>
      <c r="H357" s="109"/>
      <c r="I357" s="109"/>
      <c r="J357" s="109"/>
      <c r="M357" s="109"/>
    </row>
    <row r="358" spans="1:13" ht="13.5" customHeight="1">
      <c r="A358" s="108"/>
      <c r="B358" s="109"/>
      <c r="C358" s="109"/>
      <c r="D358" s="109"/>
      <c r="E358" s="109"/>
      <c r="F358" s="109"/>
      <c r="G358" s="109"/>
      <c r="H358" s="109"/>
      <c r="I358" s="109"/>
      <c r="J358" s="109"/>
      <c r="M358" s="109"/>
    </row>
    <row r="359" spans="1:13" ht="13.5" customHeight="1">
      <c r="A359" s="108"/>
      <c r="B359" s="109"/>
      <c r="C359" s="109"/>
      <c r="D359" s="109"/>
      <c r="E359" s="109"/>
      <c r="F359" s="109"/>
      <c r="G359" s="109"/>
      <c r="H359" s="109"/>
      <c r="I359" s="109"/>
      <c r="J359" s="109"/>
      <c r="M359" s="109"/>
    </row>
    <row r="360" spans="1:13" ht="13.5" customHeight="1">
      <c r="A360" s="108"/>
      <c r="B360" s="109"/>
      <c r="C360" s="109"/>
      <c r="D360" s="109"/>
      <c r="E360" s="109"/>
      <c r="F360" s="109"/>
      <c r="G360" s="109"/>
      <c r="H360" s="109"/>
      <c r="I360" s="109"/>
      <c r="J360" s="109"/>
      <c r="M360" s="109"/>
    </row>
    <row r="361" spans="1:13" ht="13.5" customHeight="1">
      <c r="A361" s="108"/>
      <c r="B361" s="109"/>
      <c r="C361" s="109"/>
      <c r="D361" s="109"/>
      <c r="E361" s="109"/>
      <c r="F361" s="109"/>
      <c r="G361" s="109"/>
      <c r="H361" s="109"/>
      <c r="I361" s="109"/>
      <c r="J361" s="109"/>
      <c r="M361" s="109"/>
    </row>
    <row r="362" spans="1:13" ht="13.5" customHeight="1">
      <c r="A362" s="108"/>
      <c r="B362" s="109"/>
      <c r="C362" s="109"/>
      <c r="D362" s="109"/>
      <c r="E362" s="109"/>
      <c r="F362" s="109"/>
      <c r="G362" s="109"/>
      <c r="H362" s="109"/>
      <c r="I362" s="109"/>
      <c r="J362" s="109"/>
      <c r="M362" s="109"/>
    </row>
    <row r="363" spans="1:13" ht="13.5" customHeight="1">
      <c r="A363" s="108"/>
      <c r="B363" s="109"/>
      <c r="C363" s="109"/>
      <c r="D363" s="109"/>
      <c r="E363" s="109"/>
      <c r="F363" s="109"/>
      <c r="G363" s="109"/>
      <c r="H363" s="109"/>
      <c r="I363" s="109"/>
      <c r="J363" s="109"/>
      <c r="M363" s="109"/>
    </row>
    <row r="364" spans="1:13" ht="13.5" customHeight="1">
      <c r="A364" s="108"/>
      <c r="B364" s="109"/>
      <c r="C364" s="109"/>
      <c r="D364" s="109"/>
      <c r="E364" s="109"/>
      <c r="F364" s="109"/>
      <c r="G364" s="109"/>
      <c r="H364" s="109"/>
      <c r="I364" s="109"/>
      <c r="J364" s="109"/>
      <c r="M364" s="109"/>
    </row>
    <row r="365" spans="1:13" ht="13.5" customHeight="1">
      <c r="A365" s="108"/>
      <c r="B365" s="109"/>
      <c r="C365" s="109"/>
      <c r="D365" s="109"/>
      <c r="E365" s="109"/>
      <c r="F365" s="109"/>
      <c r="G365" s="109"/>
      <c r="H365" s="109"/>
      <c r="I365" s="109"/>
      <c r="J365" s="109"/>
      <c r="M365" s="109"/>
    </row>
    <row r="366" spans="1:13" ht="13.5" customHeight="1">
      <c r="A366" s="108"/>
      <c r="B366" s="109"/>
      <c r="C366" s="109"/>
      <c r="D366" s="109"/>
      <c r="E366" s="109"/>
      <c r="F366" s="109"/>
      <c r="G366" s="109"/>
      <c r="H366" s="109"/>
      <c r="I366" s="109"/>
      <c r="J366" s="109"/>
      <c r="M366" s="109"/>
    </row>
    <row r="367" spans="1:13" ht="13.5" customHeight="1">
      <c r="A367" s="108"/>
      <c r="B367" s="109"/>
      <c r="C367" s="109"/>
      <c r="D367" s="109"/>
      <c r="E367" s="109"/>
      <c r="F367" s="109"/>
      <c r="G367" s="109"/>
      <c r="H367" s="109"/>
      <c r="I367" s="109"/>
      <c r="J367" s="109"/>
      <c r="M367" s="109"/>
    </row>
    <row r="368" spans="1:13" ht="13.5" customHeight="1">
      <c r="A368" s="108"/>
      <c r="B368" s="109"/>
      <c r="C368" s="109"/>
      <c r="D368" s="109"/>
      <c r="E368" s="109"/>
      <c r="F368" s="109"/>
      <c r="G368" s="109"/>
      <c r="H368" s="109"/>
      <c r="I368" s="109"/>
      <c r="J368" s="109"/>
      <c r="M368" s="109"/>
    </row>
    <row r="369" spans="1:13" ht="13.5" customHeight="1">
      <c r="A369" s="108"/>
      <c r="B369" s="109"/>
      <c r="C369" s="109"/>
      <c r="D369" s="109"/>
      <c r="E369" s="109"/>
      <c r="F369" s="109"/>
      <c r="G369" s="109"/>
      <c r="H369" s="109"/>
      <c r="I369" s="109"/>
      <c r="J369" s="109"/>
      <c r="M369" s="109"/>
    </row>
    <row r="370" spans="1:13" ht="13.5" customHeight="1">
      <c r="A370" s="108"/>
      <c r="B370" s="109"/>
      <c r="C370" s="109"/>
      <c r="D370" s="109"/>
      <c r="E370" s="109"/>
      <c r="F370" s="109"/>
      <c r="G370" s="109"/>
      <c r="H370" s="109"/>
      <c r="I370" s="109"/>
      <c r="J370" s="109"/>
      <c r="M370" s="109"/>
    </row>
    <row r="371" spans="1:13" ht="13.5" customHeight="1">
      <c r="A371" s="108"/>
      <c r="B371" s="109"/>
      <c r="C371" s="109"/>
      <c r="D371" s="109"/>
      <c r="E371" s="109"/>
      <c r="F371" s="109"/>
      <c r="G371" s="109"/>
      <c r="H371" s="109"/>
      <c r="I371" s="109"/>
      <c r="J371" s="109"/>
      <c r="M371" s="109"/>
    </row>
    <row r="372" spans="1:13" ht="13.5" customHeight="1">
      <c r="A372" s="108"/>
      <c r="B372" s="109"/>
      <c r="C372" s="109"/>
      <c r="D372" s="109"/>
      <c r="E372" s="109"/>
      <c r="F372" s="109"/>
      <c r="G372" s="109"/>
      <c r="H372" s="109"/>
      <c r="I372" s="109"/>
      <c r="J372" s="109"/>
      <c r="M372" s="109"/>
    </row>
    <row r="373" spans="1:13" ht="13.5" customHeight="1">
      <c r="A373" s="108"/>
      <c r="B373" s="109"/>
      <c r="C373" s="109"/>
      <c r="D373" s="109"/>
      <c r="E373" s="109"/>
      <c r="F373" s="109"/>
      <c r="G373" s="109"/>
      <c r="H373" s="109"/>
      <c r="I373" s="109"/>
      <c r="J373" s="109"/>
      <c r="M373" s="109"/>
    </row>
    <row r="374" spans="1:13" ht="13.5" customHeight="1">
      <c r="A374" s="108"/>
      <c r="B374" s="109"/>
      <c r="C374" s="109"/>
      <c r="D374" s="109"/>
      <c r="E374" s="109"/>
      <c r="F374" s="109"/>
      <c r="G374" s="109"/>
      <c r="H374" s="109"/>
      <c r="I374" s="109"/>
      <c r="J374" s="109"/>
      <c r="M374" s="109"/>
    </row>
    <row r="375" spans="1:13" ht="13.5" customHeight="1">
      <c r="A375" s="108"/>
      <c r="B375" s="109"/>
      <c r="C375" s="109"/>
      <c r="D375" s="109"/>
      <c r="E375" s="109"/>
      <c r="F375" s="109"/>
      <c r="G375" s="109"/>
      <c r="H375" s="109"/>
      <c r="I375" s="109"/>
      <c r="J375" s="109"/>
      <c r="M375" s="109"/>
    </row>
    <row r="376" spans="1:13" ht="13.5" customHeight="1">
      <c r="A376" s="108"/>
      <c r="B376" s="109"/>
      <c r="C376" s="109"/>
      <c r="D376" s="109"/>
      <c r="E376" s="109"/>
      <c r="F376" s="109"/>
      <c r="G376" s="109"/>
      <c r="H376" s="109"/>
      <c r="I376" s="109"/>
      <c r="J376" s="109"/>
      <c r="M376" s="109"/>
    </row>
    <row r="377" spans="1:13" ht="13.5" customHeight="1">
      <c r="A377" s="108"/>
      <c r="B377" s="109"/>
      <c r="C377" s="109"/>
      <c r="D377" s="109"/>
      <c r="E377" s="109"/>
      <c r="F377" s="109"/>
      <c r="G377" s="109"/>
      <c r="H377" s="109"/>
      <c r="I377" s="109"/>
      <c r="J377" s="109"/>
      <c r="M377" s="109"/>
    </row>
    <row r="378" spans="1:13" ht="13.5" customHeight="1">
      <c r="A378" s="108"/>
      <c r="B378" s="109"/>
      <c r="C378" s="109"/>
      <c r="D378" s="109"/>
      <c r="E378" s="109"/>
      <c r="F378" s="109"/>
      <c r="G378" s="109"/>
      <c r="H378" s="109"/>
      <c r="I378" s="109"/>
      <c r="J378" s="109"/>
      <c r="M378" s="109"/>
    </row>
    <row r="379" spans="1:13" ht="13.5" customHeight="1">
      <c r="A379" s="108"/>
      <c r="B379" s="109"/>
      <c r="C379" s="109"/>
      <c r="D379" s="109"/>
      <c r="E379" s="109"/>
      <c r="F379" s="109"/>
      <c r="G379" s="109"/>
      <c r="H379" s="109"/>
      <c r="I379" s="109"/>
      <c r="J379" s="109"/>
      <c r="M379" s="109"/>
    </row>
    <row r="380" spans="1:13" ht="13.5" customHeight="1">
      <c r="A380" s="108"/>
      <c r="B380" s="109"/>
      <c r="C380" s="109"/>
      <c r="D380" s="109"/>
      <c r="E380" s="109"/>
      <c r="F380" s="109"/>
      <c r="G380" s="109"/>
      <c r="H380" s="109"/>
      <c r="I380" s="109"/>
      <c r="J380" s="109"/>
      <c r="M380" s="109"/>
    </row>
    <row r="381" spans="1:13" ht="13.5" customHeight="1">
      <c r="A381" s="108"/>
      <c r="B381" s="109"/>
      <c r="C381" s="109"/>
      <c r="D381" s="109"/>
      <c r="E381" s="109"/>
      <c r="F381" s="109"/>
      <c r="G381" s="109"/>
      <c r="H381" s="109"/>
      <c r="I381" s="109"/>
      <c r="J381" s="109"/>
      <c r="M381" s="109"/>
    </row>
    <row r="382" spans="1:13" ht="13.5" customHeight="1">
      <c r="A382" s="108"/>
      <c r="B382" s="109"/>
      <c r="C382" s="109"/>
      <c r="D382" s="109"/>
      <c r="E382" s="109"/>
      <c r="F382" s="109"/>
      <c r="G382" s="109"/>
      <c r="H382" s="109"/>
      <c r="I382" s="109"/>
      <c r="J382" s="109"/>
      <c r="M382" s="109"/>
    </row>
    <row r="383" spans="1:13" ht="13.5" customHeight="1">
      <c r="A383" s="108"/>
      <c r="B383" s="109"/>
      <c r="C383" s="109"/>
      <c r="D383" s="109"/>
      <c r="E383" s="109"/>
      <c r="F383" s="109"/>
      <c r="G383" s="109"/>
      <c r="H383" s="109"/>
      <c r="I383" s="109"/>
      <c r="J383" s="109"/>
      <c r="M383" s="109"/>
    </row>
    <row r="384" spans="1:13" ht="13.5" customHeight="1">
      <c r="A384" s="108"/>
      <c r="B384" s="109"/>
      <c r="C384" s="109"/>
      <c r="D384" s="109"/>
      <c r="E384" s="109"/>
      <c r="F384" s="109"/>
      <c r="G384" s="109"/>
      <c r="H384" s="109"/>
      <c r="I384" s="109"/>
      <c r="J384" s="109"/>
      <c r="M384" s="109"/>
    </row>
    <row r="385" spans="1:13" ht="13.5" customHeight="1">
      <c r="A385" s="108"/>
      <c r="B385" s="109"/>
      <c r="C385" s="109"/>
      <c r="D385" s="109"/>
      <c r="E385" s="109"/>
      <c r="F385" s="109"/>
      <c r="G385" s="109"/>
      <c r="H385" s="109"/>
      <c r="I385" s="109"/>
      <c r="J385" s="109"/>
      <c r="M385" s="109"/>
    </row>
    <row r="386" spans="1:13" ht="13.5" customHeight="1">
      <c r="A386" s="108"/>
      <c r="B386" s="109"/>
      <c r="C386" s="109"/>
      <c r="D386" s="109"/>
      <c r="E386" s="109"/>
      <c r="F386" s="109"/>
      <c r="G386" s="109"/>
      <c r="H386" s="109"/>
      <c r="I386" s="109"/>
      <c r="J386" s="109"/>
      <c r="M386" s="109"/>
    </row>
    <row r="387" spans="1:13" ht="13.5" customHeight="1">
      <c r="A387" s="108"/>
      <c r="B387" s="109"/>
      <c r="C387" s="109"/>
      <c r="D387" s="109"/>
      <c r="E387" s="109"/>
      <c r="F387" s="109"/>
      <c r="G387" s="109"/>
      <c r="H387" s="109"/>
      <c r="I387" s="109"/>
      <c r="J387" s="109"/>
      <c r="M387" s="109"/>
    </row>
    <row r="388" spans="1:13" ht="13.5" customHeight="1">
      <c r="A388" s="108"/>
      <c r="B388" s="109"/>
      <c r="C388" s="109"/>
      <c r="D388" s="109"/>
      <c r="E388" s="109"/>
      <c r="F388" s="109"/>
      <c r="G388" s="109"/>
      <c r="H388" s="109"/>
      <c r="I388" s="109"/>
      <c r="J388" s="109"/>
      <c r="M388" s="109"/>
    </row>
    <row r="389" spans="1:13" ht="13.5" customHeight="1">
      <c r="A389" s="108"/>
      <c r="B389" s="109"/>
      <c r="C389" s="109"/>
      <c r="D389" s="109"/>
      <c r="E389" s="109"/>
      <c r="F389" s="109"/>
      <c r="G389" s="109"/>
      <c r="H389" s="109"/>
      <c r="I389" s="109"/>
      <c r="J389" s="109"/>
      <c r="M389" s="109"/>
    </row>
    <row r="390" spans="1:13" ht="13.5" customHeight="1">
      <c r="A390" s="108"/>
      <c r="B390" s="109"/>
      <c r="C390" s="109"/>
      <c r="D390" s="109"/>
      <c r="E390" s="109"/>
      <c r="F390" s="109"/>
      <c r="G390" s="109"/>
      <c r="H390" s="109"/>
      <c r="I390" s="109"/>
      <c r="J390" s="109"/>
      <c r="M390" s="109"/>
    </row>
    <row r="391" spans="1:13" ht="13.5" customHeight="1">
      <c r="A391" s="108"/>
      <c r="B391" s="109"/>
      <c r="C391" s="109"/>
      <c r="D391" s="109"/>
      <c r="E391" s="109"/>
      <c r="F391" s="109"/>
      <c r="G391" s="109"/>
      <c r="H391" s="109"/>
      <c r="I391" s="109"/>
      <c r="J391" s="109"/>
      <c r="M391" s="109"/>
    </row>
    <row r="392" spans="1:13" ht="13.5" customHeight="1">
      <c r="A392" s="108"/>
      <c r="B392" s="109"/>
      <c r="C392" s="109"/>
      <c r="D392" s="109"/>
      <c r="E392" s="109"/>
      <c r="F392" s="109"/>
      <c r="G392" s="109"/>
      <c r="H392" s="109"/>
      <c r="I392" s="109"/>
      <c r="J392" s="109"/>
      <c r="M392" s="109"/>
    </row>
    <row r="393" spans="1:13" ht="13.5" customHeight="1">
      <c r="A393" s="108"/>
      <c r="B393" s="109"/>
      <c r="C393" s="109"/>
      <c r="D393" s="109"/>
      <c r="E393" s="109"/>
      <c r="F393" s="109"/>
      <c r="G393" s="109"/>
      <c r="H393" s="109"/>
      <c r="I393" s="109"/>
      <c r="J393" s="109"/>
      <c r="M393" s="109"/>
    </row>
    <row r="394" spans="1:13" ht="13.5" customHeight="1">
      <c r="A394" s="108"/>
      <c r="B394" s="109"/>
      <c r="C394" s="109"/>
      <c r="D394" s="109"/>
      <c r="E394" s="109"/>
      <c r="F394" s="109"/>
      <c r="G394" s="109"/>
      <c r="H394" s="109"/>
      <c r="I394" s="109"/>
      <c r="J394" s="109"/>
      <c r="M394" s="109"/>
    </row>
    <row r="395" spans="1:13" ht="13.5" customHeight="1">
      <c r="A395" s="108"/>
      <c r="B395" s="109"/>
      <c r="C395" s="109"/>
      <c r="D395" s="109"/>
      <c r="E395" s="109"/>
      <c r="F395" s="109"/>
      <c r="G395" s="109"/>
      <c r="H395" s="109"/>
      <c r="I395" s="109"/>
      <c r="J395" s="109"/>
      <c r="M395" s="109"/>
    </row>
    <row r="396" spans="1:13" ht="13.5" customHeight="1">
      <c r="A396" s="108"/>
      <c r="B396" s="109"/>
      <c r="C396" s="109"/>
      <c r="D396" s="109"/>
      <c r="E396" s="109"/>
      <c r="F396" s="109"/>
      <c r="G396" s="109"/>
      <c r="H396" s="109"/>
      <c r="I396" s="109"/>
      <c r="J396" s="109"/>
      <c r="M396" s="109"/>
    </row>
    <row r="397" spans="1:13" ht="13.5" customHeight="1">
      <c r="A397" s="108"/>
      <c r="B397" s="109"/>
      <c r="C397" s="109"/>
      <c r="D397" s="109"/>
      <c r="E397" s="109"/>
      <c r="F397" s="109"/>
      <c r="G397" s="109"/>
      <c r="H397" s="109"/>
      <c r="I397" s="109"/>
      <c r="J397" s="109"/>
      <c r="M397" s="109"/>
    </row>
    <row r="398" spans="1:13" ht="13.5" customHeight="1">
      <c r="A398" s="108"/>
      <c r="B398" s="109"/>
      <c r="C398" s="109"/>
      <c r="D398" s="109"/>
      <c r="E398" s="109"/>
      <c r="F398" s="109"/>
      <c r="G398" s="109"/>
      <c r="H398" s="109"/>
      <c r="I398" s="109"/>
      <c r="J398" s="109"/>
      <c r="M398" s="109"/>
    </row>
    <row r="399" spans="1:13" ht="13.5" customHeight="1">
      <c r="A399" s="108"/>
      <c r="B399" s="109"/>
      <c r="C399" s="109"/>
      <c r="D399" s="109"/>
      <c r="E399" s="109"/>
      <c r="F399" s="109"/>
      <c r="G399" s="109"/>
      <c r="H399" s="109"/>
      <c r="I399" s="109"/>
      <c r="J399" s="109"/>
      <c r="M399" s="109"/>
    </row>
    <row r="400" spans="1:13" ht="13.5" customHeight="1">
      <c r="A400" s="108"/>
      <c r="B400" s="109"/>
      <c r="C400" s="109"/>
      <c r="D400" s="109"/>
      <c r="E400" s="109"/>
      <c r="F400" s="109"/>
      <c r="G400" s="109"/>
      <c r="H400" s="109"/>
      <c r="I400" s="109"/>
      <c r="J400" s="109"/>
      <c r="M400" s="109"/>
    </row>
    <row r="401" spans="1:13" ht="13.5" customHeight="1">
      <c r="A401" s="108"/>
      <c r="B401" s="109"/>
      <c r="C401" s="109"/>
      <c r="D401" s="109"/>
      <c r="E401" s="109"/>
      <c r="F401" s="109"/>
      <c r="G401" s="109"/>
      <c r="H401" s="109"/>
      <c r="I401" s="109"/>
      <c r="J401" s="109"/>
      <c r="M401" s="109"/>
    </row>
    <row r="402" spans="1:13" ht="13.5" customHeight="1">
      <c r="A402" s="108"/>
      <c r="B402" s="109"/>
      <c r="C402" s="109"/>
      <c r="D402" s="109"/>
      <c r="E402" s="109"/>
      <c r="F402" s="109"/>
      <c r="G402" s="109"/>
      <c r="H402" s="109"/>
      <c r="I402" s="109"/>
      <c r="J402" s="109"/>
      <c r="M402" s="109"/>
    </row>
    <row r="403" spans="1:13" ht="13.5" customHeight="1">
      <c r="A403" s="108"/>
      <c r="B403" s="109"/>
      <c r="C403" s="109"/>
      <c r="D403" s="109"/>
      <c r="E403" s="109"/>
      <c r="F403" s="109"/>
      <c r="G403" s="109"/>
      <c r="H403" s="109"/>
      <c r="I403" s="109"/>
      <c r="J403" s="109"/>
      <c r="M403" s="109"/>
    </row>
    <row r="404" spans="1:13" ht="13.5" customHeight="1">
      <c r="A404" s="108"/>
      <c r="B404" s="109"/>
      <c r="C404" s="109"/>
      <c r="D404" s="109"/>
      <c r="E404" s="109"/>
      <c r="F404" s="109"/>
      <c r="G404" s="109"/>
      <c r="H404" s="109"/>
      <c r="I404" s="109"/>
      <c r="J404" s="109"/>
      <c r="M404" s="109"/>
    </row>
    <row r="405" spans="1:13" ht="13.5" customHeight="1">
      <c r="A405" s="108"/>
      <c r="B405" s="109"/>
      <c r="C405" s="109"/>
      <c r="D405" s="109"/>
      <c r="E405" s="109"/>
      <c r="F405" s="109"/>
      <c r="G405" s="109"/>
      <c r="H405" s="109"/>
      <c r="I405" s="109"/>
      <c r="J405" s="109"/>
      <c r="M405" s="109"/>
    </row>
    <row r="406" spans="1:13" ht="13.5" customHeight="1">
      <c r="A406" s="108"/>
      <c r="B406" s="109"/>
      <c r="C406" s="109"/>
      <c r="D406" s="109"/>
      <c r="E406" s="109"/>
      <c r="F406" s="109"/>
      <c r="G406" s="109"/>
      <c r="H406" s="109"/>
      <c r="I406" s="109"/>
      <c r="J406" s="109"/>
      <c r="M406" s="109"/>
    </row>
    <row r="407" spans="1:13" ht="13.5" customHeight="1">
      <c r="A407" s="108"/>
      <c r="B407" s="109"/>
      <c r="C407" s="109"/>
      <c r="D407" s="109"/>
      <c r="E407" s="109"/>
      <c r="F407" s="109"/>
      <c r="G407" s="109"/>
      <c r="H407" s="109"/>
      <c r="I407" s="109"/>
      <c r="J407" s="109"/>
      <c r="M407" s="109"/>
    </row>
    <row r="408" spans="1:13" ht="13.5" customHeight="1">
      <c r="A408" s="108"/>
      <c r="B408" s="109"/>
      <c r="C408" s="109"/>
      <c r="D408" s="109"/>
      <c r="E408" s="109"/>
      <c r="F408" s="109"/>
      <c r="G408" s="109"/>
      <c r="H408" s="109"/>
      <c r="I408" s="109"/>
      <c r="J408" s="109"/>
      <c r="M408" s="109"/>
    </row>
    <row r="409" spans="1:13" ht="13.5" customHeight="1">
      <c r="A409" s="108"/>
      <c r="B409" s="109"/>
      <c r="C409" s="109"/>
      <c r="D409" s="109"/>
      <c r="E409" s="109"/>
      <c r="F409" s="109"/>
      <c r="G409" s="109"/>
      <c r="H409" s="109"/>
      <c r="I409" s="109"/>
      <c r="J409" s="109"/>
      <c r="M409" s="109"/>
    </row>
    <row r="410" spans="1:13" ht="13.5" customHeight="1">
      <c r="A410" s="108"/>
      <c r="B410" s="109"/>
      <c r="C410" s="109"/>
      <c r="D410" s="109"/>
      <c r="E410" s="109"/>
      <c r="F410" s="109"/>
      <c r="G410" s="109"/>
      <c r="H410" s="109"/>
      <c r="I410" s="109"/>
      <c r="J410" s="109"/>
      <c r="M410" s="109"/>
    </row>
    <row r="411" spans="1:13" ht="13.5" customHeight="1">
      <c r="A411" s="108"/>
      <c r="B411" s="109"/>
      <c r="C411" s="109"/>
      <c r="D411" s="109"/>
      <c r="E411" s="109"/>
      <c r="F411" s="109"/>
      <c r="G411" s="109"/>
      <c r="H411" s="109"/>
      <c r="I411" s="109"/>
      <c r="J411" s="109"/>
      <c r="M411" s="109"/>
    </row>
    <row r="412" spans="1:13" ht="13.5" customHeight="1">
      <c r="A412" s="108"/>
      <c r="B412" s="109"/>
      <c r="C412" s="109"/>
      <c r="D412" s="109"/>
      <c r="E412" s="109"/>
      <c r="F412" s="109"/>
      <c r="G412" s="109"/>
      <c r="H412" s="109"/>
      <c r="I412" s="109"/>
      <c r="J412" s="109"/>
      <c r="M412" s="109"/>
    </row>
    <row r="413" spans="1:13" ht="13.5" customHeight="1">
      <c r="A413" s="108"/>
      <c r="B413" s="109"/>
      <c r="C413" s="109"/>
      <c r="D413" s="109"/>
      <c r="E413" s="109"/>
      <c r="F413" s="109"/>
      <c r="G413" s="109"/>
      <c r="H413" s="109"/>
      <c r="I413" s="109"/>
      <c r="J413" s="109"/>
      <c r="M413" s="109"/>
    </row>
    <row r="414" spans="1:13" ht="13.5" customHeight="1">
      <c r="A414" s="108"/>
      <c r="B414" s="109"/>
      <c r="C414" s="109"/>
      <c r="D414" s="109"/>
      <c r="E414" s="109"/>
      <c r="F414" s="109"/>
      <c r="G414" s="109"/>
      <c r="H414" s="109"/>
      <c r="I414" s="109"/>
      <c r="J414" s="109"/>
      <c r="M414" s="109"/>
    </row>
    <row r="415" spans="1:13" ht="13.5" customHeight="1">
      <c r="A415" s="108"/>
      <c r="B415" s="109"/>
      <c r="C415" s="109"/>
      <c r="D415" s="109"/>
      <c r="E415" s="109"/>
      <c r="F415" s="109"/>
      <c r="G415" s="109"/>
      <c r="H415" s="109"/>
      <c r="I415" s="109"/>
      <c r="J415" s="109"/>
      <c r="M415" s="109"/>
    </row>
    <row r="416" spans="1:13" ht="13.5" customHeight="1">
      <c r="A416" s="108"/>
      <c r="B416" s="109"/>
      <c r="C416" s="109"/>
      <c r="D416" s="109"/>
      <c r="E416" s="109"/>
      <c r="F416" s="109"/>
      <c r="G416" s="109"/>
      <c r="H416" s="109"/>
      <c r="I416" s="109"/>
      <c r="J416" s="109"/>
      <c r="M416" s="109"/>
    </row>
    <row r="417" spans="1:13" ht="13.5" customHeight="1">
      <c r="A417" s="108"/>
      <c r="B417" s="109"/>
      <c r="C417" s="109"/>
      <c r="D417" s="109"/>
      <c r="E417" s="109"/>
      <c r="F417" s="109"/>
      <c r="G417" s="109"/>
      <c r="H417" s="109"/>
      <c r="I417" s="109"/>
      <c r="J417" s="109"/>
      <c r="M417" s="109"/>
    </row>
    <row r="418" spans="1:13" ht="13.5" customHeight="1">
      <c r="A418" s="108"/>
      <c r="B418" s="109"/>
      <c r="C418" s="109"/>
      <c r="D418" s="109"/>
      <c r="E418" s="109"/>
      <c r="F418" s="109"/>
      <c r="G418" s="109"/>
      <c r="H418" s="109"/>
      <c r="I418" s="109"/>
      <c r="J418" s="109"/>
      <c r="M418" s="109"/>
    </row>
    <row r="419" spans="1:13" ht="13.5" customHeight="1">
      <c r="A419" s="108"/>
      <c r="B419" s="109"/>
      <c r="C419" s="109"/>
      <c r="D419" s="109"/>
      <c r="E419" s="109"/>
      <c r="F419" s="109"/>
      <c r="G419" s="109"/>
      <c r="H419" s="109"/>
      <c r="I419" s="109"/>
      <c r="J419" s="109"/>
      <c r="M419" s="109"/>
    </row>
    <row r="420" spans="1:13" ht="13.5" customHeight="1">
      <c r="A420" s="108"/>
      <c r="B420" s="109"/>
      <c r="C420" s="109"/>
      <c r="D420" s="109"/>
      <c r="E420" s="109"/>
      <c r="F420" s="109"/>
      <c r="G420" s="109"/>
      <c r="H420" s="109"/>
      <c r="I420" s="109"/>
      <c r="J420" s="109"/>
      <c r="M420" s="109"/>
    </row>
    <row r="421" spans="1:13" ht="13.5" customHeight="1">
      <c r="A421" s="108"/>
      <c r="B421" s="109"/>
      <c r="C421" s="109"/>
      <c r="D421" s="109"/>
      <c r="E421" s="109"/>
      <c r="F421" s="109"/>
      <c r="G421" s="109"/>
      <c r="H421" s="109"/>
      <c r="I421" s="109"/>
      <c r="J421" s="109"/>
      <c r="M421" s="109"/>
    </row>
    <row r="422" spans="1:13" ht="13.5" customHeight="1">
      <c r="A422" s="108"/>
      <c r="B422" s="109"/>
      <c r="C422" s="109"/>
      <c r="D422" s="109"/>
      <c r="E422" s="109"/>
      <c r="F422" s="109"/>
      <c r="G422" s="109"/>
      <c r="H422" s="109"/>
      <c r="I422" s="109"/>
      <c r="J422" s="109"/>
      <c r="M422" s="109"/>
    </row>
    <row r="423" spans="1:13" ht="13.5" customHeight="1">
      <c r="A423" s="108"/>
      <c r="B423" s="109"/>
      <c r="C423" s="109"/>
      <c r="D423" s="109"/>
      <c r="E423" s="109"/>
      <c r="F423" s="109"/>
      <c r="G423" s="109"/>
      <c r="H423" s="109"/>
      <c r="I423" s="109"/>
      <c r="J423" s="109"/>
      <c r="M423" s="109"/>
    </row>
    <row r="424" spans="1:13" ht="13.5" customHeight="1">
      <c r="A424" s="108"/>
      <c r="B424" s="109"/>
      <c r="C424" s="109"/>
      <c r="D424" s="109"/>
      <c r="E424" s="109"/>
      <c r="F424" s="109"/>
      <c r="G424" s="109"/>
      <c r="H424" s="109"/>
      <c r="I424" s="109"/>
      <c r="J424" s="109"/>
      <c r="M424" s="109"/>
    </row>
    <row r="425" spans="1:13" ht="13.5" customHeight="1">
      <c r="A425" s="108"/>
      <c r="B425" s="109"/>
      <c r="C425" s="109"/>
      <c r="D425" s="109"/>
      <c r="E425" s="109"/>
      <c r="F425" s="109"/>
      <c r="G425" s="109"/>
      <c r="H425" s="109"/>
      <c r="I425" s="109"/>
      <c r="J425" s="109"/>
      <c r="M425" s="109"/>
    </row>
    <row r="426" spans="1:13" ht="13.5" customHeight="1">
      <c r="A426" s="108"/>
      <c r="B426" s="109"/>
      <c r="C426" s="109"/>
      <c r="D426" s="109"/>
      <c r="E426" s="109"/>
      <c r="F426" s="109"/>
      <c r="G426" s="109"/>
      <c r="H426" s="109"/>
      <c r="I426" s="109"/>
      <c r="J426" s="109"/>
      <c r="M426" s="109"/>
    </row>
    <row r="427" spans="1:13" ht="13.5" customHeight="1">
      <c r="A427" s="108"/>
      <c r="B427" s="109"/>
      <c r="C427" s="109"/>
      <c r="D427" s="109"/>
      <c r="E427" s="109"/>
      <c r="F427" s="109"/>
      <c r="G427" s="109"/>
      <c r="H427" s="109"/>
      <c r="I427" s="109"/>
      <c r="J427" s="109"/>
      <c r="M427" s="109"/>
    </row>
    <row r="428" spans="1:13" ht="13.5" customHeight="1">
      <c r="A428" s="108"/>
      <c r="B428" s="109"/>
      <c r="C428" s="109"/>
      <c r="D428" s="109"/>
      <c r="E428" s="109"/>
      <c r="F428" s="109"/>
      <c r="G428" s="109"/>
      <c r="H428" s="109"/>
      <c r="I428" s="109"/>
      <c r="J428" s="109"/>
      <c r="M428" s="109"/>
    </row>
    <row r="429" spans="1:13" ht="13.5" customHeight="1">
      <c r="A429" s="108"/>
      <c r="B429" s="109"/>
      <c r="C429" s="109"/>
      <c r="D429" s="109"/>
      <c r="E429" s="109"/>
      <c r="F429" s="109"/>
      <c r="G429" s="109"/>
      <c r="H429" s="109"/>
      <c r="I429" s="109"/>
      <c r="J429" s="109"/>
      <c r="M429" s="109"/>
    </row>
    <row r="430" spans="1:13" ht="13.5" customHeight="1">
      <c r="A430" s="108"/>
      <c r="B430" s="109"/>
      <c r="C430" s="109"/>
      <c r="D430" s="109"/>
      <c r="E430" s="109"/>
      <c r="F430" s="109"/>
      <c r="G430" s="109"/>
      <c r="H430" s="109"/>
      <c r="I430" s="109"/>
      <c r="J430" s="109"/>
      <c r="M430" s="109"/>
    </row>
    <row r="431" spans="1:13" ht="13.5" customHeight="1">
      <c r="A431" s="108"/>
      <c r="B431" s="109"/>
      <c r="C431" s="109"/>
      <c r="D431" s="109"/>
      <c r="E431" s="109"/>
      <c r="F431" s="109"/>
      <c r="G431" s="109"/>
      <c r="H431" s="109"/>
      <c r="I431" s="109"/>
      <c r="J431" s="109"/>
      <c r="M431" s="109"/>
    </row>
    <row r="432" spans="1:13" ht="13.5" customHeight="1">
      <c r="A432" s="108"/>
      <c r="B432" s="109"/>
      <c r="C432" s="109"/>
      <c r="D432" s="109"/>
      <c r="E432" s="109"/>
      <c r="F432" s="109"/>
      <c r="G432" s="109"/>
      <c r="H432" s="109"/>
      <c r="I432" s="109"/>
      <c r="J432" s="109"/>
      <c r="M432" s="109"/>
    </row>
    <row r="433" spans="1:13" ht="13.5" customHeight="1">
      <c r="A433" s="108"/>
      <c r="B433" s="109"/>
      <c r="C433" s="109"/>
      <c r="D433" s="109"/>
      <c r="E433" s="109"/>
      <c r="F433" s="109"/>
      <c r="G433" s="109"/>
      <c r="H433" s="109"/>
      <c r="I433" s="109"/>
      <c r="J433" s="109"/>
      <c r="M433" s="109"/>
    </row>
    <row r="434" spans="1:13" ht="13.5" customHeight="1">
      <c r="A434" s="108"/>
      <c r="B434" s="109"/>
      <c r="C434" s="109"/>
      <c r="D434" s="109"/>
      <c r="E434" s="109"/>
      <c r="F434" s="109"/>
      <c r="G434" s="109"/>
      <c r="H434" s="109"/>
      <c r="I434" s="109"/>
      <c r="J434" s="109"/>
      <c r="M434" s="109"/>
    </row>
    <row r="435" spans="1:13" ht="13.5" customHeight="1">
      <c r="A435" s="108"/>
      <c r="B435" s="109"/>
      <c r="C435" s="109"/>
      <c r="D435" s="109"/>
      <c r="E435" s="109"/>
      <c r="F435" s="109"/>
      <c r="G435" s="109"/>
      <c r="H435" s="109"/>
      <c r="I435" s="109"/>
      <c r="J435" s="109"/>
      <c r="M435" s="109"/>
    </row>
    <row r="436" spans="1:13" ht="13.5" customHeight="1">
      <c r="A436" s="108"/>
      <c r="B436" s="109"/>
      <c r="C436" s="109"/>
      <c r="D436" s="109"/>
      <c r="E436" s="109"/>
      <c r="F436" s="109"/>
      <c r="G436" s="109"/>
      <c r="H436" s="109"/>
      <c r="I436" s="109"/>
      <c r="J436" s="109"/>
      <c r="M436" s="109"/>
    </row>
    <row r="437" spans="1:13" ht="13.5" customHeight="1">
      <c r="A437" s="108"/>
      <c r="B437" s="109"/>
      <c r="C437" s="109"/>
      <c r="D437" s="109"/>
      <c r="E437" s="109"/>
      <c r="F437" s="109"/>
      <c r="G437" s="109"/>
      <c r="H437" s="109"/>
      <c r="I437" s="109"/>
      <c r="J437" s="109"/>
      <c r="M437" s="109"/>
    </row>
    <row r="438" spans="1:13" ht="13.5" customHeight="1">
      <c r="A438" s="108"/>
      <c r="B438" s="109"/>
      <c r="C438" s="109"/>
      <c r="D438" s="109"/>
      <c r="E438" s="109"/>
      <c r="F438" s="109"/>
      <c r="G438" s="109"/>
      <c r="H438" s="109"/>
      <c r="I438" s="109"/>
      <c r="J438" s="109"/>
      <c r="M438" s="109"/>
    </row>
    <row r="439" spans="1:13" ht="13.5" customHeight="1">
      <c r="A439" s="108"/>
      <c r="B439" s="109"/>
      <c r="C439" s="109"/>
      <c r="D439" s="109"/>
      <c r="E439" s="109"/>
      <c r="F439" s="109"/>
      <c r="G439" s="109"/>
      <c r="H439" s="109"/>
      <c r="I439" s="109"/>
      <c r="J439" s="109"/>
      <c r="M439" s="109"/>
    </row>
    <row r="440" spans="1:13" ht="13.5" customHeight="1">
      <c r="A440" s="108"/>
      <c r="B440" s="109"/>
      <c r="C440" s="109"/>
      <c r="D440" s="109"/>
      <c r="E440" s="109"/>
      <c r="F440" s="109"/>
      <c r="G440" s="109"/>
      <c r="H440" s="109"/>
      <c r="I440" s="109"/>
      <c r="J440" s="109"/>
      <c r="M440" s="109"/>
    </row>
    <row r="441" spans="1:13" ht="13.5" customHeight="1">
      <c r="A441" s="108"/>
      <c r="B441" s="109"/>
      <c r="C441" s="109"/>
      <c r="D441" s="109"/>
      <c r="E441" s="109"/>
      <c r="F441" s="109"/>
      <c r="G441" s="109"/>
      <c r="H441" s="109"/>
      <c r="I441" s="109"/>
      <c r="J441" s="109"/>
      <c r="M441" s="109"/>
    </row>
    <row r="442" spans="1:13" ht="13.5" customHeight="1">
      <c r="A442" s="108"/>
      <c r="B442" s="109"/>
      <c r="C442" s="109"/>
      <c r="D442" s="109"/>
      <c r="E442" s="109"/>
      <c r="F442" s="109"/>
      <c r="G442" s="109"/>
      <c r="H442" s="109"/>
      <c r="I442" s="109"/>
      <c r="J442" s="109"/>
      <c r="M442" s="109"/>
    </row>
    <row r="443" spans="1:13" ht="13.5" customHeight="1">
      <c r="A443" s="108"/>
      <c r="B443" s="109"/>
      <c r="C443" s="109"/>
      <c r="D443" s="109"/>
      <c r="E443" s="109"/>
      <c r="F443" s="109"/>
      <c r="G443" s="109"/>
      <c r="H443" s="109"/>
      <c r="I443" s="109"/>
      <c r="J443" s="109"/>
      <c r="M443" s="109"/>
    </row>
    <row r="444" spans="1:13" ht="13.5" customHeight="1">
      <c r="A444" s="108"/>
      <c r="B444" s="109"/>
      <c r="C444" s="109"/>
      <c r="D444" s="109"/>
      <c r="E444" s="109"/>
      <c r="F444" s="109"/>
      <c r="G444" s="109"/>
      <c r="H444" s="109"/>
      <c r="I444" s="109"/>
      <c r="J444" s="109"/>
      <c r="M444" s="109"/>
    </row>
    <row r="445" spans="1:13" ht="13.5" customHeight="1">
      <c r="A445" s="108"/>
      <c r="B445" s="109"/>
      <c r="C445" s="109"/>
      <c r="D445" s="109"/>
      <c r="E445" s="109"/>
      <c r="F445" s="109"/>
      <c r="G445" s="109"/>
      <c r="H445" s="109"/>
      <c r="I445" s="109"/>
      <c r="J445" s="109"/>
      <c r="M445" s="109"/>
    </row>
    <row r="446" spans="1:13" ht="13.5" customHeight="1">
      <c r="A446" s="108"/>
      <c r="B446" s="109"/>
      <c r="C446" s="109"/>
      <c r="D446" s="109"/>
      <c r="E446" s="109"/>
      <c r="F446" s="109"/>
      <c r="G446" s="109"/>
      <c r="H446" s="109"/>
      <c r="I446" s="109"/>
      <c r="J446" s="109"/>
      <c r="M446" s="109"/>
    </row>
    <row r="447" spans="1:13" ht="13.5" customHeight="1">
      <c r="A447" s="108"/>
      <c r="B447" s="109"/>
      <c r="C447" s="109"/>
      <c r="D447" s="109"/>
      <c r="E447" s="109"/>
      <c r="F447" s="109"/>
      <c r="G447" s="109"/>
      <c r="H447" s="109"/>
      <c r="I447" s="109"/>
      <c r="J447" s="109"/>
      <c r="M447" s="109"/>
    </row>
    <row r="448" spans="1:13" ht="13.5" customHeight="1">
      <c r="A448" s="108"/>
      <c r="B448" s="109"/>
      <c r="C448" s="109"/>
      <c r="D448" s="109"/>
      <c r="E448" s="109"/>
      <c r="F448" s="109"/>
      <c r="G448" s="109"/>
      <c r="H448" s="109"/>
      <c r="I448" s="109"/>
      <c r="J448" s="109"/>
      <c r="M448" s="109"/>
    </row>
    <row r="449" spans="1:13" ht="13.5" customHeight="1">
      <c r="A449" s="108"/>
      <c r="B449" s="109"/>
      <c r="C449" s="109"/>
      <c r="D449" s="109"/>
      <c r="E449" s="109"/>
      <c r="F449" s="109"/>
      <c r="G449" s="109"/>
      <c r="H449" s="109"/>
      <c r="I449" s="109"/>
      <c r="J449" s="109"/>
      <c r="M449" s="109"/>
    </row>
    <row r="450" spans="1:13" ht="13.5" customHeight="1">
      <c r="A450" s="108"/>
      <c r="B450" s="109"/>
      <c r="C450" s="109"/>
      <c r="D450" s="109"/>
      <c r="E450" s="109"/>
      <c r="F450" s="109"/>
      <c r="G450" s="109"/>
      <c r="H450" s="109"/>
      <c r="I450" s="109"/>
      <c r="J450" s="109"/>
      <c r="M450" s="109"/>
    </row>
    <row r="451" spans="1:13" ht="13.5" customHeight="1">
      <c r="A451" s="108"/>
      <c r="B451" s="109"/>
      <c r="C451" s="109"/>
      <c r="D451" s="109"/>
      <c r="E451" s="109"/>
      <c r="F451" s="109"/>
      <c r="G451" s="109"/>
      <c r="H451" s="109"/>
      <c r="I451" s="109"/>
      <c r="J451" s="109"/>
      <c r="M451" s="109"/>
    </row>
    <row r="452" spans="1:13" ht="13.5" customHeight="1">
      <c r="A452" s="108"/>
      <c r="B452" s="109"/>
      <c r="C452" s="109"/>
      <c r="D452" s="109"/>
      <c r="E452" s="109"/>
      <c r="F452" s="109"/>
      <c r="G452" s="109"/>
      <c r="H452" s="109"/>
      <c r="I452" s="109"/>
      <c r="J452" s="109"/>
      <c r="M452" s="109"/>
    </row>
    <row r="453" spans="1:13" ht="13.5" customHeight="1">
      <c r="A453" s="108"/>
      <c r="B453" s="109"/>
      <c r="C453" s="109"/>
      <c r="D453" s="109"/>
      <c r="E453" s="109"/>
      <c r="F453" s="109"/>
      <c r="G453" s="109"/>
      <c r="H453" s="109"/>
      <c r="I453" s="109"/>
      <c r="J453" s="109"/>
      <c r="M453" s="109"/>
    </row>
    <row r="454" spans="1:13" ht="13.5" customHeight="1">
      <c r="A454" s="108"/>
      <c r="B454" s="109"/>
      <c r="C454" s="109"/>
      <c r="D454" s="109"/>
      <c r="E454" s="109"/>
      <c r="F454" s="109"/>
      <c r="G454" s="109"/>
      <c r="H454" s="109"/>
      <c r="I454" s="109"/>
      <c r="J454" s="109"/>
      <c r="M454" s="109"/>
    </row>
    <row r="455" spans="1:13" ht="13.5" customHeight="1">
      <c r="A455" s="108"/>
      <c r="B455" s="109"/>
      <c r="C455" s="109"/>
      <c r="D455" s="109"/>
      <c r="E455" s="109"/>
      <c r="F455" s="109"/>
      <c r="G455" s="109"/>
      <c r="H455" s="109"/>
      <c r="I455" s="109"/>
      <c r="J455" s="109"/>
      <c r="M455" s="109"/>
    </row>
    <row r="456" spans="1:13" ht="13.5" customHeight="1">
      <c r="A456" s="108"/>
      <c r="B456" s="109"/>
      <c r="C456" s="109"/>
      <c r="D456" s="109"/>
      <c r="E456" s="109"/>
      <c r="F456" s="109"/>
      <c r="G456" s="109"/>
      <c r="H456" s="109"/>
      <c r="I456" s="109"/>
      <c r="J456" s="109"/>
      <c r="M456" s="109"/>
    </row>
    <row r="457" spans="1:13" ht="13.5" customHeight="1">
      <c r="A457" s="108"/>
      <c r="B457" s="109"/>
      <c r="C457" s="109"/>
      <c r="D457" s="109"/>
      <c r="E457" s="109"/>
      <c r="F457" s="109"/>
      <c r="G457" s="109"/>
      <c r="H457" s="109"/>
      <c r="I457" s="109"/>
      <c r="J457" s="109"/>
      <c r="M457" s="109"/>
    </row>
    <row r="458" spans="1:13" ht="13.5" customHeight="1">
      <c r="A458" s="108"/>
      <c r="B458" s="109"/>
      <c r="C458" s="109"/>
      <c r="D458" s="109"/>
      <c r="E458" s="109"/>
      <c r="F458" s="109"/>
      <c r="G458" s="109"/>
      <c r="H458" s="109"/>
      <c r="I458" s="109"/>
      <c r="J458" s="109"/>
      <c r="M458" s="109"/>
    </row>
    <row r="459" spans="1:13" ht="13.5" customHeight="1">
      <c r="A459" s="108"/>
      <c r="B459" s="109"/>
      <c r="C459" s="109"/>
      <c r="D459" s="109"/>
      <c r="E459" s="109"/>
      <c r="F459" s="109"/>
      <c r="G459" s="109"/>
      <c r="H459" s="109"/>
      <c r="I459" s="109"/>
      <c r="J459" s="109"/>
      <c r="M459" s="109"/>
    </row>
    <row r="460" spans="1:13" ht="13.5" customHeight="1">
      <c r="A460" s="108"/>
      <c r="B460" s="109"/>
      <c r="C460" s="109"/>
      <c r="D460" s="109"/>
      <c r="E460" s="109"/>
      <c r="F460" s="109"/>
      <c r="G460" s="109"/>
      <c r="H460" s="109"/>
      <c r="I460" s="109"/>
      <c r="J460" s="109"/>
      <c r="M460" s="109"/>
    </row>
    <row r="461" spans="1:13" ht="13.5" customHeight="1">
      <c r="A461" s="108"/>
      <c r="B461" s="109"/>
      <c r="C461" s="109"/>
      <c r="D461" s="109"/>
      <c r="E461" s="109"/>
      <c r="F461" s="109"/>
      <c r="G461" s="109"/>
      <c r="H461" s="109"/>
      <c r="I461" s="109"/>
      <c r="J461" s="109"/>
      <c r="M461" s="109"/>
    </row>
    <row r="462" spans="1:13" ht="13.5" customHeight="1">
      <c r="A462" s="108"/>
      <c r="B462" s="109"/>
      <c r="C462" s="109"/>
      <c r="D462" s="109"/>
      <c r="E462" s="109"/>
      <c r="F462" s="109"/>
      <c r="G462" s="109"/>
      <c r="H462" s="109"/>
      <c r="I462" s="109"/>
      <c r="J462" s="109"/>
      <c r="M462" s="109"/>
    </row>
    <row r="463" spans="1:13" ht="13.5" customHeight="1">
      <c r="A463" s="108"/>
      <c r="B463" s="109"/>
      <c r="C463" s="109"/>
      <c r="D463" s="109"/>
      <c r="E463" s="109"/>
      <c r="F463" s="109"/>
      <c r="G463" s="109"/>
      <c r="H463" s="109"/>
      <c r="I463" s="109"/>
      <c r="J463" s="109"/>
      <c r="M463" s="109"/>
    </row>
    <row r="464" spans="1:13" ht="13.5" customHeight="1">
      <c r="A464" s="108"/>
      <c r="B464" s="109"/>
      <c r="C464" s="109"/>
      <c r="D464" s="109"/>
      <c r="E464" s="109"/>
      <c r="F464" s="109"/>
      <c r="G464" s="109"/>
      <c r="H464" s="109"/>
      <c r="I464" s="109"/>
      <c r="J464" s="109"/>
      <c r="M464" s="109"/>
    </row>
    <row r="465" spans="1:13" ht="13.5" customHeight="1">
      <c r="A465" s="108"/>
      <c r="B465" s="109"/>
      <c r="C465" s="109"/>
      <c r="D465" s="109"/>
      <c r="E465" s="109"/>
      <c r="F465" s="109"/>
      <c r="G465" s="109"/>
      <c r="H465" s="109"/>
      <c r="I465" s="109"/>
      <c r="J465" s="109"/>
      <c r="M465" s="109"/>
    </row>
    <row r="466" spans="1:13" ht="13.5" customHeight="1">
      <c r="A466" s="108"/>
      <c r="B466" s="109"/>
      <c r="C466" s="109"/>
      <c r="D466" s="109"/>
      <c r="E466" s="109"/>
      <c r="F466" s="109"/>
      <c r="G466" s="109"/>
      <c r="H466" s="109"/>
      <c r="I466" s="109"/>
      <c r="J466" s="109"/>
      <c r="M466" s="109"/>
    </row>
    <row r="467" spans="1:13" ht="13.5" customHeight="1">
      <c r="A467" s="108"/>
      <c r="B467" s="109"/>
      <c r="C467" s="109"/>
      <c r="D467" s="109"/>
      <c r="E467" s="109"/>
      <c r="F467" s="109"/>
      <c r="G467" s="109"/>
      <c r="H467" s="109"/>
      <c r="I467" s="109"/>
      <c r="J467" s="109"/>
      <c r="M467" s="109"/>
    </row>
    <row r="468" spans="1:13" ht="13.5" customHeight="1">
      <c r="A468" s="108"/>
      <c r="B468" s="109"/>
      <c r="C468" s="109"/>
      <c r="D468" s="109"/>
      <c r="E468" s="109"/>
      <c r="F468" s="109"/>
      <c r="G468" s="109"/>
      <c r="H468" s="109"/>
      <c r="I468" s="109"/>
      <c r="J468" s="109"/>
      <c r="M468" s="109"/>
    </row>
    <row r="469" spans="1:13" ht="13.5" customHeight="1">
      <c r="A469" s="108"/>
      <c r="B469" s="109"/>
      <c r="C469" s="109"/>
      <c r="D469" s="109"/>
      <c r="E469" s="109"/>
      <c r="F469" s="109"/>
      <c r="G469" s="109"/>
      <c r="H469" s="109"/>
      <c r="I469" s="109"/>
      <c r="J469" s="109"/>
      <c r="M469" s="109"/>
    </row>
    <row r="470" spans="1:13" ht="13.5" customHeight="1">
      <c r="A470" s="108"/>
      <c r="B470" s="109"/>
      <c r="C470" s="109"/>
      <c r="D470" s="109"/>
      <c r="E470" s="109"/>
      <c r="F470" s="109"/>
      <c r="G470" s="109"/>
      <c r="H470" s="109"/>
      <c r="I470" s="109"/>
      <c r="J470" s="109"/>
      <c r="M470" s="109"/>
    </row>
    <row r="471" spans="1:13" ht="13.5" customHeight="1">
      <c r="A471" s="108"/>
      <c r="B471" s="109"/>
      <c r="C471" s="109"/>
      <c r="D471" s="109"/>
      <c r="E471" s="109"/>
      <c r="F471" s="109"/>
      <c r="G471" s="109"/>
      <c r="H471" s="109"/>
      <c r="I471" s="109"/>
      <c r="J471" s="109"/>
      <c r="M471" s="109"/>
    </row>
    <row r="472" spans="1:13" ht="13.5" customHeight="1">
      <c r="A472" s="108"/>
      <c r="B472" s="109"/>
      <c r="C472" s="109"/>
      <c r="D472" s="109"/>
      <c r="E472" s="109"/>
      <c r="F472" s="109"/>
      <c r="G472" s="109"/>
      <c r="H472" s="109"/>
      <c r="I472" s="109"/>
      <c r="J472" s="109"/>
      <c r="M472" s="109"/>
    </row>
    <row r="473" spans="1:13" ht="13.5" customHeight="1">
      <c r="A473" s="108"/>
      <c r="B473" s="109"/>
      <c r="C473" s="109"/>
      <c r="D473" s="109"/>
      <c r="E473" s="109"/>
      <c r="F473" s="109"/>
      <c r="G473" s="109"/>
      <c r="H473" s="109"/>
      <c r="I473" s="109"/>
      <c r="J473" s="109"/>
      <c r="M473" s="109"/>
    </row>
    <row r="474" spans="1:13" ht="13.5" customHeight="1">
      <c r="A474" s="108"/>
      <c r="B474" s="109"/>
      <c r="C474" s="109"/>
      <c r="D474" s="109"/>
      <c r="E474" s="109"/>
      <c r="F474" s="109"/>
      <c r="G474" s="109"/>
      <c r="H474" s="109"/>
      <c r="I474" s="109"/>
      <c r="J474" s="109"/>
      <c r="M474" s="109"/>
    </row>
    <row r="475" spans="1:13" ht="13.5" customHeight="1">
      <c r="A475" s="108"/>
      <c r="B475" s="109"/>
      <c r="C475" s="109"/>
      <c r="D475" s="109"/>
      <c r="E475" s="109"/>
      <c r="F475" s="109"/>
      <c r="G475" s="109"/>
      <c r="H475" s="109"/>
      <c r="I475" s="109"/>
      <c r="J475" s="109"/>
      <c r="M475" s="109"/>
    </row>
    <row r="476" spans="1:13" ht="13.5" customHeight="1">
      <c r="A476" s="108"/>
      <c r="B476" s="109"/>
      <c r="C476" s="109"/>
      <c r="D476" s="109"/>
      <c r="E476" s="109"/>
      <c r="F476" s="109"/>
      <c r="G476" s="109"/>
      <c r="H476" s="109"/>
      <c r="I476" s="109"/>
      <c r="J476" s="109"/>
      <c r="M476" s="109"/>
    </row>
    <row r="477" spans="1:13" ht="13.5" customHeight="1">
      <c r="A477" s="108"/>
      <c r="B477" s="109"/>
      <c r="C477" s="109"/>
      <c r="D477" s="109"/>
      <c r="E477" s="109"/>
      <c r="F477" s="109"/>
      <c r="G477" s="109"/>
      <c r="H477" s="109"/>
      <c r="I477" s="109"/>
      <c r="J477" s="109"/>
      <c r="M477" s="109"/>
    </row>
    <row r="478" spans="1:13" ht="13.5" customHeight="1">
      <c r="A478" s="108"/>
      <c r="B478" s="109"/>
      <c r="C478" s="109"/>
      <c r="D478" s="109"/>
      <c r="E478" s="109"/>
      <c r="F478" s="109"/>
      <c r="G478" s="109"/>
      <c r="H478" s="109"/>
      <c r="I478" s="109"/>
      <c r="J478" s="109"/>
      <c r="M478" s="109"/>
    </row>
    <row r="479" spans="1:13" ht="13.5" customHeight="1">
      <c r="A479" s="108"/>
      <c r="B479" s="109"/>
      <c r="C479" s="109"/>
      <c r="D479" s="109"/>
      <c r="E479" s="109"/>
      <c r="F479" s="109"/>
      <c r="G479" s="109"/>
      <c r="H479" s="109"/>
      <c r="I479" s="109"/>
      <c r="J479" s="109"/>
      <c r="M479" s="109"/>
    </row>
    <row r="480" spans="1:13" ht="13.5" customHeight="1">
      <c r="A480" s="108"/>
      <c r="B480" s="109"/>
      <c r="C480" s="109"/>
      <c r="D480" s="109"/>
      <c r="E480" s="109"/>
      <c r="F480" s="109"/>
      <c r="G480" s="109"/>
      <c r="H480" s="109"/>
      <c r="I480" s="109"/>
      <c r="J480" s="109"/>
      <c r="M480" s="109"/>
    </row>
    <row r="481" spans="1:13" ht="13.5" customHeight="1">
      <c r="A481" s="108"/>
      <c r="B481" s="109"/>
      <c r="C481" s="109"/>
      <c r="D481" s="109"/>
      <c r="E481" s="109"/>
      <c r="F481" s="109"/>
      <c r="G481" s="109"/>
      <c r="H481" s="109"/>
      <c r="I481" s="109"/>
      <c r="J481" s="109"/>
      <c r="M481" s="109"/>
    </row>
    <row r="482" spans="1:13" ht="13.5" customHeight="1">
      <c r="A482" s="108"/>
      <c r="B482" s="109"/>
      <c r="C482" s="109"/>
      <c r="D482" s="109"/>
      <c r="E482" s="109"/>
      <c r="F482" s="109"/>
      <c r="G482" s="109"/>
      <c r="H482" s="109"/>
      <c r="I482" s="109"/>
      <c r="J482" s="109"/>
      <c r="M482" s="109"/>
    </row>
    <row r="483" spans="1:13" ht="13.5" customHeight="1">
      <c r="A483" s="108"/>
      <c r="B483" s="109"/>
      <c r="C483" s="109"/>
      <c r="D483" s="109"/>
      <c r="E483" s="109"/>
      <c r="F483" s="109"/>
      <c r="G483" s="109"/>
      <c r="H483" s="109"/>
      <c r="I483" s="109"/>
      <c r="J483" s="109"/>
      <c r="M483" s="109"/>
    </row>
    <row r="484" spans="1:13" ht="13.5" customHeight="1">
      <c r="A484" s="108"/>
      <c r="B484" s="109"/>
      <c r="C484" s="109"/>
      <c r="D484" s="109"/>
      <c r="E484" s="109"/>
      <c r="F484" s="109"/>
      <c r="G484" s="109"/>
      <c r="H484" s="109"/>
      <c r="I484" s="109"/>
      <c r="J484" s="109"/>
      <c r="M484" s="109"/>
    </row>
    <row r="485" spans="1:13" ht="13.5" customHeight="1">
      <c r="A485" s="108"/>
      <c r="B485" s="109"/>
      <c r="C485" s="109"/>
      <c r="D485" s="109"/>
      <c r="E485" s="109"/>
      <c r="F485" s="109"/>
      <c r="G485" s="109"/>
      <c r="H485" s="109"/>
      <c r="I485" s="109"/>
      <c r="J485" s="109"/>
      <c r="M485" s="109"/>
    </row>
    <row r="486" spans="1:13" ht="13.5" customHeight="1">
      <c r="A486" s="108"/>
      <c r="B486" s="109"/>
      <c r="C486" s="109"/>
      <c r="D486" s="109"/>
      <c r="E486" s="109"/>
      <c r="F486" s="109"/>
      <c r="G486" s="109"/>
      <c r="H486" s="109"/>
      <c r="I486" s="109"/>
      <c r="J486" s="109"/>
      <c r="M486" s="109"/>
    </row>
    <row r="487" spans="1:13" ht="13.5" customHeight="1">
      <c r="A487" s="108"/>
      <c r="B487" s="109"/>
      <c r="C487" s="109"/>
      <c r="D487" s="109"/>
      <c r="E487" s="109"/>
      <c r="F487" s="109"/>
      <c r="G487" s="109"/>
      <c r="H487" s="109"/>
      <c r="I487" s="109"/>
      <c r="J487" s="109"/>
      <c r="M487" s="109"/>
    </row>
    <row r="488" spans="1:13" ht="13.5" customHeight="1">
      <c r="A488" s="108"/>
      <c r="B488" s="109"/>
      <c r="C488" s="109"/>
      <c r="D488" s="109"/>
      <c r="E488" s="109"/>
      <c r="F488" s="109"/>
      <c r="G488" s="109"/>
      <c r="H488" s="109"/>
      <c r="I488" s="109"/>
      <c r="J488" s="109"/>
      <c r="M488" s="109"/>
    </row>
    <row r="489" spans="1:13" ht="13.5" customHeight="1">
      <c r="A489" s="108"/>
      <c r="B489" s="109"/>
      <c r="C489" s="109"/>
      <c r="D489" s="109"/>
      <c r="E489" s="109"/>
      <c r="F489" s="109"/>
      <c r="G489" s="109"/>
      <c r="H489" s="109"/>
      <c r="I489" s="109"/>
      <c r="J489" s="109"/>
      <c r="M489" s="109"/>
    </row>
    <row r="490" spans="1:13" ht="13.5" customHeight="1">
      <c r="A490" s="108"/>
      <c r="B490" s="109"/>
      <c r="C490" s="109"/>
      <c r="D490" s="109"/>
      <c r="E490" s="109"/>
      <c r="F490" s="109"/>
      <c r="G490" s="109"/>
      <c r="H490" s="109"/>
      <c r="I490" s="109"/>
      <c r="J490" s="109"/>
      <c r="M490" s="109"/>
    </row>
    <row r="491" spans="1:13" ht="13.5" customHeight="1">
      <c r="A491" s="108"/>
      <c r="B491" s="109"/>
      <c r="C491" s="109"/>
      <c r="D491" s="109"/>
      <c r="E491" s="109"/>
      <c r="F491" s="109"/>
      <c r="G491" s="109"/>
      <c r="H491" s="109"/>
      <c r="I491" s="109"/>
      <c r="J491" s="109"/>
      <c r="M491" s="109"/>
    </row>
    <row r="492" spans="1:13" ht="13.5" customHeight="1">
      <c r="A492" s="108"/>
      <c r="B492" s="109"/>
      <c r="C492" s="109"/>
      <c r="D492" s="109"/>
      <c r="E492" s="109"/>
      <c r="F492" s="109"/>
      <c r="G492" s="109"/>
      <c r="H492" s="109"/>
      <c r="I492" s="109"/>
      <c r="J492" s="109"/>
      <c r="M492" s="109"/>
    </row>
    <row r="493" spans="1:13" ht="13.5" customHeight="1">
      <c r="A493" s="108"/>
      <c r="B493" s="109"/>
      <c r="C493" s="109"/>
      <c r="D493" s="109"/>
      <c r="E493" s="109"/>
      <c r="F493" s="109"/>
      <c r="G493" s="109"/>
      <c r="H493" s="109"/>
      <c r="I493" s="109"/>
      <c r="J493" s="109"/>
      <c r="M493" s="109"/>
    </row>
    <row r="494" spans="1:13" ht="13.5" customHeight="1">
      <c r="A494" s="108"/>
      <c r="B494" s="109"/>
      <c r="C494" s="109"/>
      <c r="D494" s="109"/>
      <c r="E494" s="109"/>
      <c r="F494" s="109"/>
      <c r="G494" s="109"/>
      <c r="H494" s="109"/>
      <c r="I494" s="109"/>
      <c r="J494" s="109"/>
      <c r="M494" s="109"/>
    </row>
    <row r="495" spans="1:13" ht="13.5" customHeight="1">
      <c r="A495" s="108"/>
      <c r="B495" s="109"/>
      <c r="C495" s="109"/>
      <c r="D495" s="109"/>
      <c r="E495" s="109"/>
      <c r="F495" s="109"/>
      <c r="G495" s="109"/>
      <c r="H495" s="109"/>
      <c r="I495" s="109"/>
      <c r="J495" s="109"/>
      <c r="M495" s="109"/>
    </row>
    <row r="496" spans="1:13" ht="13.5" customHeight="1">
      <c r="A496" s="108"/>
      <c r="B496" s="109"/>
      <c r="C496" s="109"/>
      <c r="D496" s="109"/>
      <c r="E496" s="109"/>
      <c r="F496" s="109"/>
      <c r="G496" s="109"/>
      <c r="H496" s="109"/>
      <c r="I496" s="109"/>
      <c r="J496" s="109"/>
      <c r="M496" s="109"/>
    </row>
    <row r="497" spans="1:13" ht="13.5" customHeight="1">
      <c r="A497" s="108"/>
      <c r="B497" s="109"/>
      <c r="C497" s="109"/>
      <c r="D497" s="109"/>
      <c r="E497" s="109"/>
      <c r="F497" s="109"/>
      <c r="G497" s="109"/>
      <c r="H497" s="109"/>
      <c r="I497" s="109"/>
      <c r="J497" s="109"/>
      <c r="M497" s="109"/>
    </row>
    <row r="498" spans="1:13" ht="13.5" customHeight="1">
      <c r="A498" s="108"/>
      <c r="B498" s="109"/>
      <c r="C498" s="109"/>
      <c r="D498" s="109"/>
      <c r="E498" s="109"/>
      <c r="F498" s="109"/>
      <c r="G498" s="109"/>
      <c r="H498" s="109"/>
      <c r="I498" s="109"/>
      <c r="J498" s="109"/>
      <c r="M498" s="109"/>
    </row>
    <row r="499" spans="1:13" ht="13.5" customHeight="1">
      <c r="A499" s="108"/>
      <c r="B499" s="109"/>
      <c r="C499" s="109"/>
      <c r="D499" s="109"/>
      <c r="E499" s="109"/>
      <c r="F499" s="109"/>
      <c r="G499" s="109"/>
      <c r="H499" s="109"/>
      <c r="I499" s="109"/>
      <c r="J499" s="109"/>
      <c r="M499" s="109"/>
    </row>
    <row r="500" spans="1:13" ht="13.5" customHeight="1">
      <c r="A500" s="108"/>
      <c r="B500" s="109"/>
      <c r="C500" s="109"/>
      <c r="D500" s="109"/>
      <c r="E500" s="109"/>
      <c r="F500" s="109"/>
      <c r="G500" s="109"/>
      <c r="H500" s="109"/>
      <c r="I500" s="109"/>
      <c r="J500" s="109"/>
      <c r="M500" s="109"/>
    </row>
    <row r="501" spans="1:13" ht="13.5" customHeight="1">
      <c r="A501" s="108"/>
      <c r="B501" s="109"/>
      <c r="C501" s="109"/>
      <c r="D501" s="109"/>
      <c r="E501" s="109"/>
      <c r="F501" s="109"/>
      <c r="G501" s="109"/>
      <c r="H501" s="109"/>
      <c r="I501" s="109"/>
      <c r="J501" s="109"/>
      <c r="M501" s="109"/>
    </row>
    <row r="502" spans="1:13" ht="13.5" customHeight="1">
      <c r="A502" s="108"/>
      <c r="B502" s="109"/>
      <c r="C502" s="109"/>
      <c r="D502" s="109"/>
      <c r="E502" s="109"/>
      <c r="F502" s="109"/>
      <c r="G502" s="109"/>
      <c r="H502" s="109"/>
      <c r="I502" s="109"/>
      <c r="J502" s="109"/>
      <c r="M502" s="109"/>
    </row>
    <row r="503" spans="1:13" ht="13.5" customHeight="1">
      <c r="A503" s="108"/>
      <c r="B503" s="109"/>
      <c r="C503" s="109"/>
      <c r="D503" s="109"/>
      <c r="E503" s="109"/>
      <c r="F503" s="109"/>
      <c r="G503" s="109"/>
      <c r="H503" s="109"/>
      <c r="I503" s="109"/>
      <c r="J503" s="109"/>
      <c r="M503" s="109"/>
    </row>
    <row r="504" spans="1:13" ht="13.5" customHeight="1">
      <c r="A504" s="108"/>
      <c r="B504" s="109"/>
      <c r="C504" s="109"/>
      <c r="D504" s="109"/>
      <c r="E504" s="109"/>
      <c r="F504" s="109"/>
      <c r="G504" s="109"/>
      <c r="H504" s="109"/>
      <c r="I504" s="109"/>
      <c r="J504" s="109"/>
      <c r="M504" s="109"/>
    </row>
    <row r="505" spans="1:13" ht="13.5" customHeight="1">
      <c r="A505" s="108"/>
      <c r="B505" s="109"/>
      <c r="C505" s="109"/>
      <c r="D505" s="109"/>
      <c r="E505" s="109"/>
      <c r="F505" s="109"/>
      <c r="G505" s="109"/>
      <c r="H505" s="109"/>
      <c r="I505" s="109"/>
      <c r="J505" s="109"/>
      <c r="M505" s="109"/>
    </row>
    <row r="506" spans="1:13" ht="13.5" customHeight="1">
      <c r="A506" s="108"/>
      <c r="B506" s="109"/>
      <c r="C506" s="109"/>
      <c r="D506" s="109"/>
      <c r="E506" s="109"/>
      <c r="F506" s="109"/>
      <c r="G506" s="109"/>
      <c r="H506" s="109"/>
      <c r="I506" s="109"/>
      <c r="J506" s="109"/>
      <c r="M506" s="109"/>
    </row>
    <row r="507" spans="1:13" ht="13.5" customHeight="1">
      <c r="A507" s="108"/>
      <c r="B507" s="109"/>
      <c r="C507" s="109"/>
      <c r="D507" s="109"/>
      <c r="E507" s="109"/>
      <c r="F507" s="109"/>
      <c r="G507" s="109"/>
      <c r="H507" s="109"/>
      <c r="I507" s="109"/>
      <c r="J507" s="109"/>
      <c r="M507" s="109"/>
    </row>
    <row r="508" spans="1:13" ht="13.5" customHeight="1">
      <c r="A508" s="108"/>
      <c r="B508" s="109"/>
      <c r="C508" s="109"/>
      <c r="D508" s="109"/>
      <c r="E508" s="109"/>
      <c r="F508" s="109"/>
      <c r="G508" s="109"/>
      <c r="H508" s="109"/>
      <c r="I508" s="109"/>
      <c r="J508" s="109"/>
      <c r="M508" s="109"/>
    </row>
    <row r="509" spans="1:13" ht="13.5" customHeight="1">
      <c r="A509" s="108"/>
      <c r="B509" s="109"/>
      <c r="C509" s="109"/>
      <c r="D509" s="109"/>
      <c r="E509" s="109"/>
      <c r="F509" s="109"/>
      <c r="G509" s="109"/>
      <c r="H509" s="109"/>
      <c r="I509" s="109"/>
      <c r="J509" s="109"/>
      <c r="M509" s="109"/>
    </row>
    <row r="510" spans="1:13" ht="13.5" customHeight="1">
      <c r="A510" s="108"/>
      <c r="B510" s="109"/>
      <c r="C510" s="109"/>
      <c r="D510" s="109"/>
      <c r="E510" s="109"/>
      <c r="F510" s="109"/>
      <c r="G510" s="109"/>
      <c r="H510" s="109"/>
      <c r="I510" s="109"/>
      <c r="J510" s="109"/>
      <c r="M510" s="109"/>
    </row>
    <row r="511" spans="1:13" ht="13.5" customHeight="1">
      <c r="A511" s="108"/>
      <c r="B511" s="109"/>
      <c r="C511" s="109"/>
      <c r="D511" s="109"/>
      <c r="E511" s="109"/>
      <c r="F511" s="109"/>
      <c r="G511" s="109"/>
      <c r="H511" s="109"/>
      <c r="I511" s="109"/>
      <c r="J511" s="109"/>
      <c r="M511" s="109"/>
    </row>
    <row r="512" spans="1:13" ht="13.5" customHeight="1">
      <c r="A512" s="108"/>
      <c r="B512" s="109"/>
      <c r="C512" s="109"/>
      <c r="D512" s="109"/>
      <c r="E512" s="109"/>
      <c r="F512" s="109"/>
      <c r="G512" s="109"/>
      <c r="H512" s="109"/>
      <c r="I512" s="109"/>
      <c r="J512" s="109"/>
      <c r="M512" s="109"/>
    </row>
    <row r="513" spans="1:13" ht="13.5" customHeight="1">
      <c r="A513" s="108"/>
      <c r="B513" s="109"/>
      <c r="C513" s="109"/>
      <c r="D513" s="109"/>
      <c r="E513" s="109"/>
      <c r="F513" s="109"/>
      <c r="G513" s="109"/>
      <c r="H513" s="109"/>
      <c r="I513" s="109"/>
      <c r="J513" s="109"/>
      <c r="M513" s="109"/>
    </row>
    <row r="514" spans="1:13" ht="13.5" customHeight="1">
      <c r="A514" s="108"/>
      <c r="B514" s="109"/>
      <c r="C514" s="109"/>
      <c r="D514" s="109"/>
      <c r="E514" s="109"/>
      <c r="F514" s="109"/>
      <c r="G514" s="109"/>
      <c r="H514" s="109"/>
      <c r="I514" s="109"/>
      <c r="J514" s="109"/>
      <c r="M514" s="109"/>
    </row>
    <row r="515" spans="1:13" ht="13.5" customHeight="1">
      <c r="A515" s="108"/>
      <c r="B515" s="109"/>
      <c r="C515" s="109"/>
      <c r="D515" s="109"/>
      <c r="E515" s="109"/>
      <c r="F515" s="109"/>
      <c r="G515" s="109"/>
      <c r="H515" s="109"/>
      <c r="I515" s="109"/>
      <c r="J515" s="109"/>
      <c r="M515" s="109"/>
    </row>
    <row r="516" spans="1:13" ht="13.5" customHeight="1">
      <c r="A516" s="108"/>
      <c r="B516" s="109"/>
      <c r="C516" s="109"/>
      <c r="D516" s="109"/>
      <c r="E516" s="109"/>
      <c r="F516" s="109"/>
      <c r="G516" s="109"/>
      <c r="H516" s="109"/>
      <c r="I516" s="109"/>
      <c r="J516" s="109"/>
      <c r="M516" s="109"/>
    </row>
    <row r="517" spans="1:13" ht="13.5" customHeight="1">
      <c r="A517" s="108"/>
      <c r="B517" s="109"/>
      <c r="C517" s="109"/>
      <c r="D517" s="109"/>
      <c r="E517" s="109"/>
      <c r="F517" s="109"/>
      <c r="G517" s="109"/>
      <c r="H517" s="109"/>
      <c r="I517" s="109"/>
      <c r="J517" s="109"/>
      <c r="M517" s="109"/>
    </row>
    <row r="518" spans="1:13" ht="13.5" customHeight="1">
      <c r="A518" s="108"/>
      <c r="B518" s="109"/>
      <c r="C518" s="109"/>
      <c r="D518" s="109"/>
      <c r="E518" s="109"/>
      <c r="F518" s="109"/>
      <c r="G518" s="109"/>
      <c r="H518" s="109"/>
      <c r="I518" s="109"/>
      <c r="J518" s="109"/>
      <c r="M518" s="109"/>
    </row>
    <row r="519" spans="1:13" ht="13.5" customHeight="1">
      <c r="A519" s="108"/>
      <c r="B519" s="109"/>
      <c r="C519" s="109"/>
      <c r="D519" s="109"/>
      <c r="E519" s="109"/>
      <c r="F519" s="109"/>
      <c r="G519" s="109"/>
      <c r="H519" s="109"/>
      <c r="I519" s="109"/>
      <c r="J519" s="109"/>
      <c r="M519" s="109"/>
    </row>
    <row r="520" spans="1:13" ht="13.5" customHeight="1">
      <c r="A520" s="108"/>
      <c r="B520" s="109"/>
      <c r="C520" s="109"/>
      <c r="D520" s="109"/>
      <c r="E520" s="109"/>
      <c r="F520" s="109"/>
      <c r="G520" s="109"/>
      <c r="H520" s="109"/>
      <c r="I520" s="109"/>
      <c r="J520" s="109"/>
      <c r="M520" s="109"/>
    </row>
    <row r="521" spans="1:13" ht="13.5" customHeight="1">
      <c r="A521" s="108"/>
      <c r="B521" s="109"/>
      <c r="C521" s="109"/>
      <c r="D521" s="109"/>
      <c r="E521" s="109"/>
      <c r="F521" s="109"/>
      <c r="G521" s="109"/>
      <c r="H521" s="109"/>
      <c r="I521" s="109"/>
      <c r="J521" s="109"/>
      <c r="M521" s="109"/>
    </row>
    <row r="522" spans="1:13" ht="13.5" customHeight="1">
      <c r="A522" s="108"/>
      <c r="B522" s="109"/>
      <c r="C522" s="109"/>
      <c r="D522" s="109"/>
      <c r="E522" s="109"/>
      <c r="F522" s="109"/>
      <c r="G522" s="109"/>
      <c r="H522" s="109"/>
      <c r="I522" s="109"/>
      <c r="J522" s="109"/>
      <c r="M522" s="109"/>
    </row>
    <row r="523" spans="1:13" ht="13.5" customHeight="1">
      <c r="A523" s="108"/>
      <c r="B523" s="109"/>
      <c r="C523" s="109"/>
      <c r="D523" s="109"/>
      <c r="E523" s="109"/>
      <c r="F523" s="109"/>
      <c r="G523" s="109"/>
      <c r="H523" s="109"/>
      <c r="I523" s="109"/>
      <c r="J523" s="109"/>
      <c r="M523" s="109"/>
    </row>
    <row r="524" spans="1:13" ht="13.5" customHeight="1">
      <c r="A524" s="108"/>
      <c r="B524" s="109"/>
      <c r="C524" s="109"/>
      <c r="D524" s="109"/>
      <c r="E524" s="109"/>
      <c r="F524" s="109"/>
      <c r="G524" s="109"/>
      <c r="H524" s="109"/>
      <c r="I524" s="109"/>
      <c r="J524" s="109"/>
      <c r="M524" s="109"/>
    </row>
    <row r="525" spans="1:13" ht="13.5" customHeight="1">
      <c r="A525" s="108"/>
      <c r="B525" s="109"/>
      <c r="C525" s="109"/>
      <c r="D525" s="109"/>
      <c r="E525" s="109"/>
      <c r="F525" s="109"/>
      <c r="G525" s="109"/>
      <c r="H525" s="109"/>
      <c r="I525" s="109"/>
      <c r="J525" s="109"/>
      <c r="M525" s="109"/>
    </row>
    <row r="526" spans="1:13" ht="13.5" customHeight="1">
      <c r="A526" s="108"/>
      <c r="B526" s="109"/>
      <c r="C526" s="109"/>
      <c r="D526" s="109"/>
      <c r="E526" s="109"/>
      <c r="F526" s="109"/>
      <c r="G526" s="109"/>
      <c r="H526" s="109"/>
      <c r="I526" s="109"/>
      <c r="J526" s="109"/>
      <c r="M526" s="109"/>
    </row>
    <row r="527" spans="1:13" ht="13.5" customHeight="1">
      <c r="A527" s="108"/>
      <c r="B527" s="109"/>
      <c r="C527" s="109"/>
      <c r="D527" s="109"/>
      <c r="E527" s="109"/>
      <c r="F527" s="109"/>
      <c r="G527" s="109"/>
      <c r="H527" s="109"/>
      <c r="I527" s="109"/>
      <c r="J527" s="109"/>
      <c r="M527" s="109"/>
    </row>
    <row r="528" spans="1:13" ht="13.5" customHeight="1">
      <c r="A528" s="108"/>
      <c r="B528" s="109"/>
      <c r="C528" s="109"/>
      <c r="D528" s="109"/>
      <c r="E528" s="109"/>
      <c r="F528" s="109"/>
      <c r="G528" s="109"/>
      <c r="H528" s="109"/>
      <c r="I528" s="109"/>
      <c r="J528" s="109"/>
      <c r="M528" s="109"/>
    </row>
    <row r="529" spans="1:13" ht="13.5" customHeight="1">
      <c r="A529" s="108"/>
      <c r="B529" s="109"/>
      <c r="C529" s="109"/>
      <c r="D529" s="109"/>
      <c r="E529" s="109"/>
      <c r="F529" s="109"/>
      <c r="G529" s="109"/>
      <c r="H529" s="109"/>
      <c r="I529" s="109"/>
      <c r="J529" s="109"/>
      <c r="M529" s="109"/>
    </row>
    <row r="530" spans="1:13" ht="13.5" customHeight="1">
      <c r="A530" s="108"/>
      <c r="B530" s="109"/>
      <c r="C530" s="109"/>
      <c r="D530" s="109"/>
      <c r="E530" s="109"/>
      <c r="F530" s="109"/>
      <c r="G530" s="109"/>
      <c r="H530" s="109"/>
      <c r="I530" s="109"/>
      <c r="J530" s="109"/>
      <c r="M530" s="109"/>
    </row>
    <row r="531" spans="1:13" ht="13.5" customHeight="1">
      <c r="A531" s="108"/>
      <c r="B531" s="109"/>
      <c r="C531" s="109"/>
      <c r="D531" s="109"/>
      <c r="E531" s="109"/>
      <c r="F531" s="109"/>
      <c r="G531" s="109"/>
      <c r="H531" s="109"/>
      <c r="I531" s="109"/>
      <c r="J531" s="109"/>
      <c r="M531" s="109"/>
    </row>
    <row r="532" spans="1:13" ht="13.5" customHeight="1">
      <c r="A532" s="108"/>
      <c r="B532" s="109"/>
      <c r="C532" s="109"/>
      <c r="D532" s="109"/>
      <c r="E532" s="109"/>
      <c r="F532" s="109"/>
      <c r="G532" s="109"/>
      <c r="H532" s="109"/>
      <c r="I532" s="109"/>
      <c r="J532" s="109"/>
      <c r="M532" s="109"/>
    </row>
    <row r="533" spans="1:13" ht="13.5" customHeight="1">
      <c r="A533" s="108"/>
      <c r="B533" s="109"/>
      <c r="C533" s="109"/>
      <c r="D533" s="109"/>
      <c r="E533" s="109"/>
      <c r="F533" s="109"/>
      <c r="G533" s="109"/>
      <c r="H533" s="109"/>
      <c r="I533" s="109"/>
      <c r="J533" s="109"/>
      <c r="M533" s="109"/>
    </row>
    <row r="534" spans="1:13" ht="13.5" customHeight="1">
      <c r="A534" s="108"/>
      <c r="B534" s="109"/>
      <c r="C534" s="109"/>
      <c r="D534" s="109"/>
      <c r="E534" s="109"/>
      <c r="F534" s="109"/>
      <c r="G534" s="109"/>
      <c r="H534" s="109"/>
      <c r="I534" s="109"/>
      <c r="J534" s="109"/>
      <c r="M534" s="109"/>
    </row>
    <row r="535" spans="1:13" ht="13.5" customHeight="1">
      <c r="A535" s="108"/>
      <c r="B535" s="109"/>
      <c r="C535" s="109"/>
      <c r="D535" s="109"/>
      <c r="E535" s="109"/>
      <c r="F535" s="109"/>
      <c r="G535" s="109"/>
      <c r="H535" s="109"/>
      <c r="I535" s="109"/>
      <c r="J535" s="109"/>
      <c r="M535" s="109"/>
    </row>
    <row r="536" spans="1:13" ht="13.5" customHeight="1">
      <c r="A536" s="108"/>
      <c r="B536" s="109"/>
      <c r="C536" s="109"/>
      <c r="D536" s="109"/>
      <c r="E536" s="109"/>
      <c r="F536" s="109"/>
      <c r="G536" s="109"/>
      <c r="H536" s="109"/>
      <c r="I536" s="109"/>
      <c r="J536" s="109"/>
      <c r="M536" s="109"/>
    </row>
    <row r="537" spans="1:13" ht="13.5" customHeight="1">
      <c r="A537" s="108"/>
      <c r="B537" s="109"/>
      <c r="C537" s="109"/>
      <c r="D537" s="109"/>
      <c r="E537" s="109"/>
      <c r="F537" s="109"/>
      <c r="G537" s="109"/>
      <c r="H537" s="109"/>
      <c r="I537" s="109"/>
      <c r="J537" s="109"/>
      <c r="M537" s="109"/>
    </row>
    <row r="538" spans="1:13" ht="13.5" customHeight="1">
      <c r="A538" s="108"/>
      <c r="B538" s="109"/>
      <c r="C538" s="109"/>
      <c r="D538" s="109"/>
      <c r="E538" s="109"/>
      <c r="F538" s="109"/>
      <c r="G538" s="109"/>
      <c r="H538" s="109"/>
      <c r="I538" s="109"/>
      <c r="J538" s="109"/>
      <c r="M538" s="109"/>
    </row>
    <row r="539" spans="1:13" ht="13.5" customHeight="1">
      <c r="A539" s="108"/>
      <c r="B539" s="109"/>
      <c r="C539" s="109"/>
      <c r="D539" s="109"/>
      <c r="E539" s="109"/>
      <c r="F539" s="109"/>
      <c r="G539" s="109"/>
      <c r="H539" s="109"/>
      <c r="I539" s="109"/>
      <c r="J539" s="109"/>
      <c r="M539" s="109"/>
    </row>
    <row r="540" spans="1:13" ht="13.5" customHeight="1">
      <c r="A540" s="108"/>
      <c r="B540" s="109"/>
      <c r="C540" s="109"/>
      <c r="D540" s="109"/>
      <c r="E540" s="109"/>
      <c r="F540" s="109"/>
      <c r="G540" s="109"/>
      <c r="H540" s="109"/>
      <c r="I540" s="109"/>
      <c r="J540" s="109"/>
      <c r="M540" s="109"/>
    </row>
    <row r="541" spans="1:13" ht="13.5" customHeight="1">
      <c r="A541" s="108"/>
      <c r="B541" s="109"/>
      <c r="C541" s="109"/>
      <c r="D541" s="109"/>
      <c r="E541" s="109"/>
      <c r="F541" s="109"/>
      <c r="G541" s="109"/>
      <c r="H541" s="109"/>
      <c r="I541" s="109"/>
      <c r="J541" s="109"/>
      <c r="M541" s="109"/>
    </row>
    <row r="542" spans="1:13" ht="13.5" customHeight="1">
      <c r="A542" s="108"/>
      <c r="B542" s="109"/>
      <c r="C542" s="109"/>
      <c r="D542" s="109"/>
      <c r="E542" s="109"/>
      <c r="F542" s="109"/>
      <c r="G542" s="109"/>
      <c r="H542" s="109"/>
      <c r="I542" s="109"/>
      <c r="J542" s="109"/>
      <c r="M542" s="109"/>
    </row>
    <row r="543" spans="1:13" ht="13.5" customHeight="1">
      <c r="A543" s="108"/>
      <c r="B543" s="109"/>
      <c r="C543" s="109"/>
      <c r="D543" s="109"/>
      <c r="E543" s="109"/>
      <c r="F543" s="109"/>
      <c r="G543" s="109"/>
      <c r="H543" s="109"/>
      <c r="I543" s="109"/>
      <c r="J543" s="109"/>
      <c r="M543" s="109"/>
    </row>
    <row r="544" spans="1:13" ht="13.5" customHeight="1">
      <c r="A544" s="108"/>
      <c r="B544" s="109"/>
      <c r="C544" s="109"/>
      <c r="D544" s="109"/>
      <c r="E544" s="109"/>
      <c r="F544" s="109"/>
      <c r="G544" s="109"/>
      <c r="H544" s="109"/>
      <c r="I544" s="109"/>
      <c r="J544" s="109"/>
      <c r="M544" s="109"/>
    </row>
    <row r="545" spans="1:13" ht="13.5" customHeight="1">
      <c r="A545" s="108"/>
      <c r="B545" s="109"/>
      <c r="C545" s="109"/>
      <c r="D545" s="109"/>
      <c r="E545" s="109"/>
      <c r="F545" s="109"/>
      <c r="G545" s="109"/>
      <c r="H545" s="109"/>
      <c r="I545" s="109"/>
      <c r="J545" s="109"/>
      <c r="M545" s="109"/>
    </row>
    <row r="546" spans="1:13" ht="13.5" customHeight="1">
      <c r="A546" s="108"/>
      <c r="B546" s="109"/>
      <c r="C546" s="109"/>
      <c r="D546" s="109"/>
      <c r="E546" s="109"/>
      <c r="F546" s="109"/>
      <c r="G546" s="109"/>
      <c r="H546" s="109"/>
      <c r="I546" s="109"/>
      <c r="J546" s="109"/>
      <c r="M546" s="109"/>
    </row>
    <row r="547" spans="1:13" ht="13.5" customHeight="1">
      <c r="A547" s="108"/>
      <c r="B547" s="109"/>
      <c r="C547" s="109"/>
      <c r="D547" s="109"/>
      <c r="E547" s="109"/>
      <c r="F547" s="109"/>
      <c r="G547" s="109"/>
      <c r="H547" s="109"/>
      <c r="I547" s="109"/>
      <c r="J547" s="109"/>
      <c r="M547" s="109"/>
    </row>
    <row r="548" spans="1:13" ht="13.5" customHeight="1">
      <c r="A548" s="108"/>
      <c r="B548" s="109"/>
      <c r="C548" s="109"/>
      <c r="D548" s="109"/>
      <c r="E548" s="109"/>
      <c r="F548" s="109"/>
      <c r="G548" s="109"/>
      <c r="H548" s="109"/>
      <c r="I548" s="109"/>
      <c r="J548" s="109"/>
      <c r="M548" s="109"/>
    </row>
    <row r="549" spans="1:13" ht="13.5" customHeight="1">
      <c r="A549" s="108"/>
      <c r="B549" s="109"/>
      <c r="C549" s="109"/>
      <c r="D549" s="109"/>
      <c r="E549" s="109"/>
      <c r="F549" s="109"/>
      <c r="G549" s="109"/>
      <c r="H549" s="109"/>
      <c r="I549" s="109"/>
      <c r="J549" s="109"/>
      <c r="M549" s="109"/>
    </row>
    <row r="550" spans="1:13" ht="13.5" customHeight="1">
      <c r="A550" s="108"/>
      <c r="B550" s="109"/>
      <c r="C550" s="109"/>
      <c r="D550" s="109"/>
      <c r="E550" s="109"/>
      <c r="F550" s="109"/>
      <c r="G550" s="109"/>
      <c r="H550" s="109"/>
      <c r="I550" s="109"/>
      <c r="J550" s="109"/>
      <c r="M550" s="109"/>
    </row>
    <row r="551" spans="1:13" ht="13.5" customHeight="1">
      <c r="A551" s="108"/>
      <c r="B551" s="109"/>
      <c r="C551" s="109"/>
      <c r="D551" s="109"/>
      <c r="E551" s="109"/>
      <c r="F551" s="109"/>
      <c r="G551" s="109"/>
      <c r="H551" s="109"/>
      <c r="I551" s="109"/>
      <c r="J551" s="109"/>
      <c r="M551" s="109"/>
    </row>
    <row r="552" spans="1:13" ht="13.5" customHeight="1">
      <c r="A552" s="108"/>
      <c r="B552" s="109"/>
      <c r="C552" s="109"/>
      <c r="D552" s="109"/>
      <c r="E552" s="109"/>
      <c r="F552" s="109"/>
      <c r="G552" s="109"/>
      <c r="H552" s="109"/>
      <c r="I552" s="109"/>
      <c r="J552" s="109"/>
      <c r="M552" s="109"/>
    </row>
    <row r="553" spans="1:13" ht="13.5" customHeight="1">
      <c r="A553" s="108"/>
      <c r="B553" s="109"/>
      <c r="C553" s="109"/>
      <c r="D553" s="109"/>
      <c r="E553" s="109"/>
      <c r="F553" s="109"/>
      <c r="G553" s="109"/>
      <c r="H553" s="109"/>
      <c r="I553" s="109"/>
      <c r="J553" s="109"/>
      <c r="M553" s="109"/>
    </row>
    <row r="554" spans="1:13" ht="13.5" customHeight="1">
      <c r="A554" s="108"/>
      <c r="B554" s="109"/>
      <c r="C554" s="109"/>
      <c r="D554" s="109"/>
      <c r="E554" s="109"/>
      <c r="F554" s="109"/>
      <c r="G554" s="109"/>
      <c r="H554" s="109"/>
      <c r="I554" s="109"/>
      <c r="J554" s="109"/>
      <c r="M554" s="109"/>
    </row>
    <row r="555" spans="1:13" ht="13.5" customHeight="1">
      <c r="A555" s="108"/>
      <c r="B555" s="109"/>
      <c r="C555" s="109"/>
      <c r="D555" s="109"/>
      <c r="E555" s="109"/>
      <c r="F555" s="109"/>
      <c r="G555" s="109"/>
      <c r="H555" s="109"/>
      <c r="I555" s="109"/>
      <c r="J555" s="109"/>
      <c r="M555" s="109"/>
    </row>
    <row r="556" spans="1:13" ht="13.5" customHeight="1">
      <c r="A556" s="108"/>
      <c r="B556" s="109"/>
      <c r="C556" s="109"/>
      <c r="D556" s="109"/>
      <c r="E556" s="109"/>
      <c r="F556" s="109"/>
      <c r="G556" s="109"/>
      <c r="H556" s="109"/>
      <c r="I556" s="109"/>
      <c r="J556" s="109"/>
      <c r="M556" s="109"/>
    </row>
    <row r="557" spans="1:13" ht="13.5" customHeight="1">
      <c r="A557" s="108"/>
      <c r="B557" s="109"/>
      <c r="C557" s="109"/>
      <c r="D557" s="109"/>
      <c r="E557" s="109"/>
      <c r="F557" s="109"/>
      <c r="G557" s="109"/>
      <c r="H557" s="109"/>
      <c r="I557" s="109"/>
      <c r="J557" s="109"/>
      <c r="M557" s="109"/>
    </row>
    <row r="558" spans="1:13" ht="13.5" customHeight="1">
      <c r="A558" s="108"/>
      <c r="B558" s="109"/>
      <c r="C558" s="109"/>
      <c r="D558" s="109"/>
      <c r="E558" s="109"/>
      <c r="F558" s="109"/>
      <c r="G558" s="109"/>
      <c r="H558" s="109"/>
      <c r="I558" s="109"/>
      <c r="J558" s="109"/>
      <c r="M558" s="109"/>
    </row>
    <row r="559" spans="1:13" ht="13.5" customHeight="1">
      <c r="A559" s="108"/>
      <c r="B559" s="109"/>
      <c r="C559" s="109"/>
      <c r="D559" s="109"/>
      <c r="E559" s="109"/>
      <c r="F559" s="109"/>
      <c r="G559" s="109"/>
      <c r="H559" s="109"/>
      <c r="I559" s="109"/>
      <c r="J559" s="109"/>
      <c r="M559" s="109"/>
    </row>
    <row r="560" spans="1:13" ht="13.5" customHeight="1">
      <c r="A560" s="108"/>
      <c r="B560" s="109"/>
      <c r="C560" s="109"/>
      <c r="D560" s="109"/>
      <c r="E560" s="109"/>
      <c r="F560" s="109"/>
      <c r="G560" s="109"/>
      <c r="H560" s="109"/>
      <c r="I560" s="109"/>
      <c r="J560" s="109"/>
      <c r="M560" s="109"/>
    </row>
    <row r="561" spans="1:13" ht="13.5" customHeight="1">
      <c r="A561" s="108"/>
      <c r="B561" s="109"/>
      <c r="C561" s="109"/>
      <c r="D561" s="109"/>
      <c r="E561" s="109"/>
      <c r="F561" s="109"/>
      <c r="G561" s="109"/>
      <c r="H561" s="109"/>
      <c r="I561" s="109"/>
      <c r="J561" s="109"/>
      <c r="M561" s="109"/>
    </row>
    <row r="562" spans="1:13" ht="13.5" customHeight="1">
      <c r="A562" s="108"/>
      <c r="B562" s="109"/>
      <c r="C562" s="109"/>
      <c r="D562" s="109"/>
      <c r="E562" s="109"/>
      <c r="F562" s="109"/>
      <c r="G562" s="109"/>
      <c r="H562" s="109"/>
      <c r="I562" s="109"/>
      <c r="J562" s="109"/>
      <c r="M562" s="109"/>
    </row>
    <row r="563" spans="1:13" ht="13.5" customHeight="1">
      <c r="A563" s="108"/>
      <c r="B563" s="109"/>
      <c r="C563" s="109"/>
      <c r="D563" s="109"/>
      <c r="E563" s="109"/>
      <c r="F563" s="109"/>
      <c r="G563" s="109"/>
      <c r="H563" s="109"/>
      <c r="I563" s="109"/>
      <c r="J563" s="109"/>
      <c r="M563" s="109"/>
    </row>
    <row r="564" spans="1:13" ht="13.5" customHeight="1">
      <c r="A564" s="108"/>
      <c r="B564" s="109"/>
      <c r="C564" s="109"/>
      <c r="D564" s="109"/>
      <c r="E564" s="109"/>
      <c r="F564" s="109"/>
      <c r="G564" s="109"/>
      <c r="H564" s="109"/>
      <c r="I564" s="109"/>
      <c r="J564" s="109"/>
      <c r="M564" s="109"/>
    </row>
    <row r="565" spans="1:13" ht="13.5" customHeight="1">
      <c r="A565" s="108"/>
      <c r="B565" s="109"/>
      <c r="C565" s="109"/>
      <c r="D565" s="109"/>
      <c r="E565" s="109"/>
      <c r="F565" s="109"/>
      <c r="G565" s="109"/>
      <c r="H565" s="109"/>
      <c r="I565" s="109"/>
      <c r="J565" s="109"/>
      <c r="M565" s="109"/>
    </row>
    <row r="566" spans="1:13" ht="13.5" customHeight="1">
      <c r="A566" s="108"/>
      <c r="B566" s="109"/>
      <c r="C566" s="109"/>
      <c r="D566" s="109"/>
      <c r="E566" s="109"/>
      <c r="F566" s="109"/>
      <c r="G566" s="109"/>
      <c r="H566" s="109"/>
      <c r="I566" s="109"/>
      <c r="J566" s="109"/>
      <c r="M566" s="109"/>
    </row>
    <row r="567" spans="1:13" ht="13.5" customHeight="1">
      <c r="A567" s="108"/>
      <c r="B567" s="109"/>
      <c r="C567" s="109"/>
      <c r="D567" s="109"/>
      <c r="E567" s="109"/>
      <c r="F567" s="109"/>
      <c r="G567" s="109"/>
      <c r="H567" s="109"/>
      <c r="I567" s="109"/>
      <c r="J567" s="109"/>
      <c r="M567" s="109"/>
    </row>
    <row r="568" spans="1:13" ht="13.5" customHeight="1">
      <c r="A568" s="108"/>
      <c r="B568" s="109"/>
      <c r="C568" s="109"/>
      <c r="D568" s="109"/>
      <c r="E568" s="109"/>
      <c r="F568" s="109"/>
      <c r="G568" s="109"/>
      <c r="H568" s="109"/>
      <c r="I568" s="109"/>
      <c r="J568" s="109"/>
      <c r="M568" s="109"/>
    </row>
    <row r="569" spans="1:13" ht="13.5" customHeight="1">
      <c r="A569" s="108"/>
      <c r="B569" s="109"/>
      <c r="C569" s="109"/>
      <c r="D569" s="109"/>
      <c r="E569" s="109"/>
      <c r="F569" s="109"/>
      <c r="G569" s="109"/>
      <c r="H569" s="109"/>
      <c r="I569" s="109"/>
      <c r="J569" s="109"/>
      <c r="M569" s="109"/>
    </row>
    <row r="570" spans="1:13" ht="13.5" customHeight="1">
      <c r="A570" s="108"/>
      <c r="B570" s="109"/>
      <c r="C570" s="109"/>
      <c r="D570" s="109"/>
      <c r="E570" s="109"/>
      <c r="F570" s="109"/>
      <c r="G570" s="109"/>
      <c r="H570" s="109"/>
      <c r="I570" s="109"/>
      <c r="J570" s="109"/>
      <c r="M570" s="109"/>
    </row>
    <row r="571" spans="1:13" ht="13.5" customHeight="1">
      <c r="A571" s="108"/>
      <c r="B571" s="109"/>
      <c r="C571" s="109"/>
      <c r="D571" s="109"/>
      <c r="E571" s="109"/>
      <c r="F571" s="109"/>
      <c r="G571" s="109"/>
      <c r="H571" s="109"/>
      <c r="I571" s="109"/>
      <c r="J571" s="109"/>
      <c r="M571" s="109"/>
    </row>
    <row r="572" spans="1:13" ht="13.5" customHeight="1">
      <c r="A572" s="108"/>
      <c r="B572" s="109"/>
      <c r="C572" s="109"/>
      <c r="D572" s="109"/>
      <c r="E572" s="109"/>
      <c r="F572" s="109"/>
      <c r="G572" s="109"/>
      <c r="H572" s="109"/>
      <c r="I572" s="109"/>
      <c r="J572" s="109"/>
      <c r="M572" s="109"/>
    </row>
    <row r="573" spans="1:13" ht="13.5" customHeight="1">
      <c r="A573" s="108"/>
      <c r="B573" s="109"/>
      <c r="C573" s="109"/>
      <c r="D573" s="109"/>
      <c r="E573" s="109"/>
      <c r="F573" s="109"/>
      <c r="G573" s="109"/>
      <c r="H573" s="109"/>
      <c r="I573" s="109"/>
      <c r="J573" s="109"/>
      <c r="M573" s="109"/>
    </row>
    <row r="574" spans="1:13" ht="13.5" customHeight="1">
      <c r="A574" s="108"/>
      <c r="B574" s="109"/>
      <c r="C574" s="109"/>
      <c r="D574" s="109"/>
      <c r="E574" s="109"/>
      <c r="F574" s="109"/>
      <c r="G574" s="109"/>
      <c r="H574" s="109"/>
      <c r="I574" s="109"/>
      <c r="J574" s="109"/>
      <c r="M574" s="109"/>
    </row>
    <row r="575" spans="1:13" ht="13.5" customHeight="1">
      <c r="A575" s="108"/>
      <c r="B575" s="109"/>
      <c r="C575" s="109"/>
      <c r="D575" s="109"/>
      <c r="E575" s="109"/>
      <c r="F575" s="109"/>
      <c r="G575" s="109"/>
      <c r="H575" s="109"/>
      <c r="I575" s="109"/>
      <c r="J575" s="109"/>
      <c r="M575" s="109"/>
    </row>
    <row r="576" spans="1:13" ht="13.5" customHeight="1">
      <c r="A576" s="108"/>
      <c r="B576" s="109"/>
      <c r="C576" s="109"/>
      <c r="D576" s="109"/>
      <c r="E576" s="109"/>
      <c r="F576" s="109"/>
      <c r="G576" s="109"/>
      <c r="H576" s="109"/>
      <c r="I576" s="109"/>
      <c r="J576" s="109"/>
      <c r="M576" s="109"/>
    </row>
    <row r="577" spans="1:13" ht="13.5" customHeight="1">
      <c r="A577" s="108"/>
      <c r="B577" s="109"/>
      <c r="C577" s="109"/>
      <c r="D577" s="109"/>
      <c r="E577" s="109"/>
      <c r="F577" s="109"/>
      <c r="G577" s="109"/>
      <c r="H577" s="109"/>
      <c r="I577" s="109"/>
      <c r="J577" s="109"/>
      <c r="M577" s="109"/>
    </row>
    <row r="578" spans="1:13" ht="13.5" customHeight="1">
      <c r="A578" s="108"/>
      <c r="B578" s="109"/>
      <c r="C578" s="109"/>
      <c r="D578" s="109"/>
      <c r="E578" s="109"/>
      <c r="F578" s="109"/>
      <c r="G578" s="109"/>
      <c r="H578" s="109"/>
      <c r="I578" s="109"/>
      <c r="J578" s="109"/>
      <c r="M578" s="109"/>
    </row>
    <row r="579" spans="1:13" ht="13.5" customHeight="1">
      <c r="A579" s="108"/>
      <c r="B579" s="109"/>
      <c r="C579" s="109"/>
      <c r="D579" s="109"/>
      <c r="E579" s="109"/>
      <c r="F579" s="109"/>
      <c r="G579" s="109"/>
      <c r="H579" s="109"/>
      <c r="I579" s="109"/>
      <c r="J579" s="109"/>
      <c r="M579" s="109"/>
    </row>
    <row r="580" spans="1:13" ht="13.5" customHeight="1">
      <c r="A580" s="108"/>
      <c r="B580" s="109"/>
      <c r="C580" s="109"/>
      <c r="D580" s="109"/>
      <c r="E580" s="109"/>
      <c r="F580" s="109"/>
      <c r="G580" s="109"/>
      <c r="H580" s="109"/>
      <c r="I580" s="109"/>
      <c r="J580" s="109"/>
      <c r="M580" s="109"/>
    </row>
    <row r="581" spans="1:13" ht="13.5" customHeight="1">
      <c r="A581" s="108"/>
      <c r="B581" s="109"/>
      <c r="C581" s="109"/>
      <c r="D581" s="109"/>
      <c r="E581" s="109"/>
      <c r="F581" s="109"/>
      <c r="G581" s="109"/>
      <c r="H581" s="109"/>
      <c r="I581" s="109"/>
      <c r="J581" s="109"/>
      <c r="M581" s="109"/>
    </row>
    <row r="582" spans="1:13" ht="13.5" customHeight="1">
      <c r="A582" s="108"/>
      <c r="B582" s="109"/>
      <c r="C582" s="109"/>
      <c r="D582" s="109"/>
      <c r="E582" s="109"/>
      <c r="F582" s="109"/>
      <c r="G582" s="109"/>
      <c r="H582" s="109"/>
      <c r="I582" s="109"/>
      <c r="J582" s="109"/>
      <c r="M582" s="109"/>
    </row>
    <row r="583" spans="1:13" ht="13.5" customHeight="1">
      <c r="A583" s="108"/>
      <c r="B583" s="109"/>
      <c r="C583" s="109"/>
      <c r="D583" s="109"/>
      <c r="E583" s="109"/>
      <c r="F583" s="109"/>
      <c r="G583" s="109"/>
      <c r="H583" s="109"/>
      <c r="I583" s="109"/>
      <c r="J583" s="109"/>
      <c r="M583" s="109"/>
    </row>
    <row r="584" spans="1:13" ht="13.5" customHeight="1">
      <c r="A584" s="108"/>
      <c r="B584" s="109"/>
      <c r="C584" s="109"/>
      <c r="D584" s="109"/>
      <c r="E584" s="109"/>
      <c r="F584" s="109"/>
      <c r="G584" s="109"/>
      <c r="H584" s="109"/>
      <c r="I584" s="109"/>
      <c r="J584" s="109"/>
      <c r="M584" s="109"/>
    </row>
    <row r="585" spans="1:13" ht="13.5" customHeight="1">
      <c r="A585" s="108"/>
      <c r="B585" s="109"/>
      <c r="C585" s="109"/>
      <c r="D585" s="109"/>
      <c r="E585" s="109"/>
      <c r="F585" s="109"/>
      <c r="G585" s="109"/>
      <c r="H585" s="109"/>
      <c r="I585" s="109"/>
      <c r="J585" s="109"/>
      <c r="M585" s="109"/>
    </row>
    <row r="586" spans="1:13" ht="13.5" customHeight="1">
      <c r="A586" s="108"/>
      <c r="B586" s="109"/>
      <c r="C586" s="109"/>
      <c r="D586" s="109"/>
      <c r="E586" s="109"/>
      <c r="F586" s="109"/>
      <c r="G586" s="109"/>
      <c r="H586" s="109"/>
      <c r="I586" s="109"/>
      <c r="J586" s="109"/>
      <c r="M586" s="109"/>
    </row>
    <row r="587" spans="1:13" ht="13.5" customHeight="1">
      <c r="A587" s="108"/>
      <c r="B587" s="109"/>
      <c r="C587" s="109"/>
      <c r="D587" s="109"/>
      <c r="E587" s="109"/>
      <c r="F587" s="109"/>
      <c r="G587" s="109"/>
      <c r="H587" s="109"/>
      <c r="I587" s="109"/>
      <c r="J587" s="109"/>
      <c r="M587" s="109"/>
    </row>
    <row r="588" spans="1:13" ht="13.5" customHeight="1">
      <c r="A588" s="108"/>
      <c r="B588" s="109"/>
      <c r="C588" s="109"/>
      <c r="D588" s="109"/>
      <c r="E588" s="109"/>
      <c r="F588" s="109"/>
      <c r="G588" s="109"/>
      <c r="H588" s="109"/>
      <c r="I588" s="109"/>
      <c r="J588" s="109"/>
      <c r="M588" s="109"/>
    </row>
    <row r="589" spans="1:13" ht="13.5" customHeight="1">
      <c r="A589" s="108"/>
      <c r="B589" s="109"/>
      <c r="C589" s="109"/>
      <c r="D589" s="109"/>
      <c r="E589" s="109"/>
      <c r="F589" s="109"/>
      <c r="G589" s="109"/>
      <c r="H589" s="109"/>
      <c r="I589" s="109"/>
      <c r="J589" s="109"/>
      <c r="M589" s="109"/>
    </row>
    <row r="590" spans="1:13" ht="13.5" customHeight="1">
      <c r="A590" s="108"/>
      <c r="B590" s="109"/>
      <c r="C590" s="109"/>
      <c r="D590" s="109"/>
      <c r="E590" s="109"/>
      <c r="F590" s="109"/>
      <c r="G590" s="109"/>
      <c r="H590" s="109"/>
      <c r="I590" s="109"/>
      <c r="J590" s="109"/>
      <c r="M590" s="109"/>
    </row>
    <row r="591" spans="1:13" ht="13.5" customHeight="1">
      <c r="A591" s="108"/>
      <c r="B591" s="109"/>
      <c r="C591" s="109"/>
      <c r="D591" s="109"/>
      <c r="E591" s="109"/>
      <c r="F591" s="109"/>
      <c r="G591" s="109"/>
      <c r="H591" s="109"/>
      <c r="I591" s="109"/>
      <c r="J591" s="109"/>
      <c r="M591" s="109"/>
    </row>
    <row r="592" spans="1:13" ht="13.5" customHeight="1">
      <c r="A592" s="108"/>
      <c r="B592" s="109"/>
      <c r="C592" s="109"/>
      <c r="D592" s="109"/>
      <c r="E592" s="109"/>
      <c r="F592" s="109"/>
      <c r="G592" s="109"/>
      <c r="H592" s="109"/>
      <c r="I592" s="109"/>
      <c r="J592" s="109"/>
      <c r="M592" s="109"/>
    </row>
    <row r="593" spans="1:13" ht="13.5" customHeight="1">
      <c r="A593" s="108"/>
      <c r="B593" s="109"/>
      <c r="C593" s="109"/>
      <c r="D593" s="109"/>
      <c r="E593" s="109"/>
      <c r="F593" s="109"/>
      <c r="G593" s="109"/>
      <c r="H593" s="109"/>
      <c r="I593" s="109"/>
      <c r="J593" s="109"/>
      <c r="M593" s="109"/>
    </row>
    <row r="594" spans="1:13" ht="13.5" customHeight="1">
      <c r="A594" s="108"/>
      <c r="B594" s="109"/>
      <c r="C594" s="109"/>
      <c r="D594" s="109"/>
      <c r="E594" s="109"/>
      <c r="F594" s="109"/>
      <c r="G594" s="109"/>
      <c r="H594" s="109"/>
      <c r="I594" s="109"/>
      <c r="J594" s="109"/>
      <c r="M594" s="109"/>
    </row>
    <row r="595" spans="1:13" ht="13.5" customHeight="1">
      <c r="A595" s="108"/>
      <c r="B595" s="109"/>
      <c r="C595" s="109"/>
      <c r="D595" s="109"/>
      <c r="E595" s="109"/>
      <c r="F595" s="109"/>
      <c r="G595" s="109"/>
      <c r="H595" s="109"/>
      <c r="I595" s="109"/>
      <c r="J595" s="109"/>
      <c r="M595" s="109"/>
    </row>
    <row r="596" spans="1:13" ht="13.5" customHeight="1">
      <c r="A596" s="108"/>
      <c r="B596" s="109"/>
      <c r="C596" s="109"/>
      <c r="D596" s="109"/>
      <c r="E596" s="109"/>
      <c r="F596" s="109"/>
      <c r="G596" s="109"/>
      <c r="H596" s="109"/>
      <c r="I596" s="109"/>
      <c r="J596" s="109"/>
      <c r="M596" s="109"/>
    </row>
    <row r="597" spans="1:13" ht="13.5" customHeight="1">
      <c r="A597" s="108"/>
      <c r="B597" s="109"/>
      <c r="C597" s="109"/>
      <c r="D597" s="109"/>
      <c r="E597" s="109"/>
      <c r="F597" s="109"/>
      <c r="G597" s="109"/>
      <c r="H597" s="109"/>
      <c r="I597" s="109"/>
      <c r="J597" s="109"/>
      <c r="M597" s="109"/>
    </row>
    <row r="598" spans="1:13" ht="13.5" customHeight="1">
      <c r="A598" s="108"/>
      <c r="B598" s="109"/>
      <c r="C598" s="109"/>
      <c r="D598" s="109"/>
      <c r="E598" s="109"/>
      <c r="F598" s="109"/>
      <c r="G598" s="109"/>
      <c r="H598" s="109"/>
      <c r="I598" s="109"/>
      <c r="J598" s="109"/>
      <c r="M598" s="109"/>
    </row>
    <row r="599" spans="1:13" ht="13.5" customHeight="1">
      <c r="A599" s="108"/>
      <c r="B599" s="109"/>
      <c r="C599" s="109"/>
      <c r="D599" s="109"/>
      <c r="E599" s="109"/>
      <c r="F599" s="109"/>
      <c r="G599" s="109"/>
      <c r="H599" s="109"/>
      <c r="I599" s="109"/>
      <c r="J599" s="109"/>
      <c r="M599" s="109"/>
    </row>
    <row r="600" spans="1:13" ht="13.5" customHeight="1">
      <c r="A600" s="108"/>
      <c r="B600" s="109"/>
      <c r="C600" s="109"/>
      <c r="D600" s="109"/>
      <c r="E600" s="109"/>
      <c r="F600" s="109"/>
      <c r="G600" s="109"/>
      <c r="H600" s="109"/>
      <c r="I600" s="109"/>
      <c r="J600" s="109"/>
      <c r="M600" s="109"/>
    </row>
    <row r="601" spans="1:13" ht="13.5" customHeight="1">
      <c r="A601" s="108"/>
      <c r="B601" s="109"/>
      <c r="C601" s="109"/>
      <c r="D601" s="109"/>
      <c r="E601" s="109"/>
      <c r="F601" s="109"/>
      <c r="G601" s="109"/>
      <c r="H601" s="109"/>
      <c r="I601" s="109"/>
      <c r="J601" s="109"/>
      <c r="M601" s="109"/>
    </row>
    <row r="602" spans="1:13" ht="13.5" customHeight="1">
      <c r="A602" s="108"/>
      <c r="B602" s="109"/>
      <c r="C602" s="109"/>
      <c r="D602" s="109"/>
      <c r="E602" s="109"/>
      <c r="F602" s="109"/>
      <c r="G602" s="109"/>
      <c r="H602" s="109"/>
      <c r="I602" s="109"/>
      <c r="J602" s="109"/>
      <c r="M602" s="109"/>
    </row>
    <row r="603" spans="1:13" ht="13.5" customHeight="1">
      <c r="A603" s="108"/>
      <c r="B603" s="109"/>
      <c r="C603" s="109"/>
      <c r="D603" s="109"/>
      <c r="E603" s="109"/>
      <c r="F603" s="109"/>
      <c r="G603" s="109"/>
      <c r="H603" s="109"/>
      <c r="I603" s="109"/>
      <c r="J603" s="109"/>
      <c r="M603" s="109"/>
    </row>
    <row r="604" spans="1:13" ht="13.5" customHeight="1">
      <c r="A604" s="108"/>
      <c r="B604" s="109"/>
      <c r="C604" s="109"/>
      <c r="D604" s="109"/>
      <c r="E604" s="109"/>
      <c r="F604" s="109"/>
      <c r="G604" s="109"/>
      <c r="H604" s="109"/>
      <c r="I604" s="109"/>
      <c r="J604" s="109"/>
      <c r="M604" s="109"/>
    </row>
    <row r="605" spans="1:13" ht="13.5" customHeight="1">
      <c r="A605" s="108"/>
      <c r="B605" s="109"/>
      <c r="C605" s="109"/>
      <c r="D605" s="109"/>
      <c r="E605" s="109"/>
      <c r="F605" s="109"/>
      <c r="G605" s="109"/>
      <c r="H605" s="109"/>
      <c r="I605" s="109"/>
      <c r="J605" s="109"/>
      <c r="M605" s="109"/>
    </row>
    <row r="606" spans="1:13" ht="13.5" customHeight="1">
      <c r="A606" s="108"/>
      <c r="B606" s="109"/>
      <c r="C606" s="109"/>
      <c r="D606" s="109"/>
      <c r="E606" s="109"/>
      <c r="F606" s="109"/>
      <c r="G606" s="109"/>
      <c r="H606" s="109"/>
      <c r="I606" s="109"/>
      <c r="J606" s="109"/>
      <c r="M606" s="109"/>
    </row>
    <row r="607" spans="1:13" ht="13.5" customHeight="1">
      <c r="A607" s="108"/>
      <c r="B607" s="109"/>
      <c r="C607" s="109"/>
      <c r="D607" s="109"/>
      <c r="E607" s="109"/>
      <c r="F607" s="109"/>
      <c r="G607" s="109"/>
      <c r="H607" s="109"/>
      <c r="I607" s="109"/>
      <c r="J607" s="109"/>
      <c r="M607" s="109"/>
    </row>
    <row r="608" spans="1:13" ht="13.5" customHeight="1">
      <c r="A608" s="108"/>
      <c r="B608" s="109"/>
      <c r="C608" s="109"/>
      <c r="D608" s="109"/>
      <c r="E608" s="109"/>
      <c r="F608" s="109"/>
      <c r="G608" s="109"/>
      <c r="H608" s="109"/>
      <c r="I608" s="109"/>
      <c r="J608" s="109"/>
      <c r="M608" s="109"/>
    </row>
    <row r="609" spans="1:13" ht="13.5" customHeight="1">
      <c r="A609" s="108"/>
      <c r="B609" s="109"/>
      <c r="C609" s="109"/>
      <c r="D609" s="109"/>
      <c r="E609" s="109"/>
      <c r="F609" s="109"/>
      <c r="G609" s="109"/>
      <c r="H609" s="109"/>
      <c r="I609" s="109"/>
      <c r="J609" s="109"/>
      <c r="M609" s="109"/>
    </row>
    <row r="610" spans="1:13" ht="13.5" customHeight="1">
      <c r="A610" s="108"/>
      <c r="B610" s="109"/>
      <c r="C610" s="109"/>
      <c r="D610" s="109"/>
      <c r="E610" s="109"/>
      <c r="F610" s="109"/>
      <c r="G610" s="109"/>
      <c r="H610" s="109"/>
      <c r="I610" s="109"/>
      <c r="J610" s="109"/>
      <c r="M610" s="109"/>
    </row>
    <row r="611" spans="1:13" ht="13.5" customHeight="1">
      <c r="A611" s="108"/>
      <c r="B611" s="109"/>
      <c r="C611" s="109"/>
      <c r="D611" s="109"/>
      <c r="E611" s="109"/>
      <c r="F611" s="109"/>
      <c r="G611" s="109"/>
      <c r="H611" s="109"/>
      <c r="I611" s="109"/>
      <c r="J611" s="109"/>
      <c r="M611" s="109"/>
    </row>
    <row r="612" spans="1:13" ht="13.5" customHeight="1">
      <c r="A612" s="108"/>
      <c r="B612" s="109"/>
      <c r="C612" s="109"/>
      <c r="D612" s="109"/>
      <c r="E612" s="109"/>
      <c r="F612" s="109"/>
      <c r="G612" s="109"/>
      <c r="H612" s="109"/>
      <c r="I612" s="109"/>
      <c r="J612" s="109"/>
      <c r="M612" s="109"/>
    </row>
    <row r="613" spans="1:13" ht="13.5" customHeight="1">
      <c r="A613" s="108"/>
      <c r="B613" s="109"/>
      <c r="C613" s="109"/>
      <c r="D613" s="109"/>
      <c r="E613" s="109"/>
      <c r="F613" s="109"/>
      <c r="G613" s="109"/>
      <c r="H613" s="109"/>
      <c r="I613" s="109"/>
      <c r="J613" s="109"/>
      <c r="M613" s="109"/>
    </row>
    <row r="614" spans="1:13" ht="13.5" customHeight="1">
      <c r="A614" s="108"/>
      <c r="B614" s="109"/>
      <c r="C614" s="109"/>
      <c r="D614" s="109"/>
      <c r="E614" s="109"/>
      <c r="F614" s="109"/>
      <c r="G614" s="109"/>
      <c r="H614" s="109"/>
      <c r="I614" s="109"/>
      <c r="J614" s="109"/>
      <c r="M614" s="109"/>
    </row>
    <row r="615" spans="1:13" ht="13.5" customHeight="1">
      <c r="A615" s="108"/>
      <c r="B615" s="109"/>
      <c r="C615" s="109"/>
      <c r="D615" s="109"/>
      <c r="E615" s="109"/>
      <c r="F615" s="109"/>
      <c r="G615" s="109"/>
      <c r="H615" s="109"/>
      <c r="I615" s="109"/>
      <c r="J615" s="109"/>
      <c r="M615" s="109"/>
    </row>
    <row r="616" spans="1:13" ht="13.5" customHeight="1">
      <c r="A616" s="108"/>
      <c r="B616" s="109"/>
      <c r="C616" s="109"/>
      <c r="D616" s="109"/>
      <c r="E616" s="109"/>
      <c r="F616" s="109"/>
      <c r="G616" s="109"/>
      <c r="H616" s="109"/>
      <c r="I616" s="109"/>
      <c r="J616" s="109"/>
      <c r="M616" s="109"/>
    </row>
    <row r="617" spans="1:13" ht="13.5" customHeight="1">
      <c r="A617" s="108"/>
      <c r="B617" s="109"/>
      <c r="C617" s="109"/>
      <c r="D617" s="109"/>
      <c r="E617" s="109"/>
      <c r="F617" s="109"/>
      <c r="G617" s="109"/>
      <c r="H617" s="109"/>
      <c r="I617" s="109"/>
      <c r="J617" s="109"/>
      <c r="M617" s="109"/>
    </row>
    <row r="618" spans="1:13" ht="13.5" customHeight="1">
      <c r="A618" s="108"/>
      <c r="B618" s="109"/>
      <c r="C618" s="109"/>
      <c r="D618" s="109"/>
      <c r="E618" s="109"/>
      <c r="F618" s="109"/>
      <c r="G618" s="109"/>
      <c r="H618" s="109"/>
      <c r="I618" s="109"/>
      <c r="J618" s="109"/>
      <c r="M618" s="109"/>
    </row>
    <row r="619" spans="1:13" ht="13.5" customHeight="1">
      <c r="A619" s="108"/>
      <c r="B619" s="109"/>
      <c r="C619" s="109"/>
      <c r="D619" s="109"/>
      <c r="E619" s="109"/>
      <c r="F619" s="109"/>
      <c r="G619" s="109"/>
      <c r="H619" s="109"/>
      <c r="I619" s="109"/>
      <c r="J619" s="109"/>
      <c r="M619" s="109"/>
    </row>
    <row r="620" spans="1:13" ht="13.5" customHeight="1">
      <c r="A620" s="108"/>
      <c r="B620" s="109"/>
      <c r="C620" s="109"/>
      <c r="D620" s="109"/>
      <c r="E620" s="109"/>
      <c r="F620" s="109"/>
      <c r="G620" s="109"/>
      <c r="H620" s="109"/>
      <c r="I620" s="109"/>
      <c r="J620" s="109"/>
      <c r="M620" s="109"/>
    </row>
    <row r="621" spans="1:13" ht="13.5" customHeight="1">
      <c r="A621" s="108"/>
      <c r="B621" s="109"/>
      <c r="C621" s="109"/>
      <c r="D621" s="109"/>
      <c r="E621" s="109"/>
      <c r="F621" s="109"/>
      <c r="G621" s="109"/>
      <c r="H621" s="109"/>
      <c r="I621" s="109"/>
      <c r="J621" s="109"/>
      <c r="M621" s="109"/>
    </row>
    <row r="622" spans="1:13" ht="13.5" customHeight="1">
      <c r="A622" s="108"/>
      <c r="B622" s="109"/>
      <c r="C622" s="109"/>
      <c r="D622" s="109"/>
      <c r="E622" s="109"/>
      <c r="F622" s="109"/>
      <c r="G622" s="109"/>
      <c r="H622" s="109"/>
      <c r="I622" s="109"/>
      <c r="J622" s="109"/>
      <c r="M622" s="109"/>
    </row>
    <row r="623" spans="1:13" ht="13.5" customHeight="1">
      <c r="A623" s="108"/>
      <c r="B623" s="109"/>
      <c r="C623" s="109"/>
      <c r="D623" s="109"/>
      <c r="E623" s="109"/>
      <c r="F623" s="109"/>
      <c r="G623" s="109"/>
      <c r="H623" s="109"/>
      <c r="I623" s="109"/>
      <c r="J623" s="109"/>
      <c r="M623" s="109"/>
    </row>
    <row r="624" spans="1:13" ht="13.5" customHeight="1">
      <c r="A624" s="108"/>
      <c r="B624" s="109"/>
      <c r="C624" s="109"/>
      <c r="D624" s="109"/>
      <c r="E624" s="109"/>
      <c r="F624" s="109"/>
      <c r="G624" s="109"/>
      <c r="H624" s="109"/>
      <c r="I624" s="109"/>
      <c r="J624" s="109"/>
      <c r="M624" s="109"/>
    </row>
    <row r="625" spans="1:13" ht="13.5" customHeight="1">
      <c r="A625" s="108"/>
      <c r="B625" s="109"/>
      <c r="C625" s="109"/>
      <c r="D625" s="109"/>
      <c r="E625" s="109"/>
      <c r="F625" s="109"/>
      <c r="G625" s="109"/>
      <c r="H625" s="109"/>
      <c r="I625" s="109"/>
      <c r="J625" s="109"/>
      <c r="M625" s="109"/>
    </row>
    <row r="626" spans="1:13" ht="13.5" customHeight="1">
      <c r="A626" s="108"/>
      <c r="B626" s="109"/>
      <c r="C626" s="109"/>
      <c r="D626" s="109"/>
      <c r="E626" s="109"/>
      <c r="F626" s="109"/>
      <c r="G626" s="109"/>
      <c r="H626" s="109"/>
      <c r="I626" s="109"/>
      <c r="J626" s="109"/>
      <c r="M626" s="109"/>
    </row>
    <row r="627" spans="1:13" ht="13.5" customHeight="1">
      <c r="A627" s="108"/>
      <c r="B627" s="109"/>
      <c r="C627" s="109"/>
      <c r="D627" s="109"/>
      <c r="E627" s="109"/>
      <c r="F627" s="109"/>
      <c r="G627" s="109"/>
      <c r="H627" s="109"/>
      <c r="I627" s="109"/>
      <c r="J627" s="109"/>
      <c r="M627" s="109"/>
    </row>
    <row r="628" spans="1:13" ht="13.5" customHeight="1">
      <c r="A628" s="108"/>
      <c r="B628" s="109"/>
      <c r="C628" s="109"/>
      <c r="D628" s="109"/>
      <c r="E628" s="109"/>
      <c r="F628" s="109"/>
      <c r="G628" s="109"/>
      <c r="H628" s="109"/>
      <c r="I628" s="109"/>
      <c r="J628" s="109"/>
      <c r="M628" s="109"/>
    </row>
    <row r="629" spans="1:13" ht="13.5" customHeight="1">
      <c r="A629" s="108"/>
      <c r="B629" s="109"/>
      <c r="C629" s="109"/>
      <c r="D629" s="109"/>
      <c r="E629" s="109"/>
      <c r="F629" s="109"/>
      <c r="G629" s="109"/>
      <c r="H629" s="109"/>
      <c r="I629" s="109"/>
      <c r="J629" s="109"/>
      <c r="M629" s="109"/>
    </row>
    <row r="630" spans="1:13" ht="13.5" customHeight="1">
      <c r="A630" s="108"/>
      <c r="B630" s="109"/>
      <c r="C630" s="109"/>
      <c r="D630" s="109"/>
      <c r="E630" s="109"/>
      <c r="F630" s="109"/>
      <c r="G630" s="109"/>
      <c r="H630" s="109"/>
      <c r="I630" s="109"/>
      <c r="J630" s="109"/>
      <c r="M630" s="109"/>
    </row>
    <row r="631" spans="1:13" ht="13.5" customHeight="1">
      <c r="A631" s="108"/>
      <c r="B631" s="109"/>
      <c r="C631" s="109"/>
      <c r="D631" s="109"/>
      <c r="E631" s="109"/>
      <c r="F631" s="109"/>
      <c r="G631" s="109"/>
      <c r="H631" s="109"/>
      <c r="I631" s="109"/>
      <c r="J631" s="109"/>
      <c r="M631" s="109"/>
    </row>
    <row r="632" spans="1:13" ht="13.5" customHeight="1">
      <c r="A632" s="108"/>
      <c r="B632" s="109"/>
      <c r="C632" s="109"/>
      <c r="D632" s="109"/>
      <c r="E632" s="109"/>
      <c r="F632" s="109"/>
      <c r="G632" s="109"/>
      <c r="H632" s="109"/>
      <c r="I632" s="109"/>
      <c r="J632" s="109"/>
      <c r="M632" s="109"/>
    </row>
    <row r="633" spans="1:13" ht="13.5" customHeight="1">
      <c r="A633" s="108"/>
      <c r="B633" s="109"/>
      <c r="C633" s="109"/>
      <c r="D633" s="109"/>
      <c r="E633" s="109"/>
      <c r="F633" s="109"/>
      <c r="G633" s="109"/>
      <c r="H633" s="109"/>
      <c r="I633" s="109"/>
      <c r="J633" s="109"/>
      <c r="M633" s="109"/>
    </row>
    <row r="634" spans="1:13" ht="13.5" customHeight="1">
      <c r="A634" s="108"/>
      <c r="B634" s="109"/>
      <c r="C634" s="109"/>
      <c r="D634" s="109"/>
      <c r="E634" s="109"/>
      <c r="F634" s="109"/>
      <c r="G634" s="109"/>
      <c r="H634" s="109"/>
      <c r="I634" s="109"/>
      <c r="J634" s="109"/>
      <c r="M634" s="109"/>
    </row>
    <row r="635" spans="1:13" ht="13.5" customHeight="1">
      <c r="A635" s="108"/>
      <c r="B635" s="109"/>
      <c r="C635" s="109"/>
      <c r="D635" s="109"/>
      <c r="E635" s="109"/>
      <c r="F635" s="109"/>
      <c r="G635" s="109"/>
      <c r="H635" s="109"/>
      <c r="I635" s="109"/>
      <c r="J635" s="109"/>
      <c r="M635" s="109"/>
    </row>
    <row r="636" spans="1:13" ht="13.5" customHeight="1">
      <c r="A636" s="108"/>
      <c r="B636" s="109"/>
      <c r="C636" s="109"/>
      <c r="D636" s="109"/>
      <c r="E636" s="109"/>
      <c r="F636" s="109"/>
      <c r="G636" s="109"/>
      <c r="H636" s="109"/>
      <c r="I636" s="109"/>
      <c r="J636" s="109"/>
      <c r="M636" s="109"/>
    </row>
    <row r="637" spans="1:13" ht="13.5" customHeight="1">
      <c r="A637" s="108"/>
      <c r="B637" s="109"/>
      <c r="C637" s="109"/>
      <c r="D637" s="109"/>
      <c r="E637" s="109"/>
      <c r="F637" s="109"/>
      <c r="G637" s="109"/>
      <c r="H637" s="109"/>
      <c r="I637" s="109"/>
      <c r="J637" s="109"/>
      <c r="M637" s="109"/>
    </row>
    <row r="638" spans="1:13" ht="13.5" customHeight="1">
      <c r="A638" s="108"/>
      <c r="B638" s="109"/>
      <c r="C638" s="109"/>
      <c r="D638" s="109"/>
      <c r="E638" s="109"/>
      <c r="F638" s="109"/>
      <c r="G638" s="109"/>
      <c r="H638" s="109"/>
      <c r="I638" s="109"/>
      <c r="J638" s="109"/>
      <c r="M638" s="109"/>
    </row>
    <row r="639" spans="1:13" ht="13.5" customHeight="1">
      <c r="A639" s="108"/>
      <c r="B639" s="109"/>
      <c r="C639" s="109"/>
      <c r="D639" s="109"/>
      <c r="E639" s="109"/>
      <c r="F639" s="109"/>
      <c r="G639" s="109"/>
      <c r="H639" s="109"/>
      <c r="I639" s="109"/>
      <c r="J639" s="109"/>
      <c r="M639" s="109"/>
    </row>
    <row r="640" spans="1:13" ht="13.5" customHeight="1">
      <c r="A640" s="108"/>
      <c r="B640" s="109"/>
      <c r="C640" s="109"/>
      <c r="D640" s="109"/>
      <c r="E640" s="109"/>
      <c r="F640" s="109"/>
      <c r="G640" s="109"/>
      <c r="H640" s="109"/>
      <c r="I640" s="109"/>
      <c r="J640" s="109"/>
      <c r="M640" s="109"/>
    </row>
    <row r="641" spans="1:13" ht="13.5" customHeight="1">
      <c r="A641" s="108"/>
      <c r="B641" s="109"/>
      <c r="C641" s="109"/>
      <c r="D641" s="109"/>
      <c r="E641" s="109"/>
      <c r="F641" s="109"/>
      <c r="G641" s="109"/>
      <c r="H641" s="109"/>
      <c r="I641" s="109"/>
      <c r="J641" s="109"/>
      <c r="M641" s="109"/>
    </row>
    <row r="642" spans="1:13" ht="13.5" customHeight="1">
      <c r="A642" s="108"/>
      <c r="B642" s="109"/>
      <c r="C642" s="109"/>
      <c r="D642" s="109"/>
      <c r="E642" s="109"/>
      <c r="F642" s="109"/>
      <c r="G642" s="109"/>
      <c r="H642" s="109"/>
      <c r="I642" s="109"/>
      <c r="J642" s="109"/>
      <c r="M642" s="109"/>
    </row>
    <row r="643" spans="1:13" ht="13.5" customHeight="1">
      <c r="A643" s="108"/>
      <c r="B643" s="109"/>
      <c r="C643" s="109"/>
      <c r="D643" s="109"/>
      <c r="E643" s="109"/>
      <c r="F643" s="109"/>
      <c r="G643" s="109"/>
      <c r="H643" s="109"/>
      <c r="I643" s="109"/>
      <c r="J643" s="109"/>
      <c r="M643" s="109"/>
    </row>
    <row r="644" spans="1:13" ht="13.5" customHeight="1">
      <c r="A644" s="108"/>
      <c r="B644" s="109"/>
      <c r="C644" s="109"/>
      <c r="D644" s="109"/>
      <c r="E644" s="109"/>
      <c r="F644" s="109"/>
      <c r="G644" s="109"/>
      <c r="H644" s="109"/>
      <c r="I644" s="109"/>
      <c r="J644" s="109"/>
      <c r="M644" s="109"/>
    </row>
    <row r="645" spans="1:13" ht="13.5" customHeight="1">
      <c r="A645" s="108"/>
      <c r="B645" s="109"/>
      <c r="C645" s="109"/>
      <c r="D645" s="109"/>
      <c r="E645" s="109"/>
      <c r="F645" s="109"/>
      <c r="G645" s="109"/>
      <c r="H645" s="109"/>
      <c r="I645" s="109"/>
      <c r="J645" s="109"/>
      <c r="M645" s="109"/>
    </row>
    <row r="646" spans="1:13" ht="13.5" customHeight="1">
      <c r="A646" s="108"/>
      <c r="B646" s="109"/>
      <c r="C646" s="109"/>
      <c r="D646" s="109"/>
      <c r="E646" s="109"/>
      <c r="F646" s="109"/>
      <c r="G646" s="109"/>
      <c r="H646" s="109"/>
      <c r="I646" s="109"/>
      <c r="J646" s="109"/>
      <c r="M646" s="109"/>
    </row>
    <row r="647" spans="1:13" ht="13.5" customHeight="1">
      <c r="A647" s="108"/>
      <c r="B647" s="109"/>
      <c r="C647" s="109"/>
      <c r="D647" s="109"/>
      <c r="E647" s="109"/>
      <c r="F647" s="109"/>
      <c r="G647" s="109"/>
      <c r="H647" s="109"/>
      <c r="I647" s="109"/>
      <c r="J647" s="109"/>
      <c r="M647" s="109"/>
    </row>
    <row r="648" spans="1:13" ht="13.5" customHeight="1">
      <c r="A648" s="108"/>
      <c r="B648" s="109"/>
      <c r="C648" s="109"/>
      <c r="D648" s="109"/>
      <c r="E648" s="109"/>
      <c r="F648" s="109"/>
      <c r="G648" s="109"/>
      <c r="H648" s="109"/>
      <c r="I648" s="109"/>
      <c r="J648" s="109"/>
      <c r="M648" s="109"/>
    </row>
    <row r="649" spans="1:13" ht="13.5" customHeight="1">
      <c r="A649" s="108"/>
      <c r="B649" s="109"/>
      <c r="C649" s="109"/>
      <c r="D649" s="109"/>
      <c r="E649" s="109"/>
      <c r="F649" s="109"/>
      <c r="G649" s="109"/>
      <c r="H649" s="109"/>
      <c r="I649" s="109"/>
      <c r="J649" s="109"/>
      <c r="M649" s="109"/>
    </row>
    <row r="650" spans="1:13" ht="13.5" customHeight="1">
      <c r="A650" s="108"/>
      <c r="B650" s="109"/>
      <c r="C650" s="109"/>
      <c r="D650" s="109"/>
      <c r="E650" s="109"/>
      <c r="F650" s="109"/>
      <c r="G650" s="109"/>
      <c r="H650" s="109"/>
      <c r="I650" s="109"/>
      <c r="J650" s="109"/>
      <c r="M650" s="109"/>
    </row>
    <row r="651" spans="1:13" ht="13.5" customHeight="1">
      <c r="A651" s="108"/>
      <c r="B651" s="109"/>
      <c r="C651" s="109"/>
      <c r="D651" s="109"/>
      <c r="E651" s="109"/>
      <c r="F651" s="109"/>
      <c r="G651" s="109"/>
      <c r="H651" s="109"/>
      <c r="I651" s="109"/>
      <c r="J651" s="109"/>
      <c r="M651" s="109"/>
    </row>
    <row r="652" spans="1:13" ht="13.5" customHeight="1">
      <c r="A652" s="108"/>
      <c r="B652" s="109"/>
      <c r="C652" s="109"/>
      <c r="D652" s="109"/>
      <c r="E652" s="109"/>
      <c r="F652" s="109"/>
      <c r="G652" s="109"/>
      <c r="H652" s="109"/>
      <c r="I652" s="109"/>
      <c r="J652" s="109"/>
      <c r="M652" s="109"/>
    </row>
    <row r="653" spans="1:13" ht="13.5" customHeight="1">
      <c r="A653" s="108"/>
      <c r="B653" s="109"/>
      <c r="C653" s="109"/>
      <c r="D653" s="109"/>
      <c r="E653" s="109"/>
      <c r="F653" s="109"/>
      <c r="G653" s="109"/>
      <c r="H653" s="109"/>
      <c r="I653" s="109"/>
      <c r="J653" s="109"/>
      <c r="M653" s="109"/>
    </row>
    <row r="654" spans="1:13" ht="13.5" customHeight="1">
      <c r="A654" s="108"/>
      <c r="B654" s="109"/>
      <c r="C654" s="109"/>
      <c r="D654" s="109"/>
      <c r="E654" s="109"/>
      <c r="F654" s="109"/>
      <c r="G654" s="109"/>
      <c r="H654" s="109"/>
      <c r="I654" s="109"/>
      <c r="J654" s="109"/>
      <c r="M654" s="109"/>
    </row>
    <row r="655" spans="1:13" ht="13.5" customHeight="1">
      <c r="A655" s="108"/>
      <c r="B655" s="109"/>
      <c r="C655" s="109"/>
      <c r="D655" s="109"/>
      <c r="E655" s="109"/>
      <c r="F655" s="109"/>
      <c r="G655" s="109"/>
      <c r="H655" s="109"/>
      <c r="I655" s="109"/>
      <c r="J655" s="109"/>
      <c r="M655" s="109"/>
    </row>
    <row r="656" spans="1:13" ht="13.5" customHeight="1">
      <c r="A656" s="108"/>
      <c r="B656" s="109"/>
      <c r="C656" s="109"/>
      <c r="D656" s="109"/>
      <c r="E656" s="109"/>
      <c r="F656" s="109"/>
      <c r="G656" s="109"/>
      <c r="H656" s="109"/>
      <c r="I656" s="109"/>
      <c r="J656" s="109"/>
      <c r="M656" s="109"/>
    </row>
    <row r="657" spans="1:13" ht="13.5" customHeight="1">
      <c r="A657" s="108"/>
      <c r="B657" s="109"/>
      <c r="C657" s="109"/>
      <c r="D657" s="109"/>
      <c r="E657" s="109"/>
      <c r="F657" s="109"/>
      <c r="G657" s="109"/>
      <c r="H657" s="109"/>
      <c r="I657" s="109"/>
      <c r="J657" s="109"/>
      <c r="M657" s="109"/>
    </row>
    <row r="658" spans="1:13" ht="13.5" customHeight="1">
      <c r="A658" s="108"/>
      <c r="B658" s="109"/>
      <c r="C658" s="109"/>
      <c r="D658" s="109"/>
      <c r="E658" s="109"/>
      <c r="F658" s="109"/>
      <c r="G658" s="109"/>
      <c r="H658" s="109"/>
      <c r="I658" s="109"/>
      <c r="J658" s="109"/>
      <c r="M658" s="109"/>
    </row>
    <row r="659" spans="1:13" ht="13.5" customHeight="1">
      <c r="A659" s="108"/>
      <c r="B659" s="109"/>
      <c r="C659" s="109"/>
      <c r="D659" s="109"/>
      <c r="E659" s="109"/>
      <c r="F659" s="109"/>
      <c r="G659" s="109"/>
      <c r="H659" s="109"/>
      <c r="I659" s="109"/>
      <c r="J659" s="109"/>
      <c r="M659" s="109"/>
    </row>
    <row r="660" spans="1:13" ht="13.5" customHeight="1">
      <c r="A660" s="108"/>
      <c r="B660" s="109"/>
      <c r="C660" s="109"/>
      <c r="D660" s="109"/>
      <c r="E660" s="109"/>
      <c r="F660" s="109"/>
      <c r="G660" s="109"/>
      <c r="H660" s="109"/>
      <c r="I660" s="109"/>
      <c r="J660" s="109"/>
      <c r="M660" s="109"/>
    </row>
    <row r="661" spans="1:13" ht="13.5" customHeight="1">
      <c r="A661" s="108"/>
      <c r="B661" s="109"/>
      <c r="C661" s="109"/>
      <c r="D661" s="109"/>
      <c r="E661" s="109"/>
      <c r="F661" s="109"/>
      <c r="G661" s="109"/>
      <c r="H661" s="109"/>
      <c r="I661" s="109"/>
      <c r="J661" s="109"/>
      <c r="M661" s="109"/>
    </row>
    <row r="662" spans="1:13" ht="13.5" customHeight="1">
      <c r="A662" s="108"/>
      <c r="B662" s="109"/>
      <c r="C662" s="109"/>
      <c r="D662" s="109"/>
      <c r="E662" s="109"/>
      <c r="F662" s="109"/>
      <c r="G662" s="109"/>
      <c r="H662" s="109"/>
      <c r="I662" s="109"/>
      <c r="J662" s="109"/>
      <c r="M662" s="109"/>
    </row>
    <row r="663" spans="1:13" ht="13.5" customHeight="1">
      <c r="A663" s="108"/>
      <c r="B663" s="109"/>
      <c r="C663" s="109"/>
      <c r="D663" s="109"/>
      <c r="E663" s="109"/>
      <c r="F663" s="109"/>
      <c r="G663" s="109"/>
      <c r="H663" s="109"/>
      <c r="I663" s="109"/>
      <c r="J663" s="109"/>
      <c r="M663" s="109"/>
    </row>
    <row r="664" spans="1:13" ht="13.5" customHeight="1">
      <c r="A664" s="108"/>
      <c r="B664" s="109"/>
      <c r="C664" s="109"/>
      <c r="D664" s="109"/>
      <c r="E664" s="109"/>
      <c r="F664" s="109"/>
      <c r="G664" s="109"/>
      <c r="H664" s="109"/>
      <c r="I664" s="109"/>
      <c r="J664" s="109"/>
      <c r="M664" s="109"/>
    </row>
    <row r="665" spans="1:13" ht="13.5" customHeight="1">
      <c r="A665" s="108"/>
      <c r="B665" s="109"/>
      <c r="C665" s="109"/>
      <c r="D665" s="109"/>
      <c r="E665" s="109"/>
      <c r="F665" s="109"/>
      <c r="G665" s="109"/>
      <c r="H665" s="109"/>
      <c r="I665" s="109"/>
      <c r="J665" s="109"/>
      <c r="M665" s="109"/>
    </row>
    <row r="666" spans="1:13" ht="13.5" customHeight="1">
      <c r="A666" s="108"/>
      <c r="B666" s="109"/>
      <c r="C666" s="109"/>
      <c r="D666" s="109"/>
      <c r="E666" s="109"/>
      <c r="F666" s="109"/>
      <c r="G666" s="109"/>
      <c r="H666" s="109"/>
      <c r="I666" s="109"/>
      <c r="J666" s="109"/>
      <c r="M666" s="109"/>
    </row>
    <row r="667" spans="1:13" ht="13.5" customHeight="1">
      <c r="A667" s="108"/>
      <c r="B667" s="109"/>
      <c r="C667" s="109"/>
      <c r="D667" s="109"/>
      <c r="E667" s="109"/>
      <c r="F667" s="109"/>
      <c r="G667" s="109"/>
      <c r="H667" s="109"/>
      <c r="I667" s="109"/>
      <c r="J667" s="109"/>
      <c r="M667" s="109"/>
    </row>
    <row r="668" spans="1:13" ht="13.5" customHeight="1">
      <c r="A668" s="108"/>
      <c r="B668" s="109"/>
      <c r="C668" s="109"/>
      <c r="D668" s="109"/>
      <c r="E668" s="109"/>
      <c r="F668" s="109"/>
      <c r="G668" s="109"/>
      <c r="H668" s="109"/>
      <c r="I668" s="109"/>
      <c r="J668" s="109"/>
      <c r="M668" s="109"/>
    </row>
    <row r="669" spans="1:13" ht="13.5" customHeight="1">
      <c r="A669" s="108"/>
      <c r="B669" s="109"/>
      <c r="C669" s="109"/>
      <c r="D669" s="109"/>
      <c r="E669" s="109"/>
      <c r="F669" s="109"/>
      <c r="G669" s="109"/>
      <c r="H669" s="109"/>
      <c r="I669" s="109"/>
      <c r="J669" s="109"/>
      <c r="M669" s="109"/>
    </row>
    <row r="670" spans="1:13" ht="13.5" customHeight="1">
      <c r="A670" s="108"/>
      <c r="B670" s="109"/>
      <c r="C670" s="109"/>
      <c r="D670" s="109"/>
      <c r="E670" s="109"/>
      <c r="F670" s="109"/>
      <c r="G670" s="109"/>
      <c r="H670" s="109"/>
      <c r="I670" s="109"/>
      <c r="J670" s="109"/>
      <c r="M670" s="109"/>
    </row>
    <row r="671" spans="1:13" ht="13.5" customHeight="1">
      <c r="A671" s="108"/>
      <c r="B671" s="109"/>
      <c r="C671" s="109"/>
      <c r="D671" s="109"/>
      <c r="E671" s="109"/>
      <c r="F671" s="109"/>
      <c r="G671" s="109"/>
      <c r="H671" s="109"/>
      <c r="I671" s="109"/>
      <c r="J671" s="109"/>
      <c r="M671" s="109"/>
    </row>
    <row r="672" spans="1:13" ht="13.5" customHeight="1">
      <c r="A672" s="108"/>
      <c r="B672" s="109"/>
      <c r="C672" s="109"/>
      <c r="D672" s="109"/>
      <c r="E672" s="109"/>
      <c r="F672" s="109"/>
      <c r="G672" s="109"/>
      <c r="H672" s="109"/>
      <c r="I672" s="109"/>
      <c r="J672" s="109"/>
      <c r="M672" s="109"/>
    </row>
    <row r="673" spans="1:13" ht="13.5" customHeight="1">
      <c r="A673" s="108"/>
      <c r="B673" s="109"/>
      <c r="C673" s="109"/>
      <c r="D673" s="109"/>
      <c r="E673" s="109"/>
      <c r="F673" s="109"/>
      <c r="G673" s="109"/>
      <c r="H673" s="109"/>
      <c r="I673" s="109"/>
      <c r="J673" s="109"/>
      <c r="M673" s="109"/>
    </row>
    <row r="674" spans="1:13" ht="13.5" customHeight="1">
      <c r="A674" s="108"/>
      <c r="B674" s="109"/>
      <c r="C674" s="109"/>
      <c r="D674" s="109"/>
      <c r="E674" s="109"/>
      <c r="F674" s="109"/>
      <c r="G674" s="109"/>
      <c r="H674" s="109"/>
      <c r="I674" s="109"/>
      <c r="J674" s="109"/>
      <c r="M674" s="109"/>
    </row>
    <row r="675" spans="1:13" ht="13.5" customHeight="1">
      <c r="A675" s="108"/>
      <c r="B675" s="109"/>
      <c r="C675" s="109"/>
      <c r="D675" s="109"/>
      <c r="E675" s="109"/>
      <c r="F675" s="109"/>
      <c r="G675" s="109"/>
      <c r="H675" s="109"/>
      <c r="I675" s="109"/>
      <c r="J675" s="109"/>
      <c r="M675" s="109"/>
    </row>
    <row r="676" spans="1:13" ht="13.5" customHeight="1">
      <c r="A676" s="108"/>
      <c r="B676" s="109"/>
      <c r="C676" s="109"/>
      <c r="D676" s="109"/>
      <c r="E676" s="109"/>
      <c r="F676" s="109"/>
      <c r="G676" s="109"/>
      <c r="H676" s="109"/>
      <c r="I676" s="109"/>
      <c r="J676" s="109"/>
      <c r="M676" s="109"/>
    </row>
    <row r="677" spans="1:13" ht="13.5" customHeight="1">
      <c r="A677" s="108"/>
      <c r="B677" s="109"/>
      <c r="C677" s="109"/>
      <c r="D677" s="109"/>
      <c r="E677" s="109"/>
      <c r="F677" s="109"/>
      <c r="G677" s="109"/>
      <c r="H677" s="109"/>
      <c r="I677" s="109"/>
      <c r="J677" s="109"/>
      <c r="M677" s="109"/>
    </row>
    <row r="678" spans="1:13" ht="13.5" customHeight="1">
      <c r="A678" s="108"/>
      <c r="B678" s="109"/>
      <c r="C678" s="109"/>
      <c r="D678" s="109"/>
      <c r="E678" s="109"/>
      <c r="F678" s="109"/>
      <c r="G678" s="109"/>
      <c r="H678" s="109"/>
      <c r="I678" s="109"/>
      <c r="J678" s="109"/>
      <c r="M678" s="109"/>
    </row>
    <row r="679" spans="1:13" ht="13.5" customHeight="1">
      <c r="A679" s="108"/>
      <c r="B679" s="109"/>
      <c r="C679" s="109"/>
      <c r="D679" s="109"/>
      <c r="E679" s="109"/>
      <c r="F679" s="109"/>
      <c r="G679" s="109"/>
      <c r="H679" s="109"/>
      <c r="I679" s="109"/>
      <c r="J679" s="109"/>
      <c r="M679" s="109"/>
    </row>
    <row r="680" spans="1:13" ht="13.5" customHeight="1">
      <c r="A680" s="108"/>
      <c r="B680" s="109"/>
      <c r="C680" s="109"/>
      <c r="D680" s="109"/>
      <c r="E680" s="109"/>
      <c r="F680" s="109"/>
      <c r="G680" s="109"/>
      <c r="H680" s="109"/>
      <c r="I680" s="109"/>
      <c r="J680" s="109"/>
      <c r="M680" s="109"/>
    </row>
    <row r="681" spans="1:13" ht="13.5" customHeight="1">
      <c r="A681" s="108"/>
      <c r="B681" s="109"/>
      <c r="C681" s="109"/>
      <c r="D681" s="109"/>
      <c r="E681" s="109"/>
      <c r="F681" s="109"/>
      <c r="G681" s="109"/>
      <c r="H681" s="109"/>
      <c r="I681" s="109"/>
      <c r="J681" s="109"/>
      <c r="M681" s="109"/>
    </row>
    <row r="682" spans="1:13" ht="13.5" customHeight="1">
      <c r="A682" s="108"/>
      <c r="B682" s="109"/>
      <c r="C682" s="109"/>
      <c r="D682" s="109"/>
      <c r="E682" s="109"/>
      <c r="F682" s="109"/>
      <c r="G682" s="109"/>
      <c r="H682" s="109"/>
      <c r="I682" s="109"/>
      <c r="J682" s="109"/>
      <c r="M682" s="109"/>
    </row>
    <row r="683" spans="1:13" ht="13.5" customHeight="1">
      <c r="A683" s="108"/>
      <c r="B683" s="109"/>
      <c r="C683" s="109"/>
      <c r="D683" s="109"/>
      <c r="E683" s="109"/>
      <c r="F683" s="109"/>
      <c r="G683" s="109"/>
      <c r="H683" s="109"/>
      <c r="I683" s="109"/>
      <c r="J683" s="109"/>
      <c r="M683" s="109"/>
    </row>
    <row r="684" spans="1:13" ht="13.5" customHeight="1">
      <c r="A684" s="108"/>
      <c r="B684" s="109"/>
      <c r="C684" s="109"/>
      <c r="D684" s="109"/>
      <c r="E684" s="109"/>
      <c r="F684" s="109"/>
      <c r="G684" s="109"/>
      <c r="H684" s="109"/>
      <c r="I684" s="109"/>
      <c r="J684" s="109"/>
      <c r="M684" s="109"/>
    </row>
    <row r="685" spans="1:13" ht="13.5" customHeight="1">
      <c r="A685" s="108"/>
      <c r="B685" s="109"/>
      <c r="C685" s="109"/>
      <c r="D685" s="109"/>
      <c r="E685" s="109"/>
      <c r="F685" s="109"/>
      <c r="G685" s="109"/>
      <c r="H685" s="109"/>
      <c r="I685" s="109"/>
      <c r="J685" s="109"/>
      <c r="M685" s="109"/>
    </row>
    <row r="686" spans="1:13" ht="13.5" customHeight="1">
      <c r="A686" s="108"/>
      <c r="B686" s="109"/>
      <c r="C686" s="109"/>
      <c r="D686" s="109"/>
      <c r="E686" s="109"/>
      <c r="F686" s="109"/>
      <c r="G686" s="109"/>
      <c r="H686" s="109"/>
      <c r="I686" s="109"/>
      <c r="J686" s="109"/>
      <c r="M686" s="109"/>
    </row>
    <row r="687" spans="1:13" ht="13.5" customHeight="1">
      <c r="A687" s="108"/>
      <c r="B687" s="109"/>
      <c r="C687" s="109"/>
      <c r="D687" s="109"/>
      <c r="E687" s="109"/>
      <c r="F687" s="109"/>
      <c r="G687" s="109"/>
      <c r="H687" s="109"/>
      <c r="I687" s="109"/>
      <c r="J687" s="109"/>
      <c r="M687" s="109"/>
    </row>
    <row r="688" spans="1:13" ht="13.5" customHeight="1">
      <c r="A688" s="108"/>
      <c r="B688" s="109"/>
      <c r="C688" s="109"/>
      <c r="D688" s="109"/>
      <c r="E688" s="109"/>
      <c r="F688" s="109"/>
      <c r="G688" s="109"/>
      <c r="H688" s="109"/>
      <c r="I688" s="109"/>
      <c r="J688" s="109"/>
      <c r="M688" s="109"/>
    </row>
    <row r="689" spans="1:13" ht="13.5" customHeight="1">
      <c r="A689" s="108"/>
      <c r="B689" s="109"/>
      <c r="C689" s="109"/>
      <c r="D689" s="109"/>
      <c r="E689" s="109"/>
      <c r="F689" s="109"/>
      <c r="G689" s="109"/>
      <c r="H689" s="109"/>
      <c r="I689" s="109"/>
      <c r="J689" s="109"/>
      <c r="M689" s="109"/>
    </row>
    <row r="690" spans="1:13" ht="13.5" customHeight="1">
      <c r="A690" s="108"/>
      <c r="B690" s="109"/>
      <c r="C690" s="109"/>
      <c r="D690" s="109"/>
      <c r="E690" s="109"/>
      <c r="F690" s="109"/>
      <c r="G690" s="109"/>
      <c r="H690" s="109"/>
      <c r="I690" s="109"/>
      <c r="J690" s="109"/>
      <c r="M690" s="109"/>
    </row>
    <row r="691" spans="1:13" ht="13.5" customHeight="1">
      <c r="A691" s="108"/>
      <c r="B691" s="109"/>
      <c r="C691" s="109"/>
      <c r="D691" s="109"/>
      <c r="E691" s="109"/>
      <c r="F691" s="109"/>
      <c r="G691" s="109"/>
      <c r="H691" s="109"/>
      <c r="I691" s="109"/>
      <c r="J691" s="109"/>
      <c r="M691" s="109"/>
    </row>
    <row r="692" spans="1:13" ht="13.5" customHeight="1">
      <c r="A692" s="108"/>
      <c r="B692" s="109"/>
      <c r="C692" s="109"/>
      <c r="D692" s="109"/>
      <c r="E692" s="109"/>
      <c r="F692" s="109"/>
      <c r="G692" s="109"/>
      <c r="H692" s="109"/>
      <c r="I692" s="109"/>
      <c r="J692" s="109"/>
      <c r="M692" s="109"/>
    </row>
    <row r="693" spans="1:13" ht="13.5" customHeight="1">
      <c r="A693" s="108"/>
      <c r="B693" s="109"/>
      <c r="C693" s="109"/>
      <c r="D693" s="109"/>
      <c r="E693" s="109"/>
      <c r="F693" s="109"/>
      <c r="G693" s="109"/>
      <c r="H693" s="109"/>
      <c r="I693" s="109"/>
      <c r="J693" s="109"/>
      <c r="M693" s="109"/>
    </row>
    <row r="694" spans="1:13" ht="13.5" customHeight="1">
      <c r="A694" s="108"/>
      <c r="B694" s="109"/>
      <c r="C694" s="109"/>
      <c r="D694" s="109"/>
      <c r="E694" s="109"/>
      <c r="F694" s="109"/>
      <c r="G694" s="109"/>
      <c r="H694" s="109"/>
      <c r="I694" s="109"/>
      <c r="J694" s="109"/>
      <c r="M694" s="109"/>
    </row>
    <row r="695" spans="1:13" ht="13.5" customHeight="1">
      <c r="A695" s="108"/>
      <c r="B695" s="109"/>
      <c r="C695" s="109"/>
      <c r="D695" s="109"/>
      <c r="E695" s="109"/>
      <c r="F695" s="109"/>
      <c r="G695" s="109"/>
      <c r="H695" s="109"/>
      <c r="I695" s="109"/>
      <c r="J695" s="109"/>
      <c r="M695" s="109"/>
    </row>
    <row r="696" spans="1:13" ht="13.5" customHeight="1">
      <c r="A696" s="108"/>
      <c r="B696" s="109"/>
      <c r="C696" s="109"/>
      <c r="D696" s="109"/>
      <c r="E696" s="109"/>
      <c r="F696" s="109"/>
      <c r="G696" s="109"/>
      <c r="H696" s="109"/>
      <c r="I696" s="109"/>
      <c r="J696" s="109"/>
      <c r="M696" s="109"/>
    </row>
    <row r="697" spans="1:13" ht="13.5" customHeight="1">
      <c r="A697" s="108"/>
      <c r="B697" s="109"/>
      <c r="C697" s="109"/>
      <c r="D697" s="109"/>
      <c r="E697" s="109"/>
      <c r="F697" s="109"/>
      <c r="G697" s="109"/>
      <c r="H697" s="109"/>
      <c r="I697" s="109"/>
      <c r="J697" s="109"/>
      <c r="M697" s="109"/>
    </row>
    <row r="698" spans="1:13" ht="13.5" customHeight="1">
      <c r="A698" s="108"/>
      <c r="B698" s="109"/>
      <c r="C698" s="109"/>
      <c r="D698" s="109"/>
      <c r="E698" s="109"/>
      <c r="F698" s="109"/>
      <c r="G698" s="109"/>
      <c r="H698" s="109"/>
      <c r="I698" s="109"/>
      <c r="J698" s="109"/>
      <c r="M698" s="109"/>
    </row>
    <row r="699" spans="1:13" ht="13.5" customHeight="1">
      <c r="A699" s="108"/>
      <c r="B699" s="109"/>
      <c r="C699" s="109"/>
      <c r="D699" s="109"/>
      <c r="E699" s="109"/>
      <c r="F699" s="109"/>
      <c r="G699" s="109"/>
      <c r="H699" s="109"/>
      <c r="I699" s="109"/>
      <c r="J699" s="109"/>
      <c r="M699" s="109"/>
    </row>
    <row r="700" spans="1:13" ht="13.5" customHeight="1">
      <c r="A700" s="108"/>
      <c r="B700" s="109"/>
      <c r="C700" s="109"/>
      <c r="D700" s="109"/>
      <c r="E700" s="109"/>
      <c r="F700" s="109"/>
      <c r="G700" s="109"/>
      <c r="H700" s="109"/>
      <c r="I700" s="109"/>
      <c r="J700" s="109"/>
      <c r="M700" s="109"/>
    </row>
    <row r="701" spans="1:13" ht="13.5" customHeight="1">
      <c r="A701" s="108"/>
      <c r="B701" s="109"/>
      <c r="C701" s="109"/>
      <c r="D701" s="109"/>
      <c r="E701" s="109"/>
      <c r="F701" s="109"/>
      <c r="G701" s="109"/>
      <c r="H701" s="109"/>
      <c r="I701" s="109"/>
      <c r="J701" s="109"/>
      <c r="M701" s="109"/>
    </row>
    <row r="702" spans="1:13" ht="13.5" customHeight="1">
      <c r="A702" s="108"/>
      <c r="B702" s="109"/>
      <c r="C702" s="109"/>
      <c r="D702" s="109"/>
      <c r="E702" s="109"/>
      <c r="F702" s="109"/>
      <c r="G702" s="109"/>
      <c r="H702" s="109"/>
      <c r="I702" s="109"/>
      <c r="J702" s="109"/>
      <c r="M702" s="109"/>
    </row>
    <row r="703" spans="1:13" ht="13.5" customHeight="1">
      <c r="A703" s="108"/>
      <c r="B703" s="109"/>
      <c r="C703" s="109"/>
      <c r="D703" s="109"/>
      <c r="E703" s="109"/>
      <c r="F703" s="109"/>
      <c r="G703" s="109"/>
      <c r="H703" s="109"/>
      <c r="I703" s="109"/>
      <c r="J703" s="109"/>
      <c r="M703" s="109"/>
    </row>
    <row r="704" spans="1:13" ht="13.5" customHeight="1">
      <c r="A704" s="108"/>
      <c r="B704" s="109"/>
      <c r="C704" s="109"/>
      <c r="D704" s="109"/>
      <c r="E704" s="109"/>
      <c r="F704" s="109"/>
      <c r="G704" s="109"/>
      <c r="H704" s="109"/>
      <c r="I704" s="109"/>
      <c r="J704" s="109"/>
      <c r="M704" s="109"/>
    </row>
    <row r="705" spans="1:13" ht="13.5" customHeight="1">
      <c r="A705" s="108"/>
      <c r="B705" s="109"/>
      <c r="C705" s="109"/>
      <c r="D705" s="109"/>
      <c r="E705" s="109"/>
      <c r="F705" s="109"/>
      <c r="G705" s="109"/>
      <c r="H705" s="109"/>
      <c r="I705" s="109"/>
      <c r="J705" s="109"/>
      <c r="M705" s="109"/>
    </row>
    <row r="706" spans="1:13" ht="13.5" customHeight="1">
      <c r="A706" s="108"/>
      <c r="B706" s="109"/>
      <c r="C706" s="109"/>
      <c r="D706" s="109"/>
      <c r="E706" s="109"/>
      <c r="F706" s="109"/>
      <c r="G706" s="109"/>
      <c r="H706" s="109"/>
      <c r="I706" s="109"/>
      <c r="J706" s="109"/>
      <c r="M706" s="109"/>
    </row>
    <row r="707" spans="1:13" ht="13.5" customHeight="1">
      <c r="A707" s="108"/>
      <c r="B707" s="109"/>
      <c r="C707" s="109"/>
      <c r="D707" s="109"/>
      <c r="E707" s="109"/>
      <c r="F707" s="109"/>
      <c r="G707" s="109"/>
      <c r="H707" s="109"/>
      <c r="I707" s="109"/>
      <c r="J707" s="109"/>
      <c r="M707" s="109"/>
    </row>
    <row r="708" spans="1:13" ht="13.5" customHeight="1">
      <c r="A708" s="108"/>
      <c r="B708" s="109"/>
      <c r="C708" s="109"/>
      <c r="D708" s="109"/>
      <c r="E708" s="109"/>
      <c r="F708" s="109"/>
      <c r="G708" s="109"/>
      <c r="H708" s="109"/>
      <c r="I708" s="109"/>
      <c r="J708" s="109"/>
      <c r="M708" s="109"/>
    </row>
    <row r="709" spans="1:13" ht="13.5" customHeight="1">
      <c r="A709" s="108"/>
      <c r="B709" s="109"/>
      <c r="C709" s="109"/>
      <c r="D709" s="109"/>
      <c r="E709" s="109"/>
      <c r="F709" s="109"/>
      <c r="G709" s="109"/>
      <c r="H709" s="109"/>
      <c r="I709" s="109"/>
      <c r="J709" s="109"/>
      <c r="M709" s="109"/>
    </row>
    <row r="710" spans="1:13" ht="13.5" customHeight="1">
      <c r="A710" s="108"/>
      <c r="B710" s="109"/>
      <c r="C710" s="109"/>
      <c r="D710" s="109"/>
      <c r="E710" s="109"/>
      <c r="F710" s="109"/>
      <c r="G710" s="109"/>
      <c r="H710" s="109"/>
      <c r="I710" s="109"/>
      <c r="J710" s="109"/>
      <c r="M710" s="109"/>
    </row>
    <row r="711" spans="1:13" ht="13.5" customHeight="1">
      <c r="A711" s="108"/>
      <c r="B711" s="109"/>
      <c r="C711" s="109"/>
      <c r="D711" s="109"/>
      <c r="E711" s="109"/>
      <c r="F711" s="109"/>
      <c r="G711" s="109"/>
      <c r="H711" s="109"/>
      <c r="I711" s="109"/>
      <c r="J711" s="109"/>
      <c r="M711" s="109"/>
    </row>
    <row r="712" spans="1:13" ht="13.5" customHeight="1">
      <c r="A712" s="108"/>
      <c r="B712" s="109"/>
      <c r="C712" s="109"/>
      <c r="D712" s="109"/>
      <c r="E712" s="109"/>
      <c r="F712" s="109"/>
      <c r="G712" s="109"/>
      <c r="H712" s="109"/>
      <c r="I712" s="109"/>
      <c r="J712" s="109"/>
      <c r="M712" s="109"/>
    </row>
    <row r="713" spans="1:13" ht="13.5" customHeight="1">
      <c r="A713" s="108"/>
      <c r="B713" s="109"/>
      <c r="C713" s="109"/>
      <c r="D713" s="109"/>
      <c r="E713" s="109"/>
      <c r="F713" s="109"/>
      <c r="G713" s="109"/>
      <c r="H713" s="109"/>
      <c r="I713" s="109"/>
      <c r="J713" s="109"/>
      <c r="M713" s="109"/>
    </row>
    <row r="714" spans="1:13" ht="13.5" customHeight="1">
      <c r="A714" s="108"/>
      <c r="B714" s="109"/>
      <c r="C714" s="109"/>
      <c r="D714" s="109"/>
      <c r="E714" s="109"/>
      <c r="F714" s="109"/>
      <c r="G714" s="109"/>
      <c r="H714" s="109"/>
      <c r="I714" s="109"/>
      <c r="J714" s="109"/>
      <c r="M714" s="109"/>
    </row>
    <row r="715" spans="1:13" ht="13.5" customHeight="1">
      <c r="A715" s="108"/>
      <c r="B715" s="109"/>
      <c r="C715" s="109"/>
      <c r="D715" s="109"/>
      <c r="E715" s="109"/>
      <c r="F715" s="109"/>
      <c r="G715" s="109"/>
      <c r="H715" s="109"/>
      <c r="I715" s="109"/>
      <c r="J715" s="109"/>
      <c r="M715" s="109"/>
    </row>
    <row r="716" spans="1:13" ht="13.5" customHeight="1">
      <c r="A716" s="108"/>
      <c r="B716" s="109"/>
      <c r="C716" s="109"/>
      <c r="D716" s="109"/>
      <c r="E716" s="109"/>
      <c r="F716" s="109"/>
      <c r="G716" s="109"/>
      <c r="H716" s="109"/>
      <c r="I716" s="109"/>
      <c r="J716" s="109"/>
      <c r="M716" s="109"/>
    </row>
    <row r="717" spans="1:13" ht="13.5" customHeight="1">
      <c r="A717" s="108"/>
      <c r="B717" s="109"/>
      <c r="C717" s="109"/>
      <c r="D717" s="109"/>
      <c r="E717" s="109"/>
      <c r="F717" s="109"/>
      <c r="G717" s="109"/>
      <c r="H717" s="109"/>
      <c r="I717" s="109"/>
      <c r="J717" s="109"/>
      <c r="M717" s="109"/>
    </row>
    <row r="718" spans="1:13" ht="13.5" customHeight="1">
      <c r="A718" s="108"/>
      <c r="B718" s="109"/>
      <c r="C718" s="109"/>
      <c r="D718" s="109"/>
      <c r="E718" s="109"/>
      <c r="F718" s="109"/>
      <c r="G718" s="109"/>
      <c r="H718" s="109"/>
      <c r="I718" s="109"/>
      <c r="J718" s="109"/>
      <c r="M718" s="109"/>
    </row>
    <row r="719" spans="1:13" ht="13.5" customHeight="1">
      <c r="A719" s="108"/>
      <c r="B719" s="109"/>
      <c r="C719" s="109"/>
      <c r="D719" s="109"/>
      <c r="E719" s="109"/>
      <c r="F719" s="109"/>
      <c r="G719" s="109"/>
      <c r="H719" s="109"/>
      <c r="I719" s="109"/>
      <c r="J719" s="109"/>
      <c r="M719" s="109"/>
    </row>
    <row r="720" spans="1:13" ht="13.5" customHeight="1">
      <c r="A720" s="108"/>
      <c r="B720" s="109"/>
      <c r="C720" s="109"/>
      <c r="D720" s="109"/>
      <c r="E720" s="109"/>
      <c r="F720" s="109"/>
      <c r="G720" s="109"/>
      <c r="H720" s="109"/>
      <c r="I720" s="109"/>
      <c r="J720" s="109"/>
      <c r="M720" s="109"/>
    </row>
    <row r="721" spans="1:13" ht="13.5" customHeight="1">
      <c r="A721" s="108"/>
      <c r="B721" s="109"/>
      <c r="C721" s="109"/>
      <c r="D721" s="109"/>
      <c r="E721" s="109"/>
      <c r="F721" s="109"/>
      <c r="G721" s="109"/>
      <c r="H721" s="109"/>
      <c r="I721" s="109"/>
      <c r="J721" s="109"/>
      <c r="M721" s="109"/>
    </row>
    <row r="722" spans="1:13" ht="13.5" customHeight="1">
      <c r="A722" s="108"/>
      <c r="B722" s="109"/>
      <c r="C722" s="109"/>
      <c r="D722" s="109"/>
      <c r="E722" s="109"/>
      <c r="F722" s="109"/>
      <c r="G722" s="109"/>
      <c r="H722" s="109"/>
      <c r="I722" s="109"/>
      <c r="J722" s="109"/>
      <c r="M722" s="109"/>
    </row>
    <row r="723" spans="1:13" ht="13.5" customHeight="1">
      <c r="A723" s="108"/>
      <c r="B723" s="109"/>
      <c r="C723" s="109"/>
      <c r="D723" s="109"/>
      <c r="E723" s="109"/>
      <c r="F723" s="109"/>
      <c r="G723" s="109"/>
      <c r="H723" s="109"/>
      <c r="I723" s="109"/>
      <c r="J723" s="109"/>
      <c r="M723" s="109"/>
    </row>
    <row r="724" spans="1:13" ht="13.5" customHeight="1">
      <c r="A724" s="108"/>
      <c r="B724" s="109"/>
      <c r="C724" s="109"/>
      <c r="D724" s="109"/>
      <c r="E724" s="109"/>
      <c r="F724" s="109"/>
      <c r="G724" s="109"/>
      <c r="H724" s="109"/>
      <c r="I724" s="109"/>
      <c r="J724" s="109"/>
      <c r="M724" s="109"/>
    </row>
    <row r="725" spans="1:13" ht="13.5" customHeight="1">
      <c r="A725" s="108"/>
      <c r="B725" s="109"/>
      <c r="C725" s="109"/>
      <c r="D725" s="109"/>
      <c r="E725" s="109"/>
      <c r="F725" s="109"/>
      <c r="G725" s="109"/>
      <c r="H725" s="109"/>
      <c r="I725" s="109"/>
      <c r="J725" s="109"/>
      <c r="M725" s="109"/>
    </row>
    <row r="726" spans="1:13" ht="13.5" customHeight="1">
      <c r="A726" s="108"/>
      <c r="B726" s="109"/>
      <c r="C726" s="109"/>
      <c r="D726" s="109"/>
      <c r="E726" s="109"/>
      <c r="F726" s="109"/>
      <c r="G726" s="109"/>
      <c r="H726" s="109"/>
      <c r="I726" s="109"/>
      <c r="J726" s="109"/>
      <c r="M726" s="109"/>
    </row>
    <row r="727" spans="1:13" ht="13.5" customHeight="1">
      <c r="A727" s="108"/>
      <c r="B727" s="109"/>
      <c r="C727" s="109"/>
      <c r="D727" s="109"/>
      <c r="E727" s="109"/>
      <c r="F727" s="109"/>
      <c r="G727" s="109"/>
      <c r="H727" s="109"/>
      <c r="I727" s="109"/>
      <c r="J727" s="109"/>
      <c r="M727" s="109"/>
    </row>
    <row r="728" spans="1:13" ht="13.5" customHeight="1">
      <c r="A728" s="108"/>
      <c r="B728" s="109"/>
      <c r="C728" s="109"/>
      <c r="D728" s="109"/>
      <c r="E728" s="109"/>
      <c r="F728" s="109"/>
      <c r="G728" s="109"/>
      <c r="H728" s="109"/>
      <c r="I728" s="109"/>
      <c r="J728" s="109"/>
      <c r="M728" s="109"/>
    </row>
    <row r="729" spans="1:13" ht="13.5" customHeight="1">
      <c r="A729" s="108"/>
      <c r="B729" s="109"/>
      <c r="C729" s="109"/>
      <c r="D729" s="109"/>
      <c r="E729" s="109"/>
      <c r="F729" s="109"/>
      <c r="G729" s="109"/>
      <c r="H729" s="109"/>
      <c r="I729" s="109"/>
      <c r="J729" s="109"/>
      <c r="M729" s="109"/>
    </row>
    <row r="730" spans="1:13" ht="13.5" customHeight="1">
      <c r="A730" s="108"/>
      <c r="B730" s="109"/>
      <c r="C730" s="109"/>
      <c r="D730" s="109"/>
      <c r="E730" s="109"/>
      <c r="F730" s="109"/>
      <c r="G730" s="109"/>
      <c r="H730" s="109"/>
      <c r="I730" s="109"/>
      <c r="J730" s="109"/>
      <c r="M730" s="109"/>
    </row>
    <row r="731" spans="1:13" ht="13.5" customHeight="1">
      <c r="A731" s="108"/>
      <c r="B731" s="109"/>
      <c r="C731" s="109"/>
      <c r="D731" s="109"/>
      <c r="E731" s="109"/>
      <c r="F731" s="109"/>
      <c r="G731" s="109"/>
      <c r="H731" s="109"/>
      <c r="I731" s="109"/>
      <c r="J731" s="109"/>
      <c r="M731" s="109"/>
    </row>
    <row r="732" spans="1:13" ht="13.5" customHeight="1">
      <c r="A732" s="108"/>
      <c r="B732" s="109"/>
      <c r="C732" s="109"/>
      <c r="D732" s="109"/>
      <c r="E732" s="109"/>
      <c r="F732" s="109"/>
      <c r="G732" s="109"/>
      <c r="H732" s="109"/>
      <c r="I732" s="109"/>
      <c r="J732" s="109"/>
      <c r="M732" s="109"/>
    </row>
    <row r="733" spans="1:13" ht="13.5" customHeight="1">
      <c r="A733" s="108"/>
      <c r="B733" s="109"/>
      <c r="C733" s="109"/>
      <c r="D733" s="109"/>
      <c r="E733" s="109"/>
      <c r="F733" s="109"/>
      <c r="G733" s="109"/>
      <c r="H733" s="109"/>
      <c r="I733" s="109"/>
      <c r="J733" s="109"/>
      <c r="M733" s="109"/>
    </row>
    <row r="734" spans="1:13" ht="13.5" customHeight="1">
      <c r="A734" s="108"/>
      <c r="B734" s="109"/>
      <c r="C734" s="109"/>
      <c r="D734" s="109"/>
      <c r="E734" s="109"/>
      <c r="F734" s="109"/>
      <c r="G734" s="109"/>
      <c r="H734" s="109"/>
      <c r="I734" s="109"/>
      <c r="J734" s="109"/>
      <c r="M734" s="109"/>
    </row>
    <row r="735" spans="1:13" ht="13.5" customHeight="1">
      <c r="A735" s="108"/>
      <c r="B735" s="109"/>
      <c r="C735" s="109"/>
      <c r="D735" s="109"/>
      <c r="E735" s="109"/>
      <c r="F735" s="109"/>
      <c r="G735" s="109"/>
      <c r="H735" s="109"/>
      <c r="I735" s="109"/>
      <c r="J735" s="109"/>
      <c r="M735" s="109"/>
    </row>
    <row r="736" spans="1:13" ht="13.5" customHeight="1">
      <c r="A736" s="108"/>
      <c r="B736" s="109"/>
      <c r="C736" s="109"/>
      <c r="D736" s="109"/>
      <c r="E736" s="109"/>
      <c r="F736" s="109"/>
      <c r="G736" s="109"/>
      <c r="H736" s="109"/>
      <c r="I736" s="109"/>
      <c r="J736" s="109"/>
      <c r="M736" s="109"/>
    </row>
    <row r="737" spans="1:13" ht="13.5" customHeight="1">
      <c r="A737" s="108"/>
      <c r="B737" s="109"/>
      <c r="C737" s="109"/>
      <c r="D737" s="109"/>
      <c r="E737" s="109"/>
      <c r="F737" s="109"/>
      <c r="G737" s="109"/>
      <c r="H737" s="109"/>
      <c r="I737" s="109"/>
      <c r="J737" s="109"/>
      <c r="M737" s="109"/>
    </row>
    <row r="738" spans="1:13" ht="13.5" customHeight="1">
      <c r="A738" s="108"/>
      <c r="B738" s="109"/>
      <c r="C738" s="109"/>
      <c r="D738" s="109"/>
      <c r="E738" s="109"/>
      <c r="F738" s="109"/>
      <c r="G738" s="109"/>
      <c r="H738" s="109"/>
      <c r="I738" s="109"/>
      <c r="J738" s="109"/>
      <c r="M738" s="109"/>
    </row>
    <row r="739" spans="1:13" ht="13.5" customHeight="1">
      <c r="A739" s="108"/>
      <c r="B739" s="109"/>
      <c r="C739" s="109"/>
      <c r="D739" s="109"/>
      <c r="E739" s="109"/>
      <c r="F739" s="109"/>
      <c r="G739" s="109"/>
      <c r="H739" s="109"/>
      <c r="I739" s="109"/>
      <c r="J739" s="109"/>
      <c r="M739" s="109"/>
    </row>
    <row r="740" spans="1:13" ht="13.5" customHeight="1">
      <c r="A740" s="108"/>
      <c r="B740" s="109"/>
      <c r="C740" s="109"/>
      <c r="D740" s="109"/>
      <c r="E740" s="109"/>
      <c r="F740" s="109"/>
      <c r="G740" s="109"/>
      <c r="H740" s="109"/>
      <c r="I740" s="109"/>
      <c r="J740" s="109"/>
      <c r="M740" s="109"/>
    </row>
    <row r="741" spans="1:13" ht="13.5" customHeight="1">
      <c r="A741" s="108"/>
      <c r="B741" s="109"/>
      <c r="C741" s="109"/>
      <c r="D741" s="109"/>
      <c r="E741" s="109"/>
      <c r="F741" s="109"/>
      <c r="G741" s="109"/>
      <c r="H741" s="109"/>
      <c r="I741" s="109"/>
      <c r="J741" s="109"/>
      <c r="M741" s="109"/>
    </row>
    <row r="742" spans="1:13" ht="13.5" customHeight="1">
      <c r="A742" s="108"/>
      <c r="B742" s="109"/>
      <c r="C742" s="109"/>
      <c r="D742" s="109"/>
      <c r="E742" s="109"/>
      <c r="F742" s="109"/>
      <c r="G742" s="109"/>
      <c r="H742" s="109"/>
      <c r="I742" s="109"/>
      <c r="J742" s="109"/>
      <c r="M742" s="109"/>
    </row>
    <row r="743" spans="1:13" ht="13.5" customHeight="1">
      <c r="A743" s="108"/>
      <c r="B743" s="109"/>
      <c r="C743" s="109"/>
      <c r="D743" s="109"/>
      <c r="E743" s="109"/>
      <c r="F743" s="109"/>
      <c r="G743" s="109"/>
      <c r="H743" s="109"/>
      <c r="I743" s="109"/>
      <c r="J743" s="109"/>
      <c r="M743" s="109"/>
    </row>
    <row r="744" spans="1:13" ht="13.5" customHeight="1">
      <c r="A744" s="108"/>
      <c r="B744" s="109"/>
      <c r="C744" s="109"/>
      <c r="D744" s="109"/>
      <c r="E744" s="109"/>
      <c r="F744" s="109"/>
      <c r="G744" s="109"/>
      <c r="H744" s="109"/>
      <c r="I744" s="109"/>
      <c r="J744" s="109"/>
      <c r="M744" s="109"/>
    </row>
    <row r="745" spans="1:13" ht="13.5" customHeight="1">
      <c r="A745" s="108"/>
      <c r="B745" s="109"/>
      <c r="C745" s="109"/>
      <c r="D745" s="109"/>
      <c r="E745" s="109"/>
      <c r="F745" s="109"/>
      <c r="G745" s="109"/>
      <c r="H745" s="109"/>
      <c r="I745" s="109"/>
      <c r="J745" s="109"/>
      <c r="M745" s="109"/>
    </row>
    <row r="746" spans="1:13" ht="13.5" customHeight="1">
      <c r="A746" s="108"/>
      <c r="B746" s="109"/>
      <c r="C746" s="109"/>
      <c r="D746" s="109"/>
      <c r="E746" s="109"/>
      <c r="F746" s="109"/>
      <c r="G746" s="109"/>
      <c r="H746" s="109"/>
      <c r="I746" s="109"/>
      <c r="J746" s="109"/>
      <c r="M746" s="109"/>
    </row>
    <row r="747" spans="1:13" ht="13.5" customHeight="1">
      <c r="A747" s="108"/>
      <c r="B747" s="109"/>
      <c r="C747" s="109"/>
      <c r="D747" s="109"/>
      <c r="E747" s="109"/>
      <c r="F747" s="109"/>
      <c r="G747" s="109"/>
      <c r="H747" s="109"/>
      <c r="I747" s="109"/>
      <c r="J747" s="109"/>
      <c r="M747" s="109"/>
    </row>
    <row r="748" spans="1:13" ht="13.5" customHeight="1">
      <c r="A748" s="108"/>
      <c r="B748" s="109"/>
      <c r="C748" s="109"/>
      <c r="D748" s="109"/>
      <c r="E748" s="109"/>
      <c r="F748" s="109"/>
      <c r="G748" s="109"/>
      <c r="H748" s="109"/>
      <c r="I748" s="109"/>
      <c r="J748" s="109"/>
      <c r="M748" s="109"/>
    </row>
    <row r="749" spans="1:13" ht="13.5" customHeight="1">
      <c r="A749" s="108"/>
      <c r="B749" s="109"/>
      <c r="C749" s="109"/>
      <c r="D749" s="109"/>
      <c r="E749" s="109"/>
      <c r="F749" s="109"/>
      <c r="G749" s="109"/>
      <c r="H749" s="109"/>
      <c r="I749" s="109"/>
      <c r="J749" s="109"/>
      <c r="M749" s="109"/>
    </row>
    <row r="750" spans="1:13" ht="13.5" customHeight="1">
      <c r="A750" s="108"/>
      <c r="B750" s="109"/>
      <c r="C750" s="109"/>
      <c r="D750" s="109"/>
      <c r="E750" s="109"/>
      <c r="F750" s="109"/>
      <c r="G750" s="109"/>
      <c r="H750" s="109"/>
      <c r="I750" s="109"/>
      <c r="J750" s="109"/>
      <c r="M750" s="109"/>
    </row>
    <row r="751" spans="1:13" ht="13.5" customHeight="1">
      <c r="A751" s="108"/>
      <c r="B751" s="109"/>
      <c r="C751" s="109"/>
      <c r="D751" s="109"/>
      <c r="E751" s="109"/>
      <c r="F751" s="109"/>
      <c r="G751" s="109"/>
      <c r="H751" s="109"/>
      <c r="I751" s="109"/>
      <c r="J751" s="109"/>
      <c r="M751" s="109"/>
    </row>
    <row r="752" spans="1:13" ht="13.5" customHeight="1">
      <c r="A752" s="108"/>
      <c r="B752" s="109"/>
      <c r="C752" s="109"/>
      <c r="D752" s="109"/>
      <c r="E752" s="109"/>
      <c r="F752" s="109"/>
      <c r="G752" s="109"/>
      <c r="H752" s="109"/>
      <c r="I752" s="109"/>
      <c r="J752" s="109"/>
      <c r="M752" s="109"/>
    </row>
    <row r="753" spans="1:13" ht="13.5" customHeight="1">
      <c r="A753" s="108"/>
      <c r="B753" s="109"/>
      <c r="C753" s="109"/>
      <c r="D753" s="109"/>
      <c r="E753" s="109"/>
      <c r="F753" s="109"/>
      <c r="G753" s="109"/>
      <c r="H753" s="109"/>
      <c r="I753" s="109"/>
      <c r="J753" s="109"/>
      <c r="M753" s="109"/>
    </row>
    <row r="754" spans="1:13" ht="13.5" customHeight="1">
      <c r="A754" s="108"/>
      <c r="B754" s="109"/>
      <c r="C754" s="109"/>
      <c r="D754" s="109"/>
      <c r="E754" s="109"/>
      <c r="F754" s="109"/>
      <c r="G754" s="109"/>
      <c r="H754" s="109"/>
      <c r="I754" s="109"/>
      <c r="J754" s="109"/>
      <c r="M754" s="109"/>
    </row>
    <row r="755" spans="1:13" ht="13.5" customHeight="1">
      <c r="A755" s="108"/>
      <c r="B755" s="109"/>
      <c r="C755" s="109"/>
      <c r="D755" s="109"/>
      <c r="E755" s="109"/>
      <c r="F755" s="109"/>
      <c r="G755" s="109"/>
      <c r="H755" s="109"/>
      <c r="I755" s="109"/>
      <c r="J755" s="109"/>
      <c r="M755" s="109"/>
    </row>
    <row r="756" spans="1:13" ht="13.5" customHeight="1">
      <c r="A756" s="108"/>
      <c r="B756" s="109"/>
      <c r="C756" s="109"/>
      <c r="D756" s="109"/>
      <c r="E756" s="109"/>
      <c r="F756" s="109"/>
      <c r="G756" s="109"/>
      <c r="H756" s="109"/>
      <c r="I756" s="109"/>
      <c r="J756" s="109"/>
      <c r="M756" s="109"/>
    </row>
    <row r="757" spans="1:13" ht="13.5" customHeight="1">
      <c r="A757" s="108"/>
      <c r="B757" s="109"/>
      <c r="C757" s="109"/>
      <c r="D757" s="109"/>
      <c r="E757" s="109"/>
      <c r="F757" s="109"/>
      <c r="G757" s="109"/>
      <c r="H757" s="109"/>
      <c r="I757" s="109"/>
      <c r="J757" s="109"/>
      <c r="M757" s="109"/>
    </row>
    <row r="758" spans="1:13" ht="13.5" customHeight="1">
      <c r="A758" s="108"/>
      <c r="B758" s="109"/>
      <c r="C758" s="109"/>
      <c r="D758" s="109"/>
      <c r="E758" s="109"/>
      <c r="F758" s="109"/>
      <c r="G758" s="109"/>
      <c r="H758" s="109"/>
      <c r="I758" s="109"/>
      <c r="J758" s="109"/>
      <c r="M758" s="109"/>
    </row>
    <row r="759" spans="1:13" ht="13.5" customHeight="1">
      <c r="A759" s="108"/>
      <c r="B759" s="109"/>
      <c r="C759" s="109"/>
      <c r="D759" s="109"/>
      <c r="E759" s="109"/>
      <c r="F759" s="109"/>
      <c r="G759" s="109"/>
      <c r="H759" s="109"/>
      <c r="I759" s="109"/>
      <c r="J759" s="109"/>
      <c r="M759" s="109"/>
    </row>
    <row r="760" spans="1:13" ht="13.5" customHeight="1">
      <c r="A760" s="108"/>
      <c r="B760" s="109"/>
      <c r="C760" s="109"/>
      <c r="D760" s="109"/>
      <c r="E760" s="109"/>
      <c r="F760" s="109"/>
      <c r="G760" s="109"/>
      <c r="H760" s="109"/>
      <c r="I760" s="109"/>
      <c r="J760" s="109"/>
      <c r="M760" s="109"/>
    </row>
    <row r="761" spans="1:13" ht="13.5" customHeight="1">
      <c r="A761" s="108"/>
      <c r="B761" s="109"/>
      <c r="C761" s="109"/>
      <c r="D761" s="109"/>
      <c r="E761" s="109"/>
      <c r="F761" s="109"/>
      <c r="G761" s="109"/>
      <c r="H761" s="109"/>
      <c r="I761" s="109"/>
      <c r="J761" s="109"/>
      <c r="M761" s="109"/>
    </row>
    <row r="762" spans="1:13" ht="13.5" customHeight="1">
      <c r="A762" s="108"/>
      <c r="B762" s="109"/>
      <c r="C762" s="109"/>
      <c r="D762" s="109"/>
      <c r="E762" s="109"/>
      <c r="F762" s="109"/>
      <c r="G762" s="109"/>
      <c r="H762" s="109"/>
      <c r="I762" s="109"/>
      <c r="J762" s="109"/>
      <c r="M762" s="109"/>
    </row>
    <row r="763" spans="1:13" ht="13.5" customHeight="1">
      <c r="A763" s="108"/>
      <c r="B763" s="109"/>
      <c r="C763" s="109"/>
      <c r="D763" s="109"/>
      <c r="E763" s="109"/>
      <c r="F763" s="109"/>
      <c r="G763" s="109"/>
      <c r="H763" s="109"/>
      <c r="I763" s="109"/>
      <c r="J763" s="109"/>
      <c r="M763" s="109"/>
    </row>
    <row r="764" spans="1:13" ht="13.5" customHeight="1">
      <c r="A764" s="108"/>
      <c r="B764" s="109"/>
      <c r="C764" s="109"/>
      <c r="D764" s="109"/>
      <c r="E764" s="109"/>
      <c r="F764" s="109"/>
      <c r="G764" s="109"/>
      <c r="H764" s="109"/>
      <c r="I764" s="109"/>
      <c r="J764" s="109"/>
      <c r="M764" s="109"/>
    </row>
    <row r="765" spans="1:13" ht="13.5" customHeight="1">
      <c r="A765" s="108"/>
      <c r="B765" s="109"/>
      <c r="C765" s="109"/>
      <c r="D765" s="109"/>
      <c r="E765" s="109"/>
      <c r="F765" s="109"/>
      <c r="G765" s="109"/>
      <c r="H765" s="109"/>
      <c r="I765" s="109"/>
      <c r="J765" s="109"/>
      <c r="M765" s="109"/>
    </row>
    <row r="766" spans="1:13" ht="13.5" customHeight="1">
      <c r="A766" s="108"/>
      <c r="B766" s="109"/>
      <c r="C766" s="109"/>
      <c r="D766" s="109"/>
      <c r="E766" s="109"/>
      <c r="F766" s="109"/>
      <c r="G766" s="109"/>
      <c r="H766" s="109"/>
      <c r="I766" s="109"/>
      <c r="J766" s="109"/>
      <c r="M766" s="109"/>
    </row>
    <row r="767" spans="1:13" ht="13.5" customHeight="1">
      <c r="A767" s="108"/>
      <c r="B767" s="109"/>
      <c r="C767" s="109"/>
      <c r="D767" s="109"/>
      <c r="E767" s="109"/>
      <c r="F767" s="109"/>
      <c r="G767" s="109"/>
      <c r="H767" s="109"/>
      <c r="I767" s="109"/>
      <c r="J767" s="109"/>
      <c r="M767" s="109"/>
    </row>
    <row r="768" spans="1:13" ht="13.5" customHeight="1">
      <c r="A768" s="108"/>
      <c r="B768" s="109"/>
      <c r="C768" s="109"/>
      <c r="D768" s="109"/>
      <c r="E768" s="109"/>
      <c r="F768" s="109"/>
      <c r="G768" s="109"/>
      <c r="H768" s="109"/>
      <c r="I768" s="109"/>
      <c r="J768" s="109"/>
      <c r="M768" s="109"/>
    </row>
    <row r="769" spans="1:13" ht="13.5" customHeight="1">
      <c r="A769" s="108"/>
      <c r="B769" s="109"/>
      <c r="C769" s="109"/>
      <c r="D769" s="109"/>
      <c r="E769" s="109"/>
      <c r="F769" s="109"/>
      <c r="G769" s="109"/>
      <c r="H769" s="109"/>
      <c r="I769" s="109"/>
      <c r="J769" s="109"/>
      <c r="M769" s="109"/>
    </row>
    <row r="770" spans="1:13" ht="13.5" customHeight="1">
      <c r="A770" s="108"/>
      <c r="B770" s="109"/>
      <c r="C770" s="109"/>
      <c r="D770" s="109"/>
      <c r="E770" s="109"/>
      <c r="F770" s="109"/>
      <c r="G770" s="109"/>
      <c r="H770" s="109"/>
      <c r="I770" s="109"/>
      <c r="J770" s="109"/>
      <c r="M770" s="109"/>
    </row>
    <row r="771" spans="1:13" ht="13.5" customHeight="1">
      <c r="A771" s="108"/>
      <c r="B771" s="109"/>
      <c r="C771" s="109"/>
      <c r="D771" s="109"/>
      <c r="E771" s="109"/>
      <c r="F771" s="109"/>
      <c r="G771" s="109"/>
      <c r="H771" s="109"/>
      <c r="I771" s="109"/>
      <c r="J771" s="109"/>
      <c r="M771" s="109"/>
    </row>
    <row r="772" spans="1:13" ht="13.5" customHeight="1">
      <c r="A772" s="108"/>
      <c r="B772" s="109"/>
      <c r="C772" s="109"/>
      <c r="D772" s="109"/>
      <c r="E772" s="109"/>
      <c r="F772" s="109"/>
      <c r="G772" s="109"/>
      <c r="H772" s="109"/>
      <c r="I772" s="109"/>
      <c r="J772" s="109"/>
      <c r="M772" s="109"/>
    </row>
    <row r="773" spans="1:13" ht="13.5" customHeight="1">
      <c r="A773" s="108"/>
      <c r="B773" s="109"/>
      <c r="C773" s="109"/>
      <c r="D773" s="109"/>
      <c r="E773" s="109"/>
      <c r="F773" s="109"/>
      <c r="G773" s="109"/>
      <c r="H773" s="109"/>
      <c r="I773" s="109"/>
      <c r="J773" s="109"/>
      <c r="M773" s="109"/>
    </row>
    <row r="774" spans="1:13" ht="13.5" customHeight="1">
      <c r="A774" s="108"/>
      <c r="B774" s="109"/>
      <c r="C774" s="109"/>
      <c r="D774" s="109"/>
      <c r="E774" s="109"/>
      <c r="F774" s="109"/>
      <c r="G774" s="109"/>
      <c r="H774" s="109"/>
      <c r="I774" s="109"/>
      <c r="J774" s="109"/>
      <c r="M774" s="109"/>
    </row>
    <row r="775" spans="1:13" ht="13.5" customHeight="1">
      <c r="A775" s="108"/>
      <c r="B775" s="109"/>
      <c r="C775" s="109"/>
      <c r="D775" s="109"/>
      <c r="E775" s="109"/>
      <c r="F775" s="109"/>
      <c r="G775" s="109"/>
      <c r="H775" s="109"/>
      <c r="I775" s="109"/>
      <c r="J775" s="109"/>
      <c r="M775" s="109"/>
    </row>
    <row r="776" spans="1:13" ht="13.5" customHeight="1">
      <c r="A776" s="108"/>
      <c r="B776" s="109"/>
      <c r="C776" s="109"/>
      <c r="D776" s="109"/>
      <c r="E776" s="109"/>
      <c r="F776" s="109"/>
      <c r="G776" s="109"/>
      <c r="H776" s="109"/>
      <c r="I776" s="109"/>
      <c r="J776" s="109"/>
      <c r="M776" s="109"/>
    </row>
    <row r="777" spans="1:13" ht="13.5" customHeight="1">
      <c r="A777" s="108"/>
      <c r="B777" s="109"/>
      <c r="C777" s="109"/>
      <c r="D777" s="109"/>
      <c r="E777" s="109"/>
      <c r="F777" s="109"/>
      <c r="G777" s="109"/>
      <c r="H777" s="109"/>
      <c r="I777" s="109"/>
      <c r="J777" s="109"/>
      <c r="M777" s="109"/>
    </row>
    <row r="778" spans="1:13" ht="13.5" customHeight="1">
      <c r="A778" s="108"/>
      <c r="B778" s="109"/>
      <c r="C778" s="109"/>
      <c r="D778" s="109"/>
      <c r="E778" s="109"/>
      <c r="F778" s="109"/>
      <c r="G778" s="109"/>
      <c r="H778" s="109"/>
      <c r="I778" s="109"/>
      <c r="J778" s="109"/>
      <c r="M778" s="109"/>
    </row>
    <row r="779" spans="1:13" ht="13.5" customHeight="1">
      <c r="A779" s="108"/>
      <c r="B779" s="109"/>
      <c r="C779" s="109"/>
      <c r="D779" s="109"/>
      <c r="E779" s="109"/>
      <c r="F779" s="109"/>
      <c r="G779" s="109"/>
      <c r="H779" s="109"/>
      <c r="I779" s="109"/>
      <c r="J779" s="109"/>
      <c r="M779" s="109"/>
    </row>
    <row r="780" spans="1:13" ht="13.5" customHeight="1">
      <c r="A780" s="108"/>
      <c r="B780" s="109"/>
      <c r="C780" s="109"/>
      <c r="D780" s="109"/>
      <c r="E780" s="109"/>
      <c r="F780" s="109"/>
      <c r="G780" s="109"/>
      <c r="H780" s="109"/>
      <c r="I780" s="109"/>
      <c r="J780" s="109"/>
      <c r="M780" s="109"/>
    </row>
    <row r="781" spans="1:13" ht="13.5" customHeight="1">
      <c r="A781" s="108"/>
      <c r="B781" s="109"/>
      <c r="C781" s="109"/>
      <c r="D781" s="109"/>
      <c r="E781" s="109"/>
      <c r="F781" s="109"/>
      <c r="G781" s="109"/>
      <c r="H781" s="109"/>
      <c r="I781" s="109"/>
      <c r="J781" s="109"/>
      <c r="M781" s="109"/>
    </row>
    <row r="782" spans="1:13" ht="13.5" customHeight="1">
      <c r="A782" s="108"/>
      <c r="B782" s="109"/>
      <c r="C782" s="109"/>
      <c r="D782" s="109"/>
      <c r="E782" s="109"/>
      <c r="F782" s="109"/>
      <c r="G782" s="109"/>
      <c r="H782" s="109"/>
      <c r="I782" s="109"/>
      <c r="J782" s="109"/>
      <c r="M782" s="109"/>
    </row>
    <row r="783" spans="1:13" ht="13.5" customHeight="1">
      <c r="A783" s="108"/>
      <c r="B783" s="109"/>
      <c r="C783" s="109"/>
      <c r="D783" s="109"/>
      <c r="E783" s="109"/>
      <c r="F783" s="109"/>
      <c r="G783" s="109"/>
      <c r="H783" s="109"/>
      <c r="I783" s="109"/>
      <c r="J783" s="109"/>
      <c r="M783" s="109"/>
    </row>
    <row r="784" spans="1:13" ht="13.5" customHeight="1">
      <c r="A784" s="108"/>
      <c r="B784" s="109"/>
      <c r="C784" s="109"/>
      <c r="D784" s="109"/>
      <c r="E784" s="109"/>
      <c r="F784" s="109"/>
      <c r="G784" s="109"/>
      <c r="H784" s="109"/>
      <c r="I784" s="109"/>
      <c r="J784" s="109"/>
      <c r="M784" s="109"/>
    </row>
    <row r="785" spans="1:13" ht="13.5" customHeight="1">
      <c r="A785" s="108"/>
      <c r="B785" s="109"/>
      <c r="C785" s="109"/>
      <c r="D785" s="109"/>
      <c r="E785" s="109"/>
      <c r="F785" s="109"/>
      <c r="G785" s="109"/>
      <c r="H785" s="109"/>
      <c r="I785" s="109"/>
      <c r="J785" s="109"/>
      <c r="M785" s="109"/>
    </row>
    <row r="786" spans="1:13" ht="13.5" customHeight="1">
      <c r="A786" s="108"/>
      <c r="B786" s="109"/>
      <c r="C786" s="109"/>
      <c r="D786" s="109"/>
      <c r="E786" s="109"/>
      <c r="F786" s="109"/>
      <c r="G786" s="109"/>
      <c r="H786" s="109"/>
      <c r="I786" s="109"/>
      <c r="J786" s="109"/>
      <c r="M786" s="109"/>
    </row>
    <row r="787" spans="1:13" ht="13.5" customHeight="1">
      <c r="A787" s="108"/>
      <c r="B787" s="109"/>
      <c r="C787" s="109"/>
      <c r="D787" s="109"/>
      <c r="E787" s="109"/>
      <c r="F787" s="109"/>
      <c r="G787" s="109"/>
      <c r="H787" s="109"/>
      <c r="I787" s="109"/>
      <c r="J787" s="109"/>
      <c r="M787" s="109"/>
    </row>
    <row r="788" spans="1:13" ht="13.5" customHeight="1">
      <c r="A788" s="108"/>
      <c r="B788" s="109"/>
      <c r="C788" s="109"/>
      <c r="D788" s="109"/>
      <c r="E788" s="109"/>
      <c r="F788" s="109"/>
      <c r="G788" s="109"/>
      <c r="H788" s="109"/>
      <c r="I788" s="109"/>
      <c r="J788" s="109"/>
      <c r="M788" s="109"/>
    </row>
    <row r="789" spans="1:13" ht="13.5" customHeight="1">
      <c r="A789" s="108"/>
      <c r="B789" s="109"/>
      <c r="C789" s="109"/>
      <c r="D789" s="109"/>
      <c r="E789" s="109"/>
      <c r="F789" s="109"/>
      <c r="G789" s="109"/>
      <c r="H789" s="109"/>
      <c r="I789" s="109"/>
      <c r="J789" s="109"/>
      <c r="M789" s="109"/>
    </row>
    <row r="790" spans="1:13" ht="13.5" customHeight="1">
      <c r="A790" s="108"/>
      <c r="B790" s="109"/>
      <c r="C790" s="109"/>
      <c r="D790" s="109"/>
      <c r="E790" s="109"/>
      <c r="F790" s="109"/>
      <c r="G790" s="109"/>
      <c r="H790" s="109"/>
      <c r="I790" s="109"/>
      <c r="J790" s="109"/>
      <c r="M790" s="109"/>
    </row>
    <row r="791" spans="1:13" ht="13.5" customHeight="1">
      <c r="A791" s="108"/>
      <c r="B791" s="109"/>
      <c r="C791" s="109"/>
      <c r="D791" s="109"/>
      <c r="E791" s="109"/>
      <c r="F791" s="109"/>
      <c r="G791" s="109"/>
      <c r="H791" s="109"/>
      <c r="I791" s="109"/>
      <c r="J791" s="109"/>
      <c r="M791" s="109"/>
    </row>
    <row r="792" spans="1:13" ht="13.5" customHeight="1">
      <c r="A792" s="108"/>
      <c r="B792" s="109"/>
      <c r="C792" s="109"/>
      <c r="D792" s="109"/>
      <c r="E792" s="109"/>
      <c r="F792" s="109"/>
      <c r="G792" s="109"/>
      <c r="H792" s="109"/>
      <c r="I792" s="109"/>
      <c r="J792" s="109"/>
      <c r="M792" s="109"/>
    </row>
    <row r="793" spans="1:13" ht="13.5" customHeight="1">
      <c r="A793" s="108"/>
      <c r="B793" s="109"/>
      <c r="C793" s="109"/>
      <c r="D793" s="109"/>
      <c r="E793" s="109"/>
      <c r="F793" s="109"/>
      <c r="G793" s="109"/>
      <c r="H793" s="109"/>
      <c r="I793" s="109"/>
      <c r="J793" s="109"/>
      <c r="M793" s="109"/>
    </row>
    <row r="794" spans="1:13" ht="13.5" customHeight="1">
      <c r="A794" s="108"/>
      <c r="B794" s="109"/>
      <c r="C794" s="109"/>
      <c r="D794" s="109"/>
      <c r="E794" s="109"/>
      <c r="F794" s="109"/>
      <c r="G794" s="109"/>
      <c r="H794" s="109"/>
      <c r="I794" s="109"/>
      <c r="J794" s="109"/>
      <c r="M794" s="109"/>
    </row>
    <row r="795" spans="1:13" ht="13.5" customHeight="1">
      <c r="A795" s="108"/>
      <c r="B795" s="109"/>
      <c r="C795" s="109"/>
      <c r="D795" s="109"/>
      <c r="E795" s="109"/>
      <c r="F795" s="109"/>
      <c r="G795" s="109"/>
      <c r="H795" s="109"/>
      <c r="I795" s="109"/>
      <c r="J795" s="109"/>
      <c r="M795" s="109"/>
    </row>
    <row r="796" spans="1:13" ht="13.5" customHeight="1">
      <c r="A796" s="108"/>
      <c r="B796" s="109"/>
      <c r="C796" s="109"/>
      <c r="D796" s="109"/>
      <c r="E796" s="109"/>
      <c r="F796" s="109"/>
      <c r="G796" s="109"/>
      <c r="H796" s="109"/>
      <c r="I796" s="109"/>
      <c r="J796" s="109"/>
      <c r="M796" s="109"/>
    </row>
    <row r="797" spans="1:13" ht="13.5" customHeight="1">
      <c r="A797" s="108"/>
      <c r="B797" s="109"/>
      <c r="C797" s="109"/>
      <c r="D797" s="109"/>
      <c r="E797" s="109"/>
      <c r="F797" s="109"/>
      <c r="G797" s="109"/>
      <c r="H797" s="109"/>
      <c r="I797" s="109"/>
      <c r="J797" s="109"/>
      <c r="M797" s="109"/>
    </row>
    <row r="798" spans="1:13" ht="13.5" customHeight="1">
      <c r="A798" s="108"/>
      <c r="B798" s="109"/>
      <c r="C798" s="109"/>
      <c r="D798" s="109"/>
      <c r="E798" s="109"/>
      <c r="F798" s="109"/>
      <c r="G798" s="109"/>
      <c r="H798" s="109"/>
      <c r="I798" s="109"/>
      <c r="J798" s="109"/>
      <c r="M798" s="109"/>
    </row>
    <row r="799" spans="1:13" ht="13.5" customHeight="1">
      <c r="A799" s="108"/>
      <c r="B799" s="109"/>
      <c r="C799" s="109"/>
      <c r="D799" s="109"/>
      <c r="E799" s="109"/>
      <c r="F799" s="109"/>
      <c r="G799" s="109"/>
      <c r="H799" s="109"/>
      <c r="I799" s="109"/>
      <c r="J799" s="109"/>
      <c r="M799" s="109"/>
    </row>
    <row r="800" spans="1:13" ht="13.5" customHeight="1">
      <c r="A800" s="108"/>
      <c r="B800" s="109"/>
      <c r="C800" s="109"/>
      <c r="D800" s="109"/>
      <c r="E800" s="109"/>
      <c r="F800" s="109"/>
      <c r="G800" s="109"/>
      <c r="H800" s="109"/>
      <c r="I800" s="109"/>
      <c r="J800" s="109"/>
      <c r="M800" s="109"/>
    </row>
    <row r="801" spans="1:13" ht="13.5" customHeight="1">
      <c r="A801" s="108"/>
      <c r="B801" s="109"/>
      <c r="C801" s="109"/>
      <c r="D801" s="109"/>
      <c r="E801" s="109"/>
      <c r="F801" s="109"/>
      <c r="G801" s="109"/>
      <c r="H801" s="109"/>
      <c r="I801" s="109"/>
      <c r="J801" s="109"/>
      <c r="M801" s="109"/>
    </row>
    <row r="802" spans="1:13" ht="13.5" customHeight="1">
      <c r="A802" s="108"/>
      <c r="B802" s="109"/>
      <c r="C802" s="109"/>
      <c r="D802" s="109"/>
      <c r="E802" s="109"/>
      <c r="F802" s="109"/>
      <c r="G802" s="109"/>
      <c r="H802" s="109"/>
      <c r="I802" s="109"/>
      <c r="J802" s="109"/>
      <c r="M802" s="109"/>
    </row>
    <row r="803" spans="1:13" ht="13.5" customHeight="1">
      <c r="A803" s="108"/>
      <c r="B803" s="109"/>
      <c r="C803" s="109"/>
      <c r="D803" s="109"/>
      <c r="E803" s="109"/>
      <c r="F803" s="109"/>
      <c r="G803" s="109"/>
      <c r="H803" s="109"/>
      <c r="I803" s="109"/>
      <c r="J803" s="109"/>
      <c r="M803" s="109"/>
    </row>
    <row r="804" spans="1:13" ht="13.5" customHeight="1">
      <c r="A804" s="108"/>
      <c r="B804" s="109"/>
      <c r="C804" s="109"/>
      <c r="D804" s="109"/>
      <c r="E804" s="109"/>
      <c r="F804" s="109"/>
      <c r="G804" s="109"/>
      <c r="H804" s="109"/>
      <c r="I804" s="109"/>
      <c r="J804" s="109"/>
      <c r="M804" s="109"/>
    </row>
    <row r="805" spans="1:13" ht="13.5" customHeight="1">
      <c r="A805" s="108"/>
      <c r="B805" s="109"/>
      <c r="C805" s="109"/>
      <c r="D805" s="109"/>
      <c r="E805" s="109"/>
      <c r="F805" s="109"/>
      <c r="G805" s="109"/>
      <c r="H805" s="109"/>
      <c r="I805" s="109"/>
      <c r="J805" s="109"/>
      <c r="M805" s="109"/>
    </row>
    <row r="806" spans="1:13" ht="13.5" customHeight="1">
      <c r="A806" s="108"/>
      <c r="B806" s="109"/>
      <c r="C806" s="109"/>
      <c r="D806" s="109"/>
      <c r="E806" s="109"/>
      <c r="F806" s="109"/>
      <c r="G806" s="109"/>
      <c r="H806" s="109"/>
      <c r="I806" s="109"/>
      <c r="J806" s="109"/>
      <c r="M806" s="109"/>
    </row>
    <row r="807" spans="1:13" ht="13.5" customHeight="1">
      <c r="A807" s="108"/>
      <c r="B807" s="109"/>
      <c r="C807" s="109"/>
      <c r="D807" s="109"/>
      <c r="E807" s="109"/>
      <c r="F807" s="109"/>
      <c r="G807" s="109"/>
      <c r="H807" s="109"/>
      <c r="I807" s="109"/>
      <c r="J807" s="109"/>
      <c r="M807" s="109"/>
    </row>
    <row r="808" spans="1:13" ht="13.5" customHeight="1">
      <c r="A808" s="108"/>
      <c r="B808" s="109"/>
      <c r="C808" s="109"/>
      <c r="D808" s="109"/>
      <c r="E808" s="109"/>
      <c r="F808" s="109"/>
      <c r="G808" s="109"/>
      <c r="H808" s="109"/>
      <c r="I808" s="109"/>
      <c r="J808" s="109"/>
      <c r="M808" s="109"/>
    </row>
    <row r="809" spans="1:13" ht="13.5" customHeight="1">
      <c r="A809" s="108"/>
      <c r="B809" s="109"/>
      <c r="C809" s="109"/>
      <c r="D809" s="109"/>
      <c r="E809" s="109"/>
      <c r="F809" s="109"/>
      <c r="G809" s="109"/>
      <c r="H809" s="109"/>
      <c r="I809" s="109"/>
      <c r="J809" s="109"/>
      <c r="M809" s="109"/>
    </row>
    <row r="810" spans="1:13" ht="13.5" customHeight="1">
      <c r="A810" s="108"/>
      <c r="B810" s="109"/>
      <c r="C810" s="109"/>
      <c r="D810" s="109"/>
      <c r="E810" s="109"/>
      <c r="F810" s="109"/>
      <c r="G810" s="109"/>
      <c r="H810" s="109"/>
      <c r="I810" s="109"/>
      <c r="J810" s="109"/>
      <c r="M810" s="109"/>
    </row>
    <row r="811" spans="1:13" ht="13.5" customHeight="1">
      <c r="A811" s="108"/>
      <c r="B811" s="109"/>
      <c r="C811" s="109"/>
      <c r="D811" s="109"/>
      <c r="E811" s="109"/>
      <c r="F811" s="109"/>
      <c r="G811" s="109"/>
      <c r="H811" s="109"/>
      <c r="I811" s="109"/>
      <c r="J811" s="109"/>
      <c r="M811" s="109"/>
    </row>
    <row r="812" spans="1:13" ht="13.5" customHeight="1">
      <c r="A812" s="108"/>
      <c r="B812" s="109"/>
      <c r="C812" s="109"/>
      <c r="D812" s="109"/>
      <c r="E812" s="109"/>
      <c r="F812" s="109"/>
      <c r="G812" s="109"/>
      <c r="H812" s="109"/>
      <c r="I812" s="109"/>
      <c r="J812" s="109"/>
      <c r="M812" s="109"/>
    </row>
    <row r="813" spans="1:13" ht="13.5" customHeight="1">
      <c r="A813" s="108"/>
      <c r="B813" s="109"/>
      <c r="C813" s="109"/>
      <c r="D813" s="109"/>
      <c r="E813" s="109"/>
      <c r="F813" s="109"/>
      <c r="G813" s="109"/>
      <c r="H813" s="109"/>
      <c r="I813" s="109"/>
      <c r="J813" s="109"/>
      <c r="M813" s="109"/>
    </row>
    <row r="814" spans="1:13" ht="13.5" customHeight="1">
      <c r="A814" s="108"/>
      <c r="B814" s="109"/>
      <c r="C814" s="109"/>
      <c r="D814" s="109"/>
      <c r="E814" s="109"/>
      <c r="F814" s="109"/>
      <c r="G814" s="109"/>
      <c r="H814" s="109"/>
      <c r="I814" s="109"/>
      <c r="J814" s="109"/>
      <c r="M814" s="109"/>
    </row>
    <row r="815" spans="1:13" ht="13.5" customHeight="1">
      <c r="A815" s="108"/>
      <c r="B815" s="109"/>
      <c r="C815" s="109"/>
      <c r="D815" s="109"/>
      <c r="E815" s="109"/>
      <c r="F815" s="109"/>
      <c r="G815" s="109"/>
      <c r="H815" s="109"/>
      <c r="I815" s="109"/>
      <c r="J815" s="109"/>
      <c r="M815" s="109"/>
    </row>
    <row r="816" spans="1:13" ht="13.5" customHeight="1">
      <c r="A816" s="108"/>
      <c r="B816" s="109"/>
      <c r="C816" s="109"/>
      <c r="D816" s="109"/>
      <c r="E816" s="109"/>
      <c r="F816" s="109"/>
      <c r="G816" s="109"/>
      <c r="H816" s="109"/>
      <c r="I816" s="109"/>
      <c r="J816" s="109"/>
      <c r="M816" s="109"/>
    </row>
    <row r="817" spans="1:13" ht="13.5" customHeight="1">
      <c r="A817" s="108"/>
      <c r="B817" s="109"/>
      <c r="C817" s="109"/>
      <c r="D817" s="109"/>
      <c r="E817" s="109"/>
      <c r="F817" s="109"/>
      <c r="G817" s="109"/>
      <c r="H817" s="109"/>
      <c r="I817" s="109"/>
      <c r="J817" s="109"/>
      <c r="M817" s="109"/>
    </row>
    <row r="818" spans="1:13" ht="13.5" customHeight="1">
      <c r="A818" s="108"/>
      <c r="B818" s="109"/>
      <c r="C818" s="109"/>
      <c r="D818" s="109"/>
      <c r="E818" s="109"/>
      <c r="F818" s="109"/>
      <c r="G818" s="109"/>
      <c r="H818" s="109"/>
      <c r="I818" s="109"/>
      <c r="J818" s="109"/>
      <c r="M818" s="109"/>
    </row>
    <row r="819" spans="1:13" ht="13.5" customHeight="1">
      <c r="A819" s="108"/>
      <c r="B819" s="109"/>
      <c r="C819" s="109"/>
      <c r="D819" s="109"/>
      <c r="E819" s="109"/>
      <c r="F819" s="109"/>
      <c r="G819" s="109"/>
      <c r="H819" s="109"/>
      <c r="I819" s="109"/>
      <c r="J819" s="109"/>
      <c r="M819" s="109"/>
    </row>
    <row r="820" spans="1:13" ht="13.5" customHeight="1">
      <c r="A820" s="108"/>
      <c r="B820" s="109"/>
      <c r="C820" s="109"/>
      <c r="D820" s="109"/>
      <c r="E820" s="109"/>
      <c r="F820" s="109"/>
      <c r="G820" s="109"/>
      <c r="H820" s="109"/>
      <c r="I820" s="109"/>
      <c r="J820" s="109"/>
      <c r="M820" s="109"/>
    </row>
    <row r="821" spans="1:13" ht="13.5" customHeight="1">
      <c r="A821" s="108"/>
      <c r="B821" s="109"/>
      <c r="C821" s="109"/>
      <c r="D821" s="109"/>
      <c r="E821" s="109"/>
      <c r="F821" s="109"/>
      <c r="G821" s="109"/>
      <c r="H821" s="109"/>
      <c r="I821" s="109"/>
      <c r="J821" s="109"/>
      <c r="M821" s="109"/>
    </row>
    <row r="822" spans="1:13" ht="13.5" customHeight="1">
      <c r="A822" s="108"/>
      <c r="B822" s="109"/>
      <c r="C822" s="109"/>
      <c r="D822" s="109"/>
      <c r="E822" s="109"/>
      <c r="F822" s="109"/>
      <c r="G822" s="109"/>
      <c r="H822" s="109"/>
      <c r="I822" s="109"/>
      <c r="J822" s="109"/>
      <c r="M822" s="109"/>
    </row>
    <row r="823" spans="1:13" ht="13.5" customHeight="1">
      <c r="A823" s="108"/>
      <c r="B823" s="109"/>
      <c r="C823" s="109"/>
      <c r="D823" s="109"/>
      <c r="E823" s="109"/>
      <c r="F823" s="109"/>
      <c r="G823" s="109"/>
      <c r="H823" s="109"/>
      <c r="I823" s="109"/>
      <c r="J823" s="109"/>
      <c r="M823" s="109"/>
    </row>
    <row r="824" spans="1:13" ht="13.5" customHeight="1">
      <c r="A824" s="108"/>
      <c r="B824" s="109"/>
      <c r="C824" s="109"/>
      <c r="D824" s="109"/>
      <c r="E824" s="109"/>
      <c r="F824" s="109"/>
      <c r="G824" s="109"/>
      <c r="H824" s="109"/>
      <c r="I824" s="109"/>
      <c r="J824" s="109"/>
      <c r="M824" s="109"/>
    </row>
    <row r="825" spans="1:13" ht="13.5" customHeight="1">
      <c r="A825" s="108"/>
      <c r="B825" s="109"/>
      <c r="C825" s="109"/>
      <c r="D825" s="109"/>
      <c r="E825" s="109"/>
      <c r="F825" s="109"/>
      <c r="G825" s="109"/>
      <c r="H825" s="109"/>
      <c r="I825" s="109"/>
      <c r="J825" s="109"/>
      <c r="M825" s="109"/>
    </row>
    <row r="826" spans="1:13" ht="13.5" customHeight="1">
      <c r="A826" s="108"/>
      <c r="B826" s="109"/>
      <c r="C826" s="109"/>
      <c r="D826" s="109"/>
      <c r="E826" s="109"/>
      <c r="F826" s="109"/>
      <c r="G826" s="109"/>
      <c r="H826" s="109"/>
      <c r="I826" s="109"/>
      <c r="J826" s="109"/>
      <c r="M826" s="109"/>
    </row>
    <row r="827" spans="1:13" ht="13.5" customHeight="1">
      <c r="A827" s="108"/>
      <c r="B827" s="109"/>
      <c r="C827" s="109"/>
      <c r="D827" s="109"/>
      <c r="E827" s="109"/>
      <c r="F827" s="109"/>
      <c r="G827" s="109"/>
      <c r="H827" s="109"/>
      <c r="I827" s="109"/>
      <c r="J827" s="109"/>
      <c r="M827" s="109"/>
    </row>
    <row r="828" spans="1:13" ht="13.5" customHeight="1">
      <c r="A828" s="108"/>
      <c r="B828" s="109"/>
      <c r="C828" s="109"/>
      <c r="D828" s="109"/>
      <c r="E828" s="109"/>
      <c r="F828" s="109"/>
      <c r="G828" s="109"/>
      <c r="H828" s="109"/>
      <c r="I828" s="109"/>
      <c r="J828" s="109"/>
      <c r="M828" s="109"/>
    </row>
    <row r="829" spans="1:13" ht="13.5" customHeight="1">
      <c r="A829" s="108"/>
      <c r="B829" s="109"/>
      <c r="C829" s="109"/>
      <c r="D829" s="109"/>
      <c r="E829" s="109"/>
      <c r="F829" s="109"/>
      <c r="G829" s="109"/>
      <c r="H829" s="109"/>
      <c r="I829" s="109"/>
      <c r="J829" s="109"/>
      <c r="M829" s="109"/>
    </row>
    <row r="830" spans="1:13" ht="13.5" customHeight="1">
      <c r="A830" s="108"/>
      <c r="B830" s="109"/>
      <c r="C830" s="109"/>
      <c r="D830" s="109"/>
      <c r="E830" s="109"/>
      <c r="F830" s="109"/>
      <c r="G830" s="109"/>
      <c r="H830" s="109"/>
      <c r="I830" s="109"/>
      <c r="J830" s="109"/>
      <c r="M830" s="109"/>
    </row>
    <row r="831" spans="1:13" ht="13.5" customHeight="1">
      <c r="A831" s="108"/>
      <c r="B831" s="109"/>
      <c r="C831" s="109"/>
      <c r="D831" s="109"/>
      <c r="E831" s="109"/>
      <c r="F831" s="109"/>
      <c r="G831" s="109"/>
      <c r="H831" s="109"/>
      <c r="I831" s="109"/>
      <c r="J831" s="109"/>
      <c r="M831" s="109"/>
    </row>
    <row r="832" spans="1:13" ht="13.5" customHeight="1">
      <c r="A832" s="108"/>
      <c r="B832" s="109"/>
      <c r="C832" s="109"/>
      <c r="D832" s="109"/>
      <c r="E832" s="109"/>
      <c r="F832" s="109"/>
      <c r="G832" s="109"/>
      <c r="H832" s="109"/>
      <c r="I832" s="109"/>
      <c r="J832" s="109"/>
      <c r="M832" s="109"/>
    </row>
    <row r="833" spans="1:13" ht="13.5" customHeight="1">
      <c r="A833" s="108"/>
      <c r="B833" s="109"/>
      <c r="C833" s="109"/>
      <c r="D833" s="109"/>
      <c r="E833" s="109"/>
      <c r="F833" s="109"/>
      <c r="G833" s="109"/>
      <c r="H833" s="109"/>
      <c r="I833" s="109"/>
      <c r="J833" s="109"/>
      <c r="M833" s="109"/>
    </row>
    <row r="834" spans="1:13" ht="13.5" customHeight="1">
      <c r="A834" s="108"/>
      <c r="B834" s="109"/>
      <c r="C834" s="109"/>
      <c r="D834" s="109"/>
      <c r="E834" s="109"/>
      <c r="F834" s="109"/>
      <c r="G834" s="109"/>
      <c r="H834" s="109"/>
      <c r="I834" s="109"/>
      <c r="J834" s="109"/>
      <c r="M834" s="109"/>
    </row>
    <row r="835" spans="1:13" ht="13.5" customHeight="1">
      <c r="A835" s="108"/>
      <c r="B835" s="109"/>
      <c r="C835" s="109"/>
      <c r="D835" s="109"/>
      <c r="E835" s="109"/>
      <c r="F835" s="109"/>
      <c r="G835" s="109"/>
      <c r="H835" s="109"/>
      <c r="I835" s="109"/>
      <c r="J835" s="109"/>
      <c r="M835" s="109"/>
    </row>
    <row r="836" spans="1:13" ht="13.5" customHeight="1">
      <c r="A836" s="108"/>
      <c r="B836" s="109"/>
      <c r="C836" s="109"/>
      <c r="D836" s="109"/>
      <c r="E836" s="109"/>
      <c r="F836" s="109"/>
      <c r="G836" s="109"/>
      <c r="H836" s="109"/>
      <c r="I836" s="109"/>
      <c r="J836" s="109"/>
      <c r="M836" s="109"/>
    </row>
    <row r="837" spans="1:13" ht="13.5" customHeight="1">
      <c r="A837" s="108"/>
      <c r="B837" s="109"/>
      <c r="C837" s="109"/>
      <c r="D837" s="109"/>
      <c r="E837" s="109"/>
      <c r="F837" s="109"/>
      <c r="G837" s="109"/>
      <c r="H837" s="109"/>
      <c r="I837" s="109"/>
      <c r="J837" s="109"/>
      <c r="M837" s="109"/>
    </row>
    <row r="838" spans="1:13" ht="13.5" customHeight="1">
      <c r="A838" s="108"/>
      <c r="B838" s="109"/>
      <c r="C838" s="109"/>
      <c r="D838" s="109"/>
      <c r="E838" s="109"/>
      <c r="F838" s="109"/>
      <c r="G838" s="109"/>
      <c r="H838" s="109"/>
      <c r="I838" s="109"/>
      <c r="J838" s="109"/>
      <c r="M838" s="109"/>
    </row>
    <row r="839" spans="1:13" ht="13.5" customHeight="1">
      <c r="A839" s="108"/>
      <c r="B839" s="109"/>
      <c r="C839" s="109"/>
      <c r="D839" s="109"/>
      <c r="E839" s="109"/>
      <c r="F839" s="109"/>
      <c r="G839" s="109"/>
      <c r="H839" s="109"/>
      <c r="I839" s="109"/>
      <c r="J839" s="109"/>
      <c r="M839" s="109"/>
    </row>
    <row r="840" spans="1:13" ht="13.5" customHeight="1">
      <c r="A840" s="108"/>
      <c r="B840" s="109"/>
      <c r="C840" s="109"/>
      <c r="D840" s="109"/>
      <c r="E840" s="109"/>
      <c r="F840" s="109"/>
      <c r="G840" s="109"/>
      <c r="H840" s="109"/>
      <c r="I840" s="109"/>
      <c r="J840" s="109"/>
      <c r="M840" s="109"/>
    </row>
    <row r="841" spans="1:13" ht="13.5" customHeight="1">
      <c r="A841" s="108"/>
      <c r="B841" s="109"/>
      <c r="C841" s="109"/>
      <c r="D841" s="109"/>
      <c r="E841" s="109"/>
      <c r="F841" s="109"/>
      <c r="G841" s="109"/>
      <c r="H841" s="109"/>
      <c r="I841" s="109"/>
      <c r="J841" s="109"/>
      <c r="M841" s="109"/>
    </row>
    <row r="842" spans="1:13" ht="13.5" customHeight="1">
      <c r="A842" s="108"/>
      <c r="B842" s="109"/>
      <c r="C842" s="109"/>
      <c r="D842" s="109"/>
      <c r="E842" s="109"/>
      <c r="F842" s="109"/>
      <c r="G842" s="109"/>
      <c r="H842" s="109"/>
      <c r="I842" s="109"/>
      <c r="J842" s="109"/>
      <c r="M842" s="109"/>
    </row>
    <row r="843" spans="1:13" ht="13.5" customHeight="1">
      <c r="A843" s="108"/>
      <c r="B843" s="109"/>
      <c r="C843" s="109"/>
      <c r="D843" s="109"/>
      <c r="E843" s="109"/>
      <c r="F843" s="109"/>
      <c r="G843" s="109"/>
      <c r="H843" s="109"/>
      <c r="I843" s="109"/>
      <c r="J843" s="109"/>
      <c r="M843" s="109"/>
    </row>
    <row r="844" spans="1:13" ht="13.5" customHeight="1">
      <c r="A844" s="108"/>
      <c r="B844" s="109"/>
      <c r="C844" s="109"/>
      <c r="D844" s="109"/>
      <c r="E844" s="109"/>
      <c r="F844" s="109"/>
      <c r="G844" s="109"/>
      <c r="H844" s="109"/>
      <c r="I844" s="109"/>
      <c r="J844" s="109"/>
      <c r="M844" s="109"/>
    </row>
    <row r="845" spans="1:13" ht="13.5" customHeight="1">
      <c r="A845" s="108"/>
      <c r="B845" s="109"/>
      <c r="C845" s="109"/>
      <c r="D845" s="109"/>
      <c r="E845" s="109"/>
      <c r="F845" s="109"/>
      <c r="G845" s="109"/>
      <c r="H845" s="109"/>
      <c r="I845" s="109"/>
      <c r="J845" s="109"/>
      <c r="M845" s="109"/>
    </row>
    <row r="846" spans="1:13" ht="13.5" customHeight="1">
      <c r="A846" s="108"/>
      <c r="B846" s="109"/>
      <c r="C846" s="109"/>
      <c r="D846" s="109"/>
      <c r="E846" s="109"/>
      <c r="F846" s="109"/>
      <c r="G846" s="109"/>
      <c r="H846" s="109"/>
      <c r="I846" s="109"/>
      <c r="J846" s="109"/>
      <c r="M846" s="109"/>
    </row>
    <row r="847" spans="1:13" ht="13.5" customHeight="1">
      <c r="A847" s="108"/>
      <c r="B847" s="109"/>
      <c r="C847" s="109"/>
      <c r="D847" s="109"/>
      <c r="E847" s="109"/>
      <c r="F847" s="109"/>
      <c r="G847" s="109"/>
      <c r="H847" s="109"/>
      <c r="I847" s="109"/>
      <c r="J847" s="109"/>
      <c r="M847" s="109"/>
    </row>
    <row r="848" spans="1:13" ht="13.5" customHeight="1">
      <c r="A848" s="108"/>
      <c r="B848" s="109"/>
      <c r="C848" s="109"/>
      <c r="D848" s="109"/>
      <c r="E848" s="109"/>
      <c r="F848" s="109"/>
      <c r="G848" s="109"/>
      <c r="H848" s="109"/>
      <c r="I848" s="109"/>
      <c r="J848" s="109"/>
      <c r="M848" s="109"/>
    </row>
    <row r="849" spans="1:13" ht="13.5" customHeight="1">
      <c r="A849" s="108"/>
      <c r="B849" s="109"/>
      <c r="C849" s="109"/>
      <c r="D849" s="109"/>
      <c r="E849" s="109"/>
      <c r="F849" s="109"/>
      <c r="G849" s="109"/>
      <c r="H849" s="109"/>
      <c r="I849" s="109"/>
      <c r="J849" s="109"/>
      <c r="M849" s="109"/>
    </row>
    <row r="850" spans="1:13" ht="13.5" customHeight="1">
      <c r="A850" s="108"/>
      <c r="B850" s="109"/>
      <c r="C850" s="109"/>
      <c r="D850" s="109"/>
      <c r="E850" s="109"/>
      <c r="F850" s="109"/>
      <c r="G850" s="109"/>
      <c r="H850" s="109"/>
      <c r="I850" s="109"/>
      <c r="J850" s="109"/>
      <c r="M850" s="109"/>
    </row>
    <row r="851" spans="1:13" ht="13.5" customHeight="1">
      <c r="A851" s="108"/>
      <c r="B851" s="109"/>
      <c r="C851" s="109"/>
      <c r="D851" s="109"/>
      <c r="E851" s="109"/>
      <c r="F851" s="109"/>
      <c r="G851" s="109"/>
      <c r="H851" s="109"/>
      <c r="I851" s="109"/>
      <c r="J851" s="109"/>
      <c r="M851" s="109"/>
    </row>
    <row r="852" spans="1:13" ht="13.5" customHeight="1">
      <c r="A852" s="108"/>
      <c r="B852" s="109"/>
      <c r="C852" s="109"/>
      <c r="D852" s="109"/>
      <c r="E852" s="109"/>
      <c r="F852" s="109"/>
      <c r="G852" s="109"/>
      <c r="H852" s="109"/>
      <c r="I852" s="109"/>
      <c r="J852" s="109"/>
      <c r="M852" s="109"/>
    </row>
    <row r="853" spans="1:13" ht="13.5" customHeight="1">
      <c r="A853" s="108"/>
      <c r="B853" s="109"/>
      <c r="C853" s="109"/>
      <c r="D853" s="109"/>
      <c r="E853" s="109"/>
      <c r="F853" s="109"/>
      <c r="G853" s="109"/>
      <c r="H853" s="109"/>
      <c r="I853" s="109"/>
      <c r="J853" s="109"/>
      <c r="M853" s="109"/>
    </row>
    <row r="854" spans="1:13" ht="13.5" customHeight="1">
      <c r="A854" s="108"/>
      <c r="B854" s="109"/>
      <c r="C854" s="109"/>
      <c r="D854" s="109"/>
      <c r="E854" s="109"/>
      <c r="F854" s="109"/>
      <c r="G854" s="109"/>
      <c r="H854" s="109"/>
      <c r="I854" s="109"/>
      <c r="J854" s="109"/>
      <c r="M854" s="109"/>
    </row>
    <row r="855" spans="1:13" ht="13.5" customHeight="1">
      <c r="A855" s="108"/>
      <c r="B855" s="109"/>
      <c r="C855" s="109"/>
      <c r="D855" s="109"/>
      <c r="E855" s="109"/>
      <c r="F855" s="109"/>
      <c r="G855" s="109"/>
      <c r="H855" s="109"/>
      <c r="I855" s="109"/>
      <c r="J855" s="109"/>
      <c r="M855" s="109"/>
    </row>
    <row r="856" spans="1:13" ht="13.5" customHeight="1">
      <c r="A856" s="108"/>
      <c r="B856" s="109"/>
      <c r="C856" s="109"/>
      <c r="D856" s="109"/>
      <c r="E856" s="109"/>
      <c r="F856" s="109"/>
      <c r="G856" s="109"/>
      <c r="H856" s="109"/>
      <c r="I856" s="109"/>
      <c r="J856" s="109"/>
      <c r="M856" s="109"/>
    </row>
    <row r="857" spans="1:13" ht="13.5" customHeight="1">
      <c r="A857" s="108"/>
      <c r="B857" s="109"/>
      <c r="C857" s="109"/>
      <c r="D857" s="109"/>
      <c r="E857" s="109"/>
      <c r="F857" s="109"/>
      <c r="G857" s="109"/>
      <c r="H857" s="109"/>
      <c r="I857" s="109"/>
      <c r="J857" s="109"/>
      <c r="M857" s="109"/>
    </row>
    <row r="858" spans="1:13" ht="13.5" customHeight="1">
      <c r="A858" s="108"/>
      <c r="B858" s="109"/>
      <c r="C858" s="109"/>
      <c r="D858" s="109"/>
      <c r="E858" s="109"/>
      <c r="F858" s="109"/>
      <c r="G858" s="109"/>
      <c r="H858" s="109"/>
      <c r="I858" s="109"/>
      <c r="J858" s="109"/>
      <c r="M858" s="109"/>
    </row>
    <row r="859" spans="1:13" ht="13.5" customHeight="1">
      <c r="A859" s="108"/>
      <c r="B859" s="109"/>
      <c r="C859" s="109"/>
      <c r="D859" s="109"/>
      <c r="E859" s="109"/>
      <c r="F859" s="109"/>
      <c r="G859" s="109"/>
      <c r="H859" s="109"/>
      <c r="I859" s="109"/>
      <c r="J859" s="109"/>
      <c r="M859" s="109"/>
    </row>
    <row r="860" spans="1:13" ht="13.5" customHeight="1">
      <c r="A860" s="108"/>
      <c r="B860" s="109"/>
      <c r="C860" s="109"/>
      <c r="D860" s="109"/>
      <c r="E860" s="109"/>
      <c r="F860" s="109"/>
      <c r="G860" s="109"/>
      <c r="H860" s="109"/>
      <c r="I860" s="109"/>
      <c r="J860" s="109"/>
      <c r="M860" s="109"/>
    </row>
    <row r="861" spans="1:13" ht="13.5" customHeight="1">
      <c r="A861" s="108"/>
      <c r="B861" s="109"/>
      <c r="C861" s="109"/>
      <c r="D861" s="109"/>
      <c r="E861" s="109"/>
      <c r="F861" s="109"/>
      <c r="G861" s="109"/>
      <c r="H861" s="109"/>
      <c r="I861" s="109"/>
      <c r="J861" s="109"/>
      <c r="M861" s="109"/>
    </row>
    <row r="862" spans="1:13" ht="13.5" customHeight="1">
      <c r="A862" s="108"/>
      <c r="B862" s="109"/>
      <c r="C862" s="109"/>
      <c r="D862" s="109"/>
      <c r="E862" s="109"/>
      <c r="F862" s="109"/>
      <c r="G862" s="109"/>
      <c r="H862" s="109"/>
      <c r="I862" s="109"/>
      <c r="J862" s="109"/>
      <c r="M862" s="109"/>
    </row>
    <row r="863" spans="1:13" ht="13.5" customHeight="1">
      <c r="A863" s="108"/>
      <c r="B863" s="109"/>
      <c r="C863" s="109"/>
      <c r="D863" s="109"/>
      <c r="E863" s="109"/>
      <c r="F863" s="109"/>
      <c r="G863" s="109"/>
      <c r="H863" s="109"/>
      <c r="I863" s="109"/>
      <c r="J863" s="109"/>
      <c r="M863" s="109"/>
    </row>
    <row r="864" spans="1:13" ht="13.5" customHeight="1">
      <c r="A864" s="108"/>
      <c r="B864" s="109"/>
      <c r="C864" s="109"/>
      <c r="D864" s="109"/>
      <c r="E864" s="109"/>
      <c r="F864" s="109"/>
      <c r="G864" s="109"/>
      <c r="H864" s="109"/>
      <c r="I864" s="109"/>
      <c r="J864" s="109"/>
      <c r="M864" s="109"/>
    </row>
    <row r="865" spans="1:13" ht="13.5" customHeight="1">
      <c r="A865" s="108"/>
      <c r="B865" s="109"/>
      <c r="C865" s="109"/>
      <c r="D865" s="109"/>
      <c r="E865" s="109"/>
      <c r="F865" s="109"/>
      <c r="G865" s="109"/>
      <c r="H865" s="109"/>
      <c r="I865" s="109"/>
      <c r="J865" s="109"/>
      <c r="M865" s="109"/>
    </row>
    <row r="866" spans="1:13" ht="13.5" customHeight="1">
      <c r="A866" s="108"/>
      <c r="B866" s="109"/>
      <c r="C866" s="109"/>
      <c r="D866" s="109"/>
      <c r="E866" s="109"/>
      <c r="F866" s="109"/>
      <c r="G866" s="109"/>
      <c r="H866" s="109"/>
      <c r="I866" s="109"/>
      <c r="J866" s="109"/>
      <c r="M866" s="109"/>
    </row>
    <row r="867" spans="1:13" ht="13.5" customHeight="1">
      <c r="A867" s="108"/>
      <c r="B867" s="109"/>
      <c r="C867" s="109"/>
      <c r="D867" s="109"/>
      <c r="E867" s="109"/>
      <c r="F867" s="109"/>
      <c r="G867" s="109"/>
      <c r="H867" s="109"/>
      <c r="I867" s="109"/>
      <c r="J867" s="109"/>
      <c r="M867" s="109"/>
    </row>
    <row r="868" spans="1:13" ht="13.5" customHeight="1">
      <c r="A868" s="108"/>
      <c r="B868" s="109"/>
      <c r="C868" s="109"/>
      <c r="D868" s="109"/>
      <c r="E868" s="109"/>
      <c r="F868" s="109"/>
      <c r="G868" s="109"/>
      <c r="H868" s="109"/>
      <c r="I868" s="109"/>
      <c r="J868" s="109"/>
      <c r="M868" s="109"/>
    </row>
    <row r="869" spans="1:13" ht="13.5" customHeight="1">
      <c r="A869" s="108"/>
      <c r="B869" s="109"/>
      <c r="C869" s="109"/>
      <c r="D869" s="109"/>
      <c r="E869" s="109"/>
      <c r="F869" s="109"/>
      <c r="G869" s="109"/>
      <c r="H869" s="109"/>
      <c r="I869" s="109"/>
      <c r="J869" s="109"/>
      <c r="M869" s="109"/>
    </row>
    <row r="870" spans="1:13" ht="13.5" customHeight="1">
      <c r="A870" s="108"/>
      <c r="B870" s="109"/>
      <c r="C870" s="109"/>
      <c r="D870" s="109"/>
      <c r="E870" s="109"/>
      <c r="F870" s="109"/>
      <c r="G870" s="109"/>
      <c r="H870" s="109"/>
      <c r="I870" s="109"/>
      <c r="J870" s="109"/>
      <c r="M870" s="109"/>
    </row>
    <row r="871" spans="1:13" ht="13.5" customHeight="1">
      <c r="A871" s="108"/>
      <c r="B871" s="109"/>
      <c r="C871" s="109"/>
      <c r="D871" s="109"/>
      <c r="E871" s="109"/>
      <c r="F871" s="109"/>
      <c r="G871" s="109"/>
      <c r="H871" s="109"/>
      <c r="I871" s="109"/>
      <c r="J871" s="109"/>
      <c r="M871" s="109"/>
    </row>
    <row r="872" spans="1:13" ht="13.5" customHeight="1">
      <c r="A872" s="108"/>
      <c r="B872" s="109"/>
      <c r="C872" s="109"/>
      <c r="D872" s="109"/>
      <c r="E872" s="109"/>
      <c r="F872" s="109"/>
      <c r="G872" s="109"/>
      <c r="H872" s="109"/>
      <c r="I872" s="109"/>
      <c r="J872" s="109"/>
      <c r="M872" s="109"/>
    </row>
    <row r="873" spans="1:13" ht="13.5" customHeight="1">
      <c r="A873" s="108"/>
      <c r="B873" s="109"/>
      <c r="C873" s="109"/>
      <c r="D873" s="109"/>
      <c r="E873" s="109"/>
      <c r="F873" s="109"/>
      <c r="G873" s="109"/>
      <c r="H873" s="109"/>
      <c r="I873" s="109"/>
      <c r="J873" s="109"/>
      <c r="M873" s="109"/>
    </row>
    <row r="874" spans="1:13" ht="13.5" customHeight="1">
      <c r="A874" s="108"/>
      <c r="B874" s="109"/>
      <c r="C874" s="109"/>
      <c r="D874" s="109"/>
      <c r="E874" s="109"/>
      <c r="F874" s="109"/>
      <c r="G874" s="109"/>
      <c r="H874" s="109"/>
      <c r="I874" s="109"/>
      <c r="J874" s="109"/>
      <c r="M874" s="109"/>
    </row>
    <row r="875" spans="1:13" ht="13.5" customHeight="1">
      <c r="A875" s="108"/>
      <c r="B875" s="109"/>
      <c r="C875" s="109"/>
      <c r="D875" s="109"/>
      <c r="E875" s="109"/>
      <c r="F875" s="109"/>
      <c r="G875" s="109"/>
      <c r="H875" s="109"/>
      <c r="I875" s="109"/>
      <c r="J875" s="109"/>
      <c r="M875" s="109"/>
    </row>
    <row r="876" spans="1:13" ht="13.5" customHeight="1">
      <c r="A876" s="108"/>
      <c r="B876" s="109"/>
      <c r="C876" s="109"/>
      <c r="D876" s="109"/>
      <c r="E876" s="109"/>
      <c r="F876" s="109"/>
      <c r="G876" s="109"/>
      <c r="H876" s="109"/>
      <c r="I876" s="109"/>
      <c r="J876" s="109"/>
      <c r="M876" s="109"/>
    </row>
    <row r="877" spans="1:13" ht="13.5" customHeight="1">
      <c r="A877" s="108"/>
      <c r="B877" s="109"/>
      <c r="C877" s="109"/>
      <c r="D877" s="109"/>
      <c r="E877" s="109"/>
      <c r="F877" s="109"/>
      <c r="G877" s="109"/>
      <c r="H877" s="109"/>
      <c r="I877" s="109"/>
      <c r="J877" s="109"/>
      <c r="M877" s="109"/>
    </row>
    <row r="878" spans="1:13" ht="13.5" customHeight="1">
      <c r="A878" s="108"/>
      <c r="B878" s="109"/>
      <c r="C878" s="109"/>
      <c r="D878" s="109"/>
      <c r="E878" s="109"/>
      <c r="F878" s="109"/>
      <c r="G878" s="109"/>
      <c r="H878" s="109"/>
      <c r="I878" s="109"/>
      <c r="J878" s="109"/>
      <c r="M878" s="109"/>
    </row>
    <row r="879" spans="1:13" ht="13.5" customHeight="1">
      <c r="A879" s="108"/>
      <c r="B879" s="109"/>
      <c r="C879" s="109"/>
      <c r="D879" s="109"/>
      <c r="E879" s="109"/>
      <c r="F879" s="109"/>
      <c r="G879" s="109"/>
      <c r="H879" s="109"/>
      <c r="I879" s="109"/>
      <c r="J879" s="109"/>
      <c r="M879" s="109"/>
    </row>
    <row r="880" spans="1:13" ht="13.5" customHeight="1">
      <c r="A880" s="108"/>
      <c r="B880" s="109"/>
      <c r="C880" s="109"/>
      <c r="D880" s="109"/>
      <c r="E880" s="109"/>
      <c r="F880" s="109"/>
      <c r="G880" s="109"/>
      <c r="H880" s="109"/>
      <c r="I880" s="109"/>
      <c r="J880" s="109"/>
      <c r="M880" s="109"/>
    </row>
    <row r="881" spans="1:13" ht="13.5" customHeight="1">
      <c r="A881" s="108"/>
      <c r="B881" s="109"/>
      <c r="C881" s="109"/>
      <c r="D881" s="109"/>
      <c r="E881" s="109"/>
      <c r="F881" s="109"/>
      <c r="G881" s="109"/>
      <c r="H881" s="109"/>
      <c r="I881" s="109"/>
      <c r="J881" s="109"/>
      <c r="M881" s="109"/>
    </row>
    <row r="882" spans="1:13" ht="13.5" customHeight="1">
      <c r="A882" s="108"/>
      <c r="B882" s="109"/>
      <c r="C882" s="109"/>
      <c r="D882" s="109"/>
      <c r="E882" s="109"/>
      <c r="F882" s="109"/>
      <c r="G882" s="109"/>
      <c r="H882" s="109"/>
      <c r="I882" s="109"/>
      <c r="J882" s="109"/>
      <c r="M882" s="109"/>
    </row>
    <row r="883" spans="1:13" ht="13.5" customHeight="1">
      <c r="A883" s="108"/>
      <c r="B883" s="109"/>
      <c r="C883" s="109"/>
      <c r="D883" s="109"/>
      <c r="E883" s="109"/>
      <c r="F883" s="109"/>
      <c r="G883" s="109"/>
      <c r="H883" s="109"/>
      <c r="I883" s="109"/>
      <c r="J883" s="109"/>
      <c r="M883" s="109"/>
    </row>
    <row r="884" spans="1:13" ht="13.5" customHeight="1">
      <c r="A884" s="108"/>
      <c r="B884" s="109"/>
      <c r="C884" s="109"/>
      <c r="D884" s="109"/>
      <c r="E884" s="109"/>
      <c r="F884" s="109"/>
      <c r="G884" s="109"/>
      <c r="H884" s="109"/>
      <c r="I884" s="109"/>
      <c r="J884" s="109"/>
      <c r="M884" s="109"/>
    </row>
    <row r="885" spans="1:13" ht="13.5" customHeight="1">
      <c r="A885" s="108"/>
      <c r="B885" s="109"/>
      <c r="C885" s="109"/>
      <c r="D885" s="109"/>
      <c r="E885" s="109"/>
      <c r="F885" s="109"/>
      <c r="G885" s="109"/>
      <c r="H885" s="109"/>
      <c r="I885" s="109"/>
      <c r="J885" s="109"/>
      <c r="M885" s="109"/>
    </row>
    <row r="886" spans="1:13" ht="13.5" customHeight="1">
      <c r="A886" s="108"/>
      <c r="B886" s="109"/>
      <c r="C886" s="109"/>
      <c r="D886" s="109"/>
      <c r="E886" s="109"/>
      <c r="F886" s="109"/>
      <c r="G886" s="109"/>
      <c r="H886" s="109"/>
      <c r="I886" s="109"/>
      <c r="J886" s="109"/>
      <c r="M886" s="109"/>
    </row>
    <row r="887" spans="1:13" ht="13.5" customHeight="1">
      <c r="A887" s="108"/>
      <c r="B887" s="109"/>
      <c r="C887" s="109"/>
      <c r="D887" s="109"/>
      <c r="E887" s="109"/>
      <c r="F887" s="109"/>
      <c r="G887" s="109"/>
      <c r="H887" s="109"/>
      <c r="I887" s="109"/>
      <c r="J887" s="109"/>
      <c r="M887" s="109"/>
    </row>
    <row r="888" spans="1:13" ht="13.5" customHeight="1">
      <c r="A888" s="108"/>
      <c r="B888" s="109"/>
      <c r="C888" s="109"/>
      <c r="D888" s="109"/>
      <c r="E888" s="109"/>
      <c r="F888" s="109"/>
      <c r="G888" s="109"/>
      <c r="H888" s="109"/>
      <c r="I888" s="109"/>
      <c r="J888" s="109"/>
      <c r="M888" s="109"/>
    </row>
    <row r="889" spans="1:13" ht="13.5" customHeight="1">
      <c r="A889" s="108"/>
      <c r="B889" s="109"/>
      <c r="C889" s="109"/>
      <c r="D889" s="109"/>
      <c r="E889" s="109"/>
      <c r="F889" s="109"/>
      <c r="G889" s="109"/>
      <c r="H889" s="109"/>
      <c r="I889" s="109"/>
      <c r="J889" s="109"/>
      <c r="M889" s="109"/>
    </row>
    <row r="890" spans="1:13" ht="13.5" customHeight="1">
      <c r="A890" s="108"/>
      <c r="B890" s="109"/>
      <c r="C890" s="109"/>
      <c r="D890" s="109"/>
      <c r="E890" s="109"/>
      <c r="F890" s="109"/>
      <c r="G890" s="109"/>
      <c r="H890" s="109"/>
      <c r="I890" s="109"/>
      <c r="J890" s="109"/>
      <c r="M890" s="109"/>
    </row>
    <row r="891" spans="1:13" ht="13.5" customHeight="1">
      <c r="A891" s="108"/>
      <c r="B891" s="109"/>
      <c r="C891" s="109"/>
      <c r="D891" s="109"/>
      <c r="E891" s="109"/>
      <c r="F891" s="109"/>
      <c r="G891" s="109"/>
      <c r="H891" s="109"/>
      <c r="I891" s="109"/>
      <c r="J891" s="109"/>
      <c r="M891" s="109"/>
    </row>
    <row r="892" spans="1:13" ht="13.5" customHeight="1">
      <c r="A892" s="108"/>
      <c r="B892" s="109"/>
      <c r="C892" s="109"/>
      <c r="D892" s="109"/>
      <c r="E892" s="109"/>
      <c r="F892" s="109"/>
      <c r="G892" s="109"/>
      <c r="H892" s="109"/>
      <c r="I892" s="109"/>
      <c r="J892" s="109"/>
      <c r="M892" s="109"/>
    </row>
    <row r="893" spans="1:13" ht="13.5" customHeight="1">
      <c r="A893" s="108"/>
      <c r="B893" s="109"/>
      <c r="C893" s="109"/>
      <c r="D893" s="109"/>
      <c r="E893" s="109"/>
      <c r="F893" s="109"/>
      <c r="G893" s="109"/>
      <c r="H893" s="109"/>
      <c r="I893" s="109"/>
      <c r="J893" s="109"/>
      <c r="M893" s="109"/>
    </row>
    <row r="894" spans="1:13" ht="13.5" customHeight="1">
      <c r="A894" s="108"/>
      <c r="B894" s="109"/>
      <c r="C894" s="109"/>
      <c r="D894" s="109"/>
      <c r="E894" s="109"/>
      <c r="F894" s="109"/>
      <c r="G894" s="109"/>
      <c r="H894" s="109"/>
      <c r="I894" s="109"/>
      <c r="J894" s="109"/>
      <c r="M894" s="109"/>
    </row>
    <row r="895" spans="1:13" ht="13.5" customHeight="1">
      <c r="A895" s="108"/>
      <c r="B895" s="109"/>
      <c r="C895" s="109"/>
      <c r="D895" s="109"/>
      <c r="E895" s="109"/>
      <c r="F895" s="109"/>
      <c r="G895" s="109"/>
      <c r="H895" s="109"/>
      <c r="I895" s="109"/>
      <c r="J895" s="109"/>
      <c r="M895" s="109"/>
    </row>
    <row r="896" spans="1:13" ht="13.5" customHeight="1">
      <c r="A896" s="108"/>
      <c r="B896" s="109"/>
      <c r="C896" s="109"/>
      <c r="D896" s="109"/>
      <c r="E896" s="109"/>
      <c r="F896" s="109"/>
      <c r="G896" s="109"/>
      <c r="H896" s="109"/>
      <c r="I896" s="109"/>
      <c r="J896" s="109"/>
      <c r="M896" s="109"/>
    </row>
    <row r="897" spans="1:13" ht="13.5" customHeight="1">
      <c r="A897" s="108"/>
      <c r="B897" s="109"/>
      <c r="C897" s="109"/>
      <c r="D897" s="109"/>
      <c r="E897" s="109"/>
      <c r="F897" s="109"/>
      <c r="G897" s="109"/>
      <c r="H897" s="109"/>
      <c r="I897" s="109"/>
      <c r="J897" s="109"/>
      <c r="M897" s="109"/>
    </row>
    <row r="898" spans="1:13" ht="13.5" customHeight="1">
      <c r="A898" s="108"/>
      <c r="B898" s="109"/>
      <c r="C898" s="109"/>
      <c r="D898" s="109"/>
      <c r="E898" s="109"/>
      <c r="F898" s="109"/>
      <c r="G898" s="109"/>
      <c r="H898" s="109"/>
      <c r="I898" s="109"/>
      <c r="J898" s="109"/>
      <c r="M898" s="109"/>
    </row>
    <row r="899" spans="1:13" ht="13.5" customHeight="1">
      <c r="A899" s="108"/>
      <c r="B899" s="109"/>
      <c r="C899" s="109"/>
      <c r="D899" s="109"/>
      <c r="E899" s="109"/>
      <c r="F899" s="109"/>
      <c r="G899" s="109"/>
      <c r="H899" s="109"/>
      <c r="I899" s="109"/>
      <c r="J899" s="109"/>
      <c r="M899" s="109"/>
    </row>
    <row r="900" spans="1:13" ht="13.5" customHeight="1">
      <c r="A900" s="108"/>
      <c r="B900" s="109"/>
      <c r="C900" s="109"/>
      <c r="D900" s="109"/>
      <c r="E900" s="109"/>
      <c r="F900" s="109"/>
      <c r="G900" s="109"/>
      <c r="H900" s="109"/>
      <c r="I900" s="109"/>
      <c r="J900" s="109"/>
      <c r="M900" s="109"/>
    </row>
    <row r="901" spans="1:13" ht="13.5" customHeight="1">
      <c r="A901" s="108"/>
      <c r="B901" s="109"/>
      <c r="C901" s="109"/>
      <c r="D901" s="109"/>
      <c r="E901" s="109"/>
      <c r="F901" s="109"/>
      <c r="G901" s="109"/>
      <c r="H901" s="109"/>
      <c r="I901" s="109"/>
      <c r="J901" s="109"/>
      <c r="M901" s="109"/>
    </row>
    <row r="902" spans="1:13" ht="13.5" customHeight="1">
      <c r="A902" s="108"/>
      <c r="B902" s="109"/>
      <c r="C902" s="109"/>
      <c r="D902" s="109"/>
      <c r="E902" s="109"/>
      <c r="F902" s="109"/>
      <c r="G902" s="109"/>
      <c r="H902" s="109"/>
      <c r="I902" s="109"/>
      <c r="J902" s="109"/>
      <c r="M902" s="109"/>
    </row>
    <row r="903" spans="1:13" ht="13.5" customHeight="1">
      <c r="A903" s="108"/>
      <c r="B903" s="109"/>
      <c r="C903" s="109"/>
      <c r="D903" s="109"/>
      <c r="E903" s="109"/>
      <c r="F903" s="109"/>
      <c r="G903" s="109"/>
      <c r="H903" s="109"/>
      <c r="I903" s="109"/>
      <c r="J903" s="109"/>
      <c r="M903" s="109"/>
    </row>
    <row r="904" spans="1:13" ht="13.5" customHeight="1">
      <c r="A904" s="108"/>
      <c r="B904" s="109"/>
      <c r="C904" s="109"/>
      <c r="D904" s="109"/>
      <c r="E904" s="109"/>
      <c r="F904" s="109"/>
      <c r="G904" s="109"/>
      <c r="H904" s="109"/>
      <c r="I904" s="109"/>
      <c r="J904" s="109"/>
      <c r="M904" s="109"/>
    </row>
    <row r="905" spans="1:13" ht="13.5" customHeight="1">
      <c r="A905" s="108"/>
      <c r="B905" s="109"/>
      <c r="C905" s="109"/>
      <c r="D905" s="109"/>
      <c r="E905" s="109"/>
      <c r="F905" s="109"/>
      <c r="G905" s="109"/>
      <c r="H905" s="109"/>
      <c r="I905" s="109"/>
      <c r="J905" s="109"/>
      <c r="M905" s="109"/>
    </row>
    <row r="906" spans="1:13" ht="13.5" customHeight="1">
      <c r="A906" s="108"/>
      <c r="B906" s="109"/>
      <c r="C906" s="109"/>
      <c r="D906" s="109"/>
      <c r="E906" s="109"/>
      <c r="F906" s="109"/>
      <c r="G906" s="109"/>
      <c r="H906" s="109"/>
      <c r="I906" s="109"/>
      <c r="J906" s="109"/>
      <c r="M906" s="109"/>
    </row>
    <row r="907" spans="1:13" ht="13.5" customHeight="1">
      <c r="A907" s="108"/>
      <c r="B907" s="109"/>
      <c r="C907" s="109"/>
      <c r="D907" s="109"/>
      <c r="E907" s="109"/>
      <c r="F907" s="109"/>
      <c r="G907" s="109"/>
      <c r="H907" s="109"/>
      <c r="I907" s="109"/>
      <c r="J907" s="109"/>
      <c r="M907" s="109"/>
    </row>
    <row r="908" spans="1:13" ht="13.5" customHeight="1">
      <c r="A908" s="108"/>
      <c r="B908" s="109"/>
      <c r="C908" s="109"/>
      <c r="D908" s="109"/>
      <c r="E908" s="109"/>
      <c r="F908" s="109"/>
      <c r="G908" s="109"/>
      <c r="H908" s="109"/>
      <c r="I908" s="109"/>
      <c r="J908" s="109"/>
      <c r="M908" s="109"/>
    </row>
    <row r="909" spans="1:13" ht="13.5" customHeight="1">
      <c r="A909" s="108"/>
      <c r="B909" s="109"/>
      <c r="C909" s="109"/>
      <c r="D909" s="109"/>
      <c r="E909" s="109"/>
      <c r="F909" s="109"/>
      <c r="G909" s="109"/>
      <c r="H909" s="109"/>
      <c r="I909" s="109"/>
      <c r="J909" s="109"/>
      <c r="M909" s="109"/>
    </row>
    <row r="910" spans="1:13" ht="13.5" customHeight="1">
      <c r="A910" s="108"/>
      <c r="B910" s="109"/>
      <c r="C910" s="109"/>
      <c r="D910" s="109"/>
      <c r="E910" s="109"/>
      <c r="F910" s="109"/>
      <c r="G910" s="109"/>
      <c r="H910" s="109"/>
      <c r="I910" s="109"/>
      <c r="J910" s="109"/>
      <c r="M910" s="109"/>
    </row>
    <row r="911" spans="1:13" ht="13.5" customHeight="1">
      <c r="A911" s="108"/>
      <c r="B911" s="109"/>
      <c r="C911" s="109"/>
      <c r="D911" s="109"/>
      <c r="E911" s="109"/>
      <c r="F911" s="109"/>
      <c r="G911" s="109"/>
      <c r="H911" s="109"/>
      <c r="I911" s="109"/>
      <c r="J911" s="109"/>
      <c r="M911" s="109"/>
    </row>
    <row r="912" spans="1:13" ht="13.5" customHeight="1">
      <c r="A912" s="108"/>
      <c r="B912" s="109"/>
      <c r="C912" s="109"/>
      <c r="D912" s="109"/>
      <c r="E912" s="109"/>
      <c r="F912" s="109"/>
      <c r="G912" s="109"/>
      <c r="H912" s="109"/>
      <c r="I912" s="109"/>
      <c r="J912" s="109"/>
      <c r="M912" s="109"/>
    </row>
    <row r="913" spans="1:13" ht="13.5" customHeight="1">
      <c r="A913" s="108"/>
      <c r="B913" s="109"/>
      <c r="C913" s="109"/>
      <c r="D913" s="109"/>
      <c r="E913" s="109"/>
      <c r="F913" s="109"/>
      <c r="G913" s="109"/>
      <c r="H913" s="109"/>
      <c r="I913" s="109"/>
      <c r="J913" s="109"/>
      <c r="M913" s="109"/>
    </row>
    <row r="914" spans="1:13" ht="13.5" customHeight="1">
      <c r="A914" s="108"/>
      <c r="B914" s="109"/>
      <c r="C914" s="109"/>
      <c r="D914" s="109"/>
      <c r="E914" s="109"/>
      <c r="F914" s="109"/>
      <c r="G914" s="109"/>
      <c r="H914" s="109"/>
      <c r="I914" s="109"/>
      <c r="J914" s="109"/>
      <c r="M914" s="109"/>
    </row>
    <row r="915" spans="1:13" ht="13.5" customHeight="1">
      <c r="A915" s="108"/>
      <c r="B915" s="109"/>
      <c r="C915" s="109"/>
      <c r="D915" s="109"/>
      <c r="E915" s="109"/>
      <c r="F915" s="109"/>
      <c r="G915" s="109"/>
      <c r="H915" s="109"/>
      <c r="I915" s="109"/>
      <c r="J915" s="109"/>
      <c r="M915" s="109"/>
    </row>
    <row r="916" spans="1:13" ht="13.5" customHeight="1">
      <c r="A916" s="108"/>
      <c r="B916" s="109"/>
      <c r="C916" s="109"/>
      <c r="D916" s="109"/>
      <c r="E916" s="109"/>
      <c r="F916" s="109"/>
      <c r="G916" s="109"/>
      <c r="H916" s="109"/>
      <c r="I916" s="109"/>
      <c r="J916" s="109"/>
      <c r="M916" s="109"/>
    </row>
    <row r="917" spans="1:13" ht="13.5" customHeight="1">
      <c r="A917" s="108"/>
      <c r="B917" s="109"/>
      <c r="C917" s="109"/>
      <c r="D917" s="109"/>
      <c r="E917" s="109"/>
      <c r="F917" s="109"/>
      <c r="G917" s="109"/>
      <c r="H917" s="109"/>
      <c r="I917" s="109"/>
      <c r="J917" s="109"/>
      <c r="M917" s="109"/>
    </row>
    <row r="918" spans="1:13" ht="13.5" customHeight="1">
      <c r="A918" s="108"/>
      <c r="B918" s="109"/>
      <c r="C918" s="109"/>
      <c r="D918" s="109"/>
      <c r="E918" s="109"/>
      <c r="F918" s="109"/>
      <c r="G918" s="109"/>
      <c r="H918" s="109"/>
      <c r="I918" s="109"/>
      <c r="J918" s="109"/>
      <c r="M918" s="109"/>
    </row>
    <row r="919" spans="1:13" ht="13.5" customHeight="1">
      <c r="A919" s="108"/>
      <c r="B919" s="109"/>
      <c r="C919" s="109"/>
      <c r="D919" s="109"/>
      <c r="E919" s="109"/>
      <c r="F919" s="109"/>
      <c r="G919" s="109"/>
      <c r="H919" s="109"/>
      <c r="I919" s="109"/>
      <c r="J919" s="109"/>
      <c r="M919" s="109"/>
    </row>
    <row r="920" spans="1:13" ht="13.5" customHeight="1">
      <c r="A920" s="108"/>
      <c r="B920" s="109"/>
      <c r="C920" s="109"/>
      <c r="D920" s="109"/>
      <c r="E920" s="109"/>
      <c r="F920" s="109"/>
      <c r="G920" s="109"/>
      <c r="H920" s="109"/>
      <c r="I920" s="109"/>
      <c r="J920" s="109"/>
      <c r="M920" s="109"/>
    </row>
    <row r="921" spans="1:13" ht="13.5" customHeight="1">
      <c r="A921" s="108"/>
      <c r="B921" s="109"/>
      <c r="C921" s="109"/>
      <c r="D921" s="109"/>
      <c r="E921" s="109"/>
      <c r="F921" s="109"/>
      <c r="G921" s="109"/>
      <c r="H921" s="109"/>
      <c r="I921" s="109"/>
      <c r="J921" s="109"/>
      <c r="M921" s="109"/>
    </row>
    <row r="922" spans="1:13" ht="13.5" customHeight="1">
      <c r="A922" s="108"/>
      <c r="B922" s="109"/>
      <c r="C922" s="109"/>
      <c r="D922" s="109"/>
      <c r="E922" s="109"/>
      <c r="F922" s="109"/>
      <c r="G922" s="109"/>
      <c r="H922" s="109"/>
      <c r="I922" s="109"/>
      <c r="J922" s="109"/>
      <c r="M922" s="109"/>
    </row>
    <row r="923" spans="1:13" ht="13.5" customHeight="1">
      <c r="A923" s="108"/>
      <c r="B923" s="109"/>
      <c r="C923" s="109"/>
      <c r="D923" s="109"/>
      <c r="E923" s="109"/>
      <c r="F923" s="109"/>
      <c r="G923" s="109"/>
      <c r="H923" s="109"/>
      <c r="I923" s="109"/>
      <c r="J923" s="109"/>
      <c r="M923" s="109"/>
    </row>
    <row r="924" spans="1:13" ht="13.5" customHeight="1">
      <c r="A924" s="108"/>
      <c r="B924" s="109"/>
      <c r="C924" s="109"/>
      <c r="D924" s="109"/>
      <c r="E924" s="109"/>
      <c r="F924" s="109"/>
      <c r="G924" s="109"/>
      <c r="H924" s="109"/>
      <c r="I924" s="109"/>
      <c r="J924" s="109"/>
      <c r="M924" s="109"/>
    </row>
    <row r="925" spans="1:13" ht="13.5" customHeight="1">
      <c r="A925" s="108"/>
      <c r="B925" s="109"/>
      <c r="C925" s="109"/>
      <c r="D925" s="109"/>
      <c r="E925" s="109"/>
      <c r="F925" s="109"/>
      <c r="G925" s="109"/>
      <c r="H925" s="109"/>
      <c r="I925" s="109"/>
      <c r="J925" s="109"/>
      <c r="M925" s="109"/>
    </row>
    <row r="926" spans="1:13" ht="13.5" customHeight="1">
      <c r="A926" s="108"/>
      <c r="B926" s="109"/>
      <c r="C926" s="109"/>
      <c r="D926" s="109"/>
      <c r="E926" s="109"/>
      <c r="F926" s="109"/>
      <c r="G926" s="109"/>
      <c r="H926" s="109"/>
      <c r="I926" s="109"/>
      <c r="J926" s="109"/>
      <c r="M926" s="109"/>
    </row>
    <row r="927" spans="1:13" ht="13.5" customHeight="1">
      <c r="A927" s="108"/>
      <c r="B927" s="109"/>
      <c r="C927" s="109"/>
      <c r="D927" s="109"/>
      <c r="E927" s="109"/>
      <c r="F927" s="109"/>
      <c r="G927" s="109"/>
      <c r="H927" s="109"/>
      <c r="I927" s="109"/>
      <c r="J927" s="109"/>
      <c r="M927" s="109"/>
    </row>
    <row r="928" spans="1:13" ht="13.5" customHeight="1">
      <c r="A928" s="108"/>
      <c r="B928" s="109"/>
      <c r="C928" s="109"/>
      <c r="D928" s="109"/>
      <c r="E928" s="109"/>
      <c r="F928" s="109"/>
      <c r="G928" s="109"/>
      <c r="H928" s="109"/>
      <c r="I928" s="109"/>
      <c r="J928" s="109"/>
      <c r="M928" s="109"/>
    </row>
    <row r="929" spans="1:13" ht="13.5" customHeight="1">
      <c r="A929" s="108"/>
      <c r="B929" s="109"/>
      <c r="C929" s="109"/>
      <c r="D929" s="109"/>
      <c r="E929" s="109"/>
      <c r="F929" s="109"/>
      <c r="G929" s="109"/>
      <c r="H929" s="109"/>
      <c r="I929" s="109"/>
      <c r="J929" s="109"/>
      <c r="M929" s="109"/>
    </row>
    <row r="930" spans="1:13" ht="13.5" customHeight="1">
      <c r="A930" s="108"/>
      <c r="B930" s="109"/>
      <c r="C930" s="109"/>
      <c r="D930" s="109"/>
      <c r="E930" s="109"/>
      <c r="F930" s="109"/>
      <c r="G930" s="109"/>
      <c r="H930" s="109"/>
      <c r="I930" s="109"/>
      <c r="J930" s="109"/>
      <c r="M930" s="109"/>
    </row>
    <row r="931" spans="1:13" ht="13.5" customHeight="1">
      <c r="A931" s="108"/>
      <c r="B931" s="109"/>
      <c r="C931" s="109"/>
      <c r="D931" s="109"/>
      <c r="E931" s="109"/>
      <c r="F931" s="109"/>
      <c r="G931" s="109"/>
      <c r="H931" s="109"/>
      <c r="I931" s="109"/>
      <c r="J931" s="109"/>
      <c r="M931" s="109"/>
    </row>
    <row r="932" spans="1:13" ht="13.5" customHeight="1">
      <c r="A932" s="108"/>
      <c r="B932" s="109"/>
      <c r="C932" s="109"/>
      <c r="D932" s="109"/>
      <c r="E932" s="109"/>
      <c r="F932" s="109"/>
      <c r="G932" s="109"/>
      <c r="H932" s="109"/>
      <c r="I932" s="109"/>
      <c r="J932" s="109"/>
      <c r="M932" s="109"/>
    </row>
    <row r="933" spans="1:13" ht="13.5" customHeight="1">
      <c r="A933" s="108"/>
      <c r="B933" s="109"/>
      <c r="C933" s="109"/>
      <c r="D933" s="109"/>
      <c r="E933" s="109"/>
      <c r="F933" s="109"/>
      <c r="G933" s="109"/>
      <c r="H933" s="109"/>
      <c r="I933" s="109"/>
      <c r="J933" s="109"/>
      <c r="M933" s="109"/>
    </row>
    <row r="934" spans="1:13" ht="13.5" customHeight="1">
      <c r="A934" s="108"/>
      <c r="B934" s="109"/>
      <c r="C934" s="109"/>
      <c r="D934" s="109"/>
      <c r="E934" s="109"/>
      <c r="F934" s="109"/>
      <c r="G934" s="109"/>
      <c r="H934" s="109"/>
      <c r="I934" s="109"/>
      <c r="J934" s="109"/>
      <c r="M934" s="109"/>
    </row>
    <row r="935" spans="1:13" ht="13.5" customHeight="1">
      <c r="A935" s="108"/>
      <c r="B935" s="109"/>
      <c r="C935" s="109"/>
      <c r="D935" s="109"/>
      <c r="E935" s="109"/>
      <c r="F935" s="109"/>
      <c r="G935" s="109"/>
      <c r="H935" s="109"/>
      <c r="I935" s="109"/>
      <c r="J935" s="109"/>
      <c r="M935" s="109"/>
    </row>
    <row r="936" spans="1:13" ht="13.5" customHeight="1">
      <c r="A936" s="108"/>
      <c r="B936" s="109"/>
      <c r="C936" s="109"/>
      <c r="D936" s="109"/>
      <c r="E936" s="109"/>
      <c r="F936" s="109"/>
      <c r="G936" s="109"/>
      <c r="H936" s="109"/>
      <c r="I936" s="109"/>
      <c r="J936" s="109"/>
      <c r="M936" s="109"/>
    </row>
    <row r="937" spans="1:13" ht="13.5" customHeight="1">
      <c r="A937" s="108"/>
      <c r="B937" s="109"/>
      <c r="C937" s="109"/>
      <c r="D937" s="109"/>
      <c r="E937" s="109"/>
      <c r="F937" s="109"/>
      <c r="G937" s="109"/>
      <c r="H937" s="109"/>
      <c r="I937" s="109"/>
      <c r="J937" s="109"/>
      <c r="M937" s="109"/>
    </row>
    <row r="938" spans="1:13" ht="13.5" customHeight="1">
      <c r="A938" s="108"/>
      <c r="B938" s="109"/>
      <c r="C938" s="109"/>
      <c r="D938" s="109"/>
      <c r="E938" s="109"/>
      <c r="F938" s="109"/>
      <c r="G938" s="109"/>
      <c r="H938" s="109"/>
      <c r="I938" s="109"/>
      <c r="J938" s="109"/>
      <c r="M938" s="109"/>
    </row>
    <row r="939" spans="1:13" ht="13.5" customHeight="1">
      <c r="A939" s="108"/>
      <c r="B939" s="109"/>
      <c r="C939" s="109"/>
      <c r="D939" s="109"/>
      <c r="E939" s="109"/>
      <c r="F939" s="109"/>
      <c r="G939" s="109"/>
      <c r="H939" s="109"/>
      <c r="I939" s="109"/>
      <c r="J939" s="109"/>
      <c r="M939" s="109"/>
    </row>
    <row r="940" spans="1:13" ht="13.5" customHeight="1">
      <c r="A940" s="108"/>
      <c r="B940" s="109"/>
      <c r="C940" s="109"/>
      <c r="D940" s="109"/>
      <c r="E940" s="109"/>
      <c r="F940" s="109"/>
      <c r="G940" s="109"/>
      <c r="H940" s="109"/>
      <c r="I940" s="109"/>
      <c r="J940" s="109"/>
      <c r="M940" s="109"/>
    </row>
    <row r="941" spans="1:13" ht="13.5" customHeight="1">
      <c r="A941" s="108"/>
      <c r="B941" s="109"/>
      <c r="C941" s="109"/>
      <c r="D941" s="109"/>
      <c r="E941" s="109"/>
      <c r="F941" s="109"/>
      <c r="G941" s="109"/>
      <c r="H941" s="109"/>
      <c r="I941" s="109"/>
      <c r="J941" s="109"/>
      <c r="M941" s="109"/>
    </row>
    <row r="942" spans="1:13" ht="13.5" customHeight="1">
      <c r="A942" s="108"/>
      <c r="B942" s="109"/>
      <c r="C942" s="109"/>
      <c r="D942" s="109"/>
      <c r="E942" s="109"/>
      <c r="F942" s="109"/>
      <c r="G942" s="109"/>
      <c r="H942" s="109"/>
      <c r="I942" s="109"/>
      <c r="J942" s="109"/>
      <c r="M942" s="109"/>
    </row>
    <row r="943" spans="1:13" ht="13.5" customHeight="1">
      <c r="A943" s="108"/>
      <c r="B943" s="109"/>
      <c r="C943" s="109"/>
      <c r="D943" s="109"/>
      <c r="E943" s="109"/>
      <c r="F943" s="109"/>
      <c r="G943" s="109"/>
      <c r="H943" s="109"/>
      <c r="I943" s="109"/>
      <c r="J943" s="109"/>
      <c r="M943" s="109"/>
    </row>
    <row r="944" spans="1:13" ht="13.5" customHeight="1">
      <c r="A944" s="108"/>
      <c r="B944" s="109"/>
      <c r="C944" s="109"/>
      <c r="D944" s="109"/>
      <c r="E944" s="109"/>
      <c r="F944" s="109"/>
      <c r="G944" s="109"/>
      <c r="H944" s="109"/>
      <c r="I944" s="109"/>
      <c r="J944" s="109"/>
      <c r="M944" s="109"/>
    </row>
    <row r="945" spans="1:13" ht="13.5" customHeight="1">
      <c r="A945" s="108"/>
      <c r="B945" s="109"/>
      <c r="C945" s="109"/>
      <c r="D945" s="109"/>
      <c r="E945" s="109"/>
      <c r="F945" s="109"/>
      <c r="G945" s="109"/>
      <c r="H945" s="109"/>
      <c r="I945" s="109"/>
      <c r="J945" s="109"/>
      <c r="M945" s="109"/>
    </row>
    <row r="946" spans="1:13" ht="13.5" customHeight="1">
      <c r="A946" s="108"/>
      <c r="B946" s="109"/>
      <c r="C946" s="109"/>
      <c r="D946" s="109"/>
      <c r="E946" s="109"/>
      <c r="F946" s="109"/>
      <c r="G946" s="109"/>
      <c r="H946" s="109"/>
      <c r="I946" s="109"/>
      <c r="J946" s="109"/>
      <c r="M946" s="109"/>
    </row>
    <row r="947" spans="1:13" ht="13.5" customHeight="1">
      <c r="A947" s="108"/>
      <c r="B947" s="109"/>
      <c r="C947" s="109"/>
      <c r="D947" s="109"/>
      <c r="E947" s="109"/>
      <c r="F947" s="109"/>
      <c r="G947" s="109"/>
      <c r="H947" s="109"/>
      <c r="I947" s="109"/>
      <c r="J947" s="109"/>
      <c r="M947" s="109"/>
    </row>
    <row r="948" spans="1:13" ht="13.5" customHeight="1">
      <c r="A948" s="108"/>
      <c r="B948" s="109"/>
      <c r="C948" s="109"/>
      <c r="D948" s="109"/>
      <c r="E948" s="109"/>
      <c r="F948" s="109"/>
      <c r="G948" s="109"/>
      <c r="H948" s="109"/>
      <c r="I948" s="109"/>
      <c r="J948" s="109"/>
      <c r="M948" s="109"/>
    </row>
    <row r="949" spans="1:13" ht="13.5" customHeight="1">
      <c r="A949" s="108"/>
      <c r="B949" s="109"/>
      <c r="C949" s="109"/>
      <c r="D949" s="109"/>
      <c r="E949" s="109"/>
      <c r="F949" s="109"/>
      <c r="G949" s="109"/>
      <c r="H949" s="109"/>
      <c r="I949" s="109"/>
      <c r="J949" s="109"/>
      <c r="M949" s="109"/>
    </row>
    <row r="950" spans="1:13" ht="13.5" customHeight="1">
      <c r="A950" s="108"/>
      <c r="B950" s="109"/>
      <c r="C950" s="109"/>
      <c r="D950" s="109"/>
      <c r="E950" s="109"/>
      <c r="F950" s="109"/>
      <c r="G950" s="109"/>
      <c r="H950" s="109"/>
      <c r="I950" s="109"/>
      <c r="J950" s="109"/>
      <c r="M950" s="109"/>
    </row>
    <row r="951" spans="1:13" ht="13.5" customHeight="1">
      <c r="A951" s="108"/>
      <c r="B951" s="109"/>
      <c r="C951" s="109"/>
      <c r="D951" s="109"/>
      <c r="E951" s="109"/>
      <c r="F951" s="109"/>
      <c r="G951" s="109"/>
      <c r="H951" s="109"/>
      <c r="I951" s="109"/>
      <c r="J951" s="109"/>
      <c r="M951" s="109"/>
    </row>
    <row r="952" spans="1:13" ht="13.5" customHeight="1">
      <c r="A952" s="108"/>
      <c r="B952" s="109"/>
      <c r="C952" s="109"/>
      <c r="D952" s="109"/>
      <c r="E952" s="109"/>
      <c r="F952" s="109"/>
      <c r="G952" s="109"/>
      <c r="H952" s="109"/>
      <c r="I952" s="109"/>
      <c r="J952" s="109"/>
      <c r="M952" s="109"/>
    </row>
    <row r="953" spans="1:13" ht="13.5" customHeight="1">
      <c r="A953" s="108"/>
      <c r="B953" s="109"/>
      <c r="C953" s="109"/>
      <c r="D953" s="109"/>
      <c r="E953" s="109"/>
      <c r="F953" s="109"/>
      <c r="G953" s="109"/>
      <c r="H953" s="109"/>
      <c r="I953" s="109"/>
      <c r="J953" s="109"/>
      <c r="M953" s="109"/>
    </row>
    <row r="954" spans="1:13" ht="13.5" customHeight="1">
      <c r="A954" s="108"/>
      <c r="B954" s="109"/>
      <c r="C954" s="109"/>
      <c r="D954" s="109"/>
      <c r="E954" s="109"/>
      <c r="F954" s="109"/>
      <c r="G954" s="109"/>
      <c r="H954" s="109"/>
      <c r="I954" s="109"/>
      <c r="J954" s="109"/>
      <c r="M954" s="109"/>
    </row>
    <row r="955" spans="1:13" ht="13.5" customHeight="1">
      <c r="A955" s="108"/>
      <c r="B955" s="109"/>
      <c r="C955" s="109"/>
      <c r="D955" s="109"/>
      <c r="E955" s="109"/>
      <c r="F955" s="109"/>
      <c r="G955" s="109"/>
      <c r="H955" s="109"/>
      <c r="I955" s="109"/>
      <c r="J955" s="109"/>
      <c r="M955" s="109"/>
    </row>
    <row r="956" spans="1:13" ht="13.5" customHeight="1">
      <c r="A956" s="108"/>
      <c r="B956" s="109"/>
      <c r="C956" s="109"/>
      <c r="D956" s="109"/>
      <c r="E956" s="109"/>
      <c r="F956" s="109"/>
      <c r="G956" s="109"/>
      <c r="H956" s="109"/>
      <c r="I956" s="109"/>
      <c r="J956" s="109"/>
      <c r="M956" s="109"/>
    </row>
    <row r="957" spans="1:13" ht="13.5" customHeight="1">
      <c r="A957" s="108"/>
      <c r="B957" s="109"/>
      <c r="C957" s="109"/>
      <c r="D957" s="109"/>
      <c r="E957" s="109"/>
      <c r="F957" s="109"/>
      <c r="G957" s="109"/>
      <c r="H957" s="109"/>
      <c r="I957" s="109"/>
      <c r="J957" s="109"/>
      <c r="M957" s="109"/>
    </row>
    <row r="958" spans="1:13" ht="13.5" customHeight="1">
      <c r="A958" s="108"/>
      <c r="B958" s="109"/>
      <c r="C958" s="109"/>
      <c r="D958" s="109"/>
      <c r="E958" s="109"/>
      <c r="F958" s="109"/>
      <c r="G958" s="109"/>
      <c r="H958" s="109"/>
      <c r="I958" s="109"/>
      <c r="J958" s="109"/>
      <c r="M958" s="109"/>
    </row>
    <row r="959" spans="1:13" ht="13.5" customHeight="1">
      <c r="A959" s="108"/>
      <c r="B959" s="109"/>
      <c r="C959" s="109"/>
      <c r="D959" s="109"/>
      <c r="E959" s="109"/>
      <c r="F959" s="109"/>
      <c r="G959" s="109"/>
      <c r="H959" s="109"/>
      <c r="I959" s="109"/>
      <c r="J959" s="109"/>
      <c r="M959" s="109"/>
    </row>
    <row r="960" spans="1:13" ht="13.5" customHeight="1">
      <c r="A960" s="108"/>
      <c r="B960" s="109"/>
      <c r="C960" s="109"/>
      <c r="D960" s="109"/>
      <c r="E960" s="109"/>
      <c r="F960" s="109"/>
      <c r="G960" s="109"/>
      <c r="H960" s="109"/>
      <c r="I960" s="109"/>
      <c r="J960" s="109"/>
      <c r="M960" s="109"/>
    </row>
    <row r="961" spans="1:13" ht="13.5" customHeight="1">
      <c r="A961" s="108"/>
      <c r="B961" s="109"/>
      <c r="C961" s="109"/>
      <c r="D961" s="109"/>
      <c r="E961" s="109"/>
      <c r="F961" s="109"/>
      <c r="G961" s="109"/>
      <c r="H961" s="109"/>
      <c r="I961" s="109"/>
      <c r="J961" s="109"/>
      <c r="M961" s="109"/>
    </row>
    <row r="962" spans="1:13" ht="13.5" customHeight="1">
      <c r="A962" s="108"/>
      <c r="B962" s="109"/>
      <c r="C962" s="109"/>
      <c r="D962" s="109"/>
      <c r="E962" s="109"/>
      <c r="F962" s="109"/>
      <c r="G962" s="109"/>
      <c r="H962" s="109"/>
      <c r="I962" s="109"/>
      <c r="J962" s="109"/>
      <c r="M962" s="109"/>
    </row>
    <row r="963" spans="1:13" ht="13.5" customHeight="1">
      <c r="A963" s="108"/>
      <c r="B963" s="109"/>
      <c r="C963" s="109"/>
      <c r="D963" s="109"/>
      <c r="E963" s="109"/>
      <c r="F963" s="109"/>
      <c r="G963" s="109"/>
      <c r="H963" s="109"/>
      <c r="I963" s="109"/>
      <c r="J963" s="109"/>
      <c r="M963" s="109"/>
    </row>
    <row r="964" spans="1:13" ht="13.5" customHeight="1">
      <c r="A964" s="108"/>
      <c r="B964" s="109"/>
      <c r="C964" s="109"/>
      <c r="D964" s="109"/>
      <c r="E964" s="109"/>
      <c r="F964" s="109"/>
      <c r="G964" s="109"/>
      <c r="H964" s="109"/>
      <c r="I964" s="109"/>
      <c r="J964" s="109"/>
      <c r="M964" s="109"/>
    </row>
    <row r="965" spans="1:13" ht="13.5" customHeight="1">
      <c r="A965" s="108"/>
      <c r="B965" s="109"/>
      <c r="C965" s="109"/>
      <c r="D965" s="109"/>
      <c r="E965" s="109"/>
      <c r="F965" s="109"/>
      <c r="G965" s="109"/>
      <c r="H965" s="109"/>
      <c r="I965" s="109"/>
      <c r="J965" s="109"/>
      <c r="M965" s="109"/>
    </row>
    <row r="966" spans="1:13" ht="13.5" customHeight="1">
      <c r="A966" s="108"/>
      <c r="B966" s="109"/>
      <c r="C966" s="109"/>
      <c r="D966" s="109"/>
      <c r="E966" s="109"/>
      <c r="F966" s="109"/>
      <c r="G966" s="109"/>
      <c r="H966" s="109"/>
      <c r="I966" s="109"/>
      <c r="J966" s="109"/>
      <c r="M966" s="109"/>
    </row>
    <row r="967" spans="1:13" ht="13.5" customHeight="1">
      <c r="A967" s="108"/>
      <c r="B967" s="109"/>
      <c r="C967" s="109"/>
      <c r="D967" s="109"/>
      <c r="E967" s="109"/>
      <c r="F967" s="109"/>
      <c r="G967" s="109"/>
      <c r="H967" s="109"/>
      <c r="I967" s="109"/>
      <c r="J967" s="109"/>
      <c r="M967" s="109"/>
    </row>
    <row r="968" spans="1:13" ht="13.5" customHeight="1">
      <c r="A968" s="108"/>
      <c r="B968" s="109"/>
      <c r="C968" s="109"/>
      <c r="D968" s="109"/>
      <c r="E968" s="109"/>
      <c r="F968" s="109"/>
      <c r="G968" s="109"/>
      <c r="H968" s="109"/>
      <c r="I968" s="109"/>
      <c r="J968" s="109"/>
      <c r="M968" s="109"/>
    </row>
    <row r="969" spans="1:13" ht="13.5" customHeight="1">
      <c r="A969" s="108"/>
      <c r="B969" s="109"/>
      <c r="C969" s="109"/>
      <c r="D969" s="109"/>
      <c r="E969" s="109"/>
      <c r="F969" s="109"/>
      <c r="G969" s="109"/>
      <c r="H969" s="109"/>
      <c r="I969" s="109"/>
      <c r="J969" s="109"/>
      <c r="M969" s="109"/>
    </row>
    <row r="970" spans="1:13" ht="13.5" customHeight="1">
      <c r="A970" s="108"/>
      <c r="B970" s="109"/>
      <c r="C970" s="109"/>
      <c r="D970" s="109"/>
      <c r="E970" s="109"/>
      <c r="F970" s="109"/>
      <c r="G970" s="109"/>
      <c r="H970" s="109"/>
      <c r="I970" s="109"/>
      <c r="J970" s="109"/>
      <c r="M970" s="109"/>
    </row>
    <row r="971" spans="1:13" ht="13.5" customHeight="1">
      <c r="A971" s="108"/>
      <c r="B971" s="109"/>
      <c r="C971" s="109"/>
      <c r="D971" s="109"/>
      <c r="E971" s="109"/>
      <c r="F971" s="109"/>
      <c r="G971" s="109"/>
      <c r="H971" s="109"/>
      <c r="I971" s="109"/>
      <c r="J971" s="109"/>
      <c r="M971" s="109"/>
    </row>
    <row r="972" spans="1:13" ht="13.5" customHeight="1">
      <c r="A972" s="108"/>
      <c r="B972" s="109"/>
      <c r="C972" s="109"/>
      <c r="D972" s="109"/>
      <c r="E972" s="109"/>
      <c r="F972" s="109"/>
      <c r="G972" s="109"/>
      <c r="H972" s="109"/>
      <c r="I972" s="109"/>
      <c r="J972" s="109"/>
      <c r="M972" s="109"/>
    </row>
    <row r="973" spans="1:13" ht="13.5" customHeight="1">
      <c r="A973" s="108"/>
      <c r="B973" s="109"/>
      <c r="C973" s="109"/>
      <c r="D973" s="109"/>
      <c r="E973" s="109"/>
      <c r="F973" s="109"/>
      <c r="G973" s="109"/>
      <c r="H973" s="109"/>
      <c r="I973" s="109"/>
      <c r="J973" s="109"/>
      <c r="M973" s="109"/>
    </row>
    <row r="974" spans="1:13" ht="13.5" customHeight="1">
      <c r="A974" s="108"/>
      <c r="B974" s="109"/>
      <c r="C974" s="109"/>
      <c r="D974" s="109"/>
      <c r="E974" s="109"/>
      <c r="F974" s="109"/>
      <c r="G974" s="109"/>
      <c r="H974" s="109"/>
      <c r="I974" s="109"/>
      <c r="J974" s="109"/>
      <c r="M974" s="109"/>
    </row>
    <row r="975" spans="1:13" ht="13.5" customHeight="1">
      <c r="A975" s="108"/>
      <c r="B975" s="109"/>
      <c r="C975" s="109"/>
      <c r="D975" s="109"/>
      <c r="E975" s="109"/>
      <c r="F975" s="109"/>
      <c r="G975" s="109"/>
      <c r="H975" s="109"/>
      <c r="I975" s="109"/>
      <c r="J975" s="109"/>
      <c r="M975" s="109"/>
    </row>
    <row r="976" spans="1:13" ht="13.5" customHeight="1">
      <c r="A976" s="108"/>
      <c r="B976" s="109"/>
      <c r="C976" s="109"/>
      <c r="D976" s="109"/>
      <c r="E976" s="109"/>
      <c r="F976" s="109"/>
      <c r="G976" s="109"/>
      <c r="H976" s="109"/>
      <c r="I976" s="109"/>
      <c r="J976" s="109"/>
      <c r="M976" s="109"/>
    </row>
    <row r="977" spans="1:13" ht="13.5" customHeight="1">
      <c r="A977" s="108"/>
      <c r="B977" s="109"/>
      <c r="C977" s="109"/>
      <c r="D977" s="109"/>
      <c r="E977" s="109"/>
      <c r="F977" s="109"/>
      <c r="G977" s="109"/>
      <c r="H977" s="109"/>
      <c r="I977" s="109"/>
      <c r="J977" s="109"/>
      <c r="M977" s="109"/>
    </row>
    <row r="978" spans="1:13" ht="13.5" customHeight="1">
      <c r="A978" s="108"/>
      <c r="B978" s="109"/>
      <c r="C978" s="109"/>
      <c r="D978" s="109"/>
      <c r="E978" s="109"/>
      <c r="F978" s="109"/>
      <c r="G978" s="109"/>
      <c r="H978" s="109"/>
      <c r="I978" s="109"/>
      <c r="J978" s="109"/>
      <c r="M978" s="109"/>
    </row>
    <row r="979" spans="1:13" ht="13.5" customHeight="1">
      <c r="A979" s="108"/>
      <c r="B979" s="109"/>
      <c r="C979" s="109"/>
      <c r="D979" s="109"/>
      <c r="E979" s="109"/>
      <c r="F979" s="109"/>
      <c r="G979" s="109"/>
      <c r="H979" s="109"/>
      <c r="I979" s="109"/>
      <c r="J979" s="109"/>
      <c r="M979" s="109"/>
    </row>
    <row r="980" spans="1:13" ht="13.5" customHeight="1">
      <c r="A980" s="108"/>
      <c r="B980" s="109"/>
      <c r="C980" s="109"/>
      <c r="D980" s="109"/>
      <c r="E980" s="109"/>
      <c r="F980" s="109"/>
      <c r="G980" s="109"/>
      <c r="H980" s="109"/>
      <c r="I980" s="109"/>
      <c r="J980" s="109"/>
      <c r="M980" s="109"/>
    </row>
    <row r="981" spans="1:13" ht="13.5" customHeight="1">
      <c r="A981" s="108"/>
      <c r="B981" s="109"/>
      <c r="C981" s="109"/>
      <c r="D981" s="109"/>
      <c r="E981" s="109"/>
      <c r="F981" s="109"/>
      <c r="G981" s="109"/>
      <c r="H981" s="109"/>
      <c r="I981" s="109"/>
      <c r="J981" s="109"/>
      <c r="M981" s="109"/>
    </row>
    <row r="982" spans="1:13" ht="13.5" customHeight="1">
      <c r="A982" s="108"/>
      <c r="B982" s="109"/>
      <c r="C982" s="109"/>
      <c r="D982" s="109"/>
      <c r="E982" s="109"/>
      <c r="F982" s="109"/>
      <c r="G982" s="109"/>
      <c r="H982" s="109"/>
      <c r="I982" s="109"/>
      <c r="J982" s="109"/>
      <c r="M982" s="109"/>
    </row>
    <row r="983" spans="1:13" ht="13.5" customHeight="1">
      <c r="A983" s="108"/>
      <c r="B983" s="109"/>
      <c r="C983" s="109"/>
      <c r="D983" s="109"/>
      <c r="E983" s="109"/>
      <c r="F983" s="109"/>
      <c r="G983" s="109"/>
      <c r="H983" s="109"/>
      <c r="I983" s="109"/>
      <c r="J983" s="109"/>
      <c r="M983" s="109"/>
    </row>
    <row r="984" spans="1:13" ht="13.5" customHeight="1">
      <c r="A984" s="108"/>
      <c r="B984" s="109"/>
      <c r="C984" s="109"/>
      <c r="D984" s="109"/>
      <c r="E984" s="109"/>
      <c r="F984" s="109"/>
      <c r="G984" s="109"/>
      <c r="H984" s="109"/>
      <c r="I984" s="109"/>
      <c r="J984" s="109"/>
      <c r="M984" s="109"/>
    </row>
    <row r="985" spans="1:13" ht="13.5" customHeight="1">
      <c r="A985" s="108"/>
      <c r="B985" s="109"/>
      <c r="C985" s="109"/>
      <c r="D985" s="109"/>
      <c r="E985" s="109"/>
      <c r="F985" s="109"/>
      <c r="G985" s="109"/>
      <c r="H985" s="109"/>
      <c r="I985" s="109"/>
      <c r="J985" s="109"/>
      <c r="M985" s="109"/>
    </row>
    <row r="986" spans="1:13" ht="13.5" customHeight="1">
      <c r="A986" s="108"/>
      <c r="B986" s="109"/>
      <c r="C986" s="109"/>
      <c r="D986" s="109"/>
      <c r="E986" s="109"/>
      <c r="F986" s="109"/>
      <c r="G986" s="109"/>
      <c r="H986" s="109"/>
      <c r="I986" s="109"/>
      <c r="J986" s="109"/>
      <c r="M986" s="109"/>
    </row>
    <row r="987" spans="1:13" ht="13.5" customHeight="1">
      <c r="A987" s="108"/>
      <c r="B987" s="109"/>
      <c r="C987" s="109"/>
      <c r="D987" s="109"/>
      <c r="E987" s="109"/>
      <c r="F987" s="109"/>
      <c r="G987" s="109"/>
      <c r="H987" s="109"/>
      <c r="I987" s="109"/>
      <c r="J987" s="109"/>
      <c r="M987" s="109"/>
    </row>
    <row r="988" spans="1:13" ht="13.5" customHeight="1">
      <c r="A988" s="108"/>
      <c r="B988" s="109"/>
      <c r="C988" s="109"/>
      <c r="D988" s="109"/>
      <c r="E988" s="109"/>
      <c r="F988" s="109"/>
      <c r="G988" s="109"/>
      <c r="H988" s="109"/>
      <c r="I988" s="109"/>
      <c r="J988" s="109"/>
      <c r="M988" s="109"/>
    </row>
    <row r="989" spans="1:13" ht="13.5" customHeight="1">
      <c r="A989" s="108"/>
      <c r="B989" s="109"/>
      <c r="C989" s="109"/>
      <c r="D989" s="109"/>
      <c r="E989" s="109"/>
      <c r="F989" s="109"/>
      <c r="G989" s="109"/>
      <c r="H989" s="109"/>
      <c r="I989" s="109"/>
      <c r="J989" s="109"/>
      <c r="M989" s="109"/>
    </row>
    <row r="990" spans="1:13" ht="13.5" customHeight="1">
      <c r="A990" s="108"/>
      <c r="B990" s="109"/>
      <c r="C990" s="109"/>
      <c r="D990" s="109"/>
      <c r="E990" s="109"/>
      <c r="F990" s="109"/>
      <c r="G990" s="109"/>
      <c r="H990" s="109"/>
      <c r="I990" s="109"/>
      <c r="J990" s="109"/>
      <c r="M990" s="109"/>
    </row>
    <row r="991" spans="1:13" ht="13.5" customHeight="1">
      <c r="A991" s="108"/>
      <c r="B991" s="109"/>
      <c r="C991" s="109"/>
      <c r="D991" s="109"/>
      <c r="E991" s="109"/>
      <c r="F991" s="109"/>
      <c r="G991" s="109"/>
      <c r="H991" s="109"/>
      <c r="I991" s="109"/>
      <c r="J991" s="109"/>
      <c r="M991" s="109"/>
    </row>
    <row r="992" spans="1:13" ht="13.5" customHeight="1">
      <c r="A992" s="108"/>
      <c r="B992" s="109"/>
      <c r="C992" s="109"/>
      <c r="D992" s="109"/>
      <c r="E992" s="109"/>
      <c r="F992" s="109"/>
      <c r="G992" s="109"/>
      <c r="H992" s="109"/>
      <c r="I992" s="109"/>
      <c r="J992" s="109"/>
      <c r="M992" s="109"/>
    </row>
    <row r="993" spans="1:13" ht="13.5" customHeight="1">
      <c r="A993" s="108"/>
      <c r="B993" s="109"/>
      <c r="C993" s="109"/>
      <c r="D993" s="109"/>
      <c r="E993" s="109"/>
      <c r="F993" s="109"/>
      <c r="G993" s="109"/>
      <c r="H993" s="109"/>
      <c r="I993" s="109"/>
      <c r="J993" s="109"/>
      <c r="M993" s="109"/>
    </row>
    <row r="994" spans="1:13" ht="13.5" customHeight="1">
      <c r="A994" s="108"/>
      <c r="B994" s="109"/>
      <c r="C994" s="109"/>
      <c r="D994" s="109"/>
      <c r="E994" s="109"/>
      <c r="F994" s="109"/>
      <c r="G994" s="109"/>
      <c r="H994" s="109"/>
      <c r="I994" s="109"/>
      <c r="J994" s="109"/>
      <c r="M994" s="109"/>
    </row>
    <row r="995" spans="1:13" ht="13.5" customHeight="1">
      <c r="A995" s="108"/>
      <c r="B995" s="109"/>
      <c r="C995" s="109"/>
      <c r="D995" s="109"/>
      <c r="E995" s="109"/>
      <c r="F995" s="109"/>
      <c r="G995" s="109"/>
      <c r="H995" s="109"/>
      <c r="I995" s="109"/>
      <c r="J995" s="109"/>
      <c r="M995" s="109"/>
    </row>
    <row r="996" spans="1:13" ht="13.5" customHeight="1">
      <c r="A996" s="108"/>
      <c r="B996" s="109"/>
      <c r="C996" s="109"/>
      <c r="D996" s="109"/>
      <c r="E996" s="109"/>
      <c r="F996" s="109"/>
      <c r="G996" s="109"/>
      <c r="H996" s="109"/>
      <c r="I996" s="109"/>
      <c r="J996" s="109"/>
      <c r="M996" s="109"/>
    </row>
    <row r="997" spans="1:13" ht="13.5" customHeight="1">
      <c r="A997" s="108"/>
      <c r="B997" s="109"/>
      <c r="C997" s="109"/>
      <c r="D997" s="109"/>
      <c r="E997" s="109"/>
      <c r="F997" s="109"/>
      <c r="G997" s="109"/>
      <c r="H997" s="109"/>
      <c r="I997" s="109"/>
      <c r="J997" s="109"/>
      <c r="M997" s="109"/>
    </row>
    <row r="998" spans="1:13" ht="13.5" customHeight="1">
      <c r="A998" s="108"/>
      <c r="B998" s="109"/>
      <c r="C998" s="109"/>
      <c r="D998" s="109"/>
      <c r="E998" s="109"/>
      <c r="F998" s="109"/>
      <c r="G998" s="109"/>
      <c r="H998" s="109"/>
      <c r="I998" s="109"/>
      <c r="J998" s="109"/>
      <c r="M998" s="109"/>
    </row>
    <row r="999" spans="1:13" ht="13.5" customHeight="1">
      <c r="A999" s="108"/>
      <c r="B999" s="109"/>
      <c r="C999" s="109"/>
      <c r="D999" s="109"/>
      <c r="E999" s="109"/>
      <c r="F999" s="109"/>
      <c r="G999" s="109"/>
      <c r="H999" s="109"/>
      <c r="I999" s="109"/>
      <c r="J999" s="109"/>
      <c r="M999" s="109"/>
    </row>
    <row r="1000" spans="1:13" ht="13.5" customHeight="1">
      <c r="A1000" s="108"/>
      <c r="B1000" s="109"/>
      <c r="C1000" s="109"/>
      <c r="D1000" s="109"/>
      <c r="E1000" s="109"/>
      <c r="F1000" s="109"/>
      <c r="G1000" s="109"/>
      <c r="H1000" s="109"/>
      <c r="I1000" s="109"/>
      <c r="J1000" s="109"/>
      <c r="M1000" s="109"/>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L1000"/>
  <sheetViews>
    <sheetView workbookViewId="0">
      <selection sqref="A1:B1"/>
    </sheetView>
  </sheetViews>
  <sheetFormatPr defaultColWidth="12.6640625" defaultRowHeight="15" customHeight="1"/>
  <cols>
    <col min="1" max="1" width="4.9140625" customWidth="1"/>
    <col min="2" max="2" width="44.9140625" customWidth="1"/>
    <col min="3" max="3" width="14.75" customWidth="1"/>
    <col min="4" max="4" width="18.6640625" customWidth="1"/>
    <col min="5" max="11" width="8.6640625" hidden="1" customWidth="1"/>
    <col min="12" max="12" width="27.4140625" customWidth="1"/>
    <col min="13" max="26" width="8.6640625" customWidth="1"/>
  </cols>
  <sheetData>
    <row r="1" spans="1:12" ht="13.5" customHeight="1">
      <c r="A1" s="764" t="s">
        <v>65</v>
      </c>
      <c r="B1" s="751"/>
      <c r="C1" s="75"/>
      <c r="D1" s="75"/>
      <c r="E1" s="75"/>
      <c r="F1" s="75"/>
      <c r="G1" s="75"/>
      <c r="H1" s="75"/>
      <c r="I1" s="75"/>
      <c r="J1" s="75"/>
      <c r="K1" s="765" t="s">
        <v>66</v>
      </c>
      <c r="L1" s="751"/>
    </row>
    <row r="2" spans="1:12" ht="13.5" customHeight="1">
      <c r="A2" s="766" t="s">
        <v>156</v>
      </c>
      <c r="B2" s="751"/>
      <c r="C2" s="75"/>
      <c r="D2" s="75"/>
      <c r="E2" s="75"/>
      <c r="F2" s="75"/>
      <c r="G2" s="75"/>
      <c r="H2" s="75"/>
      <c r="I2" s="75"/>
      <c r="J2" s="75"/>
      <c r="K2" s="76"/>
      <c r="L2" s="76"/>
    </row>
    <row r="3" spans="1:12" ht="13.5" customHeight="1">
      <c r="A3" s="761" t="s">
        <v>21</v>
      </c>
      <c r="B3" s="751"/>
      <c r="C3" s="751"/>
      <c r="D3" s="751"/>
      <c r="E3" s="751"/>
      <c r="F3" s="751"/>
      <c r="G3" s="751"/>
      <c r="H3" s="751"/>
      <c r="I3" s="751"/>
      <c r="J3" s="751"/>
      <c r="K3" s="751"/>
      <c r="L3" s="751"/>
    </row>
    <row r="4" spans="1:12" ht="13.5" customHeight="1">
      <c r="A4" s="78"/>
      <c r="B4" s="78"/>
      <c r="C4" s="78"/>
      <c r="D4" s="78"/>
      <c r="E4" s="78"/>
      <c r="F4" s="78"/>
      <c r="G4" s="78"/>
      <c r="H4" s="78"/>
      <c r="I4" s="78"/>
      <c r="J4" s="78"/>
      <c r="K4" s="78"/>
      <c r="L4" s="79" t="s">
        <v>68</v>
      </c>
    </row>
    <row r="5" spans="1:12" ht="13.5" customHeight="1">
      <c r="A5" s="37" t="s">
        <v>69</v>
      </c>
      <c r="B5" s="38" t="s">
        <v>70</v>
      </c>
      <c r="C5" s="38" t="s">
        <v>71</v>
      </c>
      <c r="D5" s="38" t="s">
        <v>157</v>
      </c>
      <c r="E5" s="38" t="s">
        <v>73</v>
      </c>
      <c r="F5" s="38" t="s">
        <v>74</v>
      </c>
      <c r="G5" s="38" t="s">
        <v>75</v>
      </c>
      <c r="H5" s="38" t="s">
        <v>76</v>
      </c>
      <c r="I5" s="38" t="s">
        <v>77</v>
      </c>
      <c r="J5" s="38" t="s">
        <v>78</v>
      </c>
      <c r="K5" s="38" t="s">
        <v>79</v>
      </c>
      <c r="L5" s="39" t="s">
        <v>7</v>
      </c>
    </row>
    <row r="6" spans="1:12" ht="13.5" customHeight="1">
      <c r="A6" s="111" t="s">
        <v>82</v>
      </c>
      <c r="B6" s="112" t="s">
        <v>158</v>
      </c>
      <c r="C6" s="113"/>
      <c r="D6" s="114"/>
      <c r="E6" s="114"/>
      <c r="F6" s="114"/>
      <c r="G6" s="114"/>
      <c r="H6" s="114"/>
      <c r="I6" s="114"/>
      <c r="J6" s="114"/>
      <c r="K6" s="115"/>
      <c r="L6" s="116"/>
    </row>
    <row r="7" spans="1:12" ht="13.5" customHeight="1">
      <c r="A7" s="50" t="s">
        <v>84</v>
      </c>
      <c r="B7" s="51" t="s">
        <v>159</v>
      </c>
      <c r="C7" s="52" t="s">
        <v>160</v>
      </c>
      <c r="D7" s="117">
        <f>SUM(D8:D11)</f>
        <v>0</v>
      </c>
      <c r="E7" s="117">
        <f t="shared" ref="E7:J7" si="0">SUM(E8:E10)</f>
        <v>0</v>
      </c>
      <c r="F7" s="117">
        <f t="shared" si="0"/>
        <v>0</v>
      </c>
      <c r="G7" s="117">
        <f t="shared" si="0"/>
        <v>0</v>
      </c>
      <c r="H7" s="117">
        <f t="shared" si="0"/>
        <v>0</v>
      </c>
      <c r="I7" s="117">
        <f t="shared" si="0"/>
        <v>0</v>
      </c>
      <c r="J7" s="117">
        <f t="shared" si="0"/>
        <v>0</v>
      </c>
      <c r="K7" s="117">
        <f t="shared" ref="K7:K10" si="1">SUM(D7:J7)</f>
        <v>0</v>
      </c>
      <c r="L7" s="54"/>
    </row>
    <row r="8" spans="1:12" ht="13.5" customHeight="1">
      <c r="A8" s="50"/>
      <c r="B8" s="55" t="s">
        <v>161</v>
      </c>
      <c r="C8" s="52" t="s">
        <v>160</v>
      </c>
      <c r="D8" s="117"/>
      <c r="E8" s="117"/>
      <c r="F8" s="117"/>
      <c r="G8" s="117"/>
      <c r="H8" s="117"/>
      <c r="I8" s="117"/>
      <c r="J8" s="117"/>
      <c r="K8" s="117">
        <f t="shared" si="1"/>
        <v>0</v>
      </c>
      <c r="L8" s="54"/>
    </row>
    <row r="9" spans="1:12" ht="13.5" customHeight="1">
      <c r="A9" s="50"/>
      <c r="B9" s="55" t="s">
        <v>162</v>
      </c>
      <c r="C9" s="52" t="s">
        <v>160</v>
      </c>
      <c r="D9" s="117"/>
      <c r="E9" s="117"/>
      <c r="F9" s="117"/>
      <c r="G9" s="117"/>
      <c r="H9" s="117"/>
      <c r="I9" s="117"/>
      <c r="J9" s="117"/>
      <c r="K9" s="117">
        <f t="shared" si="1"/>
        <v>0</v>
      </c>
      <c r="L9" s="54"/>
    </row>
    <row r="10" spans="1:12" ht="13.5" customHeight="1">
      <c r="A10" s="50"/>
      <c r="B10" s="55" t="s">
        <v>163</v>
      </c>
      <c r="C10" s="52" t="s">
        <v>160</v>
      </c>
      <c r="D10" s="117"/>
      <c r="E10" s="117"/>
      <c r="F10" s="117"/>
      <c r="G10" s="117"/>
      <c r="H10" s="117"/>
      <c r="I10" s="117"/>
      <c r="J10" s="117"/>
      <c r="K10" s="117">
        <f t="shared" si="1"/>
        <v>0</v>
      </c>
      <c r="L10" s="54"/>
    </row>
    <row r="11" spans="1:12" ht="13.5" customHeight="1">
      <c r="A11" s="50"/>
      <c r="B11" s="55" t="s">
        <v>164</v>
      </c>
      <c r="C11" s="52" t="s">
        <v>160</v>
      </c>
      <c r="D11" s="117"/>
      <c r="E11" s="117"/>
      <c r="F11" s="117"/>
      <c r="G11" s="117"/>
      <c r="H11" s="117"/>
      <c r="I11" s="117"/>
      <c r="J11" s="117"/>
      <c r="K11" s="117"/>
      <c r="L11" s="54"/>
    </row>
    <row r="12" spans="1:12" ht="13.5" customHeight="1">
      <c r="A12" s="56" t="s">
        <v>93</v>
      </c>
      <c r="B12" s="51" t="s">
        <v>165</v>
      </c>
      <c r="C12" s="52"/>
      <c r="D12" s="117">
        <f t="shared" ref="D12:J12" si="2">SUM(D13:D15)</f>
        <v>0</v>
      </c>
      <c r="E12" s="117">
        <f t="shared" si="2"/>
        <v>0</v>
      </c>
      <c r="F12" s="117">
        <f t="shared" si="2"/>
        <v>0</v>
      </c>
      <c r="G12" s="117">
        <f t="shared" si="2"/>
        <v>0</v>
      </c>
      <c r="H12" s="117">
        <f t="shared" si="2"/>
        <v>0</v>
      </c>
      <c r="I12" s="117">
        <f t="shared" si="2"/>
        <v>0</v>
      </c>
      <c r="J12" s="117">
        <f t="shared" si="2"/>
        <v>0</v>
      </c>
      <c r="K12" s="117">
        <f t="shared" ref="K12:K15" si="3">SUM(D12:J12)</f>
        <v>0</v>
      </c>
      <c r="L12" s="54"/>
    </row>
    <row r="13" spans="1:12" ht="13.5" customHeight="1">
      <c r="A13" s="50"/>
      <c r="B13" s="55" t="s">
        <v>161</v>
      </c>
      <c r="C13" s="52" t="s">
        <v>160</v>
      </c>
      <c r="D13" s="117"/>
      <c r="E13" s="117"/>
      <c r="F13" s="117"/>
      <c r="G13" s="117"/>
      <c r="H13" s="117"/>
      <c r="I13" s="117"/>
      <c r="J13" s="117"/>
      <c r="K13" s="117">
        <f t="shared" si="3"/>
        <v>0</v>
      </c>
      <c r="L13" s="54"/>
    </row>
    <row r="14" spans="1:12" ht="13.5" customHeight="1">
      <c r="A14" s="50"/>
      <c r="B14" s="55" t="s">
        <v>162</v>
      </c>
      <c r="C14" s="52" t="s">
        <v>160</v>
      </c>
      <c r="D14" s="117"/>
      <c r="E14" s="117"/>
      <c r="F14" s="117"/>
      <c r="G14" s="117"/>
      <c r="H14" s="117"/>
      <c r="I14" s="117"/>
      <c r="J14" s="117"/>
      <c r="K14" s="117">
        <f t="shared" si="3"/>
        <v>0</v>
      </c>
      <c r="L14" s="54"/>
    </row>
    <row r="15" spans="1:12" ht="13.5" customHeight="1">
      <c r="A15" s="50"/>
      <c r="B15" s="55" t="s">
        <v>163</v>
      </c>
      <c r="C15" s="52" t="s">
        <v>160</v>
      </c>
      <c r="D15" s="117"/>
      <c r="E15" s="117"/>
      <c r="F15" s="117"/>
      <c r="G15" s="117"/>
      <c r="H15" s="117"/>
      <c r="I15" s="117"/>
      <c r="J15" s="117"/>
      <c r="K15" s="117">
        <f t="shared" si="3"/>
        <v>0</v>
      </c>
      <c r="L15" s="54"/>
    </row>
    <row r="16" spans="1:12" ht="13.5" customHeight="1">
      <c r="A16" s="50"/>
      <c r="B16" s="55" t="s">
        <v>164</v>
      </c>
      <c r="C16" s="52" t="s">
        <v>160</v>
      </c>
      <c r="D16" s="117"/>
      <c r="E16" s="117"/>
      <c r="F16" s="117"/>
      <c r="G16" s="117"/>
      <c r="H16" s="117"/>
      <c r="I16" s="117"/>
      <c r="J16" s="117"/>
      <c r="K16" s="117"/>
      <c r="L16" s="54"/>
    </row>
    <row r="17" spans="1:12" ht="13.5" customHeight="1">
      <c r="A17" s="56" t="s">
        <v>95</v>
      </c>
      <c r="B17" s="63" t="s">
        <v>166</v>
      </c>
      <c r="C17" s="52" t="s">
        <v>160</v>
      </c>
      <c r="D17" s="117"/>
      <c r="E17" s="117"/>
      <c r="F17" s="117"/>
      <c r="G17" s="117"/>
      <c r="H17" s="117"/>
      <c r="I17" s="117"/>
      <c r="J17" s="117"/>
      <c r="K17" s="117">
        <f t="shared" ref="K17:K23" si="4">SUM(D17:J17)</f>
        <v>0</v>
      </c>
      <c r="L17" s="54"/>
    </row>
    <row r="18" spans="1:12" ht="13.5" customHeight="1">
      <c r="A18" s="56"/>
      <c r="B18" s="55" t="s">
        <v>167</v>
      </c>
      <c r="C18" s="52" t="s">
        <v>160</v>
      </c>
      <c r="D18" s="117"/>
      <c r="E18" s="117"/>
      <c r="F18" s="117"/>
      <c r="G18" s="117"/>
      <c r="H18" s="117"/>
      <c r="I18" s="117"/>
      <c r="J18" s="117"/>
      <c r="K18" s="117">
        <f t="shared" si="4"/>
        <v>0</v>
      </c>
      <c r="L18" s="54"/>
    </row>
    <row r="19" spans="1:12" ht="13.5" customHeight="1">
      <c r="A19" s="56" t="s">
        <v>98</v>
      </c>
      <c r="B19" s="51" t="s">
        <v>168</v>
      </c>
      <c r="C19" s="58" t="s">
        <v>86</v>
      </c>
      <c r="D19" s="118">
        <f t="shared" ref="D19:J19" si="5">SUM(D20:D22)</f>
        <v>0</v>
      </c>
      <c r="E19" s="118">
        <f t="shared" si="5"/>
        <v>0</v>
      </c>
      <c r="F19" s="118">
        <f t="shared" si="5"/>
        <v>0</v>
      </c>
      <c r="G19" s="118">
        <f t="shared" si="5"/>
        <v>0</v>
      </c>
      <c r="H19" s="118">
        <f t="shared" si="5"/>
        <v>0</v>
      </c>
      <c r="I19" s="118">
        <f t="shared" si="5"/>
        <v>0</v>
      </c>
      <c r="J19" s="118">
        <f t="shared" si="5"/>
        <v>0</v>
      </c>
      <c r="K19" s="118">
        <f t="shared" si="4"/>
        <v>0</v>
      </c>
      <c r="L19" s="60"/>
    </row>
    <row r="20" spans="1:12" ht="13.5" customHeight="1">
      <c r="A20" s="50"/>
      <c r="B20" s="55" t="s">
        <v>169</v>
      </c>
      <c r="C20" s="52" t="s">
        <v>160</v>
      </c>
      <c r="D20" s="117"/>
      <c r="E20" s="117"/>
      <c r="F20" s="117"/>
      <c r="G20" s="117"/>
      <c r="H20" s="117"/>
      <c r="I20" s="117"/>
      <c r="J20" s="117"/>
      <c r="K20" s="117">
        <f t="shared" si="4"/>
        <v>0</v>
      </c>
      <c r="L20" s="54"/>
    </row>
    <row r="21" spans="1:12" ht="13.5" customHeight="1">
      <c r="A21" s="50"/>
      <c r="B21" s="55" t="s">
        <v>170</v>
      </c>
      <c r="C21" s="52" t="s">
        <v>160</v>
      </c>
      <c r="D21" s="117"/>
      <c r="E21" s="117"/>
      <c r="F21" s="117"/>
      <c r="G21" s="117"/>
      <c r="H21" s="117"/>
      <c r="I21" s="117"/>
      <c r="J21" s="117"/>
      <c r="K21" s="117">
        <f t="shared" si="4"/>
        <v>0</v>
      </c>
      <c r="L21" s="54"/>
    </row>
    <row r="22" spans="1:12" ht="13.5" customHeight="1">
      <c r="A22" s="50"/>
      <c r="B22" s="55" t="s">
        <v>171</v>
      </c>
      <c r="C22" s="52" t="s">
        <v>160</v>
      </c>
      <c r="D22" s="117"/>
      <c r="E22" s="117"/>
      <c r="F22" s="117"/>
      <c r="G22" s="117"/>
      <c r="H22" s="117"/>
      <c r="I22" s="117"/>
      <c r="J22" s="117"/>
      <c r="K22" s="117">
        <f t="shared" si="4"/>
        <v>0</v>
      </c>
      <c r="L22" s="54"/>
    </row>
    <row r="23" spans="1:12" ht="13.5" customHeight="1">
      <c r="A23" s="56"/>
      <c r="B23" s="55" t="s">
        <v>167</v>
      </c>
      <c r="C23" s="52" t="s">
        <v>160</v>
      </c>
      <c r="D23" s="117"/>
      <c r="E23" s="117"/>
      <c r="F23" s="117"/>
      <c r="G23" s="117"/>
      <c r="H23" s="117"/>
      <c r="I23" s="117"/>
      <c r="J23" s="117"/>
      <c r="K23" s="117">
        <f t="shared" si="4"/>
        <v>0</v>
      </c>
      <c r="L23" s="54"/>
    </row>
    <row r="24" spans="1:12" ht="13.5" customHeight="1">
      <c r="A24" s="111" t="s">
        <v>82</v>
      </c>
      <c r="B24" s="112" t="s">
        <v>172</v>
      </c>
      <c r="C24" s="113" t="s">
        <v>173</v>
      </c>
      <c r="D24" s="114"/>
      <c r="E24" s="114"/>
      <c r="F24" s="114"/>
      <c r="G24" s="114"/>
      <c r="H24" s="114"/>
      <c r="I24" s="114"/>
      <c r="J24" s="114"/>
      <c r="K24" s="115"/>
      <c r="L24" s="116"/>
    </row>
    <row r="25" spans="1:12" ht="13.5" customHeight="1">
      <c r="A25" s="50" t="s">
        <v>84</v>
      </c>
      <c r="B25" s="51" t="s">
        <v>174</v>
      </c>
      <c r="C25" s="52" t="s">
        <v>175</v>
      </c>
      <c r="D25" s="117">
        <f>SUM(D26:D30)</f>
        <v>0</v>
      </c>
      <c r="E25" s="117" t="e">
        <f t="shared" ref="E25:J25" si="6">SUM(#REF!)</f>
        <v>#REF!</v>
      </c>
      <c r="F25" s="117" t="e">
        <f t="shared" si="6"/>
        <v>#REF!</v>
      </c>
      <c r="G25" s="117" t="e">
        <f t="shared" si="6"/>
        <v>#REF!</v>
      </c>
      <c r="H25" s="117" t="e">
        <f t="shared" si="6"/>
        <v>#REF!</v>
      </c>
      <c r="I25" s="117" t="e">
        <f t="shared" si="6"/>
        <v>#REF!</v>
      </c>
      <c r="J25" s="117" t="e">
        <f t="shared" si="6"/>
        <v>#REF!</v>
      </c>
      <c r="K25" s="117" t="e">
        <f t="shared" ref="K25:K28" si="7">SUM(D25:J25)</f>
        <v>#REF!</v>
      </c>
      <c r="L25" s="54"/>
    </row>
    <row r="26" spans="1:12" ht="13.5" customHeight="1">
      <c r="A26" s="50"/>
      <c r="B26" s="55" t="s">
        <v>176</v>
      </c>
      <c r="C26" s="52" t="s">
        <v>175</v>
      </c>
      <c r="D26" s="117"/>
      <c r="E26" s="117"/>
      <c r="F26" s="117"/>
      <c r="G26" s="117"/>
      <c r="H26" s="117"/>
      <c r="I26" s="117"/>
      <c r="J26" s="117"/>
      <c r="K26" s="117">
        <f t="shared" si="7"/>
        <v>0</v>
      </c>
      <c r="L26" s="54"/>
    </row>
    <row r="27" spans="1:12" ht="13.5" customHeight="1">
      <c r="A27" s="50"/>
      <c r="B27" s="55" t="s">
        <v>177</v>
      </c>
      <c r="C27" s="52" t="s">
        <v>175</v>
      </c>
      <c r="D27" s="117"/>
      <c r="E27" s="117"/>
      <c r="F27" s="117"/>
      <c r="G27" s="117"/>
      <c r="H27" s="117"/>
      <c r="I27" s="117"/>
      <c r="J27" s="117"/>
      <c r="K27" s="117">
        <f t="shared" si="7"/>
        <v>0</v>
      </c>
      <c r="L27" s="54"/>
    </row>
    <row r="28" spans="1:12" ht="13.5" customHeight="1">
      <c r="A28" s="50"/>
      <c r="B28" s="55" t="s">
        <v>178</v>
      </c>
      <c r="C28" s="52" t="s">
        <v>175</v>
      </c>
      <c r="D28" s="117"/>
      <c r="E28" s="117"/>
      <c r="F28" s="117"/>
      <c r="G28" s="117"/>
      <c r="H28" s="117"/>
      <c r="I28" s="117"/>
      <c r="J28" s="117"/>
      <c r="K28" s="117">
        <f t="shared" si="7"/>
        <v>0</v>
      </c>
      <c r="L28" s="54"/>
    </row>
    <row r="29" spans="1:12" ht="13.5" customHeight="1">
      <c r="A29" s="50"/>
      <c r="B29" s="55" t="s">
        <v>179</v>
      </c>
      <c r="C29" s="52" t="s">
        <v>175</v>
      </c>
      <c r="D29" s="117"/>
      <c r="E29" s="117"/>
      <c r="F29" s="117"/>
      <c r="G29" s="117"/>
      <c r="H29" s="117"/>
      <c r="I29" s="117"/>
      <c r="J29" s="117"/>
      <c r="K29" s="117"/>
      <c r="L29" s="54"/>
    </row>
    <row r="30" spans="1:12" ht="13.5" customHeight="1">
      <c r="A30" s="50"/>
      <c r="B30" s="55" t="s">
        <v>180</v>
      </c>
      <c r="C30" s="52" t="s">
        <v>175</v>
      </c>
      <c r="D30" s="117"/>
      <c r="E30" s="117"/>
      <c r="F30" s="117"/>
      <c r="G30" s="117"/>
      <c r="H30" s="117"/>
      <c r="I30" s="117"/>
      <c r="J30" s="117"/>
      <c r="K30" s="117"/>
      <c r="L30" s="54"/>
    </row>
    <row r="31" spans="1:12" ht="13.5" customHeight="1">
      <c r="A31" s="56" t="s">
        <v>93</v>
      </c>
      <c r="B31" s="51" t="s">
        <v>181</v>
      </c>
      <c r="C31" s="52"/>
      <c r="D31" s="117">
        <f>SUM(D32:D36)</f>
        <v>0</v>
      </c>
      <c r="E31" s="117">
        <f t="shared" ref="E31:J31" si="8">SUM(E32:E34)</f>
        <v>0</v>
      </c>
      <c r="F31" s="117">
        <f t="shared" si="8"/>
        <v>0</v>
      </c>
      <c r="G31" s="117">
        <f t="shared" si="8"/>
        <v>0</v>
      </c>
      <c r="H31" s="117">
        <f t="shared" si="8"/>
        <v>0</v>
      </c>
      <c r="I31" s="117">
        <f t="shared" si="8"/>
        <v>0</v>
      </c>
      <c r="J31" s="117">
        <f t="shared" si="8"/>
        <v>0</v>
      </c>
      <c r="K31" s="117">
        <f t="shared" ref="K31:K34" si="9">SUM(D31:J31)</f>
        <v>0</v>
      </c>
      <c r="L31" s="54"/>
    </row>
    <row r="32" spans="1:12" ht="13.5" customHeight="1">
      <c r="A32" s="50"/>
      <c r="B32" s="55" t="s">
        <v>176</v>
      </c>
      <c r="C32" s="52" t="s">
        <v>175</v>
      </c>
      <c r="D32" s="117"/>
      <c r="E32" s="117"/>
      <c r="F32" s="117"/>
      <c r="G32" s="117"/>
      <c r="H32" s="117"/>
      <c r="I32" s="117"/>
      <c r="J32" s="117"/>
      <c r="K32" s="117">
        <f t="shared" si="9"/>
        <v>0</v>
      </c>
      <c r="L32" s="54"/>
    </row>
    <row r="33" spans="1:12" ht="13.5" customHeight="1">
      <c r="A33" s="50"/>
      <c r="B33" s="55" t="s">
        <v>177</v>
      </c>
      <c r="C33" s="52" t="s">
        <v>175</v>
      </c>
      <c r="D33" s="117"/>
      <c r="E33" s="117"/>
      <c r="F33" s="117"/>
      <c r="G33" s="117"/>
      <c r="H33" s="117"/>
      <c r="I33" s="117"/>
      <c r="J33" s="117"/>
      <c r="K33" s="117">
        <f t="shared" si="9"/>
        <v>0</v>
      </c>
      <c r="L33" s="54"/>
    </row>
    <row r="34" spans="1:12" ht="13.5" customHeight="1">
      <c r="A34" s="50"/>
      <c r="B34" s="55" t="s">
        <v>178</v>
      </c>
      <c r="C34" s="52" t="s">
        <v>175</v>
      </c>
      <c r="D34" s="117"/>
      <c r="E34" s="117"/>
      <c r="F34" s="117"/>
      <c r="G34" s="117"/>
      <c r="H34" s="117"/>
      <c r="I34" s="117"/>
      <c r="J34" s="117"/>
      <c r="K34" s="117">
        <f t="shared" si="9"/>
        <v>0</v>
      </c>
      <c r="L34" s="54"/>
    </row>
    <row r="35" spans="1:12" ht="13.5" customHeight="1">
      <c r="A35" s="50"/>
      <c r="B35" s="55" t="s">
        <v>179</v>
      </c>
      <c r="C35" s="52" t="s">
        <v>175</v>
      </c>
      <c r="D35" s="117"/>
      <c r="E35" s="117"/>
      <c r="F35" s="117"/>
      <c r="G35" s="117"/>
      <c r="H35" s="117"/>
      <c r="I35" s="117"/>
      <c r="J35" s="117"/>
      <c r="K35" s="117"/>
      <c r="L35" s="54"/>
    </row>
    <row r="36" spans="1:12" ht="13.5" customHeight="1">
      <c r="A36" s="50"/>
      <c r="B36" s="55" t="s">
        <v>180</v>
      </c>
      <c r="C36" s="52" t="s">
        <v>175</v>
      </c>
      <c r="D36" s="117"/>
      <c r="E36" s="117"/>
      <c r="F36" s="117"/>
      <c r="G36" s="117"/>
      <c r="H36" s="117"/>
      <c r="I36" s="117"/>
      <c r="J36" s="117"/>
      <c r="K36" s="117"/>
      <c r="L36" s="54"/>
    </row>
    <row r="37" spans="1:12" ht="13.5" customHeight="1">
      <c r="A37" s="56" t="s">
        <v>95</v>
      </c>
      <c r="B37" s="63" t="s">
        <v>182</v>
      </c>
      <c r="C37" s="52" t="s">
        <v>86</v>
      </c>
      <c r="D37" s="117"/>
      <c r="E37" s="117"/>
      <c r="F37" s="117"/>
      <c r="G37" s="117"/>
      <c r="H37" s="117"/>
      <c r="I37" s="117"/>
      <c r="J37" s="117"/>
      <c r="K37" s="117">
        <f t="shared" ref="K37:K42" si="10">SUM(D37:J37)</f>
        <v>0</v>
      </c>
      <c r="L37" s="54"/>
    </row>
    <row r="38" spans="1:12" ht="13.5" customHeight="1">
      <c r="A38" s="56"/>
      <c r="B38" s="55" t="s">
        <v>183</v>
      </c>
      <c r="C38" s="52"/>
      <c r="D38" s="117"/>
      <c r="E38" s="117"/>
      <c r="F38" s="117"/>
      <c r="G38" s="117"/>
      <c r="H38" s="117"/>
      <c r="I38" s="117"/>
      <c r="J38" s="117"/>
      <c r="K38" s="117">
        <f t="shared" si="10"/>
        <v>0</v>
      </c>
      <c r="L38" s="54"/>
    </row>
    <row r="39" spans="1:12" ht="13.5" customHeight="1">
      <c r="A39" s="56" t="s">
        <v>98</v>
      </c>
      <c r="B39" s="51" t="s">
        <v>184</v>
      </c>
      <c r="C39" s="58" t="s">
        <v>86</v>
      </c>
      <c r="D39" s="118" t="e">
        <f t="shared" ref="D39:J39" si="11">SUM(#REF!)</f>
        <v>#REF!</v>
      </c>
      <c r="E39" s="118" t="e">
        <f t="shared" si="11"/>
        <v>#REF!</v>
      </c>
      <c r="F39" s="118" t="e">
        <f t="shared" si="11"/>
        <v>#REF!</v>
      </c>
      <c r="G39" s="118" t="e">
        <f t="shared" si="11"/>
        <v>#REF!</v>
      </c>
      <c r="H39" s="118" t="e">
        <f t="shared" si="11"/>
        <v>#REF!</v>
      </c>
      <c r="I39" s="118" t="e">
        <f t="shared" si="11"/>
        <v>#REF!</v>
      </c>
      <c r="J39" s="118" t="e">
        <f t="shared" si="11"/>
        <v>#REF!</v>
      </c>
      <c r="K39" s="118" t="e">
        <f t="shared" si="10"/>
        <v>#REF!</v>
      </c>
      <c r="L39" s="60"/>
    </row>
    <row r="40" spans="1:12" ht="13.5" customHeight="1">
      <c r="A40" s="50"/>
      <c r="B40" s="55" t="s">
        <v>185</v>
      </c>
      <c r="C40" s="52" t="s">
        <v>175</v>
      </c>
      <c r="D40" s="117"/>
      <c r="E40" s="117"/>
      <c r="F40" s="117"/>
      <c r="G40" s="117"/>
      <c r="H40" s="117"/>
      <c r="I40" s="117"/>
      <c r="J40" s="117"/>
      <c r="K40" s="117">
        <f t="shared" si="10"/>
        <v>0</v>
      </c>
      <c r="L40" s="54"/>
    </row>
    <row r="41" spans="1:12" ht="13.5" customHeight="1">
      <c r="A41" s="50"/>
      <c r="B41" s="55" t="s">
        <v>186</v>
      </c>
      <c r="C41" s="52" t="s">
        <v>175</v>
      </c>
      <c r="D41" s="117"/>
      <c r="E41" s="117"/>
      <c r="F41" s="117"/>
      <c r="G41" s="117"/>
      <c r="H41" s="117"/>
      <c r="I41" s="117"/>
      <c r="J41" s="117"/>
      <c r="K41" s="117">
        <f t="shared" si="10"/>
        <v>0</v>
      </c>
      <c r="L41" s="54"/>
    </row>
    <row r="42" spans="1:12" ht="13.5" customHeight="1">
      <c r="A42" s="50"/>
      <c r="B42" s="55" t="s">
        <v>187</v>
      </c>
      <c r="C42" s="52" t="s">
        <v>175</v>
      </c>
      <c r="D42" s="117"/>
      <c r="E42" s="117"/>
      <c r="F42" s="117"/>
      <c r="G42" s="117"/>
      <c r="H42" s="117"/>
      <c r="I42" s="117"/>
      <c r="J42" s="117"/>
      <c r="K42" s="117">
        <f t="shared" si="10"/>
        <v>0</v>
      </c>
      <c r="L42" s="54"/>
    </row>
    <row r="43" spans="1:12" ht="13.5" customHeight="1">
      <c r="A43" s="50"/>
      <c r="B43" s="55" t="s">
        <v>188</v>
      </c>
      <c r="C43" s="52" t="s">
        <v>175</v>
      </c>
      <c r="D43" s="117"/>
      <c r="E43" s="117"/>
      <c r="F43" s="117"/>
      <c r="G43" s="117"/>
      <c r="H43" s="117"/>
      <c r="I43" s="117"/>
      <c r="J43" s="117"/>
      <c r="K43" s="117"/>
      <c r="L43" s="54"/>
    </row>
    <row r="44" spans="1:12" ht="13.5" customHeight="1">
      <c r="A44" s="50"/>
      <c r="B44" s="55" t="s">
        <v>183</v>
      </c>
      <c r="C44" s="52" t="s">
        <v>175</v>
      </c>
      <c r="D44" s="117"/>
      <c r="E44" s="117"/>
      <c r="F44" s="117"/>
      <c r="G44" s="117"/>
      <c r="H44" s="117"/>
      <c r="I44" s="117"/>
      <c r="J44" s="117"/>
      <c r="K44" s="117"/>
      <c r="L44" s="54"/>
    </row>
    <row r="45" spans="1:12" ht="13.5" customHeight="1">
      <c r="A45" s="111" t="s">
        <v>115</v>
      </c>
      <c r="B45" s="112" t="s">
        <v>189</v>
      </c>
      <c r="C45" s="113" t="s">
        <v>173</v>
      </c>
      <c r="D45" s="114"/>
      <c r="E45" s="114"/>
      <c r="F45" s="114"/>
      <c r="G45" s="114"/>
      <c r="H45" s="114"/>
      <c r="I45" s="114"/>
      <c r="J45" s="114"/>
      <c r="K45" s="115"/>
      <c r="L45" s="116"/>
    </row>
    <row r="46" spans="1:12" ht="13.5" customHeight="1">
      <c r="A46" s="50" t="s">
        <v>84</v>
      </c>
      <c r="B46" s="51" t="s">
        <v>174</v>
      </c>
      <c r="C46" s="52" t="s">
        <v>175</v>
      </c>
      <c r="D46" s="117">
        <f>SUM(D63:D67)</f>
        <v>0</v>
      </c>
      <c r="E46" s="117" t="e">
        <f t="shared" ref="E46:J46" si="12">SUM(#REF!)</f>
        <v>#REF!</v>
      </c>
      <c r="F46" s="117" t="e">
        <f t="shared" si="12"/>
        <v>#REF!</v>
      </c>
      <c r="G46" s="117" t="e">
        <f t="shared" si="12"/>
        <v>#REF!</v>
      </c>
      <c r="H46" s="117" t="e">
        <f t="shared" si="12"/>
        <v>#REF!</v>
      </c>
      <c r="I46" s="117" t="e">
        <f t="shared" si="12"/>
        <v>#REF!</v>
      </c>
      <c r="J46" s="117" t="e">
        <f t="shared" si="12"/>
        <v>#REF!</v>
      </c>
      <c r="K46" s="117" t="e">
        <f t="shared" ref="K46:K48" si="13">SUM(D46:J46)</f>
        <v>#REF!</v>
      </c>
      <c r="L46" s="54"/>
    </row>
    <row r="47" spans="1:12" ht="13.5" customHeight="1">
      <c r="A47" s="50"/>
      <c r="B47" s="55" t="s">
        <v>190</v>
      </c>
      <c r="C47" s="52" t="s">
        <v>175</v>
      </c>
      <c r="D47" s="117"/>
      <c r="E47" s="117"/>
      <c r="F47" s="117"/>
      <c r="G47" s="117"/>
      <c r="H47" s="117"/>
      <c r="I47" s="117"/>
      <c r="J47" s="117"/>
      <c r="K47" s="117">
        <f t="shared" si="13"/>
        <v>0</v>
      </c>
      <c r="L47" s="54"/>
    </row>
    <row r="48" spans="1:12" ht="13.5" customHeight="1">
      <c r="A48" s="50"/>
      <c r="B48" s="55" t="s">
        <v>191</v>
      </c>
      <c r="C48" s="52" t="s">
        <v>175</v>
      </c>
      <c r="D48" s="117"/>
      <c r="E48" s="117"/>
      <c r="F48" s="117"/>
      <c r="G48" s="117"/>
      <c r="H48" s="117"/>
      <c r="I48" s="117"/>
      <c r="J48" s="117"/>
      <c r="K48" s="117">
        <f t="shared" si="13"/>
        <v>0</v>
      </c>
      <c r="L48" s="54"/>
    </row>
    <row r="49" spans="1:12" ht="13.5" customHeight="1">
      <c r="A49" s="50"/>
      <c r="B49" s="55" t="s">
        <v>192</v>
      </c>
      <c r="C49" s="52" t="s">
        <v>175</v>
      </c>
      <c r="D49" s="117"/>
      <c r="E49" s="117"/>
      <c r="F49" s="117"/>
      <c r="G49" s="117"/>
      <c r="H49" s="117"/>
      <c r="I49" s="117"/>
      <c r="J49" s="117"/>
      <c r="K49" s="117"/>
      <c r="L49" s="54"/>
    </row>
    <row r="50" spans="1:12" ht="13.5" customHeight="1">
      <c r="A50" s="50"/>
      <c r="B50" s="55" t="s">
        <v>193</v>
      </c>
      <c r="C50" s="52" t="s">
        <v>175</v>
      </c>
      <c r="D50" s="117"/>
      <c r="E50" s="117"/>
      <c r="F50" s="117"/>
      <c r="G50" s="117"/>
      <c r="H50" s="117"/>
      <c r="I50" s="117"/>
      <c r="J50" s="117"/>
      <c r="K50" s="117"/>
      <c r="L50" s="54"/>
    </row>
    <row r="51" spans="1:12" ht="13.5" customHeight="1">
      <c r="A51" s="56" t="s">
        <v>93</v>
      </c>
      <c r="B51" s="51" t="s">
        <v>181</v>
      </c>
      <c r="C51" s="52"/>
      <c r="D51" s="117">
        <f>SUM(D52:D55)</f>
        <v>0</v>
      </c>
      <c r="E51" s="117">
        <f t="shared" ref="E51:J51" si="14">SUM(E63:E65)</f>
        <v>0</v>
      </c>
      <c r="F51" s="117">
        <f t="shared" si="14"/>
        <v>0</v>
      </c>
      <c r="G51" s="117">
        <f t="shared" si="14"/>
        <v>0</v>
      </c>
      <c r="H51" s="117">
        <f t="shared" si="14"/>
        <v>0</v>
      </c>
      <c r="I51" s="117">
        <f t="shared" si="14"/>
        <v>0</v>
      </c>
      <c r="J51" s="117">
        <f t="shared" si="14"/>
        <v>0</v>
      </c>
      <c r="K51" s="117">
        <f t="shared" ref="K51:K53" si="15">SUM(D51:J51)</f>
        <v>0</v>
      </c>
      <c r="L51" s="54"/>
    </row>
    <row r="52" spans="1:12" ht="13.5" customHeight="1">
      <c r="A52" s="50"/>
      <c r="B52" s="55" t="s">
        <v>190</v>
      </c>
      <c r="C52" s="52" t="s">
        <v>175</v>
      </c>
      <c r="D52" s="117"/>
      <c r="E52" s="117"/>
      <c r="F52" s="117"/>
      <c r="G52" s="117"/>
      <c r="H52" s="117"/>
      <c r="I52" s="117"/>
      <c r="J52" s="117"/>
      <c r="K52" s="117">
        <f t="shared" si="15"/>
        <v>0</v>
      </c>
      <c r="L52" s="54"/>
    </row>
    <row r="53" spans="1:12" ht="13.5" customHeight="1">
      <c r="A53" s="50"/>
      <c r="B53" s="55" t="s">
        <v>191</v>
      </c>
      <c r="C53" s="52" t="s">
        <v>175</v>
      </c>
      <c r="D53" s="117"/>
      <c r="E53" s="117"/>
      <c r="F53" s="117"/>
      <c r="G53" s="117"/>
      <c r="H53" s="117"/>
      <c r="I53" s="117"/>
      <c r="J53" s="117"/>
      <c r="K53" s="117">
        <f t="shared" si="15"/>
        <v>0</v>
      </c>
      <c r="L53" s="54"/>
    </row>
    <row r="54" spans="1:12" ht="13.5" customHeight="1">
      <c r="A54" s="50"/>
      <c r="B54" s="55" t="s">
        <v>192</v>
      </c>
      <c r="C54" s="52" t="s">
        <v>175</v>
      </c>
      <c r="D54" s="117"/>
      <c r="E54" s="117"/>
      <c r="F54" s="117"/>
      <c r="G54" s="117"/>
      <c r="H54" s="117"/>
      <c r="I54" s="117"/>
      <c r="J54" s="117"/>
      <c r="K54" s="117"/>
      <c r="L54" s="54"/>
    </row>
    <row r="55" spans="1:12" ht="13.5" customHeight="1">
      <c r="A55" s="50"/>
      <c r="B55" s="55" t="s">
        <v>193</v>
      </c>
      <c r="C55" s="52" t="s">
        <v>175</v>
      </c>
      <c r="D55" s="117"/>
      <c r="E55" s="117"/>
      <c r="F55" s="117"/>
      <c r="G55" s="117"/>
      <c r="H55" s="117"/>
      <c r="I55" s="117"/>
      <c r="J55" s="117"/>
      <c r="K55" s="117"/>
      <c r="L55" s="54"/>
    </row>
    <row r="56" spans="1:12" ht="13.5" customHeight="1">
      <c r="A56" s="56" t="s">
        <v>95</v>
      </c>
      <c r="B56" s="63" t="s">
        <v>182</v>
      </c>
      <c r="C56" s="52" t="s">
        <v>86</v>
      </c>
      <c r="D56" s="117"/>
      <c r="E56" s="117"/>
      <c r="F56" s="117"/>
      <c r="G56" s="117"/>
      <c r="H56" s="117"/>
      <c r="I56" s="117"/>
      <c r="J56" s="117"/>
      <c r="K56" s="117">
        <f t="shared" ref="K56:K60" si="16">SUM(D56:J56)</f>
        <v>0</v>
      </c>
      <c r="L56" s="54"/>
    </row>
    <row r="57" spans="1:12" ht="13.5" customHeight="1">
      <c r="A57" s="56"/>
      <c r="B57" s="55" t="s">
        <v>194</v>
      </c>
      <c r="C57" s="52"/>
      <c r="D57" s="117"/>
      <c r="E57" s="117"/>
      <c r="F57" s="117"/>
      <c r="G57" s="117"/>
      <c r="H57" s="117"/>
      <c r="I57" s="117"/>
      <c r="J57" s="117"/>
      <c r="K57" s="117">
        <f t="shared" si="16"/>
        <v>0</v>
      </c>
      <c r="L57" s="54"/>
    </row>
    <row r="58" spans="1:12" ht="13.5" customHeight="1">
      <c r="A58" s="56" t="s">
        <v>98</v>
      </c>
      <c r="B58" s="51" t="s">
        <v>184</v>
      </c>
      <c r="C58" s="58" t="s">
        <v>86</v>
      </c>
      <c r="D58" s="118">
        <f>SUM(D59:D62)</f>
        <v>0</v>
      </c>
      <c r="E58" s="118" t="e">
        <f t="shared" ref="E58:J58" si="17">SUM(#REF!)</f>
        <v>#REF!</v>
      </c>
      <c r="F58" s="118" t="e">
        <f t="shared" si="17"/>
        <v>#REF!</v>
      </c>
      <c r="G58" s="118" t="e">
        <f t="shared" si="17"/>
        <v>#REF!</v>
      </c>
      <c r="H58" s="118" t="e">
        <f t="shared" si="17"/>
        <v>#REF!</v>
      </c>
      <c r="I58" s="118" t="e">
        <f t="shared" si="17"/>
        <v>#REF!</v>
      </c>
      <c r="J58" s="118" t="e">
        <f t="shared" si="17"/>
        <v>#REF!</v>
      </c>
      <c r="K58" s="118" t="e">
        <f t="shared" si="16"/>
        <v>#REF!</v>
      </c>
      <c r="L58" s="60"/>
    </row>
    <row r="59" spans="1:12" ht="13.5" customHeight="1">
      <c r="A59" s="50"/>
      <c r="B59" s="55" t="s">
        <v>195</v>
      </c>
      <c r="C59" s="52" t="s">
        <v>175</v>
      </c>
      <c r="D59" s="117"/>
      <c r="E59" s="117"/>
      <c r="F59" s="117"/>
      <c r="G59" s="117"/>
      <c r="H59" s="117"/>
      <c r="I59" s="117"/>
      <c r="J59" s="117"/>
      <c r="K59" s="117">
        <f t="shared" si="16"/>
        <v>0</v>
      </c>
      <c r="L59" s="54"/>
    </row>
    <row r="60" spans="1:12" ht="13.5" customHeight="1">
      <c r="A60" s="50"/>
      <c r="B60" s="55" t="s">
        <v>196</v>
      </c>
      <c r="C60" s="52" t="s">
        <v>175</v>
      </c>
      <c r="D60" s="117"/>
      <c r="E60" s="117"/>
      <c r="F60" s="117"/>
      <c r="G60" s="117"/>
      <c r="H60" s="117"/>
      <c r="I60" s="117"/>
      <c r="J60" s="117"/>
      <c r="K60" s="117">
        <f t="shared" si="16"/>
        <v>0</v>
      </c>
      <c r="L60" s="54"/>
    </row>
    <row r="61" spans="1:12" ht="13.5" customHeight="1">
      <c r="A61" s="50"/>
      <c r="B61" s="55" t="s">
        <v>197</v>
      </c>
      <c r="C61" s="52" t="s">
        <v>175</v>
      </c>
      <c r="D61" s="117"/>
      <c r="E61" s="117"/>
      <c r="F61" s="117"/>
      <c r="G61" s="117"/>
      <c r="H61" s="117"/>
      <c r="I61" s="117"/>
      <c r="J61" s="117"/>
      <c r="K61" s="117"/>
      <c r="L61" s="54"/>
    </row>
    <row r="62" spans="1:12" ht="13.5" customHeight="1">
      <c r="A62" s="119"/>
      <c r="B62" s="120" t="s">
        <v>194</v>
      </c>
      <c r="C62" s="121" t="s">
        <v>175</v>
      </c>
      <c r="D62" s="122"/>
      <c r="E62" s="122"/>
      <c r="F62" s="122"/>
      <c r="G62" s="122"/>
      <c r="H62" s="122"/>
      <c r="I62" s="122"/>
      <c r="J62" s="122"/>
      <c r="K62" s="122">
        <f>SUM(D62:J62)</f>
        <v>0</v>
      </c>
      <c r="L62" s="123"/>
    </row>
    <row r="63" spans="1:12" ht="13.5" customHeight="1">
      <c r="A63" s="96"/>
      <c r="B63" s="75"/>
      <c r="C63" s="75"/>
      <c r="D63" s="75"/>
      <c r="E63" s="75"/>
      <c r="F63" s="75"/>
      <c r="G63" s="75"/>
      <c r="H63" s="75"/>
      <c r="I63" s="75"/>
      <c r="J63" s="771"/>
      <c r="K63" s="751"/>
      <c r="L63" s="751"/>
    </row>
    <row r="64" spans="1:12" ht="13.5" customHeight="1">
      <c r="A64" s="97"/>
      <c r="B64" s="98"/>
      <c r="C64" s="99"/>
      <c r="D64" s="99"/>
      <c r="E64" s="99"/>
      <c r="F64" s="99"/>
      <c r="G64" s="99"/>
      <c r="H64" s="99"/>
      <c r="I64" s="99"/>
      <c r="J64" s="769" t="s">
        <v>129</v>
      </c>
      <c r="K64" s="751"/>
      <c r="L64" s="751"/>
    </row>
    <row r="65" spans="1:12" ht="13.5" customHeight="1">
      <c r="A65" s="770"/>
      <c r="B65" s="756"/>
      <c r="C65" s="757"/>
      <c r="D65" s="100"/>
      <c r="E65" s="100"/>
      <c r="F65" s="100"/>
      <c r="G65" s="100"/>
      <c r="H65" s="100"/>
      <c r="I65" s="100"/>
      <c r="J65" s="758" t="s">
        <v>130</v>
      </c>
      <c r="K65" s="751"/>
      <c r="L65" s="751"/>
    </row>
    <row r="66" spans="1:12" ht="13.5" customHeight="1">
      <c r="A66" s="101"/>
      <c r="B66" s="101"/>
      <c r="C66" s="101"/>
      <c r="D66" s="101"/>
      <c r="E66" s="101"/>
      <c r="F66" s="101"/>
      <c r="G66" s="101"/>
      <c r="H66" s="101"/>
      <c r="I66" s="101"/>
      <c r="J66" s="101"/>
      <c r="K66" s="101"/>
      <c r="L66" s="101"/>
    </row>
    <row r="67" spans="1:12" ht="13.5" customHeight="1">
      <c r="A67" s="124" t="s">
        <v>155</v>
      </c>
      <c r="B67" s="125"/>
      <c r="C67" s="125"/>
      <c r="D67" s="125"/>
      <c r="E67" s="125"/>
      <c r="F67" s="125"/>
      <c r="G67" s="125"/>
      <c r="H67" s="125"/>
      <c r="I67" s="125"/>
      <c r="J67" s="125"/>
      <c r="K67" s="125"/>
      <c r="L67" s="125"/>
    </row>
    <row r="68" spans="1:12" ht="13.5" customHeight="1"/>
    <row r="69" spans="1:12" ht="13.5" customHeight="1"/>
    <row r="70" spans="1:12" ht="13.5" customHeight="1"/>
    <row r="71" spans="1:12" ht="13.5" customHeight="1"/>
    <row r="72" spans="1:12" ht="13.5" customHeight="1"/>
    <row r="73" spans="1:12" ht="13.5" customHeight="1"/>
    <row r="74" spans="1:12" ht="13.5" customHeight="1"/>
    <row r="75" spans="1:12" ht="13.5" customHeight="1"/>
    <row r="76" spans="1:12" ht="13.5" customHeight="1"/>
    <row r="77" spans="1:12" ht="13.5" customHeight="1"/>
    <row r="78" spans="1:12" ht="13.5" customHeight="1"/>
    <row r="79" spans="1:12" ht="13.5" customHeight="1"/>
    <row r="80" spans="1:1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1"/>
  <sheetViews>
    <sheetView workbookViewId="0">
      <selection sqref="A1:B1"/>
    </sheetView>
  </sheetViews>
  <sheetFormatPr defaultColWidth="12.6640625" defaultRowHeight="15" customHeight="1"/>
  <cols>
    <col min="1" max="1" width="4.9140625" customWidth="1"/>
    <col min="2" max="2" width="27.6640625" customWidth="1"/>
    <col min="3" max="3" width="8.25" customWidth="1"/>
    <col min="4" max="12" width="8.1640625" customWidth="1"/>
    <col min="13" max="26" width="8.6640625" customWidth="1"/>
  </cols>
  <sheetData>
    <row r="1" spans="1:12" ht="13.5" customHeight="1">
      <c r="A1" s="764" t="s">
        <v>65</v>
      </c>
      <c r="B1" s="751"/>
      <c r="C1" s="75"/>
      <c r="D1" s="75"/>
      <c r="E1" s="75"/>
      <c r="F1" s="75"/>
      <c r="G1" s="75"/>
      <c r="H1" s="75"/>
      <c r="I1" s="75"/>
      <c r="J1" s="75"/>
      <c r="K1" s="765" t="s">
        <v>66</v>
      </c>
      <c r="L1" s="751"/>
    </row>
    <row r="2" spans="1:12" ht="13.5" customHeight="1">
      <c r="A2" s="766" t="s">
        <v>67</v>
      </c>
      <c r="B2" s="751"/>
      <c r="C2" s="75"/>
      <c r="D2" s="75"/>
      <c r="E2" s="75"/>
      <c r="F2" s="75"/>
      <c r="G2" s="75"/>
      <c r="H2" s="75"/>
      <c r="I2" s="75"/>
      <c r="J2" s="75"/>
      <c r="K2" s="76"/>
      <c r="L2" s="76"/>
    </row>
    <row r="3" spans="1:12" ht="13.5" customHeight="1">
      <c r="A3" s="761" t="s">
        <v>15</v>
      </c>
      <c r="B3" s="751"/>
      <c r="C3" s="751"/>
      <c r="D3" s="751"/>
      <c r="E3" s="751"/>
      <c r="F3" s="751"/>
      <c r="G3" s="751"/>
      <c r="H3" s="751"/>
      <c r="I3" s="751"/>
      <c r="J3" s="751"/>
      <c r="K3" s="751"/>
      <c r="L3" s="751"/>
    </row>
    <row r="4" spans="1:12" ht="13.5" customHeight="1">
      <c r="A4" s="78"/>
      <c r="B4" s="78"/>
      <c r="C4" s="78"/>
      <c r="D4" s="78"/>
      <c r="E4" s="78"/>
      <c r="F4" s="78"/>
      <c r="G4" s="78"/>
      <c r="H4" s="78"/>
      <c r="I4" s="78"/>
      <c r="J4" s="78"/>
      <c r="K4" s="78"/>
      <c r="L4" s="79" t="s">
        <v>68</v>
      </c>
    </row>
    <row r="5" spans="1:12" ht="45" customHeight="1">
      <c r="A5" s="37" t="s">
        <v>69</v>
      </c>
      <c r="B5" s="38" t="s">
        <v>70</v>
      </c>
      <c r="C5" s="38" t="s">
        <v>71</v>
      </c>
      <c r="D5" s="38" t="s">
        <v>72</v>
      </c>
      <c r="E5" s="38" t="s">
        <v>73</v>
      </c>
      <c r="F5" s="38" t="s">
        <v>74</v>
      </c>
      <c r="G5" s="38" t="s">
        <v>75</v>
      </c>
      <c r="H5" s="38" t="s">
        <v>76</v>
      </c>
      <c r="I5" s="38" t="s">
        <v>77</v>
      </c>
      <c r="J5" s="38" t="s">
        <v>78</v>
      </c>
      <c r="K5" s="38" t="s">
        <v>79</v>
      </c>
      <c r="L5" s="39" t="s">
        <v>7</v>
      </c>
    </row>
    <row r="6" spans="1:12" ht="13.5" customHeight="1">
      <c r="A6" s="40" t="s">
        <v>80</v>
      </c>
      <c r="B6" s="41" t="s">
        <v>81</v>
      </c>
      <c r="C6" s="41"/>
      <c r="D6" s="41"/>
      <c r="E6" s="41"/>
      <c r="F6" s="41"/>
      <c r="G6" s="41"/>
      <c r="H6" s="41"/>
      <c r="I6" s="41"/>
      <c r="J6" s="41"/>
      <c r="K6" s="42"/>
      <c r="L6" s="43"/>
    </row>
    <row r="7" spans="1:12" ht="13.5" customHeight="1">
      <c r="A7" s="126" t="s">
        <v>82</v>
      </c>
      <c r="B7" s="127" t="s">
        <v>198</v>
      </c>
      <c r="C7" s="128"/>
      <c r="D7" s="129"/>
      <c r="E7" s="129"/>
      <c r="F7" s="129"/>
      <c r="G7" s="129"/>
      <c r="H7" s="129"/>
      <c r="I7" s="129"/>
      <c r="J7" s="129"/>
      <c r="K7" s="130"/>
      <c r="L7" s="131"/>
    </row>
    <row r="8" spans="1:12" ht="13.5" customHeight="1">
      <c r="A8" s="50" t="s">
        <v>84</v>
      </c>
      <c r="B8" s="51" t="s">
        <v>85</v>
      </c>
      <c r="C8" s="52" t="s">
        <v>86</v>
      </c>
      <c r="D8" s="117">
        <f t="shared" ref="D8:J8" si="0">SUM(D9:D13)</f>
        <v>0</v>
      </c>
      <c r="E8" s="117">
        <f t="shared" si="0"/>
        <v>0</v>
      </c>
      <c r="F8" s="117">
        <f t="shared" si="0"/>
        <v>0</v>
      </c>
      <c r="G8" s="117">
        <f t="shared" si="0"/>
        <v>0</v>
      </c>
      <c r="H8" s="117">
        <f t="shared" si="0"/>
        <v>0</v>
      </c>
      <c r="I8" s="117">
        <f t="shared" si="0"/>
        <v>0</v>
      </c>
      <c r="J8" s="117">
        <f t="shared" si="0"/>
        <v>0</v>
      </c>
      <c r="K8" s="117">
        <f t="shared" ref="K8:K29" si="1">SUM(D8:J8)</f>
        <v>0</v>
      </c>
      <c r="L8" s="54"/>
    </row>
    <row r="9" spans="1:12" ht="13.5" customHeight="1">
      <c r="A9" s="50"/>
      <c r="B9" s="55" t="s">
        <v>87</v>
      </c>
      <c r="C9" s="52" t="s">
        <v>86</v>
      </c>
      <c r="D9" s="117"/>
      <c r="E9" s="117"/>
      <c r="F9" s="117"/>
      <c r="G9" s="117"/>
      <c r="H9" s="117"/>
      <c r="I9" s="117"/>
      <c r="J9" s="117"/>
      <c r="K9" s="117">
        <f t="shared" si="1"/>
        <v>0</v>
      </c>
      <c r="L9" s="54"/>
    </row>
    <row r="10" spans="1:12" ht="13.5" customHeight="1">
      <c r="A10" s="50"/>
      <c r="B10" s="55" t="s">
        <v>88</v>
      </c>
      <c r="C10" s="52" t="s">
        <v>86</v>
      </c>
      <c r="D10" s="117"/>
      <c r="E10" s="117"/>
      <c r="F10" s="117"/>
      <c r="G10" s="117"/>
      <c r="H10" s="117"/>
      <c r="I10" s="117"/>
      <c r="J10" s="117"/>
      <c r="K10" s="117">
        <f t="shared" si="1"/>
        <v>0</v>
      </c>
      <c r="L10" s="54"/>
    </row>
    <row r="11" spans="1:12" ht="13.5" customHeight="1">
      <c r="A11" s="50"/>
      <c r="B11" s="55" t="s">
        <v>100</v>
      </c>
      <c r="C11" s="52" t="s">
        <v>86</v>
      </c>
      <c r="D11" s="117"/>
      <c r="E11" s="117"/>
      <c r="F11" s="117"/>
      <c r="G11" s="117"/>
      <c r="H11" s="117"/>
      <c r="I11" s="117"/>
      <c r="J11" s="117"/>
      <c r="K11" s="117">
        <f t="shared" si="1"/>
        <v>0</v>
      </c>
      <c r="L11" s="54"/>
    </row>
    <row r="12" spans="1:12" ht="13.5" customHeight="1">
      <c r="A12" s="50"/>
      <c r="B12" s="55" t="s">
        <v>101</v>
      </c>
      <c r="C12" s="52" t="s">
        <v>86</v>
      </c>
      <c r="D12" s="117"/>
      <c r="E12" s="117"/>
      <c r="F12" s="117"/>
      <c r="G12" s="117"/>
      <c r="H12" s="117"/>
      <c r="I12" s="117"/>
      <c r="J12" s="117"/>
      <c r="K12" s="117">
        <f t="shared" si="1"/>
        <v>0</v>
      </c>
      <c r="L12" s="54"/>
    </row>
    <row r="13" spans="1:12" ht="13.5" customHeight="1">
      <c r="A13" s="50"/>
      <c r="B13" s="55" t="s">
        <v>102</v>
      </c>
      <c r="C13" s="52" t="s">
        <v>86</v>
      </c>
      <c r="D13" s="117"/>
      <c r="E13" s="117"/>
      <c r="F13" s="117"/>
      <c r="G13" s="117"/>
      <c r="H13" s="117"/>
      <c r="I13" s="117"/>
      <c r="J13" s="117"/>
      <c r="K13" s="117">
        <f t="shared" si="1"/>
        <v>0</v>
      </c>
      <c r="L13" s="54"/>
    </row>
    <row r="14" spans="1:12" ht="13.5" customHeight="1">
      <c r="A14" s="50"/>
      <c r="B14" s="55" t="s">
        <v>199</v>
      </c>
      <c r="C14" s="52" t="s">
        <v>86</v>
      </c>
      <c r="D14" s="53">
        <v>46</v>
      </c>
      <c r="E14" s="117"/>
      <c r="F14" s="117"/>
      <c r="G14" s="117"/>
      <c r="H14" s="117"/>
      <c r="I14" s="117"/>
      <c r="J14" s="117"/>
      <c r="K14" s="53">
        <f t="shared" si="1"/>
        <v>46</v>
      </c>
      <c r="L14" s="54"/>
    </row>
    <row r="15" spans="1:12" ht="13.5" customHeight="1">
      <c r="A15" s="56" t="s">
        <v>93</v>
      </c>
      <c r="B15" s="51" t="s">
        <v>94</v>
      </c>
      <c r="C15" s="52"/>
      <c r="D15" s="117">
        <f t="shared" ref="D15:J15" si="2">SUM(D16:D20)</f>
        <v>0</v>
      </c>
      <c r="E15" s="117">
        <f t="shared" si="2"/>
        <v>0</v>
      </c>
      <c r="F15" s="117">
        <f t="shared" si="2"/>
        <v>0</v>
      </c>
      <c r="G15" s="117">
        <f t="shared" si="2"/>
        <v>0</v>
      </c>
      <c r="H15" s="117">
        <f t="shared" si="2"/>
        <v>0</v>
      </c>
      <c r="I15" s="117">
        <f t="shared" si="2"/>
        <v>0</v>
      </c>
      <c r="J15" s="117">
        <f t="shared" si="2"/>
        <v>0</v>
      </c>
      <c r="K15" s="117">
        <f t="shared" si="1"/>
        <v>0</v>
      </c>
      <c r="L15" s="54"/>
    </row>
    <row r="16" spans="1:12" ht="13.5" customHeight="1">
      <c r="A16" s="50"/>
      <c r="B16" s="55" t="s">
        <v>87</v>
      </c>
      <c r="C16" s="52" t="s">
        <v>86</v>
      </c>
      <c r="D16" s="117"/>
      <c r="E16" s="117"/>
      <c r="F16" s="117"/>
      <c r="G16" s="117"/>
      <c r="H16" s="117"/>
      <c r="I16" s="117"/>
      <c r="J16" s="117"/>
      <c r="K16" s="117">
        <f t="shared" si="1"/>
        <v>0</v>
      </c>
      <c r="L16" s="54"/>
    </row>
    <row r="17" spans="1:26" ht="13.5" customHeight="1">
      <c r="A17" s="50"/>
      <c r="B17" s="55" t="s">
        <v>88</v>
      </c>
      <c r="C17" s="52" t="s">
        <v>86</v>
      </c>
      <c r="D17" s="117"/>
      <c r="E17" s="117"/>
      <c r="F17" s="117"/>
      <c r="G17" s="117"/>
      <c r="H17" s="117"/>
      <c r="I17" s="117"/>
      <c r="J17" s="117"/>
      <c r="K17" s="117">
        <f t="shared" si="1"/>
        <v>0</v>
      </c>
      <c r="L17" s="54"/>
    </row>
    <row r="18" spans="1:26" ht="13.5" customHeight="1">
      <c r="A18" s="50"/>
      <c r="B18" s="55" t="s">
        <v>100</v>
      </c>
      <c r="C18" s="52" t="s">
        <v>86</v>
      </c>
      <c r="D18" s="117"/>
      <c r="E18" s="117"/>
      <c r="F18" s="117"/>
      <c r="G18" s="117"/>
      <c r="H18" s="117"/>
      <c r="I18" s="117"/>
      <c r="J18" s="117"/>
      <c r="K18" s="117">
        <f t="shared" si="1"/>
        <v>0</v>
      </c>
      <c r="L18" s="54"/>
    </row>
    <row r="19" spans="1:26" ht="13.5" customHeight="1">
      <c r="A19" s="50"/>
      <c r="B19" s="55" t="s">
        <v>101</v>
      </c>
      <c r="C19" s="52" t="s">
        <v>86</v>
      </c>
      <c r="D19" s="117"/>
      <c r="E19" s="117"/>
      <c r="F19" s="117"/>
      <c r="G19" s="117"/>
      <c r="H19" s="117"/>
      <c r="I19" s="117"/>
      <c r="J19" s="117"/>
      <c r="K19" s="117">
        <f t="shared" si="1"/>
        <v>0</v>
      </c>
      <c r="L19" s="54"/>
    </row>
    <row r="20" spans="1:26" ht="13.5" customHeight="1">
      <c r="A20" s="50"/>
      <c r="B20" s="55" t="s">
        <v>102</v>
      </c>
      <c r="C20" s="52" t="s">
        <v>86</v>
      </c>
      <c r="D20" s="117"/>
      <c r="E20" s="117"/>
      <c r="F20" s="117"/>
      <c r="G20" s="117"/>
      <c r="H20" s="117"/>
      <c r="I20" s="117"/>
      <c r="J20" s="117"/>
      <c r="K20" s="117">
        <f t="shared" si="1"/>
        <v>0</v>
      </c>
      <c r="L20" s="54"/>
    </row>
    <row r="21" spans="1:26" ht="13.5" customHeight="1">
      <c r="A21" s="56" t="s">
        <v>95</v>
      </c>
      <c r="B21" s="63" t="s">
        <v>112</v>
      </c>
      <c r="C21" s="52" t="s">
        <v>86</v>
      </c>
      <c r="D21" s="117"/>
      <c r="E21" s="117"/>
      <c r="F21" s="117"/>
      <c r="G21" s="117"/>
      <c r="H21" s="117"/>
      <c r="I21" s="117"/>
      <c r="J21" s="117"/>
      <c r="K21" s="117">
        <f t="shared" si="1"/>
        <v>0</v>
      </c>
      <c r="L21" s="54"/>
    </row>
    <row r="22" spans="1:26" ht="13.5" customHeight="1">
      <c r="A22" s="56"/>
      <c r="B22" s="55" t="s">
        <v>103</v>
      </c>
      <c r="C22" s="52"/>
      <c r="D22" s="117"/>
      <c r="E22" s="117"/>
      <c r="F22" s="117"/>
      <c r="G22" s="117"/>
      <c r="H22" s="117"/>
      <c r="I22" s="117"/>
      <c r="J22" s="117"/>
      <c r="K22" s="117">
        <f t="shared" si="1"/>
        <v>0</v>
      </c>
      <c r="L22" s="54"/>
    </row>
    <row r="23" spans="1:26" ht="13.5" customHeight="1">
      <c r="A23" s="56" t="s">
        <v>98</v>
      </c>
      <c r="B23" s="51" t="s">
        <v>99</v>
      </c>
      <c r="C23" s="58" t="s">
        <v>86</v>
      </c>
      <c r="D23" s="118">
        <f t="shared" ref="D23:J23" si="3">SUM(D24:D29)</f>
        <v>0</v>
      </c>
      <c r="E23" s="118">
        <f t="shared" si="3"/>
        <v>0</v>
      </c>
      <c r="F23" s="118">
        <f t="shared" si="3"/>
        <v>0</v>
      </c>
      <c r="G23" s="118">
        <f t="shared" si="3"/>
        <v>0</v>
      </c>
      <c r="H23" s="118">
        <f t="shared" si="3"/>
        <v>0</v>
      </c>
      <c r="I23" s="118">
        <f t="shared" si="3"/>
        <v>0</v>
      </c>
      <c r="J23" s="118">
        <f t="shared" si="3"/>
        <v>0</v>
      </c>
      <c r="K23" s="118">
        <f t="shared" si="1"/>
        <v>0</v>
      </c>
      <c r="L23" s="60"/>
    </row>
    <row r="24" spans="1:26" ht="13.5" customHeight="1">
      <c r="A24" s="50"/>
      <c r="B24" s="55" t="s">
        <v>87</v>
      </c>
      <c r="C24" s="52" t="s">
        <v>86</v>
      </c>
      <c r="D24" s="117">
        <f t="shared" ref="D24:J24" si="4">D9-D16</f>
        <v>0</v>
      </c>
      <c r="E24" s="117">
        <f t="shared" si="4"/>
        <v>0</v>
      </c>
      <c r="F24" s="117">
        <f t="shared" si="4"/>
        <v>0</v>
      </c>
      <c r="G24" s="117">
        <f t="shared" si="4"/>
        <v>0</v>
      </c>
      <c r="H24" s="117">
        <f t="shared" si="4"/>
        <v>0</v>
      </c>
      <c r="I24" s="117">
        <f t="shared" si="4"/>
        <v>0</v>
      </c>
      <c r="J24" s="117">
        <f t="shared" si="4"/>
        <v>0</v>
      </c>
      <c r="K24" s="117">
        <f t="shared" si="1"/>
        <v>0</v>
      </c>
      <c r="L24" s="54"/>
    </row>
    <row r="25" spans="1:26" ht="13.5" customHeight="1">
      <c r="A25" s="50"/>
      <c r="B25" s="55" t="s">
        <v>88</v>
      </c>
      <c r="C25" s="52" t="s">
        <v>86</v>
      </c>
      <c r="D25" s="117">
        <f t="shared" ref="D25:J25" si="5">+D10-D17</f>
        <v>0</v>
      </c>
      <c r="E25" s="117">
        <f t="shared" si="5"/>
        <v>0</v>
      </c>
      <c r="F25" s="117">
        <f t="shared" si="5"/>
        <v>0</v>
      </c>
      <c r="G25" s="117">
        <f t="shared" si="5"/>
        <v>0</v>
      </c>
      <c r="H25" s="117">
        <f t="shared" si="5"/>
        <v>0</v>
      </c>
      <c r="I25" s="117">
        <f t="shared" si="5"/>
        <v>0</v>
      </c>
      <c r="J25" s="117">
        <f t="shared" si="5"/>
        <v>0</v>
      </c>
      <c r="K25" s="117">
        <f t="shared" si="1"/>
        <v>0</v>
      </c>
      <c r="L25" s="54"/>
    </row>
    <row r="26" spans="1:26" ht="13.5" customHeight="1">
      <c r="A26" s="50"/>
      <c r="B26" s="55" t="s">
        <v>100</v>
      </c>
      <c r="C26" s="52" t="s">
        <v>86</v>
      </c>
      <c r="D26" s="117">
        <f t="shared" ref="D26:J26" si="6">+D11-D18</f>
        <v>0</v>
      </c>
      <c r="E26" s="117">
        <f t="shared" si="6"/>
        <v>0</v>
      </c>
      <c r="F26" s="117">
        <f t="shared" si="6"/>
        <v>0</v>
      </c>
      <c r="G26" s="117">
        <f t="shared" si="6"/>
        <v>0</v>
      </c>
      <c r="H26" s="117">
        <f t="shared" si="6"/>
        <v>0</v>
      </c>
      <c r="I26" s="117">
        <f t="shared" si="6"/>
        <v>0</v>
      </c>
      <c r="J26" s="117">
        <f t="shared" si="6"/>
        <v>0</v>
      </c>
      <c r="K26" s="117">
        <f t="shared" si="1"/>
        <v>0</v>
      </c>
      <c r="L26" s="54"/>
    </row>
    <row r="27" spans="1:26" ht="13.5" customHeight="1">
      <c r="A27" s="50"/>
      <c r="B27" s="55" t="s">
        <v>101</v>
      </c>
      <c r="C27" s="52" t="s">
        <v>86</v>
      </c>
      <c r="D27" s="117">
        <f t="shared" ref="D27:J27" si="7">+D12-D19</f>
        <v>0</v>
      </c>
      <c r="E27" s="117">
        <f t="shared" si="7"/>
        <v>0</v>
      </c>
      <c r="F27" s="117">
        <f t="shared" si="7"/>
        <v>0</v>
      </c>
      <c r="G27" s="117">
        <f t="shared" si="7"/>
        <v>0</v>
      </c>
      <c r="H27" s="117">
        <f t="shared" si="7"/>
        <v>0</v>
      </c>
      <c r="I27" s="117">
        <f t="shared" si="7"/>
        <v>0</v>
      </c>
      <c r="J27" s="117">
        <f t="shared" si="7"/>
        <v>0</v>
      </c>
      <c r="K27" s="117">
        <f t="shared" si="1"/>
        <v>0</v>
      </c>
      <c r="L27" s="54"/>
    </row>
    <row r="28" spans="1:26" ht="13.5" customHeight="1">
      <c r="A28" s="50"/>
      <c r="B28" s="55" t="s">
        <v>102</v>
      </c>
      <c r="C28" s="52" t="s">
        <v>86</v>
      </c>
      <c r="D28" s="117">
        <f t="shared" ref="D28:J28" si="8">+D13-D20</f>
        <v>0</v>
      </c>
      <c r="E28" s="117">
        <f t="shared" si="8"/>
        <v>0</v>
      </c>
      <c r="F28" s="117">
        <f t="shared" si="8"/>
        <v>0</v>
      </c>
      <c r="G28" s="117">
        <f t="shared" si="8"/>
        <v>0</v>
      </c>
      <c r="H28" s="117">
        <f t="shared" si="8"/>
        <v>0</v>
      </c>
      <c r="I28" s="117">
        <f t="shared" si="8"/>
        <v>0</v>
      </c>
      <c r="J28" s="117">
        <f t="shared" si="8"/>
        <v>0</v>
      </c>
      <c r="K28" s="117">
        <f t="shared" si="1"/>
        <v>0</v>
      </c>
      <c r="L28" s="54"/>
    </row>
    <row r="29" spans="1:26" ht="13.5" customHeight="1">
      <c r="A29" s="50"/>
      <c r="B29" s="55" t="s">
        <v>103</v>
      </c>
      <c r="C29" s="52" t="s">
        <v>86</v>
      </c>
      <c r="D29" s="117">
        <f t="shared" ref="D29:J29" si="9">+D22</f>
        <v>0</v>
      </c>
      <c r="E29" s="117">
        <f t="shared" si="9"/>
        <v>0</v>
      </c>
      <c r="F29" s="117">
        <f t="shared" si="9"/>
        <v>0</v>
      </c>
      <c r="G29" s="117">
        <f t="shared" si="9"/>
        <v>0</v>
      </c>
      <c r="H29" s="117">
        <f t="shared" si="9"/>
        <v>0</v>
      </c>
      <c r="I29" s="117">
        <f t="shared" si="9"/>
        <v>0</v>
      </c>
      <c r="J29" s="117">
        <f t="shared" si="9"/>
        <v>0</v>
      </c>
      <c r="K29" s="117">
        <f t="shared" si="1"/>
        <v>0</v>
      </c>
      <c r="L29" s="54"/>
    </row>
    <row r="30" spans="1:26" ht="36" customHeight="1">
      <c r="A30" s="132"/>
      <c r="B30" s="133" t="s">
        <v>200</v>
      </c>
      <c r="C30" s="134"/>
      <c r="D30" s="135"/>
      <c r="E30" s="135"/>
      <c r="F30" s="135"/>
      <c r="G30" s="135"/>
      <c r="H30" s="135"/>
      <c r="I30" s="135"/>
      <c r="J30" s="135"/>
      <c r="K30" s="135"/>
      <c r="L30" s="136"/>
      <c r="M30" s="137"/>
      <c r="N30" s="137"/>
      <c r="O30" s="137"/>
      <c r="P30" s="137"/>
      <c r="Q30" s="137"/>
      <c r="R30" s="137"/>
      <c r="S30" s="137"/>
      <c r="T30" s="137"/>
      <c r="U30" s="137"/>
      <c r="V30" s="137"/>
      <c r="W30" s="137"/>
      <c r="X30" s="137"/>
      <c r="Y30" s="137"/>
      <c r="Z30" s="137"/>
    </row>
    <row r="31" spans="1:26" ht="13.5" customHeight="1">
      <c r="A31" s="50" t="s">
        <v>84</v>
      </c>
      <c r="B31" s="51" t="s">
        <v>85</v>
      </c>
      <c r="C31" s="52" t="s">
        <v>86</v>
      </c>
      <c r="D31" s="117">
        <f t="shared" ref="D31:J31" si="10">SUM(D32:D36)</f>
        <v>0</v>
      </c>
      <c r="E31" s="117">
        <f t="shared" si="10"/>
        <v>0</v>
      </c>
      <c r="F31" s="117">
        <f t="shared" si="10"/>
        <v>0</v>
      </c>
      <c r="G31" s="117">
        <f t="shared" si="10"/>
        <v>0</v>
      </c>
      <c r="H31" s="117">
        <f t="shared" si="10"/>
        <v>0</v>
      </c>
      <c r="I31" s="117">
        <f t="shared" si="10"/>
        <v>0</v>
      </c>
      <c r="J31" s="117">
        <f t="shared" si="10"/>
        <v>0</v>
      </c>
      <c r="K31" s="117">
        <f t="shared" ref="K31:K51" si="11">SUM(D31:J31)</f>
        <v>0</v>
      </c>
      <c r="L31" s="54"/>
    </row>
    <row r="32" spans="1:26" ht="13.5" customHeight="1">
      <c r="A32" s="50"/>
      <c r="B32" s="138" t="s">
        <v>87</v>
      </c>
      <c r="C32" s="52" t="s">
        <v>86</v>
      </c>
      <c r="D32" s="117"/>
      <c r="E32" s="117"/>
      <c r="F32" s="117"/>
      <c r="G32" s="117"/>
      <c r="H32" s="117"/>
      <c r="I32" s="117"/>
      <c r="J32" s="117"/>
      <c r="K32" s="117">
        <f t="shared" si="11"/>
        <v>0</v>
      </c>
      <c r="L32" s="54"/>
    </row>
    <row r="33" spans="1:12" ht="13.5" customHeight="1">
      <c r="A33" s="50"/>
      <c r="B33" s="138" t="s">
        <v>88</v>
      </c>
      <c r="C33" s="52" t="s">
        <v>86</v>
      </c>
      <c r="D33" s="117"/>
      <c r="E33" s="117"/>
      <c r="F33" s="117"/>
      <c r="G33" s="117"/>
      <c r="H33" s="117"/>
      <c r="I33" s="117"/>
      <c r="J33" s="117"/>
      <c r="K33" s="117">
        <f t="shared" si="11"/>
        <v>0</v>
      </c>
      <c r="L33" s="54"/>
    </row>
    <row r="34" spans="1:12" ht="13.5" customHeight="1">
      <c r="A34" s="50"/>
      <c r="B34" s="138" t="s">
        <v>100</v>
      </c>
      <c r="C34" s="52" t="s">
        <v>86</v>
      </c>
      <c r="D34" s="117"/>
      <c r="E34" s="117"/>
      <c r="F34" s="117"/>
      <c r="G34" s="117"/>
      <c r="H34" s="117"/>
      <c r="I34" s="117"/>
      <c r="J34" s="117"/>
      <c r="K34" s="117">
        <f t="shared" si="11"/>
        <v>0</v>
      </c>
      <c r="L34" s="54"/>
    </row>
    <row r="35" spans="1:12" ht="13.5" customHeight="1">
      <c r="A35" s="50"/>
      <c r="B35" s="138" t="s">
        <v>101</v>
      </c>
      <c r="C35" s="52" t="s">
        <v>86</v>
      </c>
      <c r="D35" s="117"/>
      <c r="E35" s="117"/>
      <c r="F35" s="117"/>
      <c r="G35" s="117"/>
      <c r="H35" s="117"/>
      <c r="I35" s="117"/>
      <c r="J35" s="117"/>
      <c r="K35" s="117">
        <f t="shared" si="11"/>
        <v>0</v>
      </c>
      <c r="L35" s="54"/>
    </row>
    <row r="36" spans="1:12" ht="13.5" customHeight="1">
      <c r="A36" s="50"/>
      <c r="B36" s="138" t="s">
        <v>102</v>
      </c>
      <c r="C36" s="52" t="s">
        <v>86</v>
      </c>
      <c r="D36" s="117"/>
      <c r="E36" s="117"/>
      <c r="F36" s="117"/>
      <c r="G36" s="117"/>
      <c r="H36" s="117"/>
      <c r="I36" s="117"/>
      <c r="J36" s="117"/>
      <c r="K36" s="117">
        <f t="shared" si="11"/>
        <v>0</v>
      </c>
      <c r="L36" s="54"/>
    </row>
    <row r="37" spans="1:12" ht="13.5" customHeight="1">
      <c r="A37" s="56" t="s">
        <v>93</v>
      </c>
      <c r="B37" s="51" t="s">
        <v>94</v>
      </c>
      <c r="C37" s="52"/>
      <c r="D37" s="117">
        <f t="shared" ref="D37:J37" si="12">SUM(D38:D42)</f>
        <v>0</v>
      </c>
      <c r="E37" s="117">
        <f t="shared" si="12"/>
        <v>0</v>
      </c>
      <c r="F37" s="117">
        <f t="shared" si="12"/>
        <v>0</v>
      </c>
      <c r="G37" s="117">
        <f t="shared" si="12"/>
        <v>0</v>
      </c>
      <c r="H37" s="117">
        <f t="shared" si="12"/>
        <v>0</v>
      </c>
      <c r="I37" s="117">
        <f t="shared" si="12"/>
        <v>0</v>
      </c>
      <c r="J37" s="117">
        <f t="shared" si="12"/>
        <v>0</v>
      </c>
      <c r="K37" s="117">
        <f t="shared" si="11"/>
        <v>0</v>
      </c>
      <c r="L37" s="54"/>
    </row>
    <row r="38" spans="1:12" ht="13.5" customHeight="1">
      <c r="A38" s="50"/>
      <c r="B38" s="138" t="s">
        <v>87</v>
      </c>
      <c r="C38" s="52" t="s">
        <v>86</v>
      </c>
      <c r="D38" s="117"/>
      <c r="E38" s="117"/>
      <c r="F38" s="117"/>
      <c r="G38" s="117"/>
      <c r="H38" s="117"/>
      <c r="I38" s="117"/>
      <c r="J38" s="117"/>
      <c r="K38" s="117">
        <f t="shared" si="11"/>
        <v>0</v>
      </c>
      <c r="L38" s="54"/>
    </row>
    <row r="39" spans="1:12" ht="13.5" customHeight="1">
      <c r="A39" s="50"/>
      <c r="B39" s="138" t="s">
        <v>88</v>
      </c>
      <c r="C39" s="52" t="s">
        <v>86</v>
      </c>
      <c r="D39" s="117"/>
      <c r="E39" s="117"/>
      <c r="F39" s="117"/>
      <c r="G39" s="117"/>
      <c r="H39" s="117"/>
      <c r="I39" s="117"/>
      <c r="J39" s="117"/>
      <c r="K39" s="117">
        <f t="shared" si="11"/>
        <v>0</v>
      </c>
      <c r="L39" s="54"/>
    </row>
    <row r="40" spans="1:12" ht="13.5" customHeight="1">
      <c r="A40" s="50"/>
      <c r="B40" s="138" t="s">
        <v>100</v>
      </c>
      <c r="C40" s="52" t="s">
        <v>86</v>
      </c>
      <c r="D40" s="117"/>
      <c r="E40" s="117"/>
      <c r="F40" s="117"/>
      <c r="G40" s="117"/>
      <c r="H40" s="117"/>
      <c r="I40" s="117"/>
      <c r="J40" s="117"/>
      <c r="K40" s="117">
        <f t="shared" si="11"/>
        <v>0</v>
      </c>
      <c r="L40" s="54"/>
    </row>
    <row r="41" spans="1:12" ht="13.5" customHeight="1">
      <c r="A41" s="50"/>
      <c r="B41" s="138" t="s">
        <v>101</v>
      </c>
      <c r="C41" s="52" t="s">
        <v>86</v>
      </c>
      <c r="D41" s="117"/>
      <c r="E41" s="117"/>
      <c r="F41" s="117"/>
      <c r="G41" s="117"/>
      <c r="H41" s="117"/>
      <c r="I41" s="117"/>
      <c r="J41" s="117"/>
      <c r="K41" s="117">
        <f t="shared" si="11"/>
        <v>0</v>
      </c>
      <c r="L41" s="54"/>
    </row>
    <row r="42" spans="1:12" ht="13.5" customHeight="1">
      <c r="A42" s="50"/>
      <c r="B42" s="138" t="s">
        <v>102</v>
      </c>
      <c r="C42" s="52" t="s">
        <v>86</v>
      </c>
      <c r="D42" s="117"/>
      <c r="E42" s="117"/>
      <c r="F42" s="117"/>
      <c r="G42" s="117"/>
      <c r="H42" s="117"/>
      <c r="I42" s="117"/>
      <c r="J42" s="117"/>
      <c r="K42" s="117">
        <f t="shared" si="11"/>
        <v>0</v>
      </c>
      <c r="L42" s="54"/>
    </row>
    <row r="43" spans="1:12" ht="13.5" customHeight="1">
      <c r="A43" s="56" t="s">
        <v>95</v>
      </c>
      <c r="B43" s="63" t="s">
        <v>112</v>
      </c>
      <c r="C43" s="52" t="s">
        <v>86</v>
      </c>
      <c r="D43" s="117"/>
      <c r="E43" s="117"/>
      <c r="F43" s="117"/>
      <c r="G43" s="117"/>
      <c r="H43" s="117"/>
      <c r="I43" s="117"/>
      <c r="J43" s="117"/>
      <c r="K43" s="117">
        <f t="shared" si="11"/>
        <v>0</v>
      </c>
      <c r="L43" s="54"/>
    </row>
    <row r="44" spans="1:12" ht="13.5" customHeight="1">
      <c r="A44" s="56"/>
      <c r="B44" s="55" t="s">
        <v>103</v>
      </c>
      <c r="C44" s="52"/>
      <c r="D44" s="117"/>
      <c r="E44" s="117"/>
      <c r="F44" s="117"/>
      <c r="G44" s="117"/>
      <c r="H44" s="117"/>
      <c r="I44" s="117"/>
      <c r="J44" s="117"/>
      <c r="K44" s="117">
        <f t="shared" si="11"/>
        <v>0</v>
      </c>
      <c r="L44" s="54"/>
    </row>
    <row r="45" spans="1:12" ht="13.5" customHeight="1">
      <c r="A45" s="56" t="s">
        <v>98</v>
      </c>
      <c r="B45" s="51" t="s">
        <v>99</v>
      </c>
      <c r="C45" s="58" t="s">
        <v>86</v>
      </c>
      <c r="D45" s="118">
        <f t="shared" ref="D45:J45" si="13">SUM(D46:D51)</f>
        <v>0</v>
      </c>
      <c r="E45" s="118">
        <f t="shared" si="13"/>
        <v>0</v>
      </c>
      <c r="F45" s="118">
        <f t="shared" si="13"/>
        <v>0</v>
      </c>
      <c r="G45" s="118">
        <f t="shared" si="13"/>
        <v>0</v>
      </c>
      <c r="H45" s="118">
        <f t="shared" si="13"/>
        <v>0</v>
      </c>
      <c r="I45" s="118">
        <f t="shared" si="13"/>
        <v>0</v>
      </c>
      <c r="J45" s="118">
        <f t="shared" si="13"/>
        <v>0</v>
      </c>
      <c r="K45" s="118">
        <f t="shared" si="11"/>
        <v>0</v>
      </c>
      <c r="L45" s="60"/>
    </row>
    <row r="46" spans="1:12" ht="13.5" customHeight="1">
      <c r="A46" s="50"/>
      <c r="B46" s="138" t="s">
        <v>87</v>
      </c>
      <c r="C46" s="52" t="s">
        <v>86</v>
      </c>
      <c r="D46" s="117">
        <f t="shared" ref="D46:J46" si="14">D32-D38</f>
        <v>0</v>
      </c>
      <c r="E46" s="117">
        <f t="shared" si="14"/>
        <v>0</v>
      </c>
      <c r="F46" s="117">
        <f t="shared" si="14"/>
        <v>0</v>
      </c>
      <c r="G46" s="117">
        <f t="shared" si="14"/>
        <v>0</v>
      </c>
      <c r="H46" s="117">
        <f t="shared" si="14"/>
        <v>0</v>
      </c>
      <c r="I46" s="117">
        <f t="shared" si="14"/>
        <v>0</v>
      </c>
      <c r="J46" s="117">
        <f t="shared" si="14"/>
        <v>0</v>
      </c>
      <c r="K46" s="117">
        <f t="shared" si="11"/>
        <v>0</v>
      </c>
      <c r="L46" s="54"/>
    </row>
    <row r="47" spans="1:12" ht="13.5" customHeight="1">
      <c r="A47" s="50"/>
      <c r="B47" s="138" t="s">
        <v>88</v>
      </c>
      <c r="C47" s="52" t="s">
        <v>86</v>
      </c>
      <c r="D47" s="117">
        <f t="shared" ref="D47:J47" si="15">+D33-D39</f>
        <v>0</v>
      </c>
      <c r="E47" s="117">
        <f t="shared" si="15"/>
        <v>0</v>
      </c>
      <c r="F47" s="117">
        <f t="shared" si="15"/>
        <v>0</v>
      </c>
      <c r="G47" s="117">
        <f t="shared" si="15"/>
        <v>0</v>
      </c>
      <c r="H47" s="117">
        <f t="shared" si="15"/>
        <v>0</v>
      </c>
      <c r="I47" s="117">
        <f t="shared" si="15"/>
        <v>0</v>
      </c>
      <c r="J47" s="117">
        <f t="shared" si="15"/>
        <v>0</v>
      </c>
      <c r="K47" s="117">
        <f t="shared" si="11"/>
        <v>0</v>
      </c>
      <c r="L47" s="54"/>
    </row>
    <row r="48" spans="1:12" ht="13.5" customHeight="1">
      <c r="A48" s="50"/>
      <c r="B48" s="138" t="s">
        <v>100</v>
      </c>
      <c r="C48" s="52" t="s">
        <v>86</v>
      </c>
      <c r="D48" s="117">
        <f t="shared" ref="D48:J48" si="16">+D34-D40</f>
        <v>0</v>
      </c>
      <c r="E48" s="117">
        <f t="shared" si="16"/>
        <v>0</v>
      </c>
      <c r="F48" s="117">
        <f t="shared" si="16"/>
        <v>0</v>
      </c>
      <c r="G48" s="117">
        <f t="shared" si="16"/>
        <v>0</v>
      </c>
      <c r="H48" s="117">
        <f t="shared" si="16"/>
        <v>0</v>
      </c>
      <c r="I48" s="117">
        <f t="shared" si="16"/>
        <v>0</v>
      </c>
      <c r="J48" s="117">
        <f t="shared" si="16"/>
        <v>0</v>
      </c>
      <c r="K48" s="117">
        <f t="shared" si="11"/>
        <v>0</v>
      </c>
      <c r="L48" s="54"/>
    </row>
    <row r="49" spans="1:12" ht="13.5" customHeight="1">
      <c r="A49" s="50"/>
      <c r="B49" s="138" t="s">
        <v>101</v>
      </c>
      <c r="C49" s="52" t="s">
        <v>86</v>
      </c>
      <c r="D49" s="117">
        <f t="shared" ref="D49:J49" si="17">+D35-D41</f>
        <v>0</v>
      </c>
      <c r="E49" s="117">
        <f t="shared" si="17"/>
        <v>0</v>
      </c>
      <c r="F49" s="117">
        <f t="shared" si="17"/>
        <v>0</v>
      </c>
      <c r="G49" s="117">
        <f t="shared" si="17"/>
        <v>0</v>
      </c>
      <c r="H49" s="117">
        <f t="shared" si="17"/>
        <v>0</v>
      </c>
      <c r="I49" s="117">
        <f t="shared" si="17"/>
        <v>0</v>
      </c>
      <c r="J49" s="117">
        <f t="shared" si="17"/>
        <v>0</v>
      </c>
      <c r="K49" s="117">
        <f t="shared" si="11"/>
        <v>0</v>
      </c>
      <c r="L49" s="54"/>
    </row>
    <row r="50" spans="1:12" ht="13.5" customHeight="1">
      <c r="A50" s="50"/>
      <c r="B50" s="138" t="s">
        <v>102</v>
      </c>
      <c r="C50" s="52" t="s">
        <v>86</v>
      </c>
      <c r="D50" s="117">
        <f t="shared" ref="D50:J50" si="18">+D36-D42</f>
        <v>0</v>
      </c>
      <c r="E50" s="117">
        <f t="shared" si="18"/>
        <v>0</v>
      </c>
      <c r="F50" s="117">
        <f t="shared" si="18"/>
        <v>0</v>
      </c>
      <c r="G50" s="117">
        <f t="shared" si="18"/>
        <v>0</v>
      </c>
      <c r="H50" s="117">
        <f t="shared" si="18"/>
        <v>0</v>
      </c>
      <c r="I50" s="117">
        <f t="shared" si="18"/>
        <v>0</v>
      </c>
      <c r="J50" s="117">
        <f t="shared" si="18"/>
        <v>0</v>
      </c>
      <c r="K50" s="117">
        <f t="shared" si="11"/>
        <v>0</v>
      </c>
      <c r="L50" s="54"/>
    </row>
    <row r="51" spans="1:12" ht="13.5" customHeight="1">
      <c r="A51" s="50"/>
      <c r="B51" s="138" t="s">
        <v>103</v>
      </c>
      <c r="C51" s="52" t="s">
        <v>86</v>
      </c>
      <c r="D51" s="117">
        <f t="shared" ref="D51:J51" si="19">+D44</f>
        <v>0</v>
      </c>
      <c r="E51" s="117">
        <f t="shared" si="19"/>
        <v>0</v>
      </c>
      <c r="F51" s="117">
        <f t="shared" si="19"/>
        <v>0</v>
      </c>
      <c r="G51" s="117">
        <f t="shared" si="19"/>
        <v>0</v>
      </c>
      <c r="H51" s="117">
        <f t="shared" si="19"/>
        <v>0</v>
      </c>
      <c r="I51" s="117">
        <f t="shared" si="19"/>
        <v>0</v>
      </c>
      <c r="J51" s="117">
        <f t="shared" si="19"/>
        <v>0</v>
      </c>
      <c r="K51" s="117">
        <f t="shared" si="11"/>
        <v>0</v>
      </c>
      <c r="L51" s="54"/>
    </row>
    <row r="52" spans="1:12" ht="13.5" customHeight="1">
      <c r="A52" s="132" t="s">
        <v>105</v>
      </c>
      <c r="B52" s="133" t="s">
        <v>201</v>
      </c>
      <c r="C52" s="139"/>
      <c r="D52" s="140"/>
      <c r="E52" s="140"/>
      <c r="F52" s="140"/>
      <c r="G52" s="140"/>
      <c r="H52" s="140"/>
      <c r="I52" s="140"/>
      <c r="J52" s="140"/>
      <c r="K52" s="135"/>
      <c r="L52" s="141"/>
    </row>
    <row r="53" spans="1:12" ht="13.5" customHeight="1">
      <c r="A53" s="50" t="s">
        <v>84</v>
      </c>
      <c r="B53" s="51" t="s">
        <v>85</v>
      </c>
      <c r="C53" s="52" t="s">
        <v>86</v>
      </c>
      <c r="D53" s="117">
        <f t="shared" ref="D53:J53" si="20">SUM(D54:D58)</f>
        <v>0</v>
      </c>
      <c r="E53" s="117">
        <f t="shared" si="20"/>
        <v>0</v>
      </c>
      <c r="F53" s="117">
        <f t="shared" si="20"/>
        <v>0</v>
      </c>
      <c r="G53" s="117">
        <f t="shared" si="20"/>
        <v>0</v>
      </c>
      <c r="H53" s="117">
        <f t="shared" si="20"/>
        <v>0</v>
      </c>
      <c r="I53" s="117">
        <f t="shared" si="20"/>
        <v>0</v>
      </c>
      <c r="J53" s="117">
        <f t="shared" si="20"/>
        <v>0</v>
      </c>
      <c r="K53" s="117">
        <f t="shared" ref="K53:K73" si="21">SUM(D53:J53)</f>
        <v>0</v>
      </c>
      <c r="L53" s="54"/>
    </row>
    <row r="54" spans="1:12" ht="13.5" customHeight="1">
      <c r="A54" s="50"/>
      <c r="B54" s="55" t="s">
        <v>87</v>
      </c>
      <c r="C54" s="52" t="s">
        <v>86</v>
      </c>
      <c r="D54" s="117"/>
      <c r="E54" s="117"/>
      <c r="F54" s="117"/>
      <c r="G54" s="117"/>
      <c r="H54" s="117"/>
      <c r="I54" s="117"/>
      <c r="J54" s="117"/>
      <c r="K54" s="117">
        <f t="shared" si="21"/>
        <v>0</v>
      </c>
      <c r="L54" s="54"/>
    </row>
    <row r="55" spans="1:12" ht="13.5" customHeight="1">
      <c r="A55" s="50"/>
      <c r="B55" s="55" t="s">
        <v>88</v>
      </c>
      <c r="C55" s="52" t="s">
        <v>86</v>
      </c>
      <c r="D55" s="117"/>
      <c r="E55" s="117"/>
      <c r="F55" s="117"/>
      <c r="G55" s="117"/>
      <c r="H55" s="117"/>
      <c r="I55" s="117"/>
      <c r="J55" s="117"/>
      <c r="K55" s="117">
        <f t="shared" si="21"/>
        <v>0</v>
      </c>
      <c r="L55" s="54"/>
    </row>
    <row r="56" spans="1:12" ht="13.5" customHeight="1">
      <c r="A56" s="50"/>
      <c r="B56" s="55" t="s">
        <v>100</v>
      </c>
      <c r="C56" s="52" t="s">
        <v>86</v>
      </c>
      <c r="D56" s="117"/>
      <c r="E56" s="117"/>
      <c r="F56" s="117"/>
      <c r="G56" s="117"/>
      <c r="H56" s="117"/>
      <c r="I56" s="117"/>
      <c r="J56" s="117"/>
      <c r="K56" s="117">
        <f t="shared" si="21"/>
        <v>0</v>
      </c>
      <c r="L56" s="54"/>
    </row>
    <row r="57" spans="1:12" ht="13.5" customHeight="1">
      <c r="A57" s="50"/>
      <c r="B57" s="55" t="s">
        <v>101</v>
      </c>
      <c r="C57" s="52" t="s">
        <v>86</v>
      </c>
      <c r="D57" s="117"/>
      <c r="E57" s="117"/>
      <c r="F57" s="117"/>
      <c r="G57" s="117"/>
      <c r="H57" s="117"/>
      <c r="I57" s="117"/>
      <c r="J57" s="117"/>
      <c r="K57" s="117">
        <f t="shared" si="21"/>
        <v>0</v>
      </c>
      <c r="L57" s="54"/>
    </row>
    <row r="58" spans="1:12" ht="13.5" customHeight="1">
      <c r="A58" s="50"/>
      <c r="B58" s="55" t="s">
        <v>102</v>
      </c>
      <c r="C58" s="52" t="s">
        <v>86</v>
      </c>
      <c r="D58" s="117"/>
      <c r="E58" s="117"/>
      <c r="F58" s="117"/>
      <c r="G58" s="117"/>
      <c r="H58" s="117"/>
      <c r="I58" s="117"/>
      <c r="J58" s="117"/>
      <c r="K58" s="117">
        <f t="shared" si="21"/>
        <v>0</v>
      </c>
      <c r="L58" s="54"/>
    </row>
    <row r="59" spans="1:12" ht="13.5" customHeight="1">
      <c r="A59" s="56" t="s">
        <v>93</v>
      </c>
      <c r="B59" s="51" t="s">
        <v>94</v>
      </c>
      <c r="C59" s="52"/>
      <c r="D59" s="117">
        <f t="shared" ref="D59:J59" si="22">SUM(D60:D64)</f>
        <v>0</v>
      </c>
      <c r="E59" s="117">
        <f t="shared" si="22"/>
        <v>0</v>
      </c>
      <c r="F59" s="117">
        <f t="shared" si="22"/>
        <v>0</v>
      </c>
      <c r="G59" s="117">
        <f t="shared" si="22"/>
        <v>0</v>
      </c>
      <c r="H59" s="117">
        <f t="shared" si="22"/>
        <v>0</v>
      </c>
      <c r="I59" s="117">
        <f t="shared" si="22"/>
        <v>0</v>
      </c>
      <c r="J59" s="117">
        <f t="shared" si="22"/>
        <v>0</v>
      </c>
      <c r="K59" s="117">
        <f t="shared" si="21"/>
        <v>0</v>
      </c>
      <c r="L59" s="54"/>
    </row>
    <row r="60" spans="1:12" ht="13.5" customHeight="1">
      <c r="A60" s="50"/>
      <c r="B60" s="55" t="s">
        <v>87</v>
      </c>
      <c r="C60" s="52" t="s">
        <v>86</v>
      </c>
      <c r="D60" s="117"/>
      <c r="E60" s="117"/>
      <c r="F60" s="117"/>
      <c r="G60" s="117"/>
      <c r="H60" s="117"/>
      <c r="I60" s="117"/>
      <c r="J60" s="117"/>
      <c r="K60" s="117">
        <f t="shared" si="21"/>
        <v>0</v>
      </c>
      <c r="L60" s="54"/>
    </row>
    <row r="61" spans="1:12" ht="13.5" customHeight="1">
      <c r="A61" s="50"/>
      <c r="B61" s="55" t="s">
        <v>88</v>
      </c>
      <c r="C61" s="52" t="s">
        <v>86</v>
      </c>
      <c r="D61" s="117"/>
      <c r="E61" s="117"/>
      <c r="F61" s="117"/>
      <c r="G61" s="117"/>
      <c r="H61" s="117"/>
      <c r="I61" s="117"/>
      <c r="J61" s="117"/>
      <c r="K61" s="117">
        <f t="shared" si="21"/>
        <v>0</v>
      </c>
      <c r="L61" s="54"/>
    </row>
    <row r="62" spans="1:12" ht="13.5" customHeight="1">
      <c r="A62" s="50"/>
      <c r="B62" s="55" t="s">
        <v>100</v>
      </c>
      <c r="C62" s="52" t="s">
        <v>86</v>
      </c>
      <c r="D62" s="117"/>
      <c r="E62" s="117"/>
      <c r="F62" s="117"/>
      <c r="G62" s="117"/>
      <c r="H62" s="117"/>
      <c r="I62" s="117"/>
      <c r="J62" s="117"/>
      <c r="K62" s="117">
        <f t="shared" si="21"/>
        <v>0</v>
      </c>
      <c r="L62" s="54"/>
    </row>
    <row r="63" spans="1:12" ht="13.5" customHeight="1">
      <c r="A63" s="50"/>
      <c r="B63" s="55" t="s">
        <v>101</v>
      </c>
      <c r="C63" s="52" t="s">
        <v>86</v>
      </c>
      <c r="D63" s="117"/>
      <c r="E63" s="117"/>
      <c r="F63" s="117"/>
      <c r="G63" s="117"/>
      <c r="H63" s="117"/>
      <c r="I63" s="117"/>
      <c r="J63" s="117"/>
      <c r="K63" s="117">
        <f t="shared" si="21"/>
        <v>0</v>
      </c>
      <c r="L63" s="54"/>
    </row>
    <row r="64" spans="1:12" ht="13.5" customHeight="1">
      <c r="A64" s="50"/>
      <c r="B64" s="55" t="s">
        <v>102</v>
      </c>
      <c r="C64" s="52" t="s">
        <v>86</v>
      </c>
      <c r="D64" s="117"/>
      <c r="E64" s="117"/>
      <c r="F64" s="117"/>
      <c r="G64" s="117"/>
      <c r="H64" s="117"/>
      <c r="I64" s="117"/>
      <c r="J64" s="117"/>
      <c r="K64" s="117">
        <f t="shared" si="21"/>
        <v>0</v>
      </c>
      <c r="L64" s="54"/>
    </row>
    <row r="65" spans="1:12" ht="13.5" customHeight="1">
      <c r="A65" s="56" t="s">
        <v>95</v>
      </c>
      <c r="B65" s="63" t="s">
        <v>112</v>
      </c>
      <c r="C65" s="52" t="s">
        <v>86</v>
      </c>
      <c r="D65" s="117"/>
      <c r="E65" s="117"/>
      <c r="F65" s="117"/>
      <c r="G65" s="117"/>
      <c r="H65" s="117"/>
      <c r="I65" s="117"/>
      <c r="J65" s="117"/>
      <c r="K65" s="117">
        <f t="shared" si="21"/>
        <v>0</v>
      </c>
      <c r="L65" s="54"/>
    </row>
    <row r="66" spans="1:12" ht="13.5" customHeight="1">
      <c r="A66" s="56"/>
      <c r="B66" s="55" t="s">
        <v>103</v>
      </c>
      <c r="C66" s="52"/>
      <c r="D66" s="117"/>
      <c r="E66" s="117"/>
      <c r="F66" s="117"/>
      <c r="G66" s="117"/>
      <c r="H66" s="117"/>
      <c r="I66" s="117"/>
      <c r="J66" s="117"/>
      <c r="K66" s="117">
        <f t="shared" si="21"/>
        <v>0</v>
      </c>
      <c r="L66" s="54"/>
    </row>
    <row r="67" spans="1:12" ht="13.5" customHeight="1">
      <c r="A67" s="56" t="s">
        <v>98</v>
      </c>
      <c r="B67" s="51" t="s">
        <v>99</v>
      </c>
      <c r="C67" s="58" t="s">
        <v>86</v>
      </c>
      <c r="D67" s="118">
        <f t="shared" ref="D67:J67" si="23">SUM(D68:D73)</f>
        <v>0</v>
      </c>
      <c r="E67" s="118">
        <f t="shared" si="23"/>
        <v>0</v>
      </c>
      <c r="F67" s="118">
        <f t="shared" si="23"/>
        <v>0</v>
      </c>
      <c r="G67" s="118">
        <f t="shared" si="23"/>
        <v>0</v>
      </c>
      <c r="H67" s="118">
        <f t="shared" si="23"/>
        <v>0</v>
      </c>
      <c r="I67" s="118">
        <f t="shared" si="23"/>
        <v>0</v>
      </c>
      <c r="J67" s="118">
        <f t="shared" si="23"/>
        <v>0</v>
      </c>
      <c r="K67" s="118">
        <f t="shared" si="21"/>
        <v>0</v>
      </c>
      <c r="L67" s="60"/>
    </row>
    <row r="68" spans="1:12" ht="13.5" customHeight="1">
      <c r="A68" s="50"/>
      <c r="B68" s="55" t="s">
        <v>87</v>
      </c>
      <c r="C68" s="52" t="s">
        <v>86</v>
      </c>
      <c r="D68" s="117">
        <f t="shared" ref="D68:J68" si="24">D54-D60</f>
        <v>0</v>
      </c>
      <c r="E68" s="117">
        <f t="shared" si="24"/>
        <v>0</v>
      </c>
      <c r="F68" s="117">
        <f t="shared" si="24"/>
        <v>0</v>
      </c>
      <c r="G68" s="117">
        <f t="shared" si="24"/>
        <v>0</v>
      </c>
      <c r="H68" s="117">
        <f t="shared" si="24"/>
        <v>0</v>
      </c>
      <c r="I68" s="117">
        <f t="shared" si="24"/>
        <v>0</v>
      </c>
      <c r="J68" s="117">
        <f t="shared" si="24"/>
        <v>0</v>
      </c>
      <c r="K68" s="117">
        <f t="shared" si="21"/>
        <v>0</v>
      </c>
      <c r="L68" s="54"/>
    </row>
    <row r="69" spans="1:12" ht="13.5" customHeight="1">
      <c r="A69" s="50"/>
      <c r="B69" s="55" t="s">
        <v>88</v>
      </c>
      <c r="C69" s="52" t="s">
        <v>86</v>
      </c>
      <c r="D69" s="117">
        <f t="shared" ref="D69:J69" si="25">+D55-D61</f>
        <v>0</v>
      </c>
      <c r="E69" s="117">
        <f t="shared" si="25"/>
        <v>0</v>
      </c>
      <c r="F69" s="117">
        <f t="shared" si="25"/>
        <v>0</v>
      </c>
      <c r="G69" s="117">
        <f t="shared" si="25"/>
        <v>0</v>
      </c>
      <c r="H69" s="117">
        <f t="shared" si="25"/>
        <v>0</v>
      </c>
      <c r="I69" s="117">
        <f t="shared" si="25"/>
        <v>0</v>
      </c>
      <c r="J69" s="117">
        <f t="shared" si="25"/>
        <v>0</v>
      </c>
      <c r="K69" s="117">
        <f t="shared" si="21"/>
        <v>0</v>
      </c>
      <c r="L69" s="54"/>
    </row>
    <row r="70" spans="1:12" ht="13.5" customHeight="1">
      <c r="A70" s="50"/>
      <c r="B70" s="55" t="s">
        <v>100</v>
      </c>
      <c r="C70" s="52" t="s">
        <v>86</v>
      </c>
      <c r="D70" s="117">
        <f t="shared" ref="D70:J70" si="26">+D56-D62</f>
        <v>0</v>
      </c>
      <c r="E70" s="117">
        <f t="shared" si="26"/>
        <v>0</v>
      </c>
      <c r="F70" s="117">
        <f t="shared" si="26"/>
        <v>0</v>
      </c>
      <c r="G70" s="117">
        <f t="shared" si="26"/>
        <v>0</v>
      </c>
      <c r="H70" s="117">
        <f t="shared" si="26"/>
        <v>0</v>
      </c>
      <c r="I70" s="117">
        <f t="shared" si="26"/>
        <v>0</v>
      </c>
      <c r="J70" s="117">
        <f t="shared" si="26"/>
        <v>0</v>
      </c>
      <c r="K70" s="117">
        <f t="shared" si="21"/>
        <v>0</v>
      </c>
      <c r="L70" s="54"/>
    </row>
    <row r="71" spans="1:12" ht="13.5" customHeight="1">
      <c r="A71" s="50"/>
      <c r="B71" s="55" t="s">
        <v>101</v>
      </c>
      <c r="C71" s="52" t="s">
        <v>86</v>
      </c>
      <c r="D71" s="117">
        <f t="shared" ref="D71:J71" si="27">+D57-D63</f>
        <v>0</v>
      </c>
      <c r="E71" s="117">
        <f t="shared" si="27"/>
        <v>0</v>
      </c>
      <c r="F71" s="117">
        <f t="shared" si="27"/>
        <v>0</v>
      </c>
      <c r="G71" s="117">
        <f t="shared" si="27"/>
        <v>0</v>
      </c>
      <c r="H71" s="117">
        <f t="shared" si="27"/>
        <v>0</v>
      </c>
      <c r="I71" s="117">
        <f t="shared" si="27"/>
        <v>0</v>
      </c>
      <c r="J71" s="117">
        <f t="shared" si="27"/>
        <v>0</v>
      </c>
      <c r="K71" s="117">
        <f t="shared" si="21"/>
        <v>0</v>
      </c>
      <c r="L71" s="54"/>
    </row>
    <row r="72" spans="1:12" ht="13.5" customHeight="1">
      <c r="A72" s="50"/>
      <c r="B72" s="55" t="s">
        <v>102</v>
      </c>
      <c r="C72" s="52" t="s">
        <v>86</v>
      </c>
      <c r="D72" s="117">
        <f t="shared" ref="D72:J72" si="28">+D58-D64</f>
        <v>0</v>
      </c>
      <c r="E72" s="117">
        <f t="shared" si="28"/>
        <v>0</v>
      </c>
      <c r="F72" s="117">
        <f t="shared" si="28"/>
        <v>0</v>
      </c>
      <c r="G72" s="117">
        <f t="shared" si="28"/>
        <v>0</v>
      </c>
      <c r="H72" s="117">
        <f t="shared" si="28"/>
        <v>0</v>
      </c>
      <c r="I72" s="117">
        <f t="shared" si="28"/>
        <v>0</v>
      </c>
      <c r="J72" s="117">
        <f t="shared" si="28"/>
        <v>0</v>
      </c>
      <c r="K72" s="117">
        <f t="shared" si="21"/>
        <v>0</v>
      </c>
      <c r="L72" s="54"/>
    </row>
    <row r="73" spans="1:12" ht="13.5" customHeight="1">
      <c r="A73" s="50"/>
      <c r="B73" s="55" t="s">
        <v>103</v>
      </c>
      <c r="C73" s="52" t="s">
        <v>86</v>
      </c>
      <c r="D73" s="117">
        <f t="shared" ref="D73:J73" si="29">+D66</f>
        <v>0</v>
      </c>
      <c r="E73" s="117">
        <f t="shared" si="29"/>
        <v>0</v>
      </c>
      <c r="F73" s="117">
        <f t="shared" si="29"/>
        <v>0</v>
      </c>
      <c r="G73" s="117">
        <f t="shared" si="29"/>
        <v>0</v>
      </c>
      <c r="H73" s="117">
        <f t="shared" si="29"/>
        <v>0</v>
      </c>
      <c r="I73" s="117">
        <f t="shared" si="29"/>
        <v>0</v>
      </c>
      <c r="J73" s="117">
        <f t="shared" si="29"/>
        <v>0</v>
      </c>
      <c r="K73" s="117">
        <f t="shared" si="21"/>
        <v>0</v>
      </c>
      <c r="L73" s="54"/>
    </row>
    <row r="74" spans="1:12" ht="13.5" customHeight="1">
      <c r="A74" s="96"/>
      <c r="B74" s="75"/>
      <c r="C74" s="75"/>
      <c r="D74" s="75"/>
      <c r="E74" s="75"/>
      <c r="F74" s="75"/>
      <c r="G74" s="75"/>
      <c r="H74" s="75"/>
      <c r="I74" s="75"/>
      <c r="J74" s="767"/>
      <c r="K74" s="768"/>
      <c r="L74" s="768"/>
    </row>
    <row r="75" spans="1:12" ht="13.5" customHeight="1">
      <c r="A75" s="97"/>
      <c r="B75" s="98"/>
      <c r="C75" s="99"/>
      <c r="D75" s="99"/>
      <c r="E75" s="99"/>
      <c r="F75" s="99"/>
      <c r="G75" s="99"/>
      <c r="H75" s="99"/>
      <c r="I75" s="99"/>
      <c r="J75" s="769" t="s">
        <v>129</v>
      </c>
      <c r="K75" s="751"/>
      <c r="L75" s="751"/>
    </row>
    <row r="76" spans="1:12" ht="13.5" customHeight="1">
      <c r="A76" s="770"/>
      <c r="B76" s="756"/>
      <c r="C76" s="757"/>
      <c r="D76" s="100"/>
      <c r="E76" s="100"/>
      <c r="F76" s="100"/>
      <c r="G76" s="100"/>
      <c r="H76" s="100"/>
      <c r="I76" s="100"/>
      <c r="J76" s="758" t="s">
        <v>130</v>
      </c>
      <c r="K76" s="751"/>
      <c r="L76" s="751"/>
    </row>
    <row r="77" spans="1:12" ht="13.5" customHeight="1">
      <c r="A77" s="101"/>
      <c r="B77" s="101"/>
      <c r="C77" s="101"/>
      <c r="D77" s="101"/>
      <c r="E77" s="101"/>
      <c r="F77" s="101"/>
      <c r="G77" s="101"/>
      <c r="H77" s="101"/>
      <c r="I77" s="101"/>
      <c r="J77" s="101"/>
      <c r="K77" s="101"/>
      <c r="L77" s="101"/>
    </row>
    <row r="78" spans="1:12" ht="13.5" customHeight="1">
      <c r="A78" s="101"/>
      <c r="B78" s="101"/>
      <c r="C78" s="101"/>
      <c r="D78" s="101"/>
      <c r="E78" s="101"/>
      <c r="F78" s="101"/>
      <c r="G78" s="101"/>
      <c r="H78" s="101"/>
      <c r="I78" s="101"/>
      <c r="J78" s="101"/>
      <c r="K78" s="101"/>
      <c r="L78" s="101"/>
    </row>
    <row r="79" spans="1:12" ht="13.5" customHeight="1">
      <c r="A79" s="102" t="s">
        <v>155</v>
      </c>
      <c r="B79" s="103"/>
      <c r="C79" s="103"/>
      <c r="D79" s="103"/>
      <c r="E79" s="103"/>
      <c r="F79" s="103"/>
      <c r="G79" s="103"/>
      <c r="H79" s="103"/>
      <c r="I79" s="103"/>
      <c r="J79" s="103"/>
      <c r="K79" s="103"/>
      <c r="L79" s="103"/>
    </row>
    <row r="80" spans="1:1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mergeCells count="8">
    <mergeCell ref="J75:L75"/>
    <mergeCell ref="A76:C76"/>
    <mergeCell ref="J76:L76"/>
    <mergeCell ref="A1:B1"/>
    <mergeCell ref="K1:L1"/>
    <mergeCell ref="A2:B2"/>
    <mergeCell ref="A3:L3"/>
    <mergeCell ref="J74:L74"/>
  </mergeCells>
  <pageMargins left="0.48" right="0.2" top="0.75" bottom="0.28000000000000003"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C1000"/>
  <sheetViews>
    <sheetView workbookViewId="0">
      <selection activeCell="E42" sqref="E42"/>
    </sheetView>
  </sheetViews>
  <sheetFormatPr defaultColWidth="12.6640625" defaultRowHeight="15" customHeight="1"/>
  <cols>
    <col min="1" max="1" width="4.9140625" customWidth="1"/>
    <col min="2" max="2" width="30.6640625" customWidth="1"/>
    <col min="3" max="5" width="6.5" customWidth="1"/>
    <col min="6" max="6" width="7.6640625" customWidth="1"/>
    <col min="7" max="7" width="5" customWidth="1"/>
    <col min="8" max="8" width="7.25" customWidth="1"/>
    <col min="9" max="9" width="6.1640625" customWidth="1"/>
    <col min="10" max="10" width="8.25" customWidth="1"/>
    <col min="11" max="11" width="5" customWidth="1"/>
    <col min="12" max="12" width="7.25" customWidth="1"/>
    <col min="13" max="13" width="6.6640625" customWidth="1"/>
    <col min="14" max="14" width="9.4140625" customWidth="1"/>
    <col min="15" max="15" width="5" customWidth="1"/>
    <col min="16" max="16" width="7.4140625" customWidth="1"/>
    <col min="17" max="17" width="7.6640625" customWidth="1"/>
    <col min="18" max="18" width="9" customWidth="1"/>
    <col min="19" max="19" width="19.5" customWidth="1"/>
    <col min="20" max="29" width="8.6640625" customWidth="1"/>
  </cols>
  <sheetData>
    <row r="1" spans="1:29" ht="13.5" customHeight="1">
      <c r="A1" s="764" t="s">
        <v>65</v>
      </c>
      <c r="B1" s="751"/>
      <c r="C1" s="75"/>
      <c r="D1" s="75"/>
      <c r="E1" s="75"/>
      <c r="F1" s="75"/>
      <c r="G1" s="779"/>
      <c r="H1" s="751"/>
      <c r="I1" s="751"/>
      <c r="J1" s="751"/>
      <c r="K1" s="751"/>
      <c r="L1" s="751"/>
      <c r="M1" s="751"/>
      <c r="N1" s="751"/>
      <c r="O1" s="751"/>
      <c r="P1" s="751"/>
      <c r="Q1" s="751"/>
      <c r="R1" s="751"/>
      <c r="S1" s="142" t="s">
        <v>202</v>
      </c>
    </row>
    <row r="2" spans="1:29" ht="13.5" customHeight="1">
      <c r="A2" s="766" t="s">
        <v>203</v>
      </c>
      <c r="B2" s="751"/>
      <c r="C2" s="75"/>
      <c r="D2" s="75"/>
      <c r="E2" s="75"/>
      <c r="F2" s="75"/>
      <c r="G2" s="780"/>
      <c r="H2" s="751"/>
      <c r="I2" s="751"/>
      <c r="J2" s="751"/>
      <c r="K2" s="751"/>
      <c r="L2" s="751"/>
      <c r="M2" s="751"/>
      <c r="N2" s="751"/>
      <c r="O2" s="751"/>
      <c r="P2" s="751"/>
      <c r="Q2" s="751"/>
      <c r="R2" s="751"/>
      <c r="S2" s="76"/>
    </row>
    <row r="3" spans="1:29" ht="24.75" customHeight="1">
      <c r="A3" s="761" t="s">
        <v>204</v>
      </c>
      <c r="B3" s="751"/>
      <c r="C3" s="751"/>
      <c r="D3" s="751"/>
      <c r="E3" s="751"/>
      <c r="F3" s="751"/>
      <c r="G3" s="751"/>
      <c r="H3" s="751"/>
      <c r="I3" s="751"/>
      <c r="J3" s="751"/>
      <c r="K3" s="751"/>
      <c r="L3" s="751"/>
      <c r="M3" s="751"/>
      <c r="N3" s="751"/>
      <c r="O3" s="751"/>
      <c r="P3" s="751"/>
      <c r="Q3" s="751"/>
      <c r="R3" s="751"/>
      <c r="S3" s="751"/>
    </row>
    <row r="4" spans="1:29" ht="13.5" customHeight="1" thickBot="1">
      <c r="A4" s="78"/>
      <c r="B4" s="78"/>
      <c r="C4" s="78"/>
      <c r="D4" s="78"/>
      <c r="E4" s="78"/>
      <c r="F4" s="78"/>
      <c r="G4" s="78"/>
      <c r="H4" s="78"/>
      <c r="I4" s="78"/>
      <c r="J4" s="771" t="s">
        <v>205</v>
      </c>
      <c r="K4" s="751"/>
      <c r="L4" s="751"/>
      <c r="M4" s="751"/>
      <c r="N4" s="751"/>
      <c r="O4" s="751"/>
      <c r="P4" s="751"/>
      <c r="Q4" s="751"/>
      <c r="R4" s="751"/>
      <c r="S4" s="751"/>
    </row>
    <row r="5" spans="1:29" ht="29.25" customHeight="1" thickTop="1">
      <c r="A5" s="781" t="s">
        <v>69</v>
      </c>
      <c r="B5" s="772" t="s">
        <v>206</v>
      </c>
      <c r="C5" s="772" t="s">
        <v>1383</v>
      </c>
      <c r="D5" s="772" t="s">
        <v>207</v>
      </c>
      <c r="E5" s="772" t="s">
        <v>1384</v>
      </c>
      <c r="F5" s="772" t="s">
        <v>208</v>
      </c>
      <c r="G5" s="783" t="s">
        <v>209</v>
      </c>
      <c r="H5" s="784"/>
      <c r="I5" s="784"/>
      <c r="J5" s="785"/>
      <c r="K5" s="783" t="s">
        <v>210</v>
      </c>
      <c r="L5" s="784"/>
      <c r="M5" s="784"/>
      <c r="N5" s="785"/>
      <c r="O5" s="783" t="s">
        <v>211</v>
      </c>
      <c r="P5" s="784"/>
      <c r="Q5" s="784"/>
      <c r="R5" s="785"/>
      <c r="S5" s="786" t="s">
        <v>7</v>
      </c>
    </row>
    <row r="6" spans="1:29" ht="39">
      <c r="A6" s="782"/>
      <c r="B6" s="773"/>
      <c r="C6" s="773"/>
      <c r="D6" s="773"/>
      <c r="E6" s="776"/>
      <c r="F6" s="773"/>
      <c r="G6" s="146" t="s">
        <v>212</v>
      </c>
      <c r="H6" s="146" t="s">
        <v>213</v>
      </c>
      <c r="I6" s="146" t="s">
        <v>214</v>
      </c>
      <c r="J6" s="146" t="s">
        <v>215</v>
      </c>
      <c r="K6" s="146" t="s">
        <v>212</v>
      </c>
      <c r="L6" s="146" t="s">
        <v>213</v>
      </c>
      <c r="M6" s="146" t="s">
        <v>214</v>
      </c>
      <c r="N6" s="146" t="s">
        <v>215</v>
      </c>
      <c r="O6" s="146" t="s">
        <v>212</v>
      </c>
      <c r="P6" s="146" t="s">
        <v>213</v>
      </c>
      <c r="Q6" s="146" t="s">
        <v>214</v>
      </c>
      <c r="R6" s="146" t="s">
        <v>215</v>
      </c>
      <c r="S6" s="787"/>
    </row>
    <row r="7" spans="1:29" ht="13.5" customHeight="1">
      <c r="A7" s="147" t="s">
        <v>216</v>
      </c>
      <c r="B7" s="148" t="s">
        <v>217</v>
      </c>
      <c r="C7" s="149"/>
      <c r="D7" s="149"/>
      <c r="E7" s="149"/>
      <c r="F7" s="149" t="s">
        <v>218</v>
      </c>
      <c r="G7" s="149" t="s">
        <v>219</v>
      </c>
      <c r="H7" s="149" t="s">
        <v>220</v>
      </c>
      <c r="I7" s="149" t="s">
        <v>221</v>
      </c>
      <c r="J7" s="149" t="s">
        <v>222</v>
      </c>
      <c r="K7" s="149" t="s">
        <v>223</v>
      </c>
      <c r="L7" s="149" t="s">
        <v>224</v>
      </c>
      <c r="M7" s="149" t="s">
        <v>225</v>
      </c>
      <c r="N7" s="150" t="s">
        <v>226</v>
      </c>
      <c r="O7" s="149" t="s">
        <v>227</v>
      </c>
      <c r="P7" s="149" t="s">
        <v>228</v>
      </c>
      <c r="Q7" s="149" t="s">
        <v>229</v>
      </c>
      <c r="R7" s="149" t="s">
        <v>230</v>
      </c>
      <c r="S7" s="151" t="s">
        <v>231</v>
      </c>
    </row>
    <row r="8" spans="1:29" ht="13.5" customHeight="1">
      <c r="A8" s="152"/>
      <c r="B8" s="153" t="s">
        <v>232</v>
      </c>
      <c r="C8" s="41"/>
      <c r="D8" s="41"/>
      <c r="E8" s="41"/>
      <c r="F8" s="41"/>
      <c r="G8" s="41"/>
      <c r="H8" s="41"/>
      <c r="I8" s="41"/>
      <c r="J8" s="41"/>
      <c r="K8" s="41"/>
      <c r="L8" s="41"/>
      <c r="M8" s="41"/>
      <c r="N8" s="41"/>
      <c r="O8" s="41"/>
      <c r="P8" s="41"/>
      <c r="Q8" s="41"/>
      <c r="R8" s="41"/>
      <c r="S8" s="43"/>
      <c r="T8" s="154"/>
      <c r="U8" s="154"/>
      <c r="V8" s="154"/>
      <c r="W8" s="154"/>
      <c r="X8" s="154"/>
      <c r="Y8" s="154"/>
      <c r="Z8" s="154"/>
      <c r="AA8" s="154"/>
      <c r="AB8" s="154"/>
      <c r="AC8" s="154"/>
    </row>
    <row r="9" spans="1:29" ht="13.5" customHeight="1">
      <c r="A9" s="155"/>
      <c r="B9" s="156" t="s">
        <v>233</v>
      </c>
      <c r="C9" s="157"/>
      <c r="D9" s="157"/>
      <c r="E9" s="157"/>
      <c r="F9" s="157"/>
      <c r="G9" s="157"/>
      <c r="H9" s="157"/>
      <c r="I9" s="157"/>
      <c r="J9" s="157"/>
      <c r="K9" s="157"/>
      <c r="L9" s="157"/>
      <c r="M9" s="157"/>
      <c r="N9" s="157"/>
      <c r="O9" s="157"/>
      <c r="P9" s="157"/>
      <c r="Q9" s="157"/>
      <c r="R9" s="157"/>
      <c r="S9" s="158"/>
    </row>
    <row r="10" spans="1:29" ht="13.5" customHeight="1">
      <c r="A10" s="155"/>
      <c r="B10" s="156" t="s">
        <v>234</v>
      </c>
      <c r="C10" s="157"/>
      <c r="D10" s="157"/>
      <c r="E10" s="157"/>
      <c r="F10" s="157"/>
      <c r="G10" s="157"/>
      <c r="H10" s="157"/>
      <c r="I10" s="157"/>
      <c r="J10" s="157"/>
      <c r="K10" s="157"/>
      <c r="L10" s="157"/>
      <c r="M10" s="157"/>
      <c r="N10" s="157"/>
      <c r="O10" s="157"/>
      <c r="P10" s="157"/>
      <c r="Q10" s="157"/>
      <c r="R10" s="157"/>
      <c r="S10" s="158"/>
    </row>
    <row r="11" spans="1:29" ht="13.5" customHeight="1">
      <c r="A11" s="155"/>
      <c r="B11" s="156" t="s">
        <v>235</v>
      </c>
      <c r="C11" s="157"/>
      <c r="D11" s="157"/>
      <c r="E11" s="157"/>
      <c r="F11" s="157"/>
      <c r="G11" s="157"/>
      <c r="H11" s="157"/>
      <c r="I11" s="157"/>
      <c r="J11" s="157"/>
      <c r="K11" s="157"/>
      <c r="L11" s="157"/>
      <c r="M11" s="157"/>
      <c r="N11" s="157"/>
      <c r="O11" s="157"/>
      <c r="P11" s="157"/>
      <c r="Q11" s="157"/>
      <c r="R11" s="157"/>
      <c r="S11" s="158"/>
    </row>
    <row r="12" spans="1:29" ht="13.5" customHeight="1">
      <c r="A12" s="155"/>
      <c r="B12" s="156" t="s">
        <v>236</v>
      </c>
      <c r="C12" s="157"/>
      <c r="D12" s="157"/>
      <c r="E12" s="157"/>
      <c r="F12" s="157"/>
      <c r="G12" s="157"/>
      <c r="H12" s="157"/>
      <c r="I12" s="157"/>
      <c r="J12" s="157"/>
      <c r="K12" s="157"/>
      <c r="L12" s="157"/>
      <c r="M12" s="157"/>
      <c r="N12" s="157"/>
      <c r="O12" s="157"/>
      <c r="P12" s="157"/>
      <c r="Q12" s="157"/>
      <c r="R12" s="157"/>
      <c r="S12" s="158"/>
    </row>
    <row r="13" spans="1:29" ht="13.5" customHeight="1">
      <c r="A13" s="155"/>
      <c r="B13" s="156" t="s">
        <v>237</v>
      </c>
      <c r="C13" s="157"/>
      <c r="D13" s="157"/>
      <c r="E13" s="157"/>
      <c r="F13" s="157"/>
      <c r="G13" s="157"/>
      <c r="H13" s="157"/>
      <c r="I13" s="157"/>
      <c r="J13" s="157"/>
      <c r="K13" s="157"/>
      <c r="L13" s="157"/>
      <c r="M13" s="157"/>
      <c r="N13" s="157"/>
      <c r="O13" s="157"/>
      <c r="P13" s="157"/>
      <c r="Q13" s="157"/>
      <c r="R13" s="157"/>
      <c r="S13" s="158"/>
    </row>
    <row r="14" spans="1:29" ht="13.5" customHeight="1">
      <c r="A14" s="159" t="s">
        <v>82</v>
      </c>
      <c r="B14" s="160" t="s">
        <v>238</v>
      </c>
      <c r="C14" s="161"/>
      <c r="D14" s="161"/>
      <c r="E14" s="161"/>
      <c r="F14" s="161"/>
      <c r="G14" s="162">
        <f t="shared" ref="G14:R14" si="0">SUM(G15:G41)</f>
        <v>15600</v>
      </c>
      <c r="H14" s="162">
        <f t="shared" si="0"/>
        <v>5860</v>
      </c>
      <c r="I14" s="162">
        <f t="shared" si="0"/>
        <v>6285</v>
      </c>
      <c r="J14" s="162">
        <f t="shared" si="0"/>
        <v>3455</v>
      </c>
      <c r="K14" s="162">
        <f t="shared" si="0"/>
        <v>319.25</v>
      </c>
      <c r="L14" s="162">
        <f t="shared" si="0"/>
        <v>140.5</v>
      </c>
      <c r="M14" s="162">
        <f t="shared" si="0"/>
        <v>178.75</v>
      </c>
      <c r="N14" s="162">
        <f t="shared" si="0"/>
        <v>0</v>
      </c>
      <c r="O14" s="162">
        <f t="shared" si="0"/>
        <v>15280.75</v>
      </c>
      <c r="P14" s="162">
        <f t="shared" si="0"/>
        <v>5719.5</v>
      </c>
      <c r="Q14" s="162">
        <f t="shared" si="0"/>
        <v>6106.25</v>
      </c>
      <c r="R14" s="162">
        <f t="shared" si="0"/>
        <v>3455</v>
      </c>
      <c r="S14" s="163"/>
      <c r="T14" s="164"/>
      <c r="U14" s="164"/>
      <c r="V14" s="164"/>
      <c r="W14" s="164"/>
      <c r="X14" s="164"/>
      <c r="Y14" s="164"/>
      <c r="Z14" s="164"/>
      <c r="AA14" s="164"/>
      <c r="AB14" s="164"/>
      <c r="AC14" s="164"/>
    </row>
    <row r="15" spans="1:29" ht="13.5" customHeight="1">
      <c r="A15" s="165">
        <v>1</v>
      </c>
      <c r="B15" s="166" t="s">
        <v>239</v>
      </c>
      <c r="C15" s="167">
        <v>636</v>
      </c>
      <c r="D15" s="167">
        <v>6.56</v>
      </c>
      <c r="E15" s="167" t="s">
        <v>1385</v>
      </c>
      <c r="F15" s="167" t="s">
        <v>240</v>
      </c>
      <c r="G15" s="168">
        <f t="shared" ref="G15:G37" si="1">H15+I15+J15</f>
        <v>650</v>
      </c>
      <c r="H15" s="168">
        <v>200</v>
      </c>
      <c r="I15" s="168">
        <v>350</v>
      </c>
      <c r="J15" s="168">
        <v>100</v>
      </c>
      <c r="K15" s="168">
        <f t="shared" ref="K15:K37" si="2">L15+M15+N15</f>
        <v>110</v>
      </c>
      <c r="L15" s="168">
        <f t="shared" ref="L15:M15" si="3">H15*0.2</f>
        <v>40</v>
      </c>
      <c r="M15" s="168">
        <f t="shared" si="3"/>
        <v>70</v>
      </c>
      <c r="N15" s="169">
        <v>0</v>
      </c>
      <c r="O15" s="168">
        <f t="shared" ref="O15:O41" si="4">P15+Q15+R15</f>
        <v>540</v>
      </c>
      <c r="P15" s="168">
        <f t="shared" ref="P15:R15" si="5">H15-L15</f>
        <v>160</v>
      </c>
      <c r="Q15" s="168">
        <f t="shared" si="5"/>
        <v>280</v>
      </c>
      <c r="R15" s="168">
        <f t="shared" si="5"/>
        <v>100</v>
      </c>
      <c r="S15" s="170" t="s">
        <v>241</v>
      </c>
      <c r="T15" s="164"/>
      <c r="U15" s="164"/>
      <c r="V15" s="164"/>
      <c r="W15" s="164"/>
      <c r="X15" s="164"/>
      <c r="Y15" s="164"/>
      <c r="Z15" s="164"/>
      <c r="AA15" s="164"/>
      <c r="AB15" s="164"/>
      <c r="AC15" s="164"/>
    </row>
    <row r="16" spans="1:29" ht="13.5" customHeight="1">
      <c r="A16" s="165">
        <v>2</v>
      </c>
      <c r="B16" s="166" t="s">
        <v>242</v>
      </c>
      <c r="C16" s="167">
        <v>636</v>
      </c>
      <c r="D16" s="167">
        <v>3.66</v>
      </c>
      <c r="E16" s="167" t="s">
        <v>1386</v>
      </c>
      <c r="F16" s="167"/>
      <c r="G16" s="168">
        <f t="shared" si="1"/>
        <v>650</v>
      </c>
      <c r="H16" s="168">
        <v>270</v>
      </c>
      <c r="I16" s="168">
        <v>175</v>
      </c>
      <c r="J16" s="168">
        <v>205</v>
      </c>
      <c r="K16" s="168">
        <f t="shared" si="2"/>
        <v>0</v>
      </c>
      <c r="L16" s="168">
        <v>0</v>
      </c>
      <c r="M16" s="168">
        <v>0</v>
      </c>
      <c r="N16" s="168">
        <v>0</v>
      </c>
      <c r="O16" s="168">
        <f t="shared" si="4"/>
        <v>650</v>
      </c>
      <c r="P16" s="168">
        <f t="shared" ref="P16:R16" si="6">H16-L16</f>
        <v>270</v>
      </c>
      <c r="Q16" s="168">
        <f t="shared" si="6"/>
        <v>175</v>
      </c>
      <c r="R16" s="168">
        <f t="shared" si="6"/>
        <v>205</v>
      </c>
      <c r="S16" s="170"/>
      <c r="T16" s="164"/>
      <c r="U16" s="164"/>
      <c r="V16" s="164"/>
      <c r="W16" s="164"/>
      <c r="X16" s="164"/>
      <c r="Y16" s="164"/>
      <c r="Z16" s="164"/>
      <c r="AA16" s="164"/>
      <c r="AB16" s="164"/>
      <c r="AC16" s="164"/>
    </row>
    <row r="17" spans="1:29" ht="13.5" customHeight="1">
      <c r="A17" s="165">
        <v>3</v>
      </c>
      <c r="B17" s="166" t="s">
        <v>243</v>
      </c>
      <c r="C17" s="167">
        <v>636</v>
      </c>
      <c r="D17" s="167">
        <v>4.9800000000000004</v>
      </c>
      <c r="E17" s="167" t="s">
        <v>1386</v>
      </c>
      <c r="F17" s="167"/>
      <c r="G17" s="168">
        <f t="shared" si="1"/>
        <v>650</v>
      </c>
      <c r="H17" s="168">
        <v>270</v>
      </c>
      <c r="I17" s="168">
        <v>220</v>
      </c>
      <c r="J17" s="168">
        <v>160</v>
      </c>
      <c r="K17" s="168">
        <f t="shared" si="2"/>
        <v>0</v>
      </c>
      <c r="L17" s="168">
        <v>0</v>
      </c>
      <c r="M17" s="168">
        <v>0</v>
      </c>
      <c r="N17" s="168">
        <v>0</v>
      </c>
      <c r="O17" s="168">
        <f t="shared" si="4"/>
        <v>650</v>
      </c>
      <c r="P17" s="168">
        <f t="shared" ref="P17:R17" si="7">H17-L17</f>
        <v>270</v>
      </c>
      <c r="Q17" s="168">
        <f t="shared" si="7"/>
        <v>220</v>
      </c>
      <c r="R17" s="168">
        <f t="shared" si="7"/>
        <v>160</v>
      </c>
      <c r="S17" s="170"/>
      <c r="T17" s="164"/>
      <c r="U17" s="164"/>
      <c r="V17" s="164"/>
      <c r="W17" s="164"/>
      <c r="X17" s="164"/>
      <c r="Y17" s="164"/>
      <c r="Z17" s="164"/>
      <c r="AA17" s="164"/>
      <c r="AB17" s="164"/>
      <c r="AC17" s="164"/>
    </row>
    <row r="18" spans="1:29" ht="13.5" customHeight="1">
      <c r="A18" s="165">
        <v>4</v>
      </c>
      <c r="B18" s="166" t="s">
        <v>244</v>
      </c>
      <c r="C18" s="167">
        <v>636</v>
      </c>
      <c r="D18" s="167">
        <v>7.64</v>
      </c>
      <c r="E18" s="167" t="s">
        <v>1386</v>
      </c>
      <c r="F18" s="167"/>
      <c r="G18" s="168">
        <f t="shared" si="1"/>
        <v>650</v>
      </c>
      <c r="H18" s="168">
        <v>270</v>
      </c>
      <c r="I18" s="168">
        <v>260</v>
      </c>
      <c r="J18" s="168">
        <v>120</v>
      </c>
      <c r="K18" s="168">
        <f t="shared" si="2"/>
        <v>0</v>
      </c>
      <c r="L18" s="168">
        <v>0</v>
      </c>
      <c r="M18" s="168">
        <v>0</v>
      </c>
      <c r="N18" s="168">
        <v>0</v>
      </c>
      <c r="O18" s="168">
        <f t="shared" si="4"/>
        <v>650</v>
      </c>
      <c r="P18" s="168">
        <f t="shared" ref="P18:R18" si="8">H18-L18</f>
        <v>270</v>
      </c>
      <c r="Q18" s="168">
        <f t="shared" si="8"/>
        <v>260</v>
      </c>
      <c r="R18" s="168">
        <f t="shared" si="8"/>
        <v>120</v>
      </c>
      <c r="S18" s="170"/>
      <c r="T18" s="164"/>
      <c r="U18" s="164"/>
      <c r="V18" s="164"/>
      <c r="W18" s="164"/>
      <c r="X18" s="164"/>
      <c r="Y18" s="164"/>
      <c r="Z18" s="164"/>
      <c r="AA18" s="164"/>
      <c r="AB18" s="164"/>
      <c r="AC18" s="164"/>
    </row>
    <row r="19" spans="1:29" ht="13.5" customHeight="1">
      <c r="A19" s="165">
        <v>5</v>
      </c>
      <c r="B19" s="166" t="s">
        <v>245</v>
      </c>
      <c r="C19" s="167">
        <v>636</v>
      </c>
      <c r="D19" s="167">
        <v>4.6500000000000004</v>
      </c>
      <c r="E19" s="167" t="s">
        <v>1387</v>
      </c>
      <c r="F19" s="167"/>
      <c r="G19" s="168">
        <f t="shared" si="1"/>
        <v>650</v>
      </c>
      <c r="H19" s="168">
        <v>350</v>
      </c>
      <c r="I19" s="168">
        <v>170</v>
      </c>
      <c r="J19" s="168">
        <v>130</v>
      </c>
      <c r="K19" s="168">
        <f t="shared" si="2"/>
        <v>0</v>
      </c>
      <c r="L19" s="168">
        <v>0</v>
      </c>
      <c r="M19" s="168">
        <v>0</v>
      </c>
      <c r="N19" s="168">
        <v>0</v>
      </c>
      <c r="O19" s="168">
        <f t="shared" si="4"/>
        <v>650</v>
      </c>
      <c r="P19" s="168">
        <f t="shared" ref="P19:R19" si="9">H19-L19</f>
        <v>350</v>
      </c>
      <c r="Q19" s="168">
        <f t="shared" si="9"/>
        <v>170</v>
      </c>
      <c r="R19" s="168">
        <f t="shared" si="9"/>
        <v>130</v>
      </c>
      <c r="S19" s="170"/>
      <c r="T19" s="164"/>
      <c r="U19" s="164"/>
      <c r="V19" s="164"/>
      <c r="W19" s="164"/>
      <c r="X19" s="164"/>
      <c r="Y19" s="164"/>
      <c r="Z19" s="164"/>
      <c r="AA19" s="164"/>
      <c r="AB19" s="164"/>
      <c r="AC19" s="164"/>
    </row>
    <row r="20" spans="1:29" ht="13.5" customHeight="1">
      <c r="A20" s="165">
        <v>6</v>
      </c>
      <c r="B20" s="166" t="s">
        <v>246</v>
      </c>
      <c r="C20" s="167">
        <v>636</v>
      </c>
      <c r="D20" s="167">
        <v>6.78</v>
      </c>
      <c r="E20" s="167" t="s">
        <v>1386</v>
      </c>
      <c r="F20" s="167"/>
      <c r="G20" s="168">
        <f t="shared" si="1"/>
        <v>650</v>
      </c>
      <c r="H20" s="168">
        <v>270</v>
      </c>
      <c r="I20" s="168">
        <v>260</v>
      </c>
      <c r="J20" s="168">
        <v>120</v>
      </c>
      <c r="K20" s="168">
        <f t="shared" si="2"/>
        <v>0</v>
      </c>
      <c r="L20" s="168">
        <v>0</v>
      </c>
      <c r="M20" s="168">
        <v>0</v>
      </c>
      <c r="N20" s="168">
        <v>0</v>
      </c>
      <c r="O20" s="168">
        <f t="shared" si="4"/>
        <v>650</v>
      </c>
      <c r="P20" s="168">
        <f t="shared" ref="P20:R20" si="10">H20-L20</f>
        <v>270</v>
      </c>
      <c r="Q20" s="168">
        <f t="shared" si="10"/>
        <v>260</v>
      </c>
      <c r="R20" s="168">
        <f t="shared" si="10"/>
        <v>120</v>
      </c>
      <c r="S20" s="170"/>
      <c r="T20" s="164"/>
      <c r="U20" s="164"/>
      <c r="V20" s="164"/>
      <c r="W20" s="164"/>
      <c r="X20" s="164"/>
      <c r="Y20" s="164"/>
      <c r="Z20" s="164"/>
      <c r="AA20" s="164"/>
      <c r="AB20" s="164"/>
      <c r="AC20" s="164"/>
    </row>
    <row r="21" spans="1:29" ht="13.5" customHeight="1">
      <c r="A21" s="165">
        <v>7</v>
      </c>
      <c r="B21" s="166" t="s">
        <v>247</v>
      </c>
      <c r="C21" s="167">
        <v>636</v>
      </c>
      <c r="D21" s="167">
        <v>4.4000000000000004</v>
      </c>
      <c r="E21" s="167" t="s">
        <v>1386</v>
      </c>
      <c r="F21" s="167"/>
      <c r="G21" s="168">
        <f t="shared" si="1"/>
        <v>650</v>
      </c>
      <c r="H21" s="168">
        <v>270</v>
      </c>
      <c r="I21" s="168">
        <v>220</v>
      </c>
      <c r="J21" s="168">
        <v>160</v>
      </c>
      <c r="K21" s="168">
        <f t="shared" si="2"/>
        <v>0</v>
      </c>
      <c r="L21" s="168">
        <v>0</v>
      </c>
      <c r="M21" s="168">
        <v>0</v>
      </c>
      <c r="N21" s="168">
        <v>0</v>
      </c>
      <c r="O21" s="168">
        <f t="shared" si="4"/>
        <v>650</v>
      </c>
      <c r="P21" s="168">
        <f t="shared" ref="P21:R21" si="11">H21-L21</f>
        <v>270</v>
      </c>
      <c r="Q21" s="168">
        <f t="shared" si="11"/>
        <v>220</v>
      </c>
      <c r="R21" s="168">
        <f t="shared" si="11"/>
        <v>160</v>
      </c>
      <c r="S21" s="170"/>
      <c r="T21" s="164"/>
      <c r="U21" s="164"/>
      <c r="V21" s="164"/>
      <c r="W21" s="164"/>
      <c r="X21" s="164"/>
      <c r="Y21" s="164"/>
      <c r="Z21" s="164"/>
      <c r="AA21" s="164"/>
      <c r="AB21" s="164"/>
      <c r="AC21" s="164"/>
    </row>
    <row r="22" spans="1:29" ht="13.5" customHeight="1">
      <c r="A22" s="165">
        <v>8</v>
      </c>
      <c r="B22" s="166" t="s">
        <v>248</v>
      </c>
      <c r="C22" s="167">
        <v>636</v>
      </c>
      <c r="D22" s="167">
        <v>4.32</v>
      </c>
      <c r="E22" s="167" t="s">
        <v>1385</v>
      </c>
      <c r="F22" s="167" t="s">
        <v>249</v>
      </c>
      <c r="G22" s="168">
        <f t="shared" si="1"/>
        <v>650</v>
      </c>
      <c r="H22" s="168">
        <v>200</v>
      </c>
      <c r="I22" s="168">
        <v>270</v>
      </c>
      <c r="J22" s="168">
        <v>180</v>
      </c>
      <c r="K22" s="168">
        <f t="shared" si="2"/>
        <v>70.5</v>
      </c>
      <c r="L22" s="168">
        <f t="shared" ref="L22:M22" si="12">H22*0.15</f>
        <v>30</v>
      </c>
      <c r="M22" s="168">
        <f t="shared" si="12"/>
        <v>40.5</v>
      </c>
      <c r="N22" s="168">
        <v>0</v>
      </c>
      <c r="O22" s="168">
        <f t="shared" si="4"/>
        <v>579.5</v>
      </c>
      <c r="P22" s="168">
        <f t="shared" ref="P22:R22" si="13">H22-L22</f>
        <v>170</v>
      </c>
      <c r="Q22" s="168">
        <f t="shared" si="13"/>
        <v>229.5</v>
      </c>
      <c r="R22" s="168">
        <f t="shared" si="13"/>
        <v>180</v>
      </c>
      <c r="S22" s="170" t="s">
        <v>250</v>
      </c>
      <c r="T22" s="164"/>
      <c r="U22" s="164"/>
      <c r="V22" s="164"/>
      <c r="W22" s="164"/>
      <c r="X22" s="164"/>
      <c r="Y22" s="164"/>
      <c r="Z22" s="164"/>
      <c r="AA22" s="164"/>
      <c r="AB22" s="164"/>
      <c r="AC22" s="164"/>
    </row>
    <row r="23" spans="1:29" ht="13.5" customHeight="1">
      <c r="A23" s="165">
        <v>9</v>
      </c>
      <c r="B23" s="166" t="s">
        <v>251</v>
      </c>
      <c r="C23" s="167">
        <v>636</v>
      </c>
      <c r="D23" s="167">
        <v>3</v>
      </c>
      <c r="E23" s="167"/>
      <c r="F23" s="167"/>
      <c r="G23" s="168">
        <f t="shared" si="1"/>
        <v>0</v>
      </c>
      <c r="H23" s="168">
        <v>0</v>
      </c>
      <c r="I23" s="168">
        <v>0</v>
      </c>
      <c r="J23" s="168">
        <v>0</v>
      </c>
      <c r="K23" s="168">
        <f t="shared" si="2"/>
        <v>0</v>
      </c>
      <c r="L23" s="168">
        <v>0</v>
      </c>
      <c r="M23" s="168">
        <v>0</v>
      </c>
      <c r="N23" s="168">
        <v>0</v>
      </c>
      <c r="O23" s="168">
        <f t="shared" si="4"/>
        <v>0</v>
      </c>
      <c r="P23" s="168">
        <f t="shared" ref="P23:R23" si="14">H23-L23</f>
        <v>0</v>
      </c>
      <c r="Q23" s="168">
        <f t="shared" si="14"/>
        <v>0</v>
      </c>
      <c r="R23" s="168">
        <f t="shared" si="14"/>
        <v>0</v>
      </c>
      <c r="S23" s="170" t="s">
        <v>252</v>
      </c>
      <c r="T23" s="164"/>
      <c r="U23" s="164"/>
      <c r="V23" s="164"/>
      <c r="W23" s="164"/>
      <c r="X23" s="164"/>
      <c r="Y23" s="164"/>
      <c r="Z23" s="164"/>
      <c r="AA23" s="164"/>
      <c r="AB23" s="164"/>
      <c r="AC23" s="164"/>
    </row>
    <row r="24" spans="1:29" ht="13.5" customHeight="1">
      <c r="A24" s="165">
        <v>10</v>
      </c>
      <c r="B24" s="166" t="s">
        <v>253</v>
      </c>
      <c r="C24" s="167">
        <v>636</v>
      </c>
      <c r="D24" s="167">
        <v>6.2</v>
      </c>
      <c r="E24" s="167" t="s">
        <v>1385</v>
      </c>
      <c r="F24" s="167"/>
      <c r="G24" s="168">
        <f t="shared" si="1"/>
        <v>650</v>
      </c>
      <c r="H24" s="168">
        <v>200</v>
      </c>
      <c r="I24" s="168">
        <v>350</v>
      </c>
      <c r="J24" s="168">
        <v>100</v>
      </c>
      <c r="K24" s="168">
        <f t="shared" si="2"/>
        <v>0</v>
      </c>
      <c r="L24" s="168">
        <v>0</v>
      </c>
      <c r="M24" s="168">
        <v>0</v>
      </c>
      <c r="N24" s="168">
        <v>0</v>
      </c>
      <c r="O24" s="168">
        <f t="shared" si="4"/>
        <v>650</v>
      </c>
      <c r="P24" s="168">
        <f t="shared" ref="P24:R24" si="15">H24-L24</f>
        <v>200</v>
      </c>
      <c r="Q24" s="168">
        <f t="shared" si="15"/>
        <v>350</v>
      </c>
      <c r="R24" s="168">
        <f t="shared" si="15"/>
        <v>100</v>
      </c>
      <c r="S24" s="170"/>
      <c r="T24" s="164"/>
      <c r="U24" s="164"/>
      <c r="V24" s="164"/>
      <c r="W24" s="164"/>
      <c r="X24" s="164"/>
      <c r="Y24" s="164"/>
      <c r="Z24" s="164"/>
      <c r="AA24" s="164"/>
      <c r="AB24" s="164"/>
      <c r="AC24" s="164"/>
    </row>
    <row r="25" spans="1:29" ht="13.5" customHeight="1">
      <c r="A25" s="165">
        <v>11</v>
      </c>
      <c r="B25" s="166" t="s">
        <v>254</v>
      </c>
      <c r="C25" s="167">
        <v>636</v>
      </c>
      <c r="D25" s="167">
        <v>6.2</v>
      </c>
      <c r="E25" s="167" t="s">
        <v>1386</v>
      </c>
      <c r="F25" s="167"/>
      <c r="G25" s="168">
        <f t="shared" si="1"/>
        <v>650</v>
      </c>
      <c r="H25" s="168">
        <v>270</v>
      </c>
      <c r="I25" s="168">
        <v>260</v>
      </c>
      <c r="J25" s="168">
        <v>120</v>
      </c>
      <c r="K25" s="168">
        <f t="shared" si="2"/>
        <v>0</v>
      </c>
      <c r="L25" s="168">
        <v>0</v>
      </c>
      <c r="M25" s="168">
        <v>0</v>
      </c>
      <c r="N25" s="168">
        <v>0</v>
      </c>
      <c r="O25" s="168">
        <f t="shared" si="4"/>
        <v>650</v>
      </c>
      <c r="P25" s="168">
        <f t="shared" ref="P25:R25" si="16">H25-L25</f>
        <v>270</v>
      </c>
      <c r="Q25" s="168">
        <f t="shared" si="16"/>
        <v>260</v>
      </c>
      <c r="R25" s="168">
        <f t="shared" si="16"/>
        <v>120</v>
      </c>
      <c r="S25" s="170"/>
      <c r="T25" s="164"/>
      <c r="U25" s="164"/>
      <c r="V25" s="164"/>
      <c r="W25" s="164"/>
      <c r="X25" s="164"/>
      <c r="Y25" s="164"/>
      <c r="Z25" s="164"/>
      <c r="AA25" s="164"/>
      <c r="AB25" s="164"/>
      <c r="AC25" s="164"/>
    </row>
    <row r="26" spans="1:29" ht="13.5" customHeight="1">
      <c r="A26" s="165">
        <v>12</v>
      </c>
      <c r="B26" s="166" t="s">
        <v>255</v>
      </c>
      <c r="C26" s="167">
        <v>636</v>
      </c>
      <c r="D26" s="167">
        <v>7.64</v>
      </c>
      <c r="E26" s="167" t="s">
        <v>1385</v>
      </c>
      <c r="F26" s="167"/>
      <c r="G26" s="168">
        <f t="shared" si="1"/>
        <v>650</v>
      </c>
      <c r="H26" s="168">
        <v>200</v>
      </c>
      <c r="I26" s="168">
        <v>350</v>
      </c>
      <c r="J26" s="168">
        <v>100</v>
      </c>
      <c r="K26" s="168">
        <f t="shared" si="2"/>
        <v>0</v>
      </c>
      <c r="L26" s="168">
        <v>0</v>
      </c>
      <c r="M26" s="168">
        <v>0</v>
      </c>
      <c r="N26" s="168">
        <v>0</v>
      </c>
      <c r="O26" s="168">
        <f t="shared" si="4"/>
        <v>650</v>
      </c>
      <c r="P26" s="168">
        <f t="shared" ref="P26:R26" si="17">H26-L26</f>
        <v>200</v>
      </c>
      <c r="Q26" s="168">
        <f t="shared" si="17"/>
        <v>350</v>
      </c>
      <c r="R26" s="168">
        <f t="shared" si="17"/>
        <v>100</v>
      </c>
      <c r="S26" s="170"/>
      <c r="T26" s="164"/>
      <c r="U26" s="164"/>
      <c r="V26" s="164"/>
      <c r="W26" s="164"/>
      <c r="X26" s="164"/>
      <c r="Y26" s="164"/>
      <c r="Z26" s="164"/>
      <c r="AA26" s="164"/>
      <c r="AB26" s="164"/>
      <c r="AC26" s="164"/>
    </row>
    <row r="27" spans="1:29" ht="13.5" customHeight="1">
      <c r="A27" s="165">
        <v>13</v>
      </c>
      <c r="B27" s="166" t="s">
        <v>256</v>
      </c>
      <c r="C27" s="167">
        <v>636</v>
      </c>
      <c r="D27" s="167">
        <v>4.74</v>
      </c>
      <c r="E27" s="167" t="s">
        <v>1386</v>
      </c>
      <c r="F27" s="167"/>
      <c r="G27" s="168">
        <f t="shared" si="1"/>
        <v>650</v>
      </c>
      <c r="H27" s="168">
        <v>270</v>
      </c>
      <c r="I27" s="168">
        <v>220</v>
      </c>
      <c r="J27" s="168">
        <v>160</v>
      </c>
      <c r="K27" s="168">
        <f t="shared" si="2"/>
        <v>0</v>
      </c>
      <c r="L27" s="168"/>
      <c r="M27" s="168">
        <v>0</v>
      </c>
      <c r="N27" s="168">
        <v>0</v>
      </c>
      <c r="O27" s="168">
        <f t="shared" si="4"/>
        <v>650</v>
      </c>
      <c r="P27" s="168">
        <f t="shared" ref="P27:R27" si="18">H27-L27</f>
        <v>270</v>
      </c>
      <c r="Q27" s="168">
        <f t="shared" si="18"/>
        <v>220</v>
      </c>
      <c r="R27" s="168">
        <f t="shared" si="18"/>
        <v>160</v>
      </c>
      <c r="S27" s="170"/>
      <c r="T27" s="164"/>
      <c r="U27" s="164"/>
      <c r="V27" s="164"/>
      <c r="W27" s="164"/>
      <c r="X27" s="164"/>
      <c r="Y27" s="164"/>
      <c r="Z27" s="164"/>
      <c r="AA27" s="164"/>
      <c r="AB27" s="164"/>
      <c r="AC27" s="164"/>
    </row>
    <row r="28" spans="1:29" ht="13.5" customHeight="1">
      <c r="A28" s="165">
        <v>14</v>
      </c>
      <c r="B28" s="166" t="s">
        <v>257</v>
      </c>
      <c r="C28" s="167">
        <v>636</v>
      </c>
      <c r="D28" s="167">
        <v>3</v>
      </c>
      <c r="E28" s="167" t="s">
        <v>1386</v>
      </c>
      <c r="F28" s="167"/>
      <c r="G28" s="168">
        <f t="shared" si="1"/>
        <v>650</v>
      </c>
      <c r="H28" s="168">
        <v>270</v>
      </c>
      <c r="I28" s="168">
        <v>165</v>
      </c>
      <c r="J28" s="168">
        <v>215</v>
      </c>
      <c r="K28" s="168">
        <f t="shared" si="2"/>
        <v>0</v>
      </c>
      <c r="L28" s="168"/>
      <c r="M28" s="168">
        <v>0</v>
      </c>
      <c r="N28" s="168">
        <v>0</v>
      </c>
      <c r="O28" s="168">
        <f t="shared" si="4"/>
        <v>650</v>
      </c>
      <c r="P28" s="168">
        <f t="shared" ref="P28:R28" si="19">H28-L28</f>
        <v>270</v>
      </c>
      <c r="Q28" s="168">
        <f t="shared" si="19"/>
        <v>165</v>
      </c>
      <c r="R28" s="168">
        <f t="shared" si="19"/>
        <v>215</v>
      </c>
      <c r="S28" s="170"/>
      <c r="T28" s="164"/>
      <c r="U28" s="164"/>
      <c r="V28" s="164"/>
      <c r="W28" s="164"/>
      <c r="X28" s="164"/>
      <c r="Y28" s="164"/>
      <c r="Z28" s="164"/>
      <c r="AA28" s="164"/>
      <c r="AB28" s="164"/>
      <c r="AC28" s="164"/>
    </row>
    <row r="29" spans="1:29" ht="13.5" customHeight="1">
      <c r="A29" s="165">
        <v>15</v>
      </c>
      <c r="B29" s="166" t="s">
        <v>258</v>
      </c>
      <c r="C29" s="167">
        <v>636</v>
      </c>
      <c r="D29" s="167">
        <v>3</v>
      </c>
      <c r="E29" s="167"/>
      <c r="F29" s="167" t="s">
        <v>145</v>
      </c>
      <c r="G29" s="168">
        <f t="shared" si="1"/>
        <v>0</v>
      </c>
      <c r="H29" s="168">
        <v>0</v>
      </c>
      <c r="I29" s="168">
        <v>0</v>
      </c>
      <c r="J29" s="168">
        <v>0</v>
      </c>
      <c r="K29" s="168">
        <f t="shared" si="2"/>
        <v>0</v>
      </c>
      <c r="L29" s="168">
        <v>0</v>
      </c>
      <c r="M29" s="168">
        <v>0</v>
      </c>
      <c r="N29" s="168">
        <v>0</v>
      </c>
      <c r="O29" s="168">
        <f t="shared" si="4"/>
        <v>0</v>
      </c>
      <c r="P29" s="168">
        <f t="shared" ref="P29:R29" si="20">H29-L29</f>
        <v>0</v>
      </c>
      <c r="Q29" s="168">
        <f t="shared" si="20"/>
        <v>0</v>
      </c>
      <c r="R29" s="168">
        <f t="shared" si="20"/>
        <v>0</v>
      </c>
      <c r="S29" s="170" t="s">
        <v>259</v>
      </c>
      <c r="T29" s="164"/>
      <c r="U29" s="164"/>
      <c r="V29" s="164"/>
      <c r="W29" s="164"/>
      <c r="X29" s="164"/>
      <c r="Y29" s="164"/>
      <c r="Z29" s="164"/>
      <c r="AA29" s="164"/>
      <c r="AB29" s="164"/>
      <c r="AC29" s="164"/>
    </row>
    <row r="30" spans="1:29" ht="13.5" customHeight="1">
      <c r="A30" s="165">
        <v>16</v>
      </c>
      <c r="B30" s="166" t="s">
        <v>260</v>
      </c>
      <c r="C30" s="167">
        <v>636</v>
      </c>
      <c r="D30" s="167">
        <v>4.4000000000000004</v>
      </c>
      <c r="E30" s="167" t="s">
        <v>1385</v>
      </c>
      <c r="F30" s="167"/>
      <c r="G30" s="168">
        <f t="shared" si="1"/>
        <v>650</v>
      </c>
      <c r="H30" s="168">
        <v>200</v>
      </c>
      <c r="I30" s="168">
        <v>295</v>
      </c>
      <c r="J30" s="168">
        <v>155</v>
      </c>
      <c r="K30" s="168">
        <f t="shared" si="2"/>
        <v>0</v>
      </c>
      <c r="L30" s="168">
        <f t="shared" ref="L30:M30" si="21">H30*0</f>
        <v>0</v>
      </c>
      <c r="M30" s="168">
        <f t="shared" si="21"/>
        <v>0</v>
      </c>
      <c r="N30" s="168">
        <v>0</v>
      </c>
      <c r="O30" s="168">
        <f t="shared" si="4"/>
        <v>650</v>
      </c>
      <c r="P30" s="168">
        <f t="shared" ref="P30:R30" si="22">H30-L30</f>
        <v>200</v>
      </c>
      <c r="Q30" s="168">
        <f t="shared" si="22"/>
        <v>295</v>
      </c>
      <c r="R30" s="168">
        <f t="shared" si="22"/>
        <v>155</v>
      </c>
      <c r="S30" s="170"/>
      <c r="T30" s="164"/>
      <c r="U30" s="164"/>
      <c r="V30" s="164"/>
      <c r="W30" s="164"/>
      <c r="X30" s="164"/>
      <c r="Y30" s="164"/>
      <c r="Z30" s="164"/>
      <c r="AA30" s="164"/>
      <c r="AB30" s="164"/>
      <c r="AC30" s="164"/>
    </row>
    <row r="31" spans="1:29" ht="13.5" customHeight="1">
      <c r="A31" s="165">
        <v>17</v>
      </c>
      <c r="B31" s="166" t="s">
        <v>261</v>
      </c>
      <c r="C31" s="167">
        <v>636</v>
      </c>
      <c r="D31" s="167">
        <v>6.2</v>
      </c>
      <c r="E31" s="167" t="s">
        <v>1385</v>
      </c>
      <c r="F31" s="167" t="s">
        <v>262</v>
      </c>
      <c r="G31" s="168">
        <f t="shared" si="1"/>
        <v>650</v>
      </c>
      <c r="H31" s="168">
        <v>200</v>
      </c>
      <c r="I31" s="168">
        <v>350</v>
      </c>
      <c r="J31" s="168">
        <v>100</v>
      </c>
      <c r="K31" s="168">
        <f t="shared" si="2"/>
        <v>0</v>
      </c>
      <c r="L31" s="168">
        <v>0</v>
      </c>
      <c r="M31" s="168">
        <v>0</v>
      </c>
      <c r="N31" s="168">
        <v>0</v>
      </c>
      <c r="O31" s="168">
        <f t="shared" si="4"/>
        <v>650</v>
      </c>
      <c r="P31" s="168">
        <f t="shared" ref="P31:R31" si="23">H31-L31</f>
        <v>200</v>
      </c>
      <c r="Q31" s="168">
        <f t="shared" si="23"/>
        <v>350</v>
      </c>
      <c r="R31" s="168">
        <f t="shared" si="23"/>
        <v>100</v>
      </c>
      <c r="S31" s="170"/>
      <c r="T31" s="164"/>
      <c r="U31" s="164"/>
      <c r="V31" s="164"/>
      <c r="W31" s="164"/>
      <c r="X31" s="164"/>
      <c r="Y31" s="164"/>
      <c r="Z31" s="164"/>
      <c r="AA31" s="164"/>
      <c r="AB31" s="164"/>
      <c r="AC31" s="164"/>
    </row>
    <row r="32" spans="1:29" ht="13.5" customHeight="1">
      <c r="A32" s="165">
        <v>18</v>
      </c>
      <c r="B32" s="166" t="s">
        <v>263</v>
      </c>
      <c r="C32" s="167">
        <v>636</v>
      </c>
      <c r="D32" s="167">
        <v>3.66</v>
      </c>
      <c r="E32" s="167" t="s">
        <v>1385</v>
      </c>
      <c r="F32" s="167" t="s">
        <v>264</v>
      </c>
      <c r="G32" s="168">
        <f t="shared" si="1"/>
        <v>650</v>
      </c>
      <c r="H32" s="168">
        <v>200</v>
      </c>
      <c r="I32" s="168">
        <v>235</v>
      </c>
      <c r="J32" s="168">
        <v>215</v>
      </c>
      <c r="K32" s="168">
        <f t="shared" si="2"/>
        <v>65.25</v>
      </c>
      <c r="L32" s="168">
        <f t="shared" ref="L32:M32" si="24">H32*0.15</f>
        <v>30</v>
      </c>
      <c r="M32" s="168">
        <f t="shared" si="24"/>
        <v>35.25</v>
      </c>
      <c r="N32" s="168">
        <v>0</v>
      </c>
      <c r="O32" s="168">
        <f t="shared" si="4"/>
        <v>584.75</v>
      </c>
      <c r="P32" s="168">
        <f t="shared" ref="P32:R32" si="25">H32-L32</f>
        <v>170</v>
      </c>
      <c r="Q32" s="168">
        <f t="shared" si="25"/>
        <v>199.75</v>
      </c>
      <c r="R32" s="168">
        <f t="shared" si="25"/>
        <v>215</v>
      </c>
      <c r="S32" s="170" t="s">
        <v>265</v>
      </c>
      <c r="T32" s="164"/>
      <c r="U32" s="164"/>
      <c r="V32" s="164"/>
      <c r="W32" s="164"/>
      <c r="X32" s="164"/>
      <c r="Y32" s="164"/>
      <c r="Z32" s="164"/>
      <c r="AA32" s="164"/>
      <c r="AB32" s="164"/>
      <c r="AC32" s="164"/>
    </row>
    <row r="33" spans="1:29" ht="13.5" customHeight="1">
      <c r="A33" s="165">
        <v>19</v>
      </c>
      <c r="B33" s="166" t="s">
        <v>266</v>
      </c>
      <c r="C33" s="167">
        <v>636</v>
      </c>
      <c r="D33" s="167">
        <v>4.4000000000000004</v>
      </c>
      <c r="E33" s="167" t="s">
        <v>1386</v>
      </c>
      <c r="F33" s="167" t="s">
        <v>267</v>
      </c>
      <c r="G33" s="168">
        <f t="shared" si="1"/>
        <v>650</v>
      </c>
      <c r="H33" s="168">
        <v>270</v>
      </c>
      <c r="I33" s="168">
        <v>220</v>
      </c>
      <c r="J33" s="168">
        <v>160</v>
      </c>
      <c r="K33" s="168">
        <f t="shared" si="2"/>
        <v>73.5</v>
      </c>
      <c r="L33" s="168">
        <f t="shared" ref="L33:M33" si="26">H33*0.15</f>
        <v>40.5</v>
      </c>
      <c r="M33" s="168">
        <f t="shared" si="26"/>
        <v>33</v>
      </c>
      <c r="N33" s="168">
        <v>0</v>
      </c>
      <c r="O33" s="168">
        <f t="shared" si="4"/>
        <v>576.5</v>
      </c>
      <c r="P33" s="168">
        <f t="shared" ref="P33:R33" si="27">H33-L33</f>
        <v>229.5</v>
      </c>
      <c r="Q33" s="168">
        <f t="shared" si="27"/>
        <v>187</v>
      </c>
      <c r="R33" s="168">
        <f t="shared" si="27"/>
        <v>160</v>
      </c>
      <c r="S33" s="170" t="s">
        <v>268</v>
      </c>
      <c r="T33" s="164"/>
      <c r="U33" s="164"/>
      <c r="V33" s="164"/>
      <c r="W33" s="164"/>
      <c r="X33" s="164"/>
      <c r="Y33" s="164"/>
      <c r="Z33" s="164"/>
      <c r="AA33" s="164"/>
      <c r="AB33" s="164"/>
      <c r="AC33" s="164"/>
    </row>
    <row r="34" spans="1:29" ht="13.5" customHeight="1">
      <c r="A34" s="165">
        <v>20</v>
      </c>
      <c r="B34" s="166" t="s">
        <v>269</v>
      </c>
      <c r="C34" s="167">
        <v>636</v>
      </c>
      <c r="D34" s="167">
        <v>8</v>
      </c>
      <c r="E34" s="167" t="s">
        <v>1385</v>
      </c>
      <c r="F34" s="167"/>
      <c r="G34" s="168">
        <f t="shared" si="1"/>
        <v>650</v>
      </c>
      <c r="H34" s="168">
        <v>200</v>
      </c>
      <c r="I34" s="168">
        <v>350</v>
      </c>
      <c r="J34" s="168">
        <v>100</v>
      </c>
      <c r="K34" s="168">
        <f t="shared" si="2"/>
        <v>0</v>
      </c>
      <c r="L34" s="168">
        <v>0</v>
      </c>
      <c r="M34" s="168">
        <v>0</v>
      </c>
      <c r="N34" s="168">
        <v>0</v>
      </c>
      <c r="O34" s="168">
        <f t="shared" si="4"/>
        <v>650</v>
      </c>
      <c r="P34" s="168">
        <f t="shared" ref="P34:R34" si="28">H34-L34</f>
        <v>200</v>
      </c>
      <c r="Q34" s="168">
        <f t="shared" si="28"/>
        <v>350</v>
      </c>
      <c r="R34" s="168">
        <f t="shared" si="28"/>
        <v>100</v>
      </c>
      <c r="S34" s="170"/>
      <c r="T34" s="164"/>
      <c r="U34" s="164"/>
      <c r="V34" s="164"/>
      <c r="W34" s="164"/>
      <c r="X34" s="164"/>
      <c r="Y34" s="164"/>
      <c r="Z34" s="164"/>
      <c r="AA34" s="164"/>
      <c r="AB34" s="164"/>
      <c r="AC34" s="164"/>
    </row>
    <row r="35" spans="1:29" ht="13.5" customHeight="1">
      <c r="A35" s="165">
        <v>21</v>
      </c>
      <c r="B35" s="166" t="s">
        <v>270</v>
      </c>
      <c r="C35" s="167">
        <v>636</v>
      </c>
      <c r="D35" s="167">
        <v>6.56</v>
      </c>
      <c r="E35" s="167" t="s">
        <v>1385</v>
      </c>
      <c r="F35" s="167"/>
      <c r="G35" s="168">
        <f t="shared" si="1"/>
        <v>650</v>
      </c>
      <c r="H35" s="168">
        <v>200</v>
      </c>
      <c r="I35" s="168">
        <v>350</v>
      </c>
      <c r="J35" s="168">
        <v>100</v>
      </c>
      <c r="K35" s="168">
        <f t="shared" si="2"/>
        <v>0</v>
      </c>
      <c r="L35" s="168">
        <v>0</v>
      </c>
      <c r="M35" s="168">
        <v>0</v>
      </c>
      <c r="N35" s="168">
        <v>0</v>
      </c>
      <c r="O35" s="168">
        <f t="shared" si="4"/>
        <v>650</v>
      </c>
      <c r="P35" s="168">
        <f t="shared" ref="P35:R35" si="29">H35-L35</f>
        <v>200</v>
      </c>
      <c r="Q35" s="168">
        <f t="shared" si="29"/>
        <v>350</v>
      </c>
      <c r="R35" s="168">
        <f t="shared" si="29"/>
        <v>100</v>
      </c>
      <c r="S35" s="170"/>
      <c r="T35" s="164"/>
      <c r="U35" s="164"/>
      <c r="V35" s="164"/>
      <c r="W35" s="164"/>
      <c r="X35" s="164"/>
      <c r="Y35" s="164"/>
      <c r="Z35" s="164"/>
      <c r="AA35" s="164"/>
      <c r="AB35" s="164"/>
      <c r="AC35" s="164"/>
    </row>
    <row r="36" spans="1:29" ht="13.5" customHeight="1">
      <c r="A36" s="165">
        <v>22</v>
      </c>
      <c r="B36" s="166" t="s">
        <v>271</v>
      </c>
      <c r="C36" s="167">
        <v>636</v>
      </c>
      <c r="D36" s="167">
        <v>4.4000000000000004</v>
      </c>
      <c r="E36" s="167" t="s">
        <v>1385</v>
      </c>
      <c r="F36" s="167"/>
      <c r="G36" s="168">
        <f t="shared" si="1"/>
        <v>650</v>
      </c>
      <c r="H36" s="168">
        <v>200</v>
      </c>
      <c r="I36" s="168">
        <v>295</v>
      </c>
      <c r="J36" s="168">
        <v>155</v>
      </c>
      <c r="K36" s="168">
        <f t="shared" si="2"/>
        <v>0</v>
      </c>
      <c r="L36" s="168">
        <v>0</v>
      </c>
      <c r="M36" s="168">
        <v>0</v>
      </c>
      <c r="N36" s="168">
        <v>0</v>
      </c>
      <c r="O36" s="168">
        <f t="shared" si="4"/>
        <v>650</v>
      </c>
      <c r="P36" s="168">
        <f t="shared" ref="P36:R36" si="30">H36-L36</f>
        <v>200</v>
      </c>
      <c r="Q36" s="168">
        <f t="shared" si="30"/>
        <v>295</v>
      </c>
      <c r="R36" s="168">
        <f t="shared" si="30"/>
        <v>155</v>
      </c>
      <c r="S36" s="170"/>
      <c r="T36" s="164"/>
      <c r="U36" s="164"/>
      <c r="V36" s="164"/>
      <c r="W36" s="164"/>
      <c r="X36" s="164"/>
      <c r="Y36" s="164"/>
      <c r="Z36" s="164"/>
      <c r="AA36" s="164"/>
      <c r="AB36" s="164"/>
      <c r="AC36" s="164"/>
    </row>
    <row r="37" spans="1:29" ht="13.5" customHeight="1">
      <c r="A37" s="165">
        <v>23</v>
      </c>
      <c r="B37" s="166" t="s">
        <v>272</v>
      </c>
      <c r="C37" s="167">
        <v>636</v>
      </c>
      <c r="D37" s="167">
        <v>3.33</v>
      </c>
      <c r="E37" s="167"/>
      <c r="F37" s="167"/>
      <c r="G37" s="168">
        <f t="shared" si="1"/>
        <v>0</v>
      </c>
      <c r="H37" s="168">
        <v>0</v>
      </c>
      <c r="I37" s="168">
        <v>0</v>
      </c>
      <c r="J37" s="168">
        <v>0</v>
      </c>
      <c r="K37" s="168">
        <f t="shared" si="2"/>
        <v>0</v>
      </c>
      <c r="L37" s="168">
        <v>0</v>
      </c>
      <c r="M37" s="168">
        <v>0</v>
      </c>
      <c r="N37" s="168">
        <v>0</v>
      </c>
      <c r="O37" s="168">
        <f t="shared" si="4"/>
        <v>0</v>
      </c>
      <c r="P37" s="168">
        <f t="shared" ref="P37:R37" si="31">H37-L37</f>
        <v>0</v>
      </c>
      <c r="Q37" s="168">
        <f t="shared" si="31"/>
        <v>0</v>
      </c>
      <c r="R37" s="168">
        <f t="shared" si="31"/>
        <v>0</v>
      </c>
      <c r="S37" s="170" t="s">
        <v>273</v>
      </c>
      <c r="T37" s="164"/>
      <c r="U37" s="164"/>
      <c r="V37" s="164"/>
      <c r="W37" s="164"/>
      <c r="X37" s="164"/>
      <c r="Y37" s="164"/>
      <c r="Z37" s="164"/>
      <c r="AA37" s="164"/>
      <c r="AB37" s="164"/>
      <c r="AC37" s="164"/>
    </row>
    <row r="38" spans="1:29" ht="13.5" customHeight="1">
      <c r="A38" s="165">
        <v>25</v>
      </c>
      <c r="B38" s="166" t="s">
        <v>274</v>
      </c>
      <c r="C38" s="167">
        <v>636</v>
      </c>
      <c r="D38" s="167">
        <v>4.4000000000000004</v>
      </c>
      <c r="E38" s="167" t="s">
        <v>1386</v>
      </c>
      <c r="F38" s="167"/>
      <c r="G38" s="168">
        <v>650</v>
      </c>
      <c r="H38" s="168">
        <v>270</v>
      </c>
      <c r="I38" s="168">
        <v>220</v>
      </c>
      <c r="J38" s="168">
        <v>160</v>
      </c>
      <c r="K38" s="169">
        <v>0</v>
      </c>
      <c r="L38" s="169">
        <v>0</v>
      </c>
      <c r="M38" s="169">
        <v>0</v>
      </c>
      <c r="N38" s="168"/>
      <c r="O38" s="168">
        <f t="shared" si="4"/>
        <v>650</v>
      </c>
      <c r="P38" s="168">
        <f t="shared" ref="P38:R38" si="32">H38-L38</f>
        <v>270</v>
      </c>
      <c r="Q38" s="168">
        <f t="shared" si="32"/>
        <v>220</v>
      </c>
      <c r="R38" s="168">
        <f t="shared" si="32"/>
        <v>160</v>
      </c>
      <c r="S38" s="170"/>
      <c r="T38" s="164"/>
      <c r="U38" s="164"/>
      <c r="V38" s="164"/>
      <c r="W38" s="164"/>
      <c r="X38" s="164"/>
      <c r="Y38" s="164"/>
      <c r="Z38" s="164"/>
      <c r="AA38" s="164"/>
      <c r="AB38" s="164"/>
      <c r="AC38" s="164"/>
    </row>
    <row r="39" spans="1:29" ht="13.5" customHeight="1">
      <c r="A39" s="165">
        <v>24</v>
      </c>
      <c r="B39" s="166" t="s">
        <v>275</v>
      </c>
      <c r="C39" s="167">
        <v>636</v>
      </c>
      <c r="D39" s="167">
        <v>6.56</v>
      </c>
      <c r="E39" s="167" t="s">
        <v>1386</v>
      </c>
      <c r="F39" s="167"/>
      <c r="G39" s="168">
        <v>650</v>
      </c>
      <c r="H39" s="168">
        <v>270</v>
      </c>
      <c r="I39" s="168">
        <v>260</v>
      </c>
      <c r="J39" s="168">
        <v>120</v>
      </c>
      <c r="K39" s="168">
        <f>L39+M39+N39</f>
        <v>0</v>
      </c>
      <c r="L39" s="168">
        <v>0</v>
      </c>
      <c r="M39" s="168">
        <v>0</v>
      </c>
      <c r="N39" s="168"/>
      <c r="O39" s="168">
        <f t="shared" si="4"/>
        <v>650</v>
      </c>
      <c r="P39" s="168">
        <f t="shared" ref="P39:R39" si="33">H39-L39</f>
        <v>270</v>
      </c>
      <c r="Q39" s="168">
        <f t="shared" si="33"/>
        <v>260</v>
      </c>
      <c r="R39" s="168">
        <f t="shared" si="33"/>
        <v>120</v>
      </c>
      <c r="S39" s="170"/>
      <c r="T39" s="164"/>
      <c r="U39" s="164"/>
      <c r="V39" s="164"/>
      <c r="W39" s="164"/>
      <c r="X39" s="164"/>
      <c r="Y39" s="164"/>
      <c r="Z39" s="164"/>
      <c r="AA39" s="164"/>
      <c r="AB39" s="164"/>
      <c r="AC39" s="164"/>
    </row>
    <row r="40" spans="1:29" ht="13.5" customHeight="1">
      <c r="A40" s="165">
        <v>26</v>
      </c>
      <c r="B40" s="166" t="s">
        <v>276</v>
      </c>
      <c r="C40" s="167">
        <v>636</v>
      </c>
      <c r="D40" s="167">
        <v>4.4000000000000004</v>
      </c>
      <c r="E40" s="167" t="s">
        <v>1386</v>
      </c>
      <c r="F40" s="167"/>
      <c r="G40" s="168">
        <v>650</v>
      </c>
      <c r="H40" s="168">
        <v>270</v>
      </c>
      <c r="I40" s="168">
        <v>220</v>
      </c>
      <c r="J40" s="168">
        <v>160</v>
      </c>
      <c r="K40" s="169">
        <v>0</v>
      </c>
      <c r="L40" s="169">
        <v>0</v>
      </c>
      <c r="M40" s="169">
        <v>0</v>
      </c>
      <c r="N40" s="168"/>
      <c r="O40" s="168">
        <f t="shared" si="4"/>
        <v>650</v>
      </c>
      <c r="P40" s="168">
        <f t="shared" ref="P40:R40" si="34">H40-L40</f>
        <v>270</v>
      </c>
      <c r="Q40" s="168">
        <f t="shared" si="34"/>
        <v>220</v>
      </c>
      <c r="R40" s="168">
        <f t="shared" si="34"/>
        <v>160</v>
      </c>
      <c r="S40" s="170"/>
      <c r="T40" s="164"/>
      <c r="U40" s="164"/>
      <c r="V40" s="164"/>
      <c r="W40" s="164"/>
      <c r="X40" s="164"/>
      <c r="Y40" s="164"/>
      <c r="Z40" s="164"/>
      <c r="AA40" s="164"/>
      <c r="AB40" s="164"/>
      <c r="AC40" s="164"/>
    </row>
    <row r="41" spans="1:29" ht="13.5" customHeight="1">
      <c r="A41" s="165">
        <v>27</v>
      </c>
      <c r="B41" s="166" t="s">
        <v>277</v>
      </c>
      <c r="C41" s="167">
        <v>636</v>
      </c>
      <c r="D41" s="167">
        <v>5.42</v>
      </c>
      <c r="E41" s="167" t="s">
        <v>1386</v>
      </c>
      <c r="F41" s="167"/>
      <c r="G41" s="168">
        <v>650</v>
      </c>
      <c r="H41" s="168">
        <v>270</v>
      </c>
      <c r="I41" s="168">
        <v>220</v>
      </c>
      <c r="J41" s="168">
        <v>160</v>
      </c>
      <c r="K41" s="169">
        <v>0</v>
      </c>
      <c r="L41" s="169">
        <v>0</v>
      </c>
      <c r="M41" s="169">
        <v>0</v>
      </c>
      <c r="N41" s="168"/>
      <c r="O41" s="168">
        <f t="shared" si="4"/>
        <v>650</v>
      </c>
      <c r="P41" s="168">
        <f t="shared" ref="P41:R41" si="35">H41-L41</f>
        <v>270</v>
      </c>
      <c r="Q41" s="168">
        <f t="shared" si="35"/>
        <v>220</v>
      </c>
      <c r="R41" s="168">
        <f t="shared" si="35"/>
        <v>160</v>
      </c>
      <c r="S41" s="170"/>
      <c r="T41" s="164"/>
      <c r="U41" s="164"/>
      <c r="V41" s="164"/>
      <c r="W41" s="164"/>
      <c r="X41" s="164"/>
      <c r="Y41" s="164"/>
      <c r="Z41" s="164"/>
      <c r="AA41" s="164"/>
      <c r="AB41" s="164"/>
      <c r="AC41" s="164"/>
    </row>
    <row r="42" spans="1:29" ht="38.25" customHeight="1">
      <c r="A42" s="774" t="s">
        <v>278</v>
      </c>
      <c r="B42" s="775"/>
      <c r="C42" s="171"/>
      <c r="D42" s="171"/>
      <c r="E42" s="171"/>
      <c r="F42" s="172"/>
      <c r="G42" s="173">
        <f t="shared" ref="G42:R42" si="36">G14</f>
        <v>15600</v>
      </c>
      <c r="H42" s="173">
        <f t="shared" si="36"/>
        <v>5860</v>
      </c>
      <c r="I42" s="173">
        <f t="shared" si="36"/>
        <v>6285</v>
      </c>
      <c r="J42" s="173">
        <f t="shared" si="36"/>
        <v>3455</v>
      </c>
      <c r="K42" s="173">
        <f t="shared" si="36"/>
        <v>319.25</v>
      </c>
      <c r="L42" s="173">
        <f t="shared" si="36"/>
        <v>140.5</v>
      </c>
      <c r="M42" s="173">
        <f t="shared" si="36"/>
        <v>178.75</v>
      </c>
      <c r="N42" s="173">
        <f t="shared" si="36"/>
        <v>0</v>
      </c>
      <c r="O42" s="173">
        <f t="shared" si="36"/>
        <v>15280.75</v>
      </c>
      <c r="P42" s="173">
        <f t="shared" si="36"/>
        <v>5719.5</v>
      </c>
      <c r="Q42" s="173">
        <f t="shared" si="36"/>
        <v>6106.25</v>
      </c>
      <c r="R42" s="173">
        <f t="shared" si="36"/>
        <v>3455</v>
      </c>
      <c r="S42" s="174"/>
      <c r="T42" s="175" t="s">
        <v>279</v>
      </c>
      <c r="U42" s="164"/>
      <c r="V42" s="164"/>
      <c r="W42" s="164"/>
      <c r="X42" s="164"/>
      <c r="Y42" s="164"/>
      <c r="Z42" s="164"/>
      <c r="AA42" s="164"/>
      <c r="AB42" s="164"/>
      <c r="AC42" s="164"/>
    </row>
    <row r="43" spans="1:29" ht="13.5" customHeight="1">
      <c r="A43" s="96"/>
      <c r="B43" s="75"/>
      <c r="C43" s="75"/>
      <c r="D43" s="75"/>
      <c r="E43" s="75"/>
      <c r="F43" s="75"/>
      <c r="G43" s="767" t="s">
        <v>280</v>
      </c>
      <c r="H43" s="768"/>
      <c r="I43" s="768"/>
      <c r="J43" s="768"/>
      <c r="K43" s="768"/>
      <c r="L43" s="768"/>
      <c r="M43" s="768"/>
      <c r="N43" s="768"/>
      <c r="O43" s="768"/>
      <c r="P43" s="768"/>
      <c r="Q43" s="768"/>
      <c r="R43" s="768"/>
      <c r="S43" s="768"/>
    </row>
    <row r="44" spans="1:29" ht="13.5" customHeight="1">
      <c r="A44" s="96"/>
      <c r="B44" s="176"/>
      <c r="C44" s="75"/>
      <c r="D44" s="75"/>
      <c r="E44" s="75"/>
      <c r="F44" s="75"/>
      <c r="H44" s="177"/>
      <c r="I44" s="177"/>
      <c r="J44" s="177"/>
      <c r="K44" s="177"/>
      <c r="L44" s="177"/>
      <c r="M44" s="177"/>
      <c r="N44" s="177"/>
      <c r="O44" s="177"/>
      <c r="P44" s="766" t="s">
        <v>281</v>
      </c>
      <c r="Q44" s="751"/>
      <c r="R44" s="751"/>
      <c r="S44" s="751"/>
    </row>
    <row r="45" spans="1:29" ht="81.75" customHeight="1">
      <c r="A45" s="777" t="s">
        <v>282</v>
      </c>
      <c r="B45" s="751"/>
      <c r="C45" s="751"/>
      <c r="D45" s="751"/>
      <c r="E45" s="751"/>
      <c r="F45" s="751"/>
      <c r="G45" s="751"/>
      <c r="H45" s="751"/>
      <c r="I45" s="751"/>
      <c r="J45" s="751"/>
      <c r="K45" s="751"/>
      <c r="L45" s="751"/>
      <c r="M45" s="751"/>
      <c r="N45" s="751"/>
      <c r="O45" s="751"/>
      <c r="P45" s="76"/>
      <c r="Q45" s="76"/>
      <c r="R45" s="76"/>
      <c r="S45" s="76"/>
    </row>
    <row r="46" spans="1:29" ht="13.5" customHeight="1">
      <c r="A46" s="96"/>
      <c r="B46" s="178"/>
      <c r="C46" s="75"/>
      <c r="D46" s="75"/>
      <c r="E46" s="75"/>
      <c r="F46" s="75"/>
      <c r="G46" s="766"/>
      <c r="H46" s="751"/>
      <c r="I46" s="751"/>
      <c r="J46" s="751"/>
      <c r="K46" s="751"/>
      <c r="L46" s="751"/>
      <c r="M46" s="751"/>
      <c r="N46" s="751"/>
      <c r="O46" s="751"/>
      <c r="P46" s="751"/>
      <c r="Q46" s="751"/>
      <c r="R46" s="751"/>
      <c r="S46" s="751"/>
    </row>
    <row r="47" spans="1:29" ht="13.5" customHeight="1">
      <c r="A47" s="96"/>
      <c r="B47" s="75"/>
      <c r="C47" s="75"/>
      <c r="D47" s="75"/>
      <c r="E47" s="75"/>
      <c r="F47" s="75"/>
      <c r="G47" s="778"/>
      <c r="H47" s="751"/>
      <c r="I47" s="751"/>
      <c r="J47" s="751"/>
      <c r="K47" s="751"/>
      <c r="L47" s="751"/>
      <c r="M47" s="751"/>
      <c r="N47" s="751"/>
      <c r="O47" s="751"/>
      <c r="P47" s="751"/>
      <c r="Q47" s="751"/>
      <c r="R47" s="751"/>
      <c r="S47" s="751"/>
    </row>
    <row r="48" spans="1:29" ht="13.5" customHeight="1">
      <c r="A48" s="108"/>
      <c r="B48" s="109"/>
      <c r="C48" s="109"/>
      <c r="D48" s="109"/>
      <c r="E48" s="109"/>
      <c r="F48" s="109"/>
    </row>
    <row r="49" spans="1:6" ht="13.5" customHeight="1">
      <c r="A49" s="108"/>
      <c r="B49" s="109"/>
      <c r="C49" s="109"/>
      <c r="D49" s="109"/>
      <c r="E49" s="109"/>
      <c r="F49" s="109"/>
    </row>
    <row r="50" spans="1:6" ht="13.5" customHeight="1">
      <c r="A50" s="108"/>
      <c r="B50" s="109"/>
      <c r="C50" s="109"/>
      <c r="D50" s="109"/>
      <c r="E50" s="109"/>
      <c r="F50" s="109"/>
    </row>
    <row r="51" spans="1:6" ht="13.5" customHeight="1">
      <c r="A51" s="108"/>
      <c r="B51" s="109"/>
      <c r="C51" s="109"/>
      <c r="D51" s="109"/>
      <c r="E51" s="109"/>
      <c r="F51" s="109"/>
    </row>
    <row r="52" spans="1:6" ht="13.5" customHeight="1">
      <c r="A52" s="108"/>
      <c r="B52" s="109"/>
      <c r="C52" s="109"/>
      <c r="D52" s="109"/>
      <c r="E52" s="109"/>
      <c r="F52" s="109"/>
    </row>
    <row r="53" spans="1:6" ht="13.5" customHeight="1">
      <c r="A53" s="108"/>
      <c r="B53" s="109"/>
      <c r="C53" s="109"/>
      <c r="D53" s="109"/>
      <c r="E53" s="109"/>
      <c r="F53" s="109"/>
    </row>
    <row r="54" spans="1:6" ht="13.5" customHeight="1">
      <c r="A54" s="108"/>
      <c r="B54" s="109"/>
      <c r="C54" s="109"/>
      <c r="D54" s="109"/>
      <c r="E54" s="109"/>
      <c r="F54" s="109"/>
    </row>
    <row r="55" spans="1:6" ht="13.5" customHeight="1">
      <c r="A55" s="108"/>
      <c r="B55" s="109"/>
      <c r="C55" s="109"/>
      <c r="D55" s="109"/>
      <c r="E55" s="109"/>
      <c r="F55" s="109"/>
    </row>
    <row r="56" spans="1:6" ht="13.5" customHeight="1">
      <c r="A56" s="108"/>
      <c r="B56" s="109"/>
      <c r="C56" s="109"/>
      <c r="D56" s="109"/>
      <c r="E56" s="109"/>
      <c r="F56" s="109"/>
    </row>
    <row r="57" spans="1:6" ht="13.5" customHeight="1">
      <c r="A57" s="108"/>
      <c r="B57" s="109"/>
      <c r="C57" s="109"/>
      <c r="D57" s="109"/>
      <c r="E57" s="109"/>
      <c r="F57" s="109"/>
    </row>
    <row r="58" spans="1:6" ht="13.5" customHeight="1">
      <c r="A58" s="108"/>
      <c r="B58" s="109"/>
      <c r="C58" s="109"/>
      <c r="D58" s="109"/>
      <c r="E58" s="109"/>
      <c r="F58" s="109"/>
    </row>
    <row r="59" spans="1:6" ht="13.5" customHeight="1">
      <c r="A59" s="108"/>
      <c r="B59" s="109"/>
      <c r="C59" s="109"/>
      <c r="D59" s="109"/>
      <c r="E59" s="109"/>
      <c r="F59" s="109"/>
    </row>
    <row r="60" spans="1:6" ht="13.5" customHeight="1">
      <c r="A60" s="108"/>
      <c r="B60" s="109"/>
      <c r="C60" s="109"/>
      <c r="D60" s="109"/>
      <c r="E60" s="109"/>
      <c r="F60" s="109"/>
    </row>
    <row r="61" spans="1:6" ht="13.5" customHeight="1">
      <c r="A61" s="108"/>
      <c r="B61" s="109"/>
      <c r="C61" s="109"/>
      <c r="D61" s="109"/>
      <c r="E61" s="109"/>
      <c r="F61" s="109"/>
    </row>
    <row r="62" spans="1:6" ht="13.5" customHeight="1">
      <c r="A62" s="108"/>
      <c r="B62" s="109"/>
      <c r="C62" s="109"/>
      <c r="D62" s="109"/>
      <c r="E62" s="109"/>
      <c r="F62" s="109"/>
    </row>
    <row r="63" spans="1:6" ht="13.5" customHeight="1">
      <c r="A63" s="108"/>
      <c r="B63" s="109"/>
      <c r="C63" s="109"/>
      <c r="D63" s="109"/>
      <c r="E63" s="109"/>
      <c r="F63" s="109"/>
    </row>
    <row r="64" spans="1:6" ht="13.5" customHeight="1">
      <c r="A64" s="108"/>
      <c r="B64" s="109"/>
      <c r="C64" s="109"/>
      <c r="D64" s="109"/>
      <c r="E64" s="109"/>
      <c r="F64" s="109"/>
    </row>
    <row r="65" spans="1:6" ht="13.5" customHeight="1">
      <c r="A65" s="108"/>
      <c r="B65" s="109"/>
      <c r="C65" s="109"/>
      <c r="D65" s="109"/>
      <c r="E65" s="109"/>
      <c r="F65" s="109"/>
    </row>
    <row r="66" spans="1:6" ht="13.5" customHeight="1">
      <c r="A66" s="108"/>
      <c r="B66" s="109"/>
      <c r="C66" s="109"/>
      <c r="D66" s="109"/>
      <c r="E66" s="109"/>
      <c r="F66" s="109"/>
    </row>
    <row r="67" spans="1:6" ht="13.5" customHeight="1">
      <c r="A67" s="108"/>
      <c r="B67" s="109"/>
      <c r="C67" s="109"/>
      <c r="D67" s="109"/>
      <c r="E67" s="109"/>
      <c r="F67" s="109"/>
    </row>
    <row r="68" spans="1:6" ht="13.5" customHeight="1">
      <c r="A68" s="108"/>
      <c r="B68" s="109"/>
      <c r="C68" s="109"/>
      <c r="D68" s="109"/>
      <c r="E68" s="109"/>
      <c r="F68" s="109"/>
    </row>
    <row r="69" spans="1:6" ht="13.5" customHeight="1">
      <c r="A69" s="108"/>
      <c r="B69" s="109"/>
      <c r="C69" s="109"/>
      <c r="D69" s="109"/>
      <c r="E69" s="109"/>
      <c r="F69" s="109"/>
    </row>
    <row r="70" spans="1:6" ht="13.5" customHeight="1">
      <c r="A70" s="108"/>
      <c r="B70" s="109"/>
      <c r="C70" s="109"/>
      <c r="D70" s="109"/>
      <c r="E70" s="109"/>
      <c r="F70" s="109"/>
    </row>
    <row r="71" spans="1:6" ht="13.5" customHeight="1">
      <c r="A71" s="108"/>
      <c r="B71" s="109"/>
      <c r="C71" s="109"/>
      <c r="D71" s="109"/>
      <c r="E71" s="109"/>
      <c r="F71" s="109"/>
    </row>
    <row r="72" spans="1:6" ht="13.5" customHeight="1">
      <c r="A72" s="108"/>
      <c r="B72" s="109"/>
      <c r="C72" s="109"/>
      <c r="D72" s="109"/>
      <c r="E72" s="109"/>
      <c r="F72" s="109"/>
    </row>
    <row r="73" spans="1:6" ht="13.5" customHeight="1">
      <c r="A73" s="108"/>
      <c r="B73" s="109"/>
      <c r="C73" s="109"/>
      <c r="D73" s="109"/>
      <c r="E73" s="109"/>
      <c r="F73" s="109"/>
    </row>
    <row r="74" spans="1:6" ht="13.5" customHeight="1">
      <c r="A74" s="108"/>
      <c r="B74" s="109"/>
      <c r="C74" s="109"/>
      <c r="D74" s="109"/>
      <c r="E74" s="109"/>
      <c r="F74" s="109"/>
    </row>
    <row r="75" spans="1:6" ht="13.5" customHeight="1">
      <c r="A75" s="108"/>
      <c r="B75" s="109"/>
      <c r="C75" s="109"/>
      <c r="D75" s="109"/>
      <c r="E75" s="109"/>
      <c r="F75" s="109"/>
    </row>
    <row r="76" spans="1:6" ht="13.5" customHeight="1">
      <c r="A76" s="108"/>
      <c r="B76" s="109"/>
      <c r="C76" s="109"/>
      <c r="D76" s="109"/>
      <c r="E76" s="109"/>
      <c r="F76" s="109"/>
    </row>
    <row r="77" spans="1:6" ht="13.5" customHeight="1">
      <c r="A77" s="108"/>
      <c r="B77" s="109"/>
      <c r="C77" s="109"/>
      <c r="D77" s="109"/>
      <c r="E77" s="109"/>
      <c r="F77" s="109"/>
    </row>
    <row r="78" spans="1:6" ht="13.5" customHeight="1">
      <c r="A78" s="108"/>
      <c r="B78" s="109"/>
      <c r="C78" s="109"/>
      <c r="D78" s="109"/>
      <c r="E78" s="109"/>
      <c r="F78" s="109"/>
    </row>
    <row r="79" spans="1:6" ht="13.5" customHeight="1">
      <c r="A79" s="108"/>
      <c r="B79" s="109"/>
      <c r="C79" s="109"/>
      <c r="D79" s="109"/>
      <c r="E79" s="109"/>
      <c r="F79" s="109"/>
    </row>
    <row r="80" spans="1:6" ht="13.5" customHeight="1">
      <c r="A80" s="108"/>
      <c r="B80" s="109"/>
      <c r="C80" s="109"/>
      <c r="D80" s="109"/>
      <c r="E80" s="109"/>
      <c r="F80" s="109"/>
    </row>
    <row r="81" spans="1:6" ht="13.5" customHeight="1">
      <c r="A81" s="108"/>
      <c r="B81" s="109"/>
      <c r="C81" s="109"/>
      <c r="D81" s="109"/>
      <c r="E81" s="109"/>
      <c r="F81" s="109"/>
    </row>
    <row r="82" spans="1:6" ht="13.5" customHeight="1">
      <c r="A82" s="108"/>
      <c r="B82" s="109"/>
      <c r="C82" s="109"/>
      <c r="D82" s="109"/>
      <c r="E82" s="109"/>
      <c r="F82" s="109"/>
    </row>
    <row r="83" spans="1:6" ht="13.5" customHeight="1">
      <c r="A83" s="108"/>
      <c r="B83" s="109"/>
      <c r="C83" s="109"/>
      <c r="D83" s="109"/>
      <c r="E83" s="109"/>
      <c r="F83" s="109"/>
    </row>
    <row r="84" spans="1:6" ht="13.5" customHeight="1">
      <c r="A84" s="108"/>
      <c r="B84" s="109"/>
      <c r="C84" s="109"/>
      <c r="D84" s="109"/>
      <c r="E84" s="109"/>
      <c r="F84" s="109"/>
    </row>
    <row r="85" spans="1:6" ht="13.5" customHeight="1">
      <c r="A85" s="108"/>
      <c r="B85" s="109"/>
      <c r="C85" s="109"/>
      <c r="D85" s="109"/>
      <c r="E85" s="109"/>
      <c r="F85" s="109"/>
    </row>
    <row r="86" spans="1:6" ht="13.5" customHeight="1">
      <c r="A86" s="108"/>
      <c r="B86" s="109"/>
      <c r="C86" s="109"/>
      <c r="D86" s="109"/>
      <c r="E86" s="109"/>
      <c r="F86" s="109"/>
    </row>
    <row r="87" spans="1:6" ht="13.5" customHeight="1">
      <c r="A87" s="108"/>
      <c r="B87" s="109"/>
      <c r="C87" s="109"/>
      <c r="D87" s="109"/>
      <c r="E87" s="109"/>
      <c r="F87" s="109"/>
    </row>
    <row r="88" spans="1:6" ht="13.5" customHeight="1">
      <c r="A88" s="108"/>
      <c r="B88" s="109"/>
      <c r="C88" s="109"/>
      <c r="D88" s="109"/>
      <c r="E88" s="109"/>
      <c r="F88" s="109"/>
    </row>
    <row r="89" spans="1:6" ht="13.5" customHeight="1">
      <c r="A89" s="108"/>
      <c r="B89" s="109"/>
      <c r="C89" s="109"/>
      <c r="D89" s="109"/>
      <c r="E89" s="109"/>
      <c r="F89" s="109"/>
    </row>
    <row r="90" spans="1:6" ht="13.5" customHeight="1">
      <c r="A90" s="108"/>
      <c r="B90" s="109"/>
      <c r="C90" s="109"/>
      <c r="D90" s="109"/>
      <c r="E90" s="109"/>
      <c r="F90" s="109"/>
    </row>
    <row r="91" spans="1:6" ht="13.5" customHeight="1">
      <c r="A91" s="108"/>
      <c r="B91" s="109"/>
      <c r="C91" s="109"/>
      <c r="D91" s="109"/>
      <c r="E91" s="109"/>
      <c r="F91" s="109"/>
    </row>
    <row r="92" spans="1:6" ht="13.5" customHeight="1">
      <c r="A92" s="108"/>
      <c r="B92" s="109"/>
      <c r="C92" s="109"/>
      <c r="D92" s="109"/>
      <c r="E92" s="109"/>
      <c r="F92" s="109"/>
    </row>
    <row r="93" spans="1:6" ht="13.5" customHeight="1">
      <c r="A93" s="108"/>
      <c r="B93" s="109"/>
      <c r="C93" s="109"/>
      <c r="D93" s="109"/>
      <c r="E93" s="109"/>
      <c r="F93" s="109"/>
    </row>
    <row r="94" spans="1:6" ht="13.5" customHeight="1">
      <c r="A94" s="108"/>
      <c r="B94" s="109"/>
      <c r="C94" s="109"/>
      <c r="D94" s="109"/>
      <c r="E94" s="109"/>
      <c r="F94" s="109"/>
    </row>
    <row r="95" spans="1:6" ht="13.5" customHeight="1">
      <c r="A95" s="108"/>
      <c r="B95" s="109"/>
      <c r="C95" s="109"/>
      <c r="D95" s="109"/>
      <c r="E95" s="109"/>
      <c r="F95" s="109"/>
    </row>
    <row r="96" spans="1:6" ht="13.5" customHeight="1">
      <c r="A96" s="108"/>
      <c r="B96" s="109"/>
      <c r="C96" s="109"/>
      <c r="D96" s="109"/>
      <c r="E96" s="109"/>
      <c r="F96" s="109"/>
    </row>
    <row r="97" spans="1:6" ht="13.5" customHeight="1">
      <c r="A97" s="108"/>
      <c r="B97" s="109"/>
      <c r="C97" s="109"/>
      <c r="D97" s="109"/>
      <c r="E97" s="109"/>
      <c r="F97" s="109"/>
    </row>
    <row r="98" spans="1:6" ht="13.5" customHeight="1">
      <c r="A98" s="108"/>
      <c r="B98" s="109"/>
      <c r="C98" s="109"/>
      <c r="D98" s="109"/>
      <c r="E98" s="109"/>
      <c r="F98" s="109"/>
    </row>
    <row r="99" spans="1:6" ht="13.5" customHeight="1">
      <c r="A99" s="108"/>
      <c r="B99" s="109"/>
      <c r="C99" s="109"/>
      <c r="D99" s="109"/>
      <c r="E99" s="109"/>
      <c r="F99" s="109"/>
    </row>
    <row r="100" spans="1:6" ht="13.5" customHeight="1">
      <c r="A100" s="108"/>
      <c r="B100" s="109"/>
      <c r="C100" s="109"/>
      <c r="D100" s="109"/>
      <c r="E100" s="109"/>
      <c r="F100" s="109"/>
    </row>
    <row r="101" spans="1:6" ht="13.5" customHeight="1">
      <c r="A101" s="108"/>
      <c r="B101" s="109"/>
      <c r="C101" s="109"/>
      <c r="D101" s="109"/>
      <c r="E101" s="109"/>
      <c r="F101" s="109"/>
    </row>
    <row r="102" spans="1:6" ht="13.5" customHeight="1">
      <c r="A102" s="108"/>
      <c r="B102" s="109"/>
      <c r="C102" s="109"/>
      <c r="D102" s="109"/>
      <c r="E102" s="109"/>
      <c r="F102" s="109"/>
    </row>
    <row r="103" spans="1:6" ht="13.5" customHeight="1">
      <c r="A103" s="108"/>
      <c r="B103" s="109"/>
      <c r="C103" s="109"/>
      <c r="D103" s="109"/>
      <c r="E103" s="109"/>
      <c r="F103" s="109"/>
    </row>
    <row r="104" spans="1:6" ht="13.5" customHeight="1">
      <c r="A104" s="108"/>
      <c r="B104" s="109"/>
      <c r="C104" s="109"/>
      <c r="D104" s="109"/>
      <c r="E104" s="109"/>
      <c r="F104" s="109"/>
    </row>
    <row r="105" spans="1:6" ht="13.5" customHeight="1">
      <c r="A105" s="108"/>
      <c r="B105" s="109"/>
      <c r="C105" s="109"/>
      <c r="D105" s="109"/>
      <c r="E105" s="109"/>
      <c r="F105" s="109"/>
    </row>
    <row r="106" spans="1:6" ht="13.5" customHeight="1">
      <c r="A106" s="108"/>
      <c r="B106" s="109"/>
      <c r="C106" s="109"/>
      <c r="D106" s="109"/>
      <c r="E106" s="109"/>
      <c r="F106" s="109"/>
    </row>
    <row r="107" spans="1:6" ht="13.5" customHeight="1">
      <c r="A107" s="108"/>
      <c r="B107" s="109"/>
      <c r="C107" s="109"/>
      <c r="D107" s="109"/>
      <c r="E107" s="109"/>
      <c r="F107" s="109"/>
    </row>
    <row r="108" spans="1:6" ht="13.5" customHeight="1">
      <c r="A108" s="108"/>
      <c r="B108" s="109"/>
      <c r="C108" s="109"/>
      <c r="D108" s="109"/>
      <c r="E108" s="109"/>
      <c r="F108" s="109"/>
    </row>
    <row r="109" spans="1:6" ht="13.5" customHeight="1">
      <c r="A109" s="108"/>
      <c r="B109" s="109"/>
      <c r="C109" s="109"/>
      <c r="D109" s="109"/>
      <c r="E109" s="109"/>
      <c r="F109" s="109"/>
    </row>
    <row r="110" spans="1:6" ht="13.5" customHeight="1">
      <c r="A110" s="108"/>
      <c r="B110" s="109"/>
      <c r="C110" s="109"/>
      <c r="D110" s="109"/>
      <c r="E110" s="109"/>
      <c r="F110" s="109"/>
    </row>
    <row r="111" spans="1:6" ht="13.5" customHeight="1">
      <c r="A111" s="108"/>
      <c r="B111" s="109"/>
      <c r="C111" s="109"/>
      <c r="D111" s="109"/>
      <c r="E111" s="109"/>
      <c r="F111" s="109"/>
    </row>
    <row r="112" spans="1:6" ht="13.5" customHeight="1">
      <c r="A112" s="108"/>
      <c r="B112" s="109"/>
      <c r="C112" s="109"/>
      <c r="D112" s="109"/>
      <c r="E112" s="109"/>
      <c r="F112" s="109"/>
    </row>
    <row r="113" spans="1:6" ht="13.5" customHeight="1">
      <c r="A113" s="108"/>
      <c r="B113" s="109"/>
      <c r="C113" s="109"/>
      <c r="D113" s="109"/>
      <c r="E113" s="109"/>
      <c r="F113" s="109"/>
    </row>
    <row r="114" spans="1:6" ht="13.5" customHeight="1">
      <c r="A114" s="108"/>
      <c r="B114" s="109"/>
      <c r="C114" s="109"/>
      <c r="D114" s="109"/>
      <c r="E114" s="109"/>
      <c r="F114" s="109"/>
    </row>
    <row r="115" spans="1:6" ht="13.5" customHeight="1">
      <c r="A115" s="108"/>
      <c r="B115" s="109"/>
      <c r="C115" s="109"/>
      <c r="D115" s="109"/>
      <c r="E115" s="109"/>
      <c r="F115" s="109"/>
    </row>
    <row r="116" spans="1:6" ht="13.5" customHeight="1">
      <c r="A116" s="108"/>
      <c r="B116" s="109"/>
      <c r="C116" s="109"/>
      <c r="D116" s="109"/>
      <c r="E116" s="109"/>
      <c r="F116" s="109"/>
    </row>
    <row r="117" spans="1:6" ht="13.5" customHeight="1">
      <c r="A117" s="108"/>
      <c r="B117" s="109"/>
      <c r="C117" s="109"/>
      <c r="D117" s="109"/>
      <c r="E117" s="109"/>
      <c r="F117" s="109"/>
    </row>
    <row r="118" spans="1:6" ht="13.5" customHeight="1">
      <c r="A118" s="108"/>
      <c r="B118" s="109"/>
      <c r="C118" s="109"/>
      <c r="D118" s="109"/>
      <c r="E118" s="109"/>
      <c r="F118" s="109"/>
    </row>
    <row r="119" spans="1:6" ht="13.5" customHeight="1">
      <c r="A119" s="108"/>
      <c r="B119" s="109"/>
      <c r="C119" s="109"/>
      <c r="D119" s="109"/>
      <c r="E119" s="109"/>
      <c r="F119" s="109"/>
    </row>
    <row r="120" spans="1:6" ht="13.5" customHeight="1">
      <c r="A120" s="108"/>
      <c r="B120" s="109"/>
      <c r="C120" s="109"/>
      <c r="D120" s="109"/>
      <c r="E120" s="109"/>
      <c r="F120" s="109"/>
    </row>
    <row r="121" spans="1:6" ht="13.5" customHeight="1">
      <c r="A121" s="108"/>
      <c r="B121" s="109"/>
      <c r="C121" s="109"/>
      <c r="D121" s="109"/>
      <c r="E121" s="109"/>
      <c r="F121" s="109"/>
    </row>
    <row r="122" spans="1:6" ht="13.5" customHeight="1">
      <c r="A122" s="108"/>
      <c r="B122" s="109"/>
      <c r="C122" s="109"/>
      <c r="D122" s="109"/>
      <c r="E122" s="109"/>
      <c r="F122" s="109"/>
    </row>
    <row r="123" spans="1:6" ht="13.5" customHeight="1">
      <c r="A123" s="108"/>
      <c r="B123" s="109"/>
      <c r="C123" s="109"/>
      <c r="D123" s="109"/>
      <c r="E123" s="109"/>
      <c r="F123" s="109"/>
    </row>
    <row r="124" spans="1:6" ht="13.5" customHeight="1">
      <c r="A124" s="108"/>
      <c r="B124" s="109"/>
      <c r="C124" s="109"/>
      <c r="D124" s="109"/>
      <c r="E124" s="109"/>
      <c r="F124" s="109"/>
    </row>
    <row r="125" spans="1:6" ht="13.5" customHeight="1">
      <c r="A125" s="108"/>
      <c r="B125" s="109"/>
      <c r="C125" s="109"/>
      <c r="D125" s="109"/>
      <c r="E125" s="109"/>
      <c r="F125" s="109"/>
    </row>
    <row r="126" spans="1:6" ht="13.5" customHeight="1">
      <c r="A126" s="108"/>
      <c r="B126" s="109"/>
      <c r="C126" s="109"/>
      <c r="D126" s="109"/>
      <c r="E126" s="109"/>
      <c r="F126" s="109"/>
    </row>
    <row r="127" spans="1:6" ht="13.5" customHeight="1">
      <c r="A127" s="108"/>
      <c r="B127" s="109"/>
      <c r="C127" s="109"/>
      <c r="D127" s="109"/>
      <c r="E127" s="109"/>
      <c r="F127" s="109"/>
    </row>
    <row r="128" spans="1:6" ht="13.5" customHeight="1">
      <c r="A128" s="108"/>
      <c r="B128" s="109"/>
      <c r="C128" s="109"/>
      <c r="D128" s="109"/>
      <c r="E128" s="109"/>
      <c r="F128" s="109"/>
    </row>
    <row r="129" spans="1:6" ht="13.5" customHeight="1">
      <c r="A129" s="108"/>
      <c r="B129" s="109"/>
      <c r="C129" s="109"/>
      <c r="D129" s="109"/>
      <c r="E129" s="109"/>
      <c r="F129" s="109"/>
    </row>
    <row r="130" spans="1:6" ht="13.5" customHeight="1">
      <c r="A130" s="108"/>
      <c r="B130" s="109"/>
      <c r="C130" s="109"/>
      <c r="D130" s="109"/>
      <c r="E130" s="109"/>
      <c r="F130" s="109"/>
    </row>
    <row r="131" spans="1:6" ht="13.5" customHeight="1">
      <c r="A131" s="108"/>
      <c r="B131" s="109"/>
      <c r="C131" s="109"/>
      <c r="D131" s="109"/>
      <c r="E131" s="109"/>
      <c r="F131" s="109"/>
    </row>
    <row r="132" spans="1:6" ht="13.5" customHeight="1">
      <c r="A132" s="108"/>
      <c r="B132" s="109"/>
      <c r="C132" s="109"/>
      <c r="D132" s="109"/>
      <c r="E132" s="109"/>
      <c r="F132" s="109"/>
    </row>
    <row r="133" spans="1:6" ht="13.5" customHeight="1">
      <c r="A133" s="108"/>
      <c r="B133" s="109"/>
      <c r="C133" s="109"/>
      <c r="D133" s="109"/>
      <c r="E133" s="109"/>
      <c r="F133" s="109"/>
    </row>
    <row r="134" spans="1:6" ht="13.5" customHeight="1">
      <c r="A134" s="108"/>
      <c r="B134" s="109"/>
      <c r="C134" s="109"/>
      <c r="D134" s="109"/>
      <c r="E134" s="109"/>
      <c r="F134" s="109"/>
    </row>
    <row r="135" spans="1:6" ht="13.5" customHeight="1">
      <c r="A135" s="108"/>
      <c r="B135" s="109"/>
      <c r="C135" s="109"/>
      <c r="D135" s="109"/>
      <c r="E135" s="109"/>
      <c r="F135" s="109"/>
    </row>
    <row r="136" spans="1:6" ht="13.5" customHeight="1">
      <c r="A136" s="108"/>
      <c r="B136" s="109"/>
      <c r="C136" s="109"/>
      <c r="D136" s="109"/>
      <c r="E136" s="109"/>
      <c r="F136" s="109"/>
    </row>
    <row r="137" spans="1:6" ht="13.5" customHeight="1">
      <c r="A137" s="108"/>
      <c r="B137" s="109"/>
      <c r="C137" s="109"/>
      <c r="D137" s="109"/>
      <c r="E137" s="109"/>
      <c r="F137" s="109"/>
    </row>
    <row r="138" spans="1:6" ht="13.5" customHeight="1">
      <c r="A138" s="108"/>
      <c r="B138" s="109"/>
      <c r="C138" s="109"/>
      <c r="D138" s="109"/>
      <c r="E138" s="109"/>
      <c r="F138" s="109"/>
    </row>
    <row r="139" spans="1:6" ht="13.5" customHeight="1">
      <c r="A139" s="108"/>
      <c r="B139" s="109"/>
      <c r="C139" s="109"/>
      <c r="D139" s="109"/>
      <c r="E139" s="109"/>
      <c r="F139" s="109"/>
    </row>
    <row r="140" spans="1:6" ht="13.5" customHeight="1">
      <c r="A140" s="108"/>
      <c r="B140" s="109"/>
      <c r="C140" s="109"/>
      <c r="D140" s="109"/>
      <c r="E140" s="109"/>
      <c r="F140" s="109"/>
    </row>
    <row r="141" spans="1:6" ht="13.5" customHeight="1">
      <c r="A141" s="108"/>
      <c r="B141" s="109"/>
      <c r="C141" s="109"/>
      <c r="D141" s="109"/>
      <c r="E141" s="109"/>
      <c r="F141" s="109"/>
    </row>
    <row r="142" spans="1:6" ht="13.5" customHeight="1">
      <c r="A142" s="108"/>
      <c r="B142" s="109"/>
      <c r="C142" s="109"/>
      <c r="D142" s="109"/>
      <c r="E142" s="109"/>
      <c r="F142" s="109"/>
    </row>
    <row r="143" spans="1:6" ht="13.5" customHeight="1">
      <c r="A143" s="108"/>
      <c r="B143" s="109"/>
      <c r="C143" s="109"/>
      <c r="D143" s="109"/>
      <c r="E143" s="109"/>
      <c r="F143" s="109"/>
    </row>
    <row r="144" spans="1:6" ht="13.5" customHeight="1">
      <c r="A144" s="108"/>
      <c r="B144" s="109"/>
      <c r="C144" s="109"/>
      <c r="D144" s="109"/>
      <c r="E144" s="109"/>
      <c r="F144" s="109"/>
    </row>
    <row r="145" spans="1:6" ht="13.5" customHeight="1">
      <c r="A145" s="108"/>
      <c r="B145" s="109"/>
      <c r="C145" s="109"/>
      <c r="D145" s="109"/>
      <c r="E145" s="109"/>
      <c r="F145" s="109"/>
    </row>
    <row r="146" spans="1:6" ht="13.5" customHeight="1">
      <c r="A146" s="108"/>
      <c r="B146" s="109"/>
      <c r="C146" s="109"/>
      <c r="D146" s="109"/>
      <c r="E146" s="109"/>
      <c r="F146" s="109"/>
    </row>
    <row r="147" spans="1:6" ht="13.5" customHeight="1">
      <c r="A147" s="108"/>
      <c r="B147" s="109"/>
      <c r="C147" s="109"/>
      <c r="D147" s="109"/>
      <c r="E147" s="109"/>
      <c r="F147" s="109"/>
    </row>
    <row r="148" spans="1:6" ht="13.5" customHeight="1">
      <c r="A148" s="108"/>
      <c r="B148" s="109"/>
      <c r="C148" s="109"/>
      <c r="D148" s="109"/>
      <c r="E148" s="109"/>
      <c r="F148" s="109"/>
    </row>
    <row r="149" spans="1:6" ht="13.5" customHeight="1">
      <c r="A149" s="108"/>
      <c r="B149" s="109"/>
      <c r="C149" s="109"/>
      <c r="D149" s="109"/>
      <c r="E149" s="109"/>
      <c r="F149" s="109"/>
    </row>
    <row r="150" spans="1:6" ht="13.5" customHeight="1">
      <c r="A150" s="108"/>
      <c r="B150" s="109"/>
      <c r="C150" s="109"/>
      <c r="D150" s="109"/>
      <c r="E150" s="109"/>
      <c r="F150" s="109"/>
    </row>
    <row r="151" spans="1:6" ht="13.5" customHeight="1">
      <c r="A151" s="108"/>
      <c r="B151" s="109"/>
      <c r="C151" s="109"/>
      <c r="D151" s="109"/>
      <c r="E151" s="109"/>
      <c r="F151" s="109"/>
    </row>
    <row r="152" spans="1:6" ht="13.5" customHeight="1">
      <c r="A152" s="108"/>
      <c r="B152" s="109"/>
      <c r="C152" s="109"/>
      <c r="D152" s="109"/>
      <c r="E152" s="109"/>
      <c r="F152" s="109"/>
    </row>
    <row r="153" spans="1:6" ht="13.5" customHeight="1">
      <c r="A153" s="108"/>
      <c r="B153" s="109"/>
      <c r="C153" s="109"/>
      <c r="D153" s="109"/>
      <c r="E153" s="109"/>
      <c r="F153" s="109"/>
    </row>
    <row r="154" spans="1:6" ht="13.5" customHeight="1">
      <c r="A154" s="108"/>
      <c r="B154" s="109"/>
      <c r="C154" s="109"/>
      <c r="D154" s="109"/>
      <c r="E154" s="109"/>
      <c r="F154" s="109"/>
    </row>
    <row r="155" spans="1:6" ht="13.5" customHeight="1">
      <c r="A155" s="108"/>
      <c r="B155" s="109"/>
      <c r="C155" s="109"/>
      <c r="D155" s="109"/>
      <c r="E155" s="109"/>
      <c r="F155" s="109"/>
    </row>
    <row r="156" spans="1:6" ht="13.5" customHeight="1">
      <c r="A156" s="108"/>
      <c r="B156" s="109"/>
      <c r="C156" s="109"/>
      <c r="D156" s="109"/>
      <c r="E156" s="109"/>
      <c r="F156" s="109"/>
    </row>
    <row r="157" spans="1:6" ht="13.5" customHeight="1">
      <c r="A157" s="108"/>
      <c r="B157" s="109"/>
      <c r="C157" s="109"/>
      <c r="D157" s="109"/>
      <c r="E157" s="109"/>
      <c r="F157" s="109"/>
    </row>
    <row r="158" spans="1:6" ht="13.5" customHeight="1">
      <c r="A158" s="108"/>
      <c r="B158" s="109"/>
      <c r="C158" s="109"/>
      <c r="D158" s="109"/>
      <c r="E158" s="109"/>
      <c r="F158" s="109"/>
    </row>
    <row r="159" spans="1:6" ht="13.5" customHeight="1">
      <c r="A159" s="108"/>
      <c r="B159" s="109"/>
      <c r="C159" s="109"/>
      <c r="D159" s="109"/>
      <c r="E159" s="109"/>
      <c r="F159" s="109"/>
    </row>
    <row r="160" spans="1:6" ht="13.5" customHeight="1">
      <c r="A160" s="108"/>
      <c r="B160" s="109"/>
      <c r="C160" s="109"/>
      <c r="D160" s="109"/>
      <c r="E160" s="109"/>
      <c r="F160" s="109"/>
    </row>
    <row r="161" spans="1:6" ht="13.5" customHeight="1">
      <c r="A161" s="108"/>
      <c r="B161" s="109"/>
      <c r="C161" s="109"/>
      <c r="D161" s="109"/>
      <c r="E161" s="109"/>
      <c r="F161" s="109"/>
    </row>
    <row r="162" spans="1:6" ht="13.5" customHeight="1">
      <c r="A162" s="108"/>
      <c r="B162" s="109"/>
      <c r="C162" s="109"/>
      <c r="D162" s="109"/>
      <c r="E162" s="109"/>
      <c r="F162" s="109"/>
    </row>
    <row r="163" spans="1:6" ht="13.5" customHeight="1">
      <c r="A163" s="108"/>
      <c r="B163" s="109"/>
      <c r="C163" s="109"/>
      <c r="D163" s="109"/>
      <c r="E163" s="109"/>
      <c r="F163" s="109"/>
    </row>
    <row r="164" spans="1:6" ht="13.5" customHeight="1">
      <c r="A164" s="108"/>
      <c r="B164" s="109"/>
      <c r="C164" s="109"/>
      <c r="D164" s="109"/>
      <c r="E164" s="109"/>
      <c r="F164" s="109"/>
    </row>
    <row r="165" spans="1:6" ht="13.5" customHeight="1">
      <c r="A165" s="108"/>
      <c r="B165" s="109"/>
      <c r="C165" s="109"/>
      <c r="D165" s="109"/>
      <c r="E165" s="109"/>
      <c r="F165" s="109"/>
    </row>
    <row r="166" spans="1:6" ht="13.5" customHeight="1">
      <c r="A166" s="108"/>
      <c r="B166" s="109"/>
      <c r="C166" s="109"/>
      <c r="D166" s="109"/>
      <c r="E166" s="109"/>
      <c r="F166" s="109"/>
    </row>
    <row r="167" spans="1:6" ht="13.5" customHeight="1">
      <c r="A167" s="108"/>
      <c r="B167" s="109"/>
      <c r="C167" s="109"/>
      <c r="D167" s="109"/>
      <c r="E167" s="109"/>
      <c r="F167" s="109"/>
    </row>
    <row r="168" spans="1:6" ht="13.5" customHeight="1">
      <c r="A168" s="108"/>
      <c r="B168" s="109"/>
      <c r="C168" s="109"/>
      <c r="D168" s="109"/>
      <c r="E168" s="109"/>
      <c r="F168" s="109"/>
    </row>
    <row r="169" spans="1:6" ht="13.5" customHeight="1">
      <c r="A169" s="108"/>
      <c r="B169" s="109"/>
      <c r="C169" s="109"/>
      <c r="D169" s="109"/>
      <c r="E169" s="109"/>
      <c r="F169" s="109"/>
    </row>
    <row r="170" spans="1:6" ht="13.5" customHeight="1">
      <c r="A170" s="108"/>
      <c r="B170" s="109"/>
      <c r="C170" s="109"/>
      <c r="D170" s="109"/>
      <c r="E170" s="109"/>
      <c r="F170" s="109"/>
    </row>
    <row r="171" spans="1:6" ht="13.5" customHeight="1">
      <c r="A171" s="108"/>
      <c r="B171" s="109"/>
      <c r="C171" s="109"/>
      <c r="D171" s="109"/>
      <c r="E171" s="109"/>
      <c r="F171" s="109"/>
    </row>
    <row r="172" spans="1:6" ht="13.5" customHeight="1">
      <c r="A172" s="108"/>
      <c r="B172" s="109"/>
      <c r="C172" s="109"/>
      <c r="D172" s="109"/>
      <c r="E172" s="109"/>
      <c r="F172" s="109"/>
    </row>
    <row r="173" spans="1:6" ht="13.5" customHeight="1">
      <c r="A173" s="108"/>
      <c r="B173" s="109"/>
      <c r="C173" s="109"/>
      <c r="D173" s="109"/>
      <c r="E173" s="109"/>
      <c r="F173" s="109"/>
    </row>
    <row r="174" spans="1:6" ht="13.5" customHeight="1">
      <c r="A174" s="108"/>
      <c r="B174" s="109"/>
      <c r="C174" s="109"/>
      <c r="D174" s="109"/>
      <c r="E174" s="109"/>
      <c r="F174" s="109"/>
    </row>
    <row r="175" spans="1:6" ht="13.5" customHeight="1">
      <c r="A175" s="108"/>
      <c r="B175" s="109"/>
      <c r="C175" s="109"/>
      <c r="D175" s="109"/>
      <c r="E175" s="109"/>
      <c r="F175" s="109"/>
    </row>
    <row r="176" spans="1:6" ht="13.5" customHeight="1">
      <c r="A176" s="108"/>
      <c r="B176" s="109"/>
      <c r="C176" s="109"/>
      <c r="D176" s="109"/>
      <c r="E176" s="109"/>
      <c r="F176" s="109"/>
    </row>
    <row r="177" spans="1:6" ht="13.5" customHeight="1">
      <c r="A177" s="108"/>
      <c r="B177" s="109"/>
      <c r="C177" s="109"/>
      <c r="D177" s="109"/>
      <c r="E177" s="109"/>
      <c r="F177" s="109"/>
    </row>
    <row r="178" spans="1:6" ht="13.5" customHeight="1">
      <c r="A178" s="108"/>
      <c r="B178" s="109"/>
      <c r="C178" s="109"/>
      <c r="D178" s="109"/>
      <c r="E178" s="109"/>
      <c r="F178" s="109"/>
    </row>
    <row r="179" spans="1:6" ht="13.5" customHeight="1">
      <c r="A179" s="108"/>
      <c r="B179" s="109"/>
      <c r="C179" s="109"/>
      <c r="D179" s="109"/>
      <c r="E179" s="109"/>
      <c r="F179" s="109"/>
    </row>
    <row r="180" spans="1:6" ht="13.5" customHeight="1">
      <c r="A180" s="108"/>
      <c r="B180" s="109"/>
      <c r="C180" s="109"/>
      <c r="D180" s="109"/>
      <c r="E180" s="109"/>
      <c r="F180" s="109"/>
    </row>
    <row r="181" spans="1:6" ht="13.5" customHeight="1">
      <c r="A181" s="108"/>
      <c r="B181" s="109"/>
      <c r="C181" s="109"/>
      <c r="D181" s="109"/>
      <c r="E181" s="109"/>
      <c r="F181" s="109"/>
    </row>
    <row r="182" spans="1:6" ht="13.5" customHeight="1">
      <c r="A182" s="108"/>
      <c r="B182" s="109"/>
      <c r="C182" s="109"/>
      <c r="D182" s="109"/>
      <c r="E182" s="109"/>
      <c r="F182" s="109"/>
    </row>
    <row r="183" spans="1:6" ht="13.5" customHeight="1">
      <c r="A183" s="108"/>
      <c r="B183" s="109"/>
      <c r="C183" s="109"/>
      <c r="D183" s="109"/>
      <c r="E183" s="109"/>
      <c r="F183" s="109"/>
    </row>
    <row r="184" spans="1:6" ht="13.5" customHeight="1">
      <c r="A184" s="108"/>
      <c r="B184" s="109"/>
      <c r="C184" s="109"/>
      <c r="D184" s="109"/>
      <c r="E184" s="109"/>
      <c r="F184" s="109"/>
    </row>
    <row r="185" spans="1:6" ht="13.5" customHeight="1">
      <c r="A185" s="108"/>
      <c r="B185" s="109"/>
      <c r="C185" s="109"/>
      <c r="D185" s="109"/>
      <c r="E185" s="109"/>
      <c r="F185" s="109"/>
    </row>
    <row r="186" spans="1:6" ht="13.5" customHeight="1">
      <c r="A186" s="108"/>
      <c r="B186" s="109"/>
      <c r="C186" s="109"/>
      <c r="D186" s="109"/>
      <c r="E186" s="109"/>
      <c r="F186" s="109"/>
    </row>
    <row r="187" spans="1:6" ht="13.5" customHeight="1">
      <c r="A187" s="108"/>
      <c r="B187" s="109"/>
      <c r="C187" s="109"/>
      <c r="D187" s="109"/>
      <c r="E187" s="109"/>
      <c r="F187" s="109"/>
    </row>
    <row r="188" spans="1:6" ht="13.5" customHeight="1">
      <c r="A188" s="108"/>
      <c r="B188" s="109"/>
      <c r="C188" s="109"/>
      <c r="D188" s="109"/>
      <c r="E188" s="109"/>
      <c r="F188" s="109"/>
    </row>
    <row r="189" spans="1:6" ht="13.5" customHeight="1">
      <c r="A189" s="108"/>
      <c r="B189" s="109"/>
      <c r="C189" s="109"/>
      <c r="D189" s="109"/>
      <c r="E189" s="109"/>
      <c r="F189" s="109"/>
    </row>
    <row r="190" spans="1:6" ht="13.5" customHeight="1">
      <c r="A190" s="108"/>
      <c r="B190" s="109"/>
      <c r="C190" s="109"/>
      <c r="D190" s="109"/>
      <c r="E190" s="109"/>
      <c r="F190" s="109"/>
    </row>
    <row r="191" spans="1:6" ht="13.5" customHeight="1">
      <c r="A191" s="108"/>
      <c r="B191" s="109"/>
      <c r="C191" s="109"/>
      <c r="D191" s="109"/>
      <c r="E191" s="109"/>
      <c r="F191" s="109"/>
    </row>
    <row r="192" spans="1:6" ht="13.5" customHeight="1">
      <c r="A192" s="108"/>
      <c r="B192" s="109"/>
      <c r="C192" s="109"/>
      <c r="D192" s="109"/>
      <c r="E192" s="109"/>
      <c r="F192" s="109"/>
    </row>
    <row r="193" spans="1:6" ht="13.5" customHeight="1">
      <c r="A193" s="108"/>
      <c r="B193" s="109"/>
      <c r="C193" s="109"/>
      <c r="D193" s="109"/>
      <c r="E193" s="109"/>
      <c r="F193" s="109"/>
    </row>
    <row r="194" spans="1:6" ht="13.5" customHeight="1">
      <c r="A194" s="108"/>
      <c r="B194" s="109"/>
      <c r="C194" s="109"/>
      <c r="D194" s="109"/>
      <c r="E194" s="109"/>
      <c r="F194" s="109"/>
    </row>
    <row r="195" spans="1:6" ht="13.5" customHeight="1">
      <c r="A195" s="108"/>
      <c r="B195" s="109"/>
      <c r="C195" s="109"/>
      <c r="D195" s="109"/>
      <c r="E195" s="109"/>
      <c r="F195" s="109"/>
    </row>
    <row r="196" spans="1:6" ht="13.5" customHeight="1">
      <c r="A196" s="108"/>
      <c r="B196" s="109"/>
      <c r="C196" s="109"/>
      <c r="D196" s="109"/>
      <c r="E196" s="109"/>
      <c r="F196" s="109"/>
    </row>
    <row r="197" spans="1:6" ht="13.5" customHeight="1">
      <c r="A197" s="108"/>
      <c r="B197" s="109"/>
      <c r="C197" s="109"/>
      <c r="D197" s="109"/>
      <c r="E197" s="109"/>
      <c r="F197" s="109"/>
    </row>
    <row r="198" spans="1:6" ht="13.5" customHeight="1">
      <c r="A198" s="108"/>
      <c r="B198" s="109"/>
      <c r="C198" s="109"/>
      <c r="D198" s="109"/>
      <c r="E198" s="109"/>
      <c r="F198" s="109"/>
    </row>
    <row r="199" spans="1:6" ht="13.5" customHeight="1">
      <c r="A199" s="108"/>
      <c r="B199" s="109"/>
      <c r="C199" s="109"/>
      <c r="D199" s="109"/>
      <c r="E199" s="109"/>
      <c r="F199" s="109"/>
    </row>
    <row r="200" spans="1:6" ht="13.5" customHeight="1">
      <c r="A200" s="108"/>
      <c r="B200" s="109"/>
      <c r="C200" s="109"/>
      <c r="D200" s="109"/>
      <c r="E200" s="109"/>
      <c r="F200" s="109"/>
    </row>
    <row r="201" spans="1:6" ht="13.5" customHeight="1">
      <c r="A201" s="108"/>
      <c r="B201" s="109"/>
      <c r="C201" s="109"/>
      <c r="D201" s="109"/>
      <c r="E201" s="109"/>
      <c r="F201" s="109"/>
    </row>
    <row r="202" spans="1:6" ht="13.5" customHeight="1">
      <c r="A202" s="108"/>
      <c r="B202" s="109"/>
      <c r="C202" s="109"/>
      <c r="D202" s="109"/>
      <c r="E202" s="109"/>
      <c r="F202" s="109"/>
    </row>
    <row r="203" spans="1:6" ht="13.5" customHeight="1">
      <c r="A203" s="108"/>
      <c r="B203" s="109"/>
      <c r="C203" s="109"/>
      <c r="D203" s="109"/>
      <c r="E203" s="109"/>
      <c r="F203" s="109"/>
    </row>
    <row r="204" spans="1:6" ht="13.5" customHeight="1">
      <c r="A204" s="108"/>
      <c r="B204" s="109"/>
      <c r="C204" s="109"/>
      <c r="D204" s="109"/>
      <c r="E204" s="109"/>
      <c r="F204" s="109"/>
    </row>
    <row r="205" spans="1:6" ht="13.5" customHeight="1">
      <c r="A205" s="108"/>
      <c r="B205" s="109"/>
      <c r="C205" s="109"/>
      <c r="D205" s="109"/>
      <c r="E205" s="109"/>
      <c r="F205" s="109"/>
    </row>
    <row r="206" spans="1:6" ht="13.5" customHeight="1">
      <c r="A206" s="108"/>
      <c r="B206" s="109"/>
      <c r="C206" s="109"/>
      <c r="D206" s="109"/>
      <c r="E206" s="109"/>
      <c r="F206" s="109"/>
    </row>
    <row r="207" spans="1:6" ht="13.5" customHeight="1">
      <c r="A207" s="108"/>
      <c r="B207" s="109"/>
      <c r="C207" s="109"/>
      <c r="D207" s="109"/>
      <c r="E207" s="109"/>
      <c r="F207" s="109"/>
    </row>
    <row r="208" spans="1:6" ht="13.5" customHeight="1">
      <c r="A208" s="108"/>
      <c r="B208" s="109"/>
      <c r="C208" s="109"/>
      <c r="D208" s="109"/>
      <c r="E208" s="109"/>
      <c r="F208" s="109"/>
    </row>
    <row r="209" spans="1:6" ht="13.5" customHeight="1">
      <c r="A209" s="108"/>
      <c r="B209" s="109"/>
      <c r="C209" s="109"/>
      <c r="D209" s="109"/>
      <c r="E209" s="109"/>
      <c r="F209" s="109"/>
    </row>
    <row r="210" spans="1:6" ht="13.5" customHeight="1">
      <c r="A210" s="108"/>
      <c r="B210" s="109"/>
      <c r="C210" s="109"/>
      <c r="D210" s="109"/>
      <c r="E210" s="109"/>
      <c r="F210" s="109"/>
    </row>
    <row r="211" spans="1:6" ht="13.5" customHeight="1">
      <c r="A211" s="108"/>
      <c r="B211" s="109"/>
      <c r="C211" s="109"/>
      <c r="D211" s="109"/>
      <c r="E211" s="109"/>
      <c r="F211" s="109"/>
    </row>
    <row r="212" spans="1:6" ht="13.5" customHeight="1">
      <c r="A212" s="108"/>
      <c r="B212" s="109"/>
      <c r="C212" s="109"/>
      <c r="D212" s="109"/>
      <c r="E212" s="109"/>
      <c r="F212" s="109"/>
    </row>
    <row r="213" spans="1:6" ht="13.5" customHeight="1">
      <c r="A213" s="108"/>
      <c r="B213" s="109"/>
      <c r="C213" s="109"/>
      <c r="D213" s="109"/>
      <c r="E213" s="109"/>
      <c r="F213" s="109"/>
    </row>
    <row r="214" spans="1:6" ht="13.5" customHeight="1">
      <c r="A214" s="108"/>
      <c r="B214" s="109"/>
      <c r="C214" s="109"/>
      <c r="D214" s="109"/>
      <c r="E214" s="109"/>
      <c r="F214" s="109"/>
    </row>
    <row r="215" spans="1:6" ht="13.5" customHeight="1">
      <c r="A215" s="108"/>
      <c r="B215" s="109"/>
      <c r="C215" s="109"/>
      <c r="D215" s="109"/>
      <c r="E215" s="109"/>
      <c r="F215" s="109"/>
    </row>
    <row r="216" spans="1:6" ht="13.5" customHeight="1">
      <c r="A216" s="108"/>
      <c r="B216" s="109"/>
      <c r="C216" s="109"/>
      <c r="D216" s="109"/>
      <c r="E216" s="109"/>
      <c r="F216" s="109"/>
    </row>
    <row r="217" spans="1:6" ht="13.5" customHeight="1">
      <c r="A217" s="108"/>
      <c r="B217" s="109"/>
      <c r="C217" s="109"/>
      <c r="D217" s="109"/>
      <c r="E217" s="109"/>
      <c r="F217" s="109"/>
    </row>
    <row r="218" spans="1:6" ht="13.5" customHeight="1">
      <c r="A218" s="108"/>
      <c r="B218" s="109"/>
      <c r="C218" s="109"/>
      <c r="D218" s="109"/>
      <c r="E218" s="109"/>
      <c r="F218" s="109"/>
    </row>
    <row r="219" spans="1:6" ht="13.5" customHeight="1">
      <c r="A219" s="108"/>
      <c r="B219" s="109"/>
      <c r="C219" s="109"/>
      <c r="D219" s="109"/>
      <c r="E219" s="109"/>
      <c r="F219" s="109"/>
    </row>
    <row r="220" spans="1:6" ht="13.5" customHeight="1">
      <c r="A220" s="108"/>
      <c r="B220" s="109"/>
      <c r="C220" s="109"/>
      <c r="D220" s="109"/>
      <c r="E220" s="109"/>
      <c r="F220" s="109"/>
    </row>
    <row r="221" spans="1:6" ht="13.5" customHeight="1">
      <c r="A221" s="108"/>
      <c r="B221" s="109"/>
      <c r="C221" s="109"/>
      <c r="D221" s="109"/>
      <c r="E221" s="109"/>
      <c r="F221" s="109"/>
    </row>
    <row r="222" spans="1:6" ht="13.5" customHeight="1">
      <c r="A222" s="108"/>
      <c r="B222" s="109"/>
      <c r="C222" s="109"/>
      <c r="D222" s="109"/>
      <c r="E222" s="109"/>
      <c r="F222" s="109"/>
    </row>
    <row r="223" spans="1:6" ht="13.5" customHeight="1">
      <c r="A223" s="108"/>
      <c r="B223" s="109"/>
      <c r="C223" s="109"/>
      <c r="D223" s="109"/>
      <c r="E223" s="109"/>
      <c r="F223" s="109"/>
    </row>
    <row r="224" spans="1:6" ht="13.5" customHeight="1">
      <c r="A224" s="108"/>
      <c r="B224" s="109"/>
      <c r="C224" s="109"/>
      <c r="D224" s="109"/>
      <c r="E224" s="109"/>
      <c r="F224" s="109"/>
    </row>
    <row r="225" spans="1:6" ht="13.5" customHeight="1">
      <c r="A225" s="108"/>
      <c r="B225" s="109"/>
      <c r="C225" s="109"/>
      <c r="D225" s="109"/>
      <c r="E225" s="109"/>
      <c r="F225" s="109"/>
    </row>
    <row r="226" spans="1:6" ht="13.5" customHeight="1">
      <c r="A226" s="108"/>
      <c r="B226" s="109"/>
      <c r="C226" s="109"/>
      <c r="D226" s="109"/>
      <c r="E226" s="109"/>
      <c r="F226" s="109"/>
    </row>
    <row r="227" spans="1:6" ht="13.5" customHeight="1">
      <c r="A227" s="108"/>
      <c r="B227" s="109"/>
      <c r="C227" s="109"/>
      <c r="D227" s="109"/>
      <c r="E227" s="109"/>
      <c r="F227" s="109"/>
    </row>
    <row r="228" spans="1:6" ht="13.5" customHeight="1">
      <c r="A228" s="108"/>
      <c r="B228" s="109"/>
      <c r="C228" s="109"/>
      <c r="D228" s="109"/>
      <c r="E228" s="109"/>
      <c r="F228" s="109"/>
    </row>
    <row r="229" spans="1:6" ht="13.5" customHeight="1">
      <c r="A229" s="108"/>
      <c r="B229" s="109"/>
      <c r="C229" s="109"/>
      <c r="D229" s="109"/>
      <c r="E229" s="109"/>
      <c r="F229" s="109"/>
    </row>
    <row r="230" spans="1:6" ht="13.5" customHeight="1">
      <c r="A230" s="108"/>
      <c r="B230" s="109"/>
      <c r="C230" s="109"/>
      <c r="D230" s="109"/>
      <c r="E230" s="109"/>
      <c r="F230" s="109"/>
    </row>
    <row r="231" spans="1:6" ht="13.5" customHeight="1">
      <c r="A231" s="108"/>
      <c r="B231" s="109"/>
      <c r="C231" s="109"/>
      <c r="D231" s="109"/>
      <c r="E231" s="109"/>
      <c r="F231" s="109"/>
    </row>
    <row r="232" spans="1:6" ht="13.5" customHeight="1">
      <c r="A232" s="108"/>
      <c r="B232" s="109"/>
      <c r="C232" s="109"/>
      <c r="D232" s="109"/>
      <c r="E232" s="109"/>
      <c r="F232" s="109"/>
    </row>
    <row r="233" spans="1:6" ht="13.5" customHeight="1">
      <c r="A233" s="108"/>
      <c r="B233" s="109"/>
      <c r="C233" s="109"/>
      <c r="D233" s="109"/>
      <c r="E233" s="109"/>
      <c r="F233" s="109"/>
    </row>
    <row r="234" spans="1:6" ht="13.5" customHeight="1">
      <c r="A234" s="108"/>
      <c r="B234" s="109"/>
      <c r="C234" s="109"/>
      <c r="D234" s="109"/>
      <c r="E234" s="109"/>
      <c r="F234" s="109"/>
    </row>
    <row r="235" spans="1:6" ht="13.5" customHeight="1">
      <c r="A235" s="108"/>
      <c r="B235" s="109"/>
      <c r="C235" s="109"/>
      <c r="D235" s="109"/>
      <c r="E235" s="109"/>
      <c r="F235" s="109"/>
    </row>
    <row r="236" spans="1:6" ht="13.5" customHeight="1">
      <c r="A236" s="108"/>
      <c r="B236" s="109"/>
      <c r="C236" s="109"/>
      <c r="D236" s="109"/>
      <c r="E236" s="109"/>
      <c r="F236" s="109"/>
    </row>
    <row r="237" spans="1:6" ht="13.5" customHeight="1">
      <c r="A237" s="108"/>
      <c r="B237" s="109"/>
      <c r="C237" s="109"/>
      <c r="D237" s="109"/>
      <c r="E237" s="109"/>
      <c r="F237" s="109"/>
    </row>
    <row r="238" spans="1:6" ht="13.5" customHeight="1">
      <c r="A238" s="108"/>
      <c r="B238" s="109"/>
      <c r="C238" s="109"/>
      <c r="D238" s="109"/>
      <c r="E238" s="109"/>
      <c r="F238" s="109"/>
    </row>
    <row r="239" spans="1:6" ht="13.5" customHeight="1">
      <c r="A239" s="108"/>
      <c r="B239" s="109"/>
      <c r="C239" s="109"/>
      <c r="D239" s="109"/>
      <c r="E239" s="109"/>
      <c r="F239" s="109"/>
    </row>
    <row r="240" spans="1:6" ht="13.5" customHeight="1">
      <c r="A240" s="108"/>
      <c r="B240" s="109"/>
      <c r="C240" s="109"/>
      <c r="D240" s="109"/>
      <c r="E240" s="109"/>
      <c r="F240" s="109"/>
    </row>
    <row r="241" spans="1:6" ht="13.5" customHeight="1">
      <c r="A241" s="108"/>
      <c r="B241" s="109"/>
      <c r="C241" s="109"/>
      <c r="D241" s="109"/>
      <c r="E241" s="109"/>
      <c r="F241" s="109"/>
    </row>
    <row r="242" spans="1:6" ht="13.5" customHeight="1">
      <c r="A242" s="108"/>
      <c r="B242" s="109"/>
      <c r="C242" s="109"/>
      <c r="D242" s="109"/>
      <c r="E242" s="109"/>
      <c r="F242" s="109"/>
    </row>
    <row r="243" spans="1:6" ht="13.5" customHeight="1">
      <c r="A243" s="108"/>
      <c r="B243" s="109"/>
      <c r="C243" s="109"/>
      <c r="D243" s="109"/>
      <c r="E243" s="109"/>
      <c r="F243" s="109"/>
    </row>
    <row r="244" spans="1:6" ht="13.5" customHeight="1">
      <c r="A244" s="108"/>
      <c r="B244" s="109"/>
      <c r="C244" s="109"/>
      <c r="D244" s="109"/>
      <c r="E244" s="109"/>
      <c r="F244" s="109"/>
    </row>
    <row r="245" spans="1:6" ht="13.5" customHeight="1">
      <c r="A245" s="108"/>
      <c r="B245" s="109"/>
      <c r="C245" s="109"/>
      <c r="D245" s="109"/>
      <c r="E245" s="109"/>
      <c r="F245" s="109"/>
    </row>
    <row r="246" spans="1:6" ht="13.5" customHeight="1">
      <c r="A246" s="108"/>
      <c r="B246" s="109"/>
      <c r="C246" s="109"/>
      <c r="D246" s="109"/>
      <c r="E246" s="109"/>
      <c r="F246" s="109"/>
    </row>
    <row r="247" spans="1:6" ht="13.5" customHeight="1">
      <c r="A247" s="108"/>
      <c r="B247" s="109"/>
      <c r="C247" s="109"/>
      <c r="D247" s="109"/>
      <c r="E247" s="109"/>
      <c r="F247" s="109"/>
    </row>
    <row r="248" spans="1:6" ht="13.5" customHeight="1">
      <c r="A248" s="108"/>
      <c r="B248" s="109"/>
      <c r="C248" s="109"/>
      <c r="D248" s="109"/>
      <c r="E248" s="109"/>
      <c r="F248" s="109"/>
    </row>
    <row r="249" spans="1:6" ht="13.5" customHeight="1">
      <c r="A249" s="108"/>
      <c r="B249" s="109"/>
      <c r="C249" s="109"/>
      <c r="D249" s="109"/>
      <c r="E249" s="109"/>
      <c r="F249" s="109"/>
    </row>
    <row r="250" spans="1:6" ht="13.5" customHeight="1">
      <c r="A250" s="108"/>
      <c r="B250" s="109"/>
      <c r="C250" s="109"/>
      <c r="D250" s="109"/>
      <c r="E250" s="109"/>
      <c r="F250" s="109"/>
    </row>
    <row r="251" spans="1:6" ht="13.5" customHeight="1">
      <c r="A251" s="108"/>
      <c r="B251" s="109"/>
      <c r="C251" s="109"/>
      <c r="D251" s="109"/>
      <c r="E251" s="109"/>
      <c r="F251" s="109"/>
    </row>
    <row r="252" spans="1:6" ht="13.5" customHeight="1">
      <c r="A252" s="108"/>
      <c r="B252" s="109"/>
      <c r="C252" s="109"/>
      <c r="D252" s="109"/>
      <c r="E252" s="109"/>
      <c r="F252" s="109"/>
    </row>
    <row r="253" spans="1:6" ht="13.5" customHeight="1">
      <c r="A253" s="108"/>
      <c r="B253" s="109"/>
      <c r="C253" s="109"/>
      <c r="D253" s="109"/>
      <c r="E253" s="109"/>
      <c r="F253" s="109"/>
    </row>
    <row r="254" spans="1:6" ht="13.5" customHeight="1">
      <c r="A254" s="108"/>
      <c r="B254" s="109"/>
      <c r="C254" s="109"/>
      <c r="D254" s="109"/>
      <c r="E254" s="109"/>
      <c r="F254" s="109"/>
    </row>
    <row r="255" spans="1:6" ht="13.5" customHeight="1">
      <c r="A255" s="108"/>
      <c r="B255" s="109"/>
      <c r="C255" s="109"/>
      <c r="D255" s="109"/>
      <c r="E255" s="109"/>
      <c r="F255" s="109"/>
    </row>
    <row r="256" spans="1:6" ht="13.5" customHeight="1">
      <c r="A256" s="108"/>
      <c r="B256" s="109"/>
      <c r="C256" s="109"/>
      <c r="D256" s="109"/>
      <c r="E256" s="109"/>
      <c r="F256" s="109"/>
    </row>
    <row r="257" spans="1:6" ht="13.5" customHeight="1">
      <c r="A257" s="108"/>
      <c r="B257" s="109"/>
      <c r="C257" s="109"/>
      <c r="D257" s="109"/>
      <c r="E257" s="109"/>
      <c r="F257" s="109"/>
    </row>
    <row r="258" spans="1:6" ht="13.5" customHeight="1">
      <c r="A258" s="108"/>
      <c r="B258" s="109"/>
      <c r="C258" s="109"/>
      <c r="D258" s="109"/>
      <c r="E258" s="109"/>
      <c r="F258" s="109"/>
    </row>
    <row r="259" spans="1:6" ht="13.5" customHeight="1">
      <c r="A259" s="108"/>
      <c r="B259" s="109"/>
      <c r="C259" s="109"/>
      <c r="D259" s="109"/>
      <c r="E259" s="109"/>
      <c r="F259" s="109"/>
    </row>
    <row r="260" spans="1:6" ht="13.5" customHeight="1">
      <c r="A260" s="108"/>
      <c r="B260" s="109"/>
      <c r="C260" s="109"/>
      <c r="D260" s="109"/>
      <c r="E260" s="109"/>
      <c r="F260" s="109"/>
    </row>
    <row r="261" spans="1:6" ht="13.5" customHeight="1">
      <c r="A261" s="108"/>
      <c r="B261" s="109"/>
      <c r="C261" s="109"/>
      <c r="D261" s="109"/>
      <c r="E261" s="109"/>
      <c r="F261" s="109"/>
    </row>
    <row r="262" spans="1:6" ht="13.5" customHeight="1">
      <c r="A262" s="108"/>
      <c r="B262" s="109"/>
      <c r="C262" s="109"/>
      <c r="D262" s="109"/>
      <c r="E262" s="109"/>
      <c r="F262" s="109"/>
    </row>
    <row r="263" spans="1:6" ht="13.5" customHeight="1">
      <c r="A263" s="108"/>
      <c r="B263" s="109"/>
      <c r="C263" s="109"/>
      <c r="D263" s="109"/>
      <c r="E263" s="109"/>
      <c r="F263" s="109"/>
    </row>
    <row r="264" spans="1:6" ht="13.5" customHeight="1">
      <c r="A264" s="108"/>
      <c r="B264" s="109"/>
      <c r="C264" s="109"/>
      <c r="D264" s="109"/>
      <c r="E264" s="109"/>
      <c r="F264" s="109"/>
    </row>
    <row r="265" spans="1:6" ht="13.5" customHeight="1">
      <c r="A265" s="108"/>
      <c r="B265" s="109"/>
      <c r="C265" s="109"/>
      <c r="D265" s="109"/>
      <c r="E265" s="109"/>
      <c r="F265" s="109"/>
    </row>
    <row r="266" spans="1:6" ht="13.5" customHeight="1">
      <c r="A266" s="108"/>
      <c r="B266" s="109"/>
      <c r="C266" s="109"/>
      <c r="D266" s="109"/>
      <c r="E266" s="109"/>
      <c r="F266" s="109"/>
    </row>
    <row r="267" spans="1:6" ht="13.5" customHeight="1">
      <c r="A267" s="108"/>
      <c r="B267" s="109"/>
      <c r="C267" s="109"/>
      <c r="D267" s="109"/>
      <c r="E267" s="109"/>
      <c r="F267" s="109"/>
    </row>
    <row r="268" spans="1:6" ht="13.5" customHeight="1">
      <c r="A268" s="108"/>
      <c r="B268" s="109"/>
      <c r="C268" s="109"/>
      <c r="D268" s="109"/>
      <c r="E268" s="109"/>
      <c r="F268" s="109"/>
    </row>
    <row r="269" spans="1:6" ht="13.5" customHeight="1">
      <c r="A269" s="108"/>
      <c r="B269" s="109"/>
      <c r="C269" s="109"/>
      <c r="D269" s="109"/>
      <c r="E269" s="109"/>
      <c r="F269" s="109"/>
    </row>
    <row r="270" spans="1:6" ht="13.5" customHeight="1">
      <c r="A270" s="108"/>
      <c r="B270" s="109"/>
      <c r="C270" s="109"/>
      <c r="D270" s="109"/>
      <c r="E270" s="109"/>
      <c r="F270" s="109"/>
    </row>
    <row r="271" spans="1:6" ht="13.5" customHeight="1">
      <c r="A271" s="108"/>
      <c r="B271" s="109"/>
      <c r="C271" s="109"/>
      <c r="D271" s="109"/>
      <c r="E271" s="109"/>
      <c r="F271" s="109"/>
    </row>
    <row r="272" spans="1:6" ht="13.5" customHeight="1">
      <c r="A272" s="108"/>
      <c r="B272" s="109"/>
      <c r="C272" s="109"/>
      <c r="D272" s="109"/>
      <c r="E272" s="109"/>
      <c r="F272" s="109"/>
    </row>
    <row r="273" spans="1:6" ht="13.5" customHeight="1">
      <c r="A273" s="108"/>
      <c r="B273" s="109"/>
      <c r="C273" s="109"/>
      <c r="D273" s="109"/>
      <c r="E273" s="109"/>
      <c r="F273" s="109"/>
    </row>
    <row r="274" spans="1:6" ht="13.5" customHeight="1">
      <c r="A274" s="108"/>
      <c r="B274" s="109"/>
      <c r="C274" s="109"/>
      <c r="D274" s="109"/>
      <c r="E274" s="109"/>
      <c r="F274" s="109"/>
    </row>
    <row r="275" spans="1:6" ht="13.5" customHeight="1">
      <c r="A275" s="108"/>
      <c r="B275" s="109"/>
      <c r="C275" s="109"/>
      <c r="D275" s="109"/>
      <c r="E275" s="109"/>
      <c r="F275" s="109"/>
    </row>
    <row r="276" spans="1:6" ht="13.5" customHeight="1">
      <c r="A276" s="108"/>
      <c r="B276" s="109"/>
      <c r="C276" s="109"/>
      <c r="D276" s="109"/>
      <c r="E276" s="109"/>
      <c r="F276" s="109"/>
    </row>
    <row r="277" spans="1:6" ht="13.5" customHeight="1">
      <c r="A277" s="108"/>
      <c r="B277" s="109"/>
      <c r="C277" s="109"/>
      <c r="D277" s="109"/>
      <c r="E277" s="109"/>
      <c r="F277" s="109"/>
    </row>
    <row r="278" spans="1:6" ht="13.5" customHeight="1">
      <c r="A278" s="108"/>
      <c r="B278" s="109"/>
      <c r="C278" s="109"/>
      <c r="D278" s="109"/>
      <c r="E278" s="109"/>
      <c r="F278" s="109"/>
    </row>
    <row r="279" spans="1:6" ht="13.5" customHeight="1">
      <c r="A279" s="108"/>
      <c r="B279" s="109"/>
      <c r="C279" s="109"/>
      <c r="D279" s="109"/>
      <c r="E279" s="109"/>
      <c r="F279" s="109"/>
    </row>
    <row r="280" spans="1:6" ht="13.5" customHeight="1">
      <c r="A280" s="108"/>
      <c r="B280" s="109"/>
      <c r="C280" s="109"/>
      <c r="D280" s="109"/>
      <c r="E280" s="109"/>
      <c r="F280" s="109"/>
    </row>
    <row r="281" spans="1:6" ht="13.5" customHeight="1">
      <c r="A281" s="108"/>
      <c r="B281" s="109"/>
      <c r="C281" s="109"/>
      <c r="D281" s="109"/>
      <c r="E281" s="109"/>
      <c r="F281" s="109"/>
    </row>
    <row r="282" spans="1:6" ht="13.5" customHeight="1">
      <c r="A282" s="108"/>
      <c r="B282" s="109"/>
      <c r="C282" s="109"/>
      <c r="D282" s="109"/>
      <c r="E282" s="109"/>
      <c r="F282" s="109"/>
    </row>
    <row r="283" spans="1:6" ht="13.5" customHeight="1">
      <c r="A283" s="108"/>
      <c r="B283" s="109"/>
      <c r="C283" s="109"/>
      <c r="D283" s="109"/>
      <c r="E283" s="109"/>
      <c r="F283" s="109"/>
    </row>
    <row r="284" spans="1:6" ht="13.5" customHeight="1">
      <c r="A284" s="108"/>
      <c r="B284" s="109"/>
      <c r="C284" s="109"/>
      <c r="D284" s="109"/>
      <c r="E284" s="109"/>
      <c r="F284" s="109"/>
    </row>
    <row r="285" spans="1:6" ht="13.5" customHeight="1">
      <c r="A285" s="108"/>
      <c r="B285" s="109"/>
      <c r="C285" s="109"/>
      <c r="D285" s="109"/>
      <c r="E285" s="109"/>
      <c r="F285" s="109"/>
    </row>
    <row r="286" spans="1:6" ht="13.5" customHeight="1">
      <c r="A286" s="108"/>
      <c r="B286" s="109"/>
      <c r="C286" s="109"/>
      <c r="D286" s="109"/>
      <c r="E286" s="109"/>
      <c r="F286" s="109"/>
    </row>
    <row r="287" spans="1:6" ht="13.5" customHeight="1">
      <c r="A287" s="108"/>
      <c r="B287" s="109"/>
      <c r="C287" s="109"/>
      <c r="D287" s="109"/>
      <c r="E287" s="109"/>
      <c r="F287" s="109"/>
    </row>
    <row r="288" spans="1:6" ht="13.5" customHeight="1">
      <c r="A288" s="108"/>
      <c r="B288" s="109"/>
      <c r="C288" s="109"/>
      <c r="D288" s="109"/>
      <c r="E288" s="109"/>
      <c r="F288" s="109"/>
    </row>
    <row r="289" spans="1:6" ht="13.5" customHeight="1">
      <c r="A289" s="108"/>
      <c r="B289" s="109"/>
      <c r="C289" s="109"/>
      <c r="D289" s="109"/>
      <c r="E289" s="109"/>
      <c r="F289" s="109"/>
    </row>
    <row r="290" spans="1:6" ht="13.5" customHeight="1">
      <c r="A290" s="108"/>
      <c r="B290" s="109"/>
      <c r="C290" s="109"/>
      <c r="D290" s="109"/>
      <c r="E290" s="109"/>
      <c r="F290" s="109"/>
    </row>
    <row r="291" spans="1:6" ht="13.5" customHeight="1">
      <c r="A291" s="108"/>
      <c r="B291" s="109"/>
      <c r="C291" s="109"/>
      <c r="D291" s="109"/>
      <c r="E291" s="109"/>
      <c r="F291" s="109"/>
    </row>
    <row r="292" spans="1:6" ht="13.5" customHeight="1">
      <c r="A292" s="108"/>
      <c r="B292" s="109"/>
      <c r="C292" s="109"/>
      <c r="D292" s="109"/>
      <c r="E292" s="109"/>
      <c r="F292" s="109"/>
    </row>
    <row r="293" spans="1:6" ht="13.5" customHeight="1">
      <c r="A293" s="108"/>
      <c r="B293" s="109"/>
      <c r="C293" s="109"/>
      <c r="D293" s="109"/>
      <c r="E293" s="109"/>
      <c r="F293" s="109"/>
    </row>
    <row r="294" spans="1:6" ht="13.5" customHeight="1">
      <c r="A294" s="108"/>
      <c r="B294" s="109"/>
      <c r="C294" s="109"/>
      <c r="D294" s="109"/>
      <c r="E294" s="109"/>
      <c r="F294" s="109"/>
    </row>
    <row r="295" spans="1:6" ht="13.5" customHeight="1">
      <c r="A295" s="108"/>
      <c r="B295" s="109"/>
      <c r="C295" s="109"/>
      <c r="D295" s="109"/>
      <c r="E295" s="109"/>
      <c r="F295" s="109"/>
    </row>
    <row r="296" spans="1:6" ht="13.5" customHeight="1">
      <c r="A296" s="108"/>
      <c r="B296" s="109"/>
      <c r="C296" s="109"/>
      <c r="D296" s="109"/>
      <c r="E296" s="109"/>
      <c r="F296" s="109"/>
    </row>
    <row r="297" spans="1:6" ht="13.5" customHeight="1">
      <c r="A297" s="108"/>
      <c r="B297" s="109"/>
      <c r="C297" s="109"/>
      <c r="D297" s="109"/>
      <c r="E297" s="109"/>
      <c r="F297" s="109"/>
    </row>
    <row r="298" spans="1:6" ht="13.5" customHeight="1">
      <c r="A298" s="108"/>
      <c r="B298" s="109"/>
      <c r="C298" s="109"/>
      <c r="D298" s="109"/>
      <c r="E298" s="109"/>
      <c r="F298" s="109"/>
    </row>
    <row r="299" spans="1:6" ht="13.5" customHeight="1">
      <c r="A299" s="108"/>
      <c r="B299" s="109"/>
      <c r="C299" s="109"/>
      <c r="D299" s="109"/>
      <c r="E299" s="109"/>
      <c r="F299" s="109"/>
    </row>
    <row r="300" spans="1:6" ht="13.5" customHeight="1">
      <c r="A300" s="108"/>
      <c r="B300" s="109"/>
      <c r="C300" s="109"/>
      <c r="D300" s="109"/>
      <c r="E300" s="109"/>
      <c r="F300" s="109"/>
    </row>
    <row r="301" spans="1:6" ht="13.5" customHeight="1">
      <c r="A301" s="108"/>
      <c r="B301" s="109"/>
      <c r="C301" s="109"/>
      <c r="D301" s="109"/>
      <c r="E301" s="109"/>
      <c r="F301" s="109"/>
    </row>
    <row r="302" spans="1:6" ht="13.5" customHeight="1">
      <c r="A302" s="108"/>
      <c r="B302" s="109"/>
      <c r="C302" s="109"/>
      <c r="D302" s="109"/>
      <c r="E302" s="109"/>
      <c r="F302" s="109"/>
    </row>
    <row r="303" spans="1:6" ht="13.5" customHeight="1">
      <c r="A303" s="108"/>
      <c r="B303" s="109"/>
      <c r="C303" s="109"/>
      <c r="D303" s="109"/>
      <c r="E303" s="109"/>
      <c r="F303" s="109"/>
    </row>
    <row r="304" spans="1:6" ht="13.5" customHeight="1">
      <c r="A304" s="108"/>
      <c r="B304" s="109"/>
      <c r="C304" s="109"/>
      <c r="D304" s="109"/>
      <c r="E304" s="109"/>
      <c r="F304" s="109"/>
    </row>
    <row r="305" spans="1:6" ht="13.5" customHeight="1">
      <c r="A305" s="108"/>
      <c r="B305" s="109"/>
      <c r="C305" s="109"/>
      <c r="D305" s="109"/>
      <c r="E305" s="109"/>
      <c r="F305" s="109"/>
    </row>
    <row r="306" spans="1:6" ht="13.5" customHeight="1">
      <c r="A306" s="108"/>
      <c r="B306" s="109"/>
      <c r="C306" s="109"/>
      <c r="D306" s="109"/>
      <c r="E306" s="109"/>
      <c r="F306" s="109"/>
    </row>
    <row r="307" spans="1:6" ht="13.5" customHeight="1">
      <c r="A307" s="108"/>
      <c r="B307" s="109"/>
      <c r="C307" s="109"/>
      <c r="D307" s="109"/>
      <c r="E307" s="109"/>
      <c r="F307" s="109"/>
    </row>
    <row r="308" spans="1:6" ht="13.5" customHeight="1">
      <c r="A308" s="108"/>
      <c r="B308" s="109"/>
      <c r="C308" s="109"/>
      <c r="D308" s="109"/>
      <c r="E308" s="109"/>
      <c r="F308" s="109"/>
    </row>
    <row r="309" spans="1:6" ht="13.5" customHeight="1">
      <c r="A309" s="108"/>
      <c r="B309" s="109"/>
      <c r="C309" s="109"/>
      <c r="D309" s="109"/>
      <c r="E309" s="109"/>
      <c r="F309" s="109"/>
    </row>
    <row r="310" spans="1:6" ht="13.5" customHeight="1">
      <c r="A310" s="108"/>
      <c r="B310" s="109"/>
      <c r="C310" s="109"/>
      <c r="D310" s="109"/>
      <c r="E310" s="109"/>
      <c r="F310" s="109"/>
    </row>
    <row r="311" spans="1:6" ht="13.5" customHeight="1">
      <c r="A311" s="108"/>
      <c r="B311" s="109"/>
      <c r="C311" s="109"/>
      <c r="D311" s="109"/>
      <c r="E311" s="109"/>
      <c r="F311" s="109"/>
    </row>
    <row r="312" spans="1:6" ht="13.5" customHeight="1">
      <c r="A312" s="108"/>
      <c r="B312" s="109"/>
      <c r="C312" s="109"/>
      <c r="D312" s="109"/>
      <c r="E312" s="109"/>
      <c r="F312" s="109"/>
    </row>
    <row r="313" spans="1:6" ht="13.5" customHeight="1">
      <c r="A313" s="108"/>
      <c r="B313" s="109"/>
      <c r="C313" s="109"/>
      <c r="D313" s="109"/>
      <c r="E313" s="109"/>
      <c r="F313" s="109"/>
    </row>
    <row r="314" spans="1:6" ht="13.5" customHeight="1">
      <c r="A314" s="108"/>
      <c r="B314" s="109"/>
      <c r="C314" s="109"/>
      <c r="D314" s="109"/>
      <c r="E314" s="109"/>
      <c r="F314" s="109"/>
    </row>
    <row r="315" spans="1:6" ht="13.5" customHeight="1">
      <c r="A315" s="108"/>
      <c r="B315" s="109"/>
      <c r="C315" s="109"/>
      <c r="D315" s="109"/>
      <c r="E315" s="109"/>
      <c r="F315" s="109"/>
    </row>
    <row r="316" spans="1:6" ht="13.5" customHeight="1">
      <c r="A316" s="108"/>
      <c r="B316" s="109"/>
      <c r="C316" s="109"/>
      <c r="D316" s="109"/>
      <c r="E316" s="109"/>
      <c r="F316" s="109"/>
    </row>
    <row r="317" spans="1:6" ht="13.5" customHeight="1">
      <c r="A317" s="108"/>
      <c r="B317" s="109"/>
      <c r="C317" s="109"/>
      <c r="D317" s="109"/>
      <c r="E317" s="109"/>
      <c r="F317" s="109"/>
    </row>
    <row r="318" spans="1:6" ht="13.5" customHeight="1">
      <c r="A318" s="108"/>
      <c r="B318" s="109"/>
      <c r="C318" s="109"/>
      <c r="D318" s="109"/>
      <c r="E318" s="109"/>
      <c r="F318" s="109"/>
    </row>
    <row r="319" spans="1:6" ht="13.5" customHeight="1">
      <c r="A319" s="108"/>
      <c r="B319" s="109"/>
      <c r="C319" s="109"/>
      <c r="D319" s="109"/>
      <c r="E319" s="109"/>
      <c r="F319" s="109"/>
    </row>
    <row r="320" spans="1:6" ht="13.5" customHeight="1">
      <c r="A320" s="108"/>
      <c r="B320" s="109"/>
      <c r="C320" s="109"/>
      <c r="D320" s="109"/>
      <c r="E320" s="109"/>
      <c r="F320" s="109"/>
    </row>
    <row r="321" spans="1:6" ht="13.5" customHeight="1">
      <c r="A321" s="108"/>
      <c r="B321" s="109"/>
      <c r="C321" s="109"/>
      <c r="D321" s="109"/>
      <c r="E321" s="109"/>
      <c r="F321" s="109"/>
    </row>
    <row r="322" spans="1:6" ht="13.5" customHeight="1">
      <c r="A322" s="108"/>
      <c r="B322" s="109"/>
      <c r="C322" s="109"/>
      <c r="D322" s="109"/>
      <c r="E322" s="109"/>
      <c r="F322" s="109"/>
    </row>
    <row r="323" spans="1:6" ht="13.5" customHeight="1">
      <c r="A323" s="108"/>
      <c r="B323" s="109"/>
      <c r="C323" s="109"/>
      <c r="D323" s="109"/>
      <c r="E323" s="109"/>
      <c r="F323" s="109"/>
    </row>
    <row r="324" spans="1:6" ht="13.5" customHeight="1">
      <c r="A324" s="108"/>
      <c r="B324" s="109"/>
      <c r="C324" s="109"/>
      <c r="D324" s="109"/>
      <c r="E324" s="109"/>
      <c r="F324" s="109"/>
    </row>
    <row r="325" spans="1:6" ht="13.5" customHeight="1">
      <c r="A325" s="108"/>
      <c r="B325" s="109"/>
      <c r="C325" s="109"/>
      <c r="D325" s="109"/>
      <c r="E325" s="109"/>
      <c r="F325" s="109"/>
    </row>
    <row r="326" spans="1:6" ht="13.5" customHeight="1">
      <c r="A326" s="108"/>
      <c r="B326" s="109"/>
      <c r="C326" s="109"/>
      <c r="D326" s="109"/>
      <c r="E326" s="109"/>
      <c r="F326" s="109"/>
    </row>
    <row r="327" spans="1:6" ht="13.5" customHeight="1">
      <c r="A327" s="108"/>
      <c r="B327" s="109"/>
      <c r="C327" s="109"/>
      <c r="D327" s="109"/>
      <c r="E327" s="109"/>
      <c r="F327" s="109"/>
    </row>
    <row r="328" spans="1:6" ht="13.5" customHeight="1">
      <c r="A328" s="108"/>
      <c r="B328" s="109"/>
      <c r="C328" s="109"/>
      <c r="D328" s="109"/>
      <c r="E328" s="109"/>
      <c r="F328" s="109"/>
    </row>
    <row r="329" spans="1:6" ht="13.5" customHeight="1">
      <c r="A329" s="108"/>
      <c r="B329" s="109"/>
      <c r="C329" s="109"/>
      <c r="D329" s="109"/>
      <c r="E329" s="109"/>
      <c r="F329" s="109"/>
    </row>
    <row r="330" spans="1:6" ht="13.5" customHeight="1">
      <c r="A330" s="108"/>
      <c r="B330" s="109"/>
      <c r="C330" s="109"/>
      <c r="D330" s="109"/>
      <c r="E330" s="109"/>
      <c r="F330" s="109"/>
    </row>
    <row r="331" spans="1:6" ht="13.5" customHeight="1">
      <c r="A331" s="108"/>
      <c r="B331" s="109"/>
      <c r="C331" s="109"/>
      <c r="D331" s="109"/>
      <c r="E331" s="109"/>
      <c r="F331" s="109"/>
    </row>
    <row r="332" spans="1:6" ht="13.5" customHeight="1">
      <c r="A332" s="108"/>
      <c r="B332" s="109"/>
      <c r="C332" s="109"/>
      <c r="D332" s="109"/>
      <c r="E332" s="109"/>
      <c r="F332" s="109"/>
    </row>
    <row r="333" spans="1:6" ht="13.5" customHeight="1">
      <c r="A333" s="108"/>
      <c r="B333" s="109"/>
      <c r="C333" s="109"/>
      <c r="D333" s="109"/>
      <c r="E333" s="109"/>
      <c r="F333" s="109"/>
    </row>
    <row r="334" spans="1:6" ht="13.5" customHeight="1">
      <c r="A334" s="108"/>
      <c r="B334" s="109"/>
      <c r="C334" s="109"/>
      <c r="D334" s="109"/>
      <c r="E334" s="109"/>
      <c r="F334" s="109"/>
    </row>
    <row r="335" spans="1:6" ht="13.5" customHeight="1">
      <c r="A335" s="108"/>
      <c r="B335" s="109"/>
      <c r="C335" s="109"/>
      <c r="D335" s="109"/>
      <c r="E335" s="109"/>
      <c r="F335" s="109"/>
    </row>
    <row r="336" spans="1:6" ht="13.5" customHeight="1">
      <c r="A336" s="108"/>
      <c r="B336" s="109"/>
      <c r="C336" s="109"/>
      <c r="D336" s="109"/>
      <c r="E336" s="109"/>
      <c r="F336" s="109"/>
    </row>
    <row r="337" spans="1:6" ht="13.5" customHeight="1">
      <c r="A337" s="108"/>
      <c r="B337" s="109"/>
      <c r="C337" s="109"/>
      <c r="D337" s="109"/>
      <c r="E337" s="109"/>
      <c r="F337" s="109"/>
    </row>
    <row r="338" spans="1:6" ht="13.5" customHeight="1">
      <c r="A338" s="108"/>
      <c r="B338" s="109"/>
      <c r="C338" s="109"/>
      <c r="D338" s="109"/>
      <c r="E338" s="109"/>
      <c r="F338" s="109"/>
    </row>
    <row r="339" spans="1:6" ht="13.5" customHeight="1">
      <c r="A339" s="108"/>
      <c r="B339" s="109"/>
      <c r="C339" s="109"/>
      <c r="D339" s="109"/>
      <c r="E339" s="109"/>
      <c r="F339" s="109"/>
    </row>
    <row r="340" spans="1:6" ht="13.5" customHeight="1">
      <c r="A340" s="108"/>
      <c r="B340" s="109"/>
      <c r="C340" s="109"/>
      <c r="D340" s="109"/>
      <c r="E340" s="109"/>
      <c r="F340" s="109"/>
    </row>
    <row r="341" spans="1:6" ht="13.5" customHeight="1">
      <c r="A341" s="108"/>
      <c r="B341" s="109"/>
      <c r="C341" s="109"/>
      <c r="D341" s="109"/>
      <c r="E341" s="109"/>
      <c r="F341" s="109"/>
    </row>
    <row r="342" spans="1:6" ht="13.5" customHeight="1">
      <c r="A342" s="108"/>
      <c r="B342" s="109"/>
      <c r="C342" s="109"/>
      <c r="D342" s="109"/>
      <c r="E342" s="109"/>
      <c r="F342" s="109"/>
    </row>
    <row r="343" spans="1:6" ht="13.5" customHeight="1">
      <c r="A343" s="108"/>
      <c r="B343" s="109"/>
      <c r="C343" s="109"/>
      <c r="D343" s="109"/>
      <c r="E343" s="109"/>
      <c r="F343" s="109"/>
    </row>
    <row r="344" spans="1:6" ht="13.5" customHeight="1">
      <c r="A344" s="108"/>
      <c r="B344" s="109"/>
      <c r="C344" s="109"/>
      <c r="D344" s="109"/>
      <c r="E344" s="109"/>
      <c r="F344" s="109"/>
    </row>
    <row r="345" spans="1:6" ht="13.5" customHeight="1">
      <c r="A345" s="108"/>
      <c r="B345" s="109"/>
      <c r="C345" s="109"/>
      <c r="D345" s="109"/>
      <c r="E345" s="109"/>
      <c r="F345" s="109"/>
    </row>
    <row r="346" spans="1:6" ht="13.5" customHeight="1">
      <c r="A346" s="108"/>
      <c r="B346" s="109"/>
      <c r="C346" s="109"/>
      <c r="D346" s="109"/>
      <c r="E346" s="109"/>
      <c r="F346" s="109"/>
    </row>
    <row r="347" spans="1:6" ht="13.5" customHeight="1">
      <c r="A347" s="108"/>
      <c r="B347" s="109"/>
      <c r="C347" s="109"/>
      <c r="D347" s="109"/>
      <c r="E347" s="109"/>
      <c r="F347" s="109"/>
    </row>
    <row r="348" spans="1:6" ht="13.5" customHeight="1">
      <c r="A348" s="108"/>
      <c r="B348" s="109"/>
      <c r="C348" s="109"/>
      <c r="D348" s="109"/>
      <c r="E348" s="109"/>
      <c r="F348" s="109"/>
    </row>
    <row r="349" spans="1:6" ht="13.5" customHeight="1">
      <c r="A349" s="108"/>
      <c r="B349" s="109"/>
      <c r="C349" s="109"/>
      <c r="D349" s="109"/>
      <c r="E349" s="109"/>
      <c r="F349" s="109"/>
    </row>
    <row r="350" spans="1:6" ht="13.5" customHeight="1">
      <c r="A350" s="108"/>
      <c r="B350" s="109"/>
      <c r="C350" s="109"/>
      <c r="D350" s="109"/>
      <c r="E350" s="109"/>
      <c r="F350" s="109"/>
    </row>
    <row r="351" spans="1:6" ht="13.5" customHeight="1">
      <c r="A351" s="108"/>
      <c r="B351" s="109"/>
      <c r="C351" s="109"/>
      <c r="D351" s="109"/>
      <c r="E351" s="109"/>
      <c r="F351" s="109"/>
    </row>
    <row r="352" spans="1:6" ht="13.5" customHeight="1">
      <c r="A352" s="108"/>
      <c r="B352" s="109"/>
      <c r="C352" s="109"/>
      <c r="D352" s="109"/>
      <c r="E352" s="109"/>
      <c r="F352" s="109"/>
    </row>
    <row r="353" spans="1:6" ht="13.5" customHeight="1">
      <c r="A353" s="108"/>
      <c r="B353" s="109"/>
      <c r="C353" s="109"/>
      <c r="D353" s="109"/>
      <c r="E353" s="109"/>
      <c r="F353" s="109"/>
    </row>
    <row r="354" spans="1:6" ht="13.5" customHeight="1">
      <c r="A354" s="108"/>
      <c r="B354" s="109"/>
      <c r="C354" s="109"/>
      <c r="D354" s="109"/>
      <c r="E354" s="109"/>
      <c r="F354" s="109"/>
    </row>
    <row r="355" spans="1:6" ht="13.5" customHeight="1">
      <c r="A355" s="108"/>
      <c r="B355" s="109"/>
      <c r="C355" s="109"/>
      <c r="D355" s="109"/>
      <c r="E355" s="109"/>
      <c r="F355" s="109"/>
    </row>
    <row r="356" spans="1:6" ht="13.5" customHeight="1">
      <c r="A356" s="108"/>
      <c r="B356" s="109"/>
      <c r="C356" s="109"/>
      <c r="D356" s="109"/>
      <c r="E356" s="109"/>
      <c r="F356" s="109"/>
    </row>
    <row r="357" spans="1:6" ht="13.5" customHeight="1">
      <c r="A357" s="108"/>
      <c r="B357" s="109"/>
      <c r="C357" s="109"/>
      <c r="D357" s="109"/>
      <c r="E357" s="109"/>
      <c r="F357" s="109"/>
    </row>
    <row r="358" spans="1:6" ht="13.5" customHeight="1">
      <c r="A358" s="108"/>
      <c r="B358" s="109"/>
      <c r="C358" s="109"/>
      <c r="D358" s="109"/>
      <c r="E358" s="109"/>
      <c r="F358" s="109"/>
    </row>
    <row r="359" spans="1:6" ht="13.5" customHeight="1">
      <c r="A359" s="108"/>
      <c r="B359" s="109"/>
      <c r="C359" s="109"/>
      <c r="D359" s="109"/>
      <c r="E359" s="109"/>
      <c r="F359" s="109"/>
    </row>
    <row r="360" spans="1:6" ht="13.5" customHeight="1">
      <c r="A360" s="108"/>
      <c r="B360" s="109"/>
      <c r="C360" s="109"/>
      <c r="D360" s="109"/>
      <c r="E360" s="109"/>
      <c r="F360" s="109"/>
    </row>
    <row r="361" spans="1:6" ht="13.5" customHeight="1">
      <c r="A361" s="108"/>
      <c r="B361" s="109"/>
      <c r="C361" s="109"/>
      <c r="D361" s="109"/>
      <c r="E361" s="109"/>
      <c r="F361" s="109"/>
    </row>
    <row r="362" spans="1:6" ht="13.5" customHeight="1">
      <c r="A362" s="108"/>
      <c r="B362" s="109"/>
      <c r="C362" s="109"/>
      <c r="D362" s="109"/>
      <c r="E362" s="109"/>
      <c r="F362" s="109"/>
    </row>
    <row r="363" spans="1:6" ht="13.5" customHeight="1">
      <c r="A363" s="108"/>
      <c r="B363" s="109"/>
      <c r="C363" s="109"/>
      <c r="D363" s="109"/>
      <c r="E363" s="109"/>
      <c r="F363" s="109"/>
    </row>
    <row r="364" spans="1:6" ht="13.5" customHeight="1">
      <c r="A364" s="108"/>
      <c r="B364" s="109"/>
      <c r="C364" s="109"/>
      <c r="D364" s="109"/>
      <c r="E364" s="109"/>
      <c r="F364" s="109"/>
    </row>
    <row r="365" spans="1:6" ht="13.5" customHeight="1">
      <c r="A365" s="108"/>
      <c r="B365" s="109"/>
      <c r="C365" s="109"/>
      <c r="D365" s="109"/>
      <c r="E365" s="109"/>
      <c r="F365" s="109"/>
    </row>
    <row r="366" spans="1:6" ht="13.5" customHeight="1">
      <c r="A366" s="108"/>
      <c r="B366" s="109"/>
      <c r="C366" s="109"/>
      <c r="D366" s="109"/>
      <c r="E366" s="109"/>
      <c r="F366" s="109"/>
    </row>
    <row r="367" spans="1:6" ht="13.5" customHeight="1">
      <c r="A367" s="108"/>
      <c r="B367" s="109"/>
      <c r="C367" s="109"/>
      <c r="D367" s="109"/>
      <c r="E367" s="109"/>
      <c r="F367" s="109"/>
    </row>
    <row r="368" spans="1:6" ht="13.5" customHeight="1">
      <c r="A368" s="108"/>
      <c r="B368" s="109"/>
      <c r="C368" s="109"/>
      <c r="D368" s="109"/>
      <c r="E368" s="109"/>
      <c r="F368" s="109"/>
    </row>
    <row r="369" spans="1:6" ht="13.5" customHeight="1">
      <c r="A369" s="108"/>
      <c r="B369" s="109"/>
      <c r="C369" s="109"/>
      <c r="D369" s="109"/>
      <c r="E369" s="109"/>
      <c r="F369" s="109"/>
    </row>
    <row r="370" spans="1:6" ht="13.5" customHeight="1">
      <c r="A370" s="108"/>
      <c r="B370" s="109"/>
      <c r="C370" s="109"/>
      <c r="D370" s="109"/>
      <c r="E370" s="109"/>
      <c r="F370" s="109"/>
    </row>
    <row r="371" spans="1:6" ht="13.5" customHeight="1">
      <c r="A371" s="108"/>
      <c r="B371" s="109"/>
      <c r="C371" s="109"/>
      <c r="D371" s="109"/>
      <c r="E371" s="109"/>
      <c r="F371" s="109"/>
    </row>
    <row r="372" spans="1:6" ht="13.5" customHeight="1">
      <c r="A372" s="108"/>
      <c r="B372" s="109"/>
      <c r="C372" s="109"/>
      <c r="D372" s="109"/>
      <c r="E372" s="109"/>
      <c r="F372" s="109"/>
    </row>
    <row r="373" spans="1:6" ht="13.5" customHeight="1">
      <c r="A373" s="108"/>
      <c r="B373" s="109"/>
      <c r="C373" s="109"/>
      <c r="D373" s="109"/>
      <c r="E373" s="109"/>
      <c r="F373" s="109"/>
    </row>
    <row r="374" spans="1:6" ht="13.5" customHeight="1">
      <c r="A374" s="108"/>
      <c r="B374" s="109"/>
      <c r="C374" s="109"/>
      <c r="D374" s="109"/>
      <c r="E374" s="109"/>
      <c r="F374" s="109"/>
    </row>
    <row r="375" spans="1:6" ht="13.5" customHeight="1">
      <c r="A375" s="108"/>
      <c r="B375" s="109"/>
      <c r="C375" s="109"/>
      <c r="D375" s="109"/>
      <c r="E375" s="109"/>
      <c r="F375" s="109"/>
    </row>
    <row r="376" spans="1:6" ht="13.5" customHeight="1">
      <c r="A376" s="108"/>
      <c r="B376" s="109"/>
      <c r="C376" s="109"/>
      <c r="D376" s="109"/>
      <c r="E376" s="109"/>
      <c r="F376" s="109"/>
    </row>
    <row r="377" spans="1:6" ht="13.5" customHeight="1">
      <c r="A377" s="108"/>
      <c r="B377" s="109"/>
      <c r="C377" s="109"/>
      <c r="D377" s="109"/>
      <c r="E377" s="109"/>
      <c r="F377" s="109"/>
    </row>
    <row r="378" spans="1:6" ht="13.5" customHeight="1">
      <c r="A378" s="108"/>
      <c r="B378" s="109"/>
      <c r="C378" s="109"/>
      <c r="D378" s="109"/>
      <c r="E378" s="109"/>
      <c r="F378" s="109"/>
    </row>
    <row r="379" spans="1:6" ht="13.5" customHeight="1">
      <c r="A379" s="108"/>
      <c r="B379" s="109"/>
      <c r="C379" s="109"/>
      <c r="D379" s="109"/>
      <c r="E379" s="109"/>
      <c r="F379" s="109"/>
    </row>
    <row r="380" spans="1:6" ht="13.5" customHeight="1">
      <c r="A380" s="108"/>
      <c r="B380" s="109"/>
      <c r="C380" s="109"/>
      <c r="D380" s="109"/>
      <c r="E380" s="109"/>
      <c r="F380" s="109"/>
    </row>
    <row r="381" spans="1:6" ht="13.5" customHeight="1">
      <c r="A381" s="108"/>
      <c r="B381" s="109"/>
      <c r="C381" s="109"/>
      <c r="D381" s="109"/>
      <c r="E381" s="109"/>
      <c r="F381" s="109"/>
    </row>
    <row r="382" spans="1:6" ht="13.5" customHeight="1">
      <c r="A382" s="108"/>
      <c r="B382" s="109"/>
      <c r="C382" s="109"/>
      <c r="D382" s="109"/>
      <c r="E382" s="109"/>
      <c r="F382" s="109"/>
    </row>
    <row r="383" spans="1:6" ht="13.5" customHeight="1">
      <c r="A383" s="108"/>
      <c r="B383" s="109"/>
      <c r="C383" s="109"/>
      <c r="D383" s="109"/>
      <c r="E383" s="109"/>
      <c r="F383" s="109"/>
    </row>
    <row r="384" spans="1:6" ht="13.5" customHeight="1">
      <c r="A384" s="108"/>
      <c r="B384" s="109"/>
      <c r="C384" s="109"/>
      <c r="D384" s="109"/>
      <c r="E384" s="109"/>
      <c r="F384" s="109"/>
    </row>
    <row r="385" spans="1:6" ht="13.5" customHeight="1">
      <c r="A385" s="108"/>
      <c r="B385" s="109"/>
      <c r="C385" s="109"/>
      <c r="D385" s="109"/>
      <c r="E385" s="109"/>
      <c r="F385" s="109"/>
    </row>
    <row r="386" spans="1:6" ht="13.5" customHeight="1">
      <c r="A386" s="108"/>
      <c r="B386" s="109"/>
      <c r="C386" s="109"/>
      <c r="D386" s="109"/>
      <c r="E386" s="109"/>
      <c r="F386" s="109"/>
    </row>
    <row r="387" spans="1:6" ht="13.5" customHeight="1">
      <c r="A387" s="108"/>
      <c r="B387" s="109"/>
      <c r="C387" s="109"/>
      <c r="D387" s="109"/>
      <c r="E387" s="109"/>
      <c r="F387" s="109"/>
    </row>
    <row r="388" spans="1:6" ht="13.5" customHeight="1">
      <c r="A388" s="108"/>
      <c r="B388" s="109"/>
      <c r="C388" s="109"/>
      <c r="D388" s="109"/>
      <c r="E388" s="109"/>
      <c r="F388" s="109"/>
    </row>
    <row r="389" spans="1:6" ht="13.5" customHeight="1">
      <c r="A389" s="108"/>
      <c r="B389" s="109"/>
      <c r="C389" s="109"/>
      <c r="D389" s="109"/>
      <c r="E389" s="109"/>
      <c r="F389" s="109"/>
    </row>
    <row r="390" spans="1:6" ht="13.5" customHeight="1">
      <c r="A390" s="108"/>
      <c r="B390" s="109"/>
      <c r="C390" s="109"/>
      <c r="D390" s="109"/>
      <c r="E390" s="109"/>
      <c r="F390" s="109"/>
    </row>
    <row r="391" spans="1:6" ht="13.5" customHeight="1">
      <c r="A391" s="108"/>
      <c r="B391" s="109"/>
      <c r="C391" s="109"/>
      <c r="D391" s="109"/>
      <c r="E391" s="109"/>
      <c r="F391" s="109"/>
    </row>
    <row r="392" spans="1:6" ht="13.5" customHeight="1">
      <c r="A392" s="108"/>
      <c r="B392" s="109"/>
      <c r="C392" s="109"/>
      <c r="D392" s="109"/>
      <c r="E392" s="109"/>
      <c r="F392" s="109"/>
    </row>
    <row r="393" spans="1:6" ht="13.5" customHeight="1">
      <c r="A393" s="108"/>
      <c r="B393" s="109"/>
      <c r="C393" s="109"/>
      <c r="D393" s="109"/>
      <c r="E393" s="109"/>
      <c r="F393" s="109"/>
    </row>
    <row r="394" spans="1:6" ht="13.5" customHeight="1">
      <c r="A394" s="108"/>
      <c r="B394" s="109"/>
      <c r="C394" s="109"/>
      <c r="D394" s="109"/>
      <c r="E394" s="109"/>
      <c r="F394" s="109"/>
    </row>
    <row r="395" spans="1:6" ht="13.5" customHeight="1">
      <c r="A395" s="108"/>
      <c r="B395" s="109"/>
      <c r="C395" s="109"/>
      <c r="D395" s="109"/>
      <c r="E395" s="109"/>
      <c r="F395" s="109"/>
    </row>
    <row r="396" spans="1:6" ht="13.5" customHeight="1">
      <c r="A396" s="108"/>
      <c r="B396" s="109"/>
      <c r="C396" s="109"/>
      <c r="D396" s="109"/>
      <c r="E396" s="109"/>
      <c r="F396" s="109"/>
    </row>
    <row r="397" spans="1:6" ht="13.5" customHeight="1">
      <c r="A397" s="108"/>
      <c r="B397" s="109"/>
      <c r="C397" s="109"/>
      <c r="D397" s="109"/>
      <c r="E397" s="109"/>
      <c r="F397" s="109"/>
    </row>
    <row r="398" spans="1:6" ht="13.5" customHeight="1">
      <c r="A398" s="108"/>
      <c r="B398" s="109"/>
      <c r="C398" s="109"/>
      <c r="D398" s="109"/>
      <c r="E398" s="109"/>
      <c r="F398" s="109"/>
    </row>
    <row r="399" spans="1:6" ht="13.5" customHeight="1">
      <c r="A399" s="108"/>
      <c r="B399" s="109"/>
      <c r="C399" s="109"/>
      <c r="D399" s="109"/>
      <c r="E399" s="109"/>
      <c r="F399" s="109"/>
    </row>
    <row r="400" spans="1:6" ht="13.5" customHeight="1">
      <c r="A400" s="108"/>
      <c r="B400" s="109"/>
      <c r="C400" s="109"/>
      <c r="D400" s="109"/>
      <c r="E400" s="109"/>
      <c r="F400" s="109"/>
    </row>
    <row r="401" spans="1:6" ht="13.5" customHeight="1">
      <c r="A401" s="108"/>
      <c r="B401" s="109"/>
      <c r="C401" s="109"/>
      <c r="D401" s="109"/>
      <c r="E401" s="109"/>
      <c r="F401" s="109"/>
    </row>
    <row r="402" spans="1:6" ht="13.5" customHeight="1">
      <c r="A402" s="108"/>
      <c r="B402" s="109"/>
      <c r="C402" s="109"/>
      <c r="D402" s="109"/>
      <c r="E402" s="109"/>
      <c r="F402" s="109"/>
    </row>
    <row r="403" spans="1:6" ht="13.5" customHeight="1">
      <c r="A403" s="108"/>
      <c r="B403" s="109"/>
      <c r="C403" s="109"/>
      <c r="D403" s="109"/>
      <c r="E403" s="109"/>
      <c r="F403" s="109"/>
    </row>
    <row r="404" spans="1:6" ht="13.5" customHeight="1">
      <c r="A404" s="108"/>
      <c r="B404" s="109"/>
      <c r="C404" s="109"/>
      <c r="D404" s="109"/>
      <c r="E404" s="109"/>
      <c r="F404" s="109"/>
    </row>
    <row r="405" spans="1:6" ht="13.5" customHeight="1">
      <c r="A405" s="108"/>
      <c r="B405" s="109"/>
      <c r="C405" s="109"/>
      <c r="D405" s="109"/>
      <c r="E405" s="109"/>
      <c r="F405" s="109"/>
    </row>
    <row r="406" spans="1:6" ht="13.5" customHeight="1">
      <c r="A406" s="108"/>
      <c r="B406" s="109"/>
      <c r="C406" s="109"/>
      <c r="D406" s="109"/>
      <c r="E406" s="109"/>
      <c r="F406" s="109"/>
    </row>
    <row r="407" spans="1:6" ht="13.5" customHeight="1">
      <c r="A407" s="108"/>
      <c r="B407" s="109"/>
      <c r="C407" s="109"/>
      <c r="D407" s="109"/>
      <c r="E407" s="109"/>
      <c r="F407" s="109"/>
    </row>
    <row r="408" spans="1:6" ht="13.5" customHeight="1">
      <c r="A408" s="108"/>
      <c r="B408" s="109"/>
      <c r="C408" s="109"/>
      <c r="D408" s="109"/>
      <c r="E408" s="109"/>
      <c r="F408" s="109"/>
    </row>
    <row r="409" spans="1:6" ht="13.5" customHeight="1">
      <c r="A409" s="108"/>
      <c r="B409" s="109"/>
      <c r="C409" s="109"/>
      <c r="D409" s="109"/>
      <c r="E409" s="109"/>
      <c r="F409" s="109"/>
    </row>
    <row r="410" spans="1:6" ht="13.5" customHeight="1">
      <c r="A410" s="108"/>
      <c r="B410" s="109"/>
      <c r="C410" s="109"/>
      <c r="D410" s="109"/>
      <c r="E410" s="109"/>
      <c r="F410" s="109"/>
    </row>
    <row r="411" spans="1:6" ht="13.5" customHeight="1">
      <c r="A411" s="108"/>
      <c r="B411" s="109"/>
      <c r="C411" s="109"/>
      <c r="D411" s="109"/>
      <c r="E411" s="109"/>
      <c r="F411" s="109"/>
    </row>
    <row r="412" spans="1:6" ht="13.5" customHeight="1">
      <c r="A412" s="108"/>
      <c r="B412" s="109"/>
      <c r="C412" s="109"/>
      <c r="D412" s="109"/>
      <c r="E412" s="109"/>
      <c r="F412" s="109"/>
    </row>
    <row r="413" spans="1:6" ht="13.5" customHeight="1">
      <c r="A413" s="108"/>
      <c r="B413" s="109"/>
      <c r="C413" s="109"/>
      <c r="D413" s="109"/>
      <c r="E413" s="109"/>
      <c r="F413" s="109"/>
    </row>
    <row r="414" spans="1:6" ht="13.5" customHeight="1">
      <c r="A414" s="108"/>
      <c r="B414" s="109"/>
      <c r="C414" s="109"/>
      <c r="D414" s="109"/>
      <c r="E414" s="109"/>
      <c r="F414" s="109"/>
    </row>
    <row r="415" spans="1:6" ht="13.5" customHeight="1">
      <c r="A415" s="108"/>
      <c r="B415" s="109"/>
      <c r="C415" s="109"/>
      <c r="D415" s="109"/>
      <c r="E415" s="109"/>
      <c r="F415" s="109"/>
    </row>
    <row r="416" spans="1:6" ht="13.5" customHeight="1">
      <c r="A416" s="108"/>
      <c r="B416" s="109"/>
      <c r="C416" s="109"/>
      <c r="D416" s="109"/>
      <c r="E416" s="109"/>
      <c r="F416" s="109"/>
    </row>
    <row r="417" spans="1:6" ht="13.5" customHeight="1">
      <c r="A417" s="108"/>
      <c r="B417" s="109"/>
      <c r="C417" s="109"/>
      <c r="D417" s="109"/>
      <c r="E417" s="109"/>
      <c r="F417" s="109"/>
    </row>
    <row r="418" spans="1:6" ht="13.5" customHeight="1">
      <c r="A418" s="108"/>
      <c r="B418" s="109"/>
      <c r="C418" s="109"/>
      <c r="D418" s="109"/>
      <c r="E418" s="109"/>
      <c r="F418" s="109"/>
    </row>
    <row r="419" spans="1:6" ht="13.5" customHeight="1">
      <c r="A419" s="108"/>
      <c r="B419" s="109"/>
      <c r="C419" s="109"/>
      <c r="D419" s="109"/>
      <c r="E419" s="109"/>
      <c r="F419" s="109"/>
    </row>
    <row r="420" spans="1:6" ht="13.5" customHeight="1">
      <c r="A420" s="108"/>
      <c r="B420" s="109"/>
      <c r="C420" s="109"/>
      <c r="D420" s="109"/>
      <c r="E420" s="109"/>
      <c r="F420" s="109"/>
    </row>
    <row r="421" spans="1:6" ht="13.5" customHeight="1">
      <c r="A421" s="108"/>
      <c r="B421" s="109"/>
      <c r="C421" s="109"/>
      <c r="D421" s="109"/>
      <c r="E421" s="109"/>
      <c r="F421" s="109"/>
    </row>
    <row r="422" spans="1:6" ht="13.5" customHeight="1">
      <c r="A422" s="108"/>
      <c r="B422" s="109"/>
      <c r="C422" s="109"/>
      <c r="D422" s="109"/>
      <c r="E422" s="109"/>
      <c r="F422" s="109"/>
    </row>
    <row r="423" spans="1:6" ht="13.5" customHeight="1">
      <c r="A423" s="108"/>
      <c r="B423" s="109"/>
      <c r="C423" s="109"/>
      <c r="D423" s="109"/>
      <c r="E423" s="109"/>
      <c r="F423" s="109"/>
    </row>
    <row r="424" spans="1:6" ht="13.5" customHeight="1">
      <c r="A424" s="108"/>
      <c r="B424" s="109"/>
      <c r="C424" s="109"/>
      <c r="D424" s="109"/>
      <c r="E424" s="109"/>
      <c r="F424" s="109"/>
    </row>
    <row r="425" spans="1:6" ht="13.5" customHeight="1">
      <c r="A425" s="108"/>
      <c r="B425" s="109"/>
      <c r="C425" s="109"/>
      <c r="D425" s="109"/>
      <c r="E425" s="109"/>
      <c r="F425" s="109"/>
    </row>
    <row r="426" spans="1:6" ht="13.5" customHeight="1">
      <c r="A426" s="108"/>
      <c r="B426" s="109"/>
      <c r="C426" s="109"/>
      <c r="D426" s="109"/>
      <c r="E426" s="109"/>
      <c r="F426" s="109"/>
    </row>
    <row r="427" spans="1:6" ht="13.5" customHeight="1">
      <c r="A427" s="108"/>
      <c r="B427" s="109"/>
      <c r="C427" s="109"/>
      <c r="D427" s="109"/>
      <c r="E427" s="109"/>
      <c r="F427" s="109"/>
    </row>
    <row r="428" spans="1:6" ht="13.5" customHeight="1">
      <c r="A428" s="108"/>
      <c r="B428" s="109"/>
      <c r="C428" s="109"/>
      <c r="D428" s="109"/>
      <c r="E428" s="109"/>
      <c r="F428" s="109"/>
    </row>
    <row r="429" spans="1:6" ht="13.5" customHeight="1">
      <c r="A429" s="108"/>
      <c r="B429" s="109"/>
      <c r="C429" s="109"/>
      <c r="D429" s="109"/>
      <c r="E429" s="109"/>
      <c r="F429" s="109"/>
    </row>
    <row r="430" spans="1:6" ht="13.5" customHeight="1">
      <c r="A430" s="108"/>
      <c r="B430" s="109"/>
      <c r="C430" s="109"/>
      <c r="D430" s="109"/>
      <c r="E430" s="109"/>
      <c r="F430" s="109"/>
    </row>
    <row r="431" spans="1:6" ht="13.5" customHeight="1">
      <c r="A431" s="108"/>
      <c r="B431" s="109"/>
      <c r="C431" s="109"/>
      <c r="D431" s="109"/>
      <c r="E431" s="109"/>
      <c r="F431" s="109"/>
    </row>
    <row r="432" spans="1:6" ht="13.5" customHeight="1">
      <c r="A432" s="108"/>
      <c r="B432" s="109"/>
      <c r="C432" s="109"/>
      <c r="D432" s="109"/>
      <c r="E432" s="109"/>
      <c r="F432" s="109"/>
    </row>
    <row r="433" spans="1:6" ht="13.5" customHeight="1">
      <c r="A433" s="108"/>
      <c r="B433" s="109"/>
      <c r="C433" s="109"/>
      <c r="D433" s="109"/>
      <c r="E433" s="109"/>
      <c r="F433" s="109"/>
    </row>
    <row r="434" spans="1:6" ht="13.5" customHeight="1">
      <c r="A434" s="108"/>
      <c r="B434" s="109"/>
      <c r="C434" s="109"/>
      <c r="D434" s="109"/>
      <c r="E434" s="109"/>
      <c r="F434" s="109"/>
    </row>
    <row r="435" spans="1:6" ht="13.5" customHeight="1">
      <c r="A435" s="108"/>
      <c r="B435" s="109"/>
      <c r="C435" s="109"/>
      <c r="D435" s="109"/>
      <c r="E435" s="109"/>
      <c r="F435" s="109"/>
    </row>
    <row r="436" spans="1:6" ht="13.5" customHeight="1">
      <c r="A436" s="108"/>
      <c r="B436" s="109"/>
      <c r="C436" s="109"/>
      <c r="D436" s="109"/>
      <c r="E436" s="109"/>
      <c r="F436" s="109"/>
    </row>
    <row r="437" spans="1:6" ht="13.5" customHeight="1">
      <c r="A437" s="108"/>
      <c r="B437" s="109"/>
      <c r="C437" s="109"/>
      <c r="D437" s="109"/>
      <c r="E437" s="109"/>
      <c r="F437" s="109"/>
    </row>
    <row r="438" spans="1:6" ht="13.5" customHeight="1">
      <c r="A438" s="108"/>
      <c r="B438" s="109"/>
      <c r="C438" s="109"/>
      <c r="D438" s="109"/>
      <c r="E438" s="109"/>
      <c r="F438" s="109"/>
    </row>
    <row r="439" spans="1:6" ht="13.5" customHeight="1">
      <c r="A439" s="108"/>
      <c r="B439" s="109"/>
      <c r="C439" s="109"/>
      <c r="D439" s="109"/>
      <c r="E439" s="109"/>
      <c r="F439" s="109"/>
    </row>
    <row r="440" spans="1:6" ht="13.5" customHeight="1">
      <c r="A440" s="108"/>
      <c r="B440" s="109"/>
      <c r="C440" s="109"/>
      <c r="D440" s="109"/>
      <c r="E440" s="109"/>
      <c r="F440" s="109"/>
    </row>
    <row r="441" spans="1:6" ht="13.5" customHeight="1">
      <c r="A441" s="108"/>
      <c r="B441" s="109"/>
      <c r="C441" s="109"/>
      <c r="D441" s="109"/>
      <c r="E441" s="109"/>
      <c r="F441" s="109"/>
    </row>
    <row r="442" spans="1:6" ht="13.5" customHeight="1">
      <c r="A442" s="108"/>
      <c r="B442" s="109"/>
      <c r="C442" s="109"/>
      <c r="D442" s="109"/>
      <c r="E442" s="109"/>
      <c r="F442" s="109"/>
    </row>
    <row r="443" spans="1:6" ht="13.5" customHeight="1">
      <c r="A443" s="108"/>
      <c r="B443" s="109"/>
      <c r="C443" s="109"/>
      <c r="D443" s="109"/>
      <c r="E443" s="109"/>
      <c r="F443" s="109"/>
    </row>
    <row r="444" spans="1:6" ht="13.5" customHeight="1">
      <c r="A444" s="108"/>
      <c r="B444" s="109"/>
      <c r="C444" s="109"/>
      <c r="D444" s="109"/>
      <c r="E444" s="109"/>
      <c r="F444" s="109"/>
    </row>
    <row r="445" spans="1:6" ht="13.5" customHeight="1">
      <c r="A445" s="108"/>
      <c r="B445" s="109"/>
      <c r="C445" s="109"/>
      <c r="D445" s="109"/>
      <c r="E445" s="109"/>
      <c r="F445" s="109"/>
    </row>
    <row r="446" spans="1:6" ht="13.5" customHeight="1">
      <c r="A446" s="108"/>
      <c r="B446" s="109"/>
      <c r="C446" s="109"/>
      <c r="D446" s="109"/>
      <c r="E446" s="109"/>
      <c r="F446" s="109"/>
    </row>
    <row r="447" spans="1:6" ht="13.5" customHeight="1">
      <c r="A447" s="108"/>
      <c r="B447" s="109"/>
      <c r="C447" s="109"/>
      <c r="D447" s="109"/>
      <c r="E447" s="109"/>
      <c r="F447" s="109"/>
    </row>
    <row r="448" spans="1:6" ht="13.5" customHeight="1">
      <c r="A448" s="108"/>
      <c r="B448" s="109"/>
      <c r="C448" s="109"/>
      <c r="D448" s="109"/>
      <c r="E448" s="109"/>
      <c r="F448" s="109"/>
    </row>
    <row r="449" spans="1:6" ht="13.5" customHeight="1">
      <c r="A449" s="108"/>
      <c r="B449" s="109"/>
      <c r="C449" s="109"/>
      <c r="D449" s="109"/>
      <c r="E449" s="109"/>
      <c r="F449" s="109"/>
    </row>
    <row r="450" spans="1:6" ht="13.5" customHeight="1">
      <c r="A450" s="108"/>
      <c r="B450" s="109"/>
      <c r="C450" s="109"/>
      <c r="D450" s="109"/>
      <c r="E450" s="109"/>
      <c r="F450" s="109"/>
    </row>
    <row r="451" spans="1:6" ht="13.5" customHeight="1">
      <c r="A451" s="108"/>
      <c r="B451" s="109"/>
      <c r="C451" s="109"/>
      <c r="D451" s="109"/>
      <c r="E451" s="109"/>
      <c r="F451" s="109"/>
    </row>
    <row r="452" spans="1:6" ht="13.5" customHeight="1">
      <c r="A452" s="108"/>
      <c r="B452" s="109"/>
      <c r="C452" s="109"/>
      <c r="D452" s="109"/>
      <c r="E452" s="109"/>
      <c r="F452" s="109"/>
    </row>
    <row r="453" spans="1:6" ht="13.5" customHeight="1">
      <c r="A453" s="108"/>
      <c r="B453" s="109"/>
      <c r="C453" s="109"/>
      <c r="D453" s="109"/>
      <c r="E453" s="109"/>
      <c r="F453" s="109"/>
    </row>
    <row r="454" spans="1:6" ht="13.5" customHeight="1">
      <c r="A454" s="108"/>
      <c r="B454" s="109"/>
      <c r="C454" s="109"/>
      <c r="D454" s="109"/>
      <c r="E454" s="109"/>
      <c r="F454" s="109"/>
    </row>
    <row r="455" spans="1:6" ht="13.5" customHeight="1">
      <c r="A455" s="108"/>
      <c r="B455" s="109"/>
      <c r="C455" s="109"/>
      <c r="D455" s="109"/>
      <c r="E455" s="109"/>
      <c r="F455" s="109"/>
    </row>
    <row r="456" spans="1:6" ht="13.5" customHeight="1">
      <c r="A456" s="108"/>
      <c r="B456" s="109"/>
      <c r="C456" s="109"/>
      <c r="D456" s="109"/>
      <c r="E456" s="109"/>
      <c r="F456" s="109"/>
    </row>
    <row r="457" spans="1:6" ht="13.5" customHeight="1">
      <c r="A457" s="108"/>
      <c r="B457" s="109"/>
      <c r="C457" s="109"/>
      <c r="D457" s="109"/>
      <c r="E457" s="109"/>
      <c r="F457" s="109"/>
    </row>
    <row r="458" spans="1:6" ht="13.5" customHeight="1">
      <c r="A458" s="108"/>
      <c r="B458" s="109"/>
      <c r="C458" s="109"/>
      <c r="D458" s="109"/>
      <c r="E458" s="109"/>
      <c r="F458" s="109"/>
    </row>
    <row r="459" spans="1:6" ht="13.5" customHeight="1">
      <c r="A459" s="108"/>
      <c r="B459" s="109"/>
      <c r="C459" s="109"/>
      <c r="D459" s="109"/>
      <c r="E459" s="109"/>
      <c r="F459" s="109"/>
    </row>
    <row r="460" spans="1:6" ht="13.5" customHeight="1">
      <c r="A460" s="108"/>
      <c r="B460" s="109"/>
      <c r="C460" s="109"/>
      <c r="D460" s="109"/>
      <c r="E460" s="109"/>
      <c r="F460" s="109"/>
    </row>
    <row r="461" spans="1:6" ht="13.5" customHeight="1">
      <c r="A461" s="108"/>
      <c r="B461" s="109"/>
      <c r="C461" s="109"/>
      <c r="D461" s="109"/>
      <c r="E461" s="109"/>
      <c r="F461" s="109"/>
    </row>
    <row r="462" spans="1:6" ht="13.5" customHeight="1">
      <c r="A462" s="108"/>
      <c r="B462" s="109"/>
      <c r="C462" s="109"/>
      <c r="D462" s="109"/>
      <c r="E462" s="109"/>
      <c r="F462" s="109"/>
    </row>
    <row r="463" spans="1:6" ht="13.5" customHeight="1">
      <c r="A463" s="108"/>
      <c r="B463" s="109"/>
      <c r="C463" s="109"/>
      <c r="D463" s="109"/>
      <c r="E463" s="109"/>
      <c r="F463" s="109"/>
    </row>
    <row r="464" spans="1:6" ht="13.5" customHeight="1">
      <c r="A464" s="108"/>
      <c r="B464" s="109"/>
      <c r="C464" s="109"/>
      <c r="D464" s="109"/>
      <c r="E464" s="109"/>
      <c r="F464" s="109"/>
    </row>
    <row r="465" spans="1:6" ht="13.5" customHeight="1">
      <c r="A465" s="108"/>
      <c r="B465" s="109"/>
      <c r="C465" s="109"/>
      <c r="D465" s="109"/>
      <c r="E465" s="109"/>
      <c r="F465" s="109"/>
    </row>
    <row r="466" spans="1:6" ht="13.5" customHeight="1">
      <c r="A466" s="108"/>
      <c r="B466" s="109"/>
      <c r="C466" s="109"/>
      <c r="D466" s="109"/>
      <c r="E466" s="109"/>
      <c r="F466" s="109"/>
    </row>
    <row r="467" spans="1:6" ht="13.5" customHeight="1">
      <c r="A467" s="108"/>
      <c r="B467" s="109"/>
      <c r="C467" s="109"/>
      <c r="D467" s="109"/>
      <c r="E467" s="109"/>
      <c r="F467" s="109"/>
    </row>
    <row r="468" spans="1:6" ht="13.5" customHeight="1">
      <c r="A468" s="108"/>
      <c r="B468" s="109"/>
      <c r="C468" s="109"/>
      <c r="D468" s="109"/>
      <c r="E468" s="109"/>
      <c r="F468" s="109"/>
    </row>
    <row r="469" spans="1:6" ht="13.5" customHeight="1">
      <c r="A469" s="108"/>
      <c r="B469" s="109"/>
      <c r="C469" s="109"/>
      <c r="D469" s="109"/>
      <c r="E469" s="109"/>
      <c r="F469" s="109"/>
    </row>
    <row r="470" spans="1:6" ht="13.5" customHeight="1">
      <c r="A470" s="108"/>
      <c r="B470" s="109"/>
      <c r="C470" s="109"/>
      <c r="D470" s="109"/>
      <c r="E470" s="109"/>
      <c r="F470" s="109"/>
    </row>
    <row r="471" spans="1:6" ht="13.5" customHeight="1">
      <c r="A471" s="108"/>
      <c r="B471" s="109"/>
      <c r="C471" s="109"/>
      <c r="D471" s="109"/>
      <c r="E471" s="109"/>
      <c r="F471" s="109"/>
    </row>
    <row r="472" spans="1:6" ht="13.5" customHeight="1">
      <c r="A472" s="108"/>
      <c r="B472" s="109"/>
      <c r="C472" s="109"/>
      <c r="D472" s="109"/>
      <c r="E472" s="109"/>
      <c r="F472" s="109"/>
    </row>
    <row r="473" spans="1:6" ht="13.5" customHeight="1">
      <c r="A473" s="108"/>
      <c r="B473" s="109"/>
      <c r="C473" s="109"/>
      <c r="D473" s="109"/>
      <c r="E473" s="109"/>
      <c r="F473" s="109"/>
    </row>
    <row r="474" spans="1:6" ht="13.5" customHeight="1">
      <c r="A474" s="108"/>
      <c r="B474" s="109"/>
      <c r="C474" s="109"/>
      <c r="D474" s="109"/>
      <c r="E474" s="109"/>
      <c r="F474" s="109"/>
    </row>
    <row r="475" spans="1:6" ht="13.5" customHeight="1">
      <c r="A475" s="108"/>
      <c r="B475" s="109"/>
      <c r="C475" s="109"/>
      <c r="D475" s="109"/>
      <c r="E475" s="109"/>
      <c r="F475" s="109"/>
    </row>
    <row r="476" spans="1:6" ht="13.5" customHeight="1">
      <c r="A476" s="108"/>
      <c r="B476" s="109"/>
      <c r="C476" s="109"/>
      <c r="D476" s="109"/>
      <c r="E476" s="109"/>
      <c r="F476" s="109"/>
    </row>
    <row r="477" spans="1:6" ht="13.5" customHeight="1">
      <c r="A477" s="108"/>
      <c r="B477" s="109"/>
      <c r="C477" s="109"/>
      <c r="D477" s="109"/>
      <c r="E477" s="109"/>
      <c r="F477" s="109"/>
    </row>
    <row r="478" spans="1:6" ht="13.5" customHeight="1">
      <c r="A478" s="108"/>
      <c r="B478" s="109"/>
      <c r="C478" s="109"/>
      <c r="D478" s="109"/>
      <c r="E478" s="109"/>
      <c r="F478" s="109"/>
    </row>
    <row r="479" spans="1:6" ht="13.5" customHeight="1">
      <c r="A479" s="108"/>
      <c r="B479" s="109"/>
      <c r="C479" s="109"/>
      <c r="D479" s="109"/>
      <c r="E479" s="109"/>
      <c r="F479" s="109"/>
    </row>
    <row r="480" spans="1:6" ht="13.5" customHeight="1">
      <c r="A480" s="108"/>
      <c r="B480" s="109"/>
      <c r="C480" s="109"/>
      <c r="D480" s="109"/>
      <c r="E480" s="109"/>
      <c r="F480" s="109"/>
    </row>
    <row r="481" spans="1:6" ht="13.5" customHeight="1">
      <c r="A481" s="108"/>
      <c r="B481" s="109"/>
      <c r="C481" s="109"/>
      <c r="D481" s="109"/>
      <c r="E481" s="109"/>
      <c r="F481" s="109"/>
    </row>
    <row r="482" spans="1:6" ht="13.5" customHeight="1">
      <c r="A482" s="108"/>
      <c r="B482" s="109"/>
      <c r="C482" s="109"/>
      <c r="D482" s="109"/>
      <c r="E482" s="109"/>
      <c r="F482" s="109"/>
    </row>
    <row r="483" spans="1:6" ht="13.5" customHeight="1">
      <c r="A483" s="108"/>
      <c r="B483" s="109"/>
      <c r="C483" s="109"/>
      <c r="D483" s="109"/>
      <c r="E483" s="109"/>
      <c r="F483" s="109"/>
    </row>
    <row r="484" spans="1:6" ht="13.5" customHeight="1">
      <c r="A484" s="108"/>
      <c r="B484" s="109"/>
      <c r="C484" s="109"/>
      <c r="D484" s="109"/>
      <c r="E484" s="109"/>
      <c r="F484" s="109"/>
    </row>
    <row r="485" spans="1:6" ht="13.5" customHeight="1">
      <c r="A485" s="108"/>
      <c r="B485" s="109"/>
      <c r="C485" s="109"/>
      <c r="D485" s="109"/>
      <c r="E485" s="109"/>
      <c r="F485" s="109"/>
    </row>
    <row r="486" spans="1:6" ht="13.5" customHeight="1">
      <c r="A486" s="108"/>
      <c r="B486" s="109"/>
      <c r="C486" s="109"/>
      <c r="D486" s="109"/>
      <c r="E486" s="109"/>
      <c r="F486" s="109"/>
    </row>
    <row r="487" spans="1:6" ht="13.5" customHeight="1">
      <c r="A487" s="108"/>
      <c r="B487" s="109"/>
      <c r="C487" s="109"/>
      <c r="D487" s="109"/>
      <c r="E487" s="109"/>
      <c r="F487" s="109"/>
    </row>
    <row r="488" spans="1:6" ht="13.5" customHeight="1">
      <c r="A488" s="108"/>
      <c r="B488" s="109"/>
      <c r="C488" s="109"/>
      <c r="D488" s="109"/>
      <c r="E488" s="109"/>
      <c r="F488" s="109"/>
    </row>
    <row r="489" spans="1:6" ht="13.5" customHeight="1">
      <c r="A489" s="108"/>
      <c r="B489" s="109"/>
      <c r="C489" s="109"/>
      <c r="D489" s="109"/>
      <c r="E489" s="109"/>
      <c r="F489" s="109"/>
    </row>
    <row r="490" spans="1:6" ht="13.5" customHeight="1">
      <c r="A490" s="108"/>
      <c r="B490" s="109"/>
      <c r="C490" s="109"/>
      <c r="D490" s="109"/>
      <c r="E490" s="109"/>
      <c r="F490" s="109"/>
    </row>
    <row r="491" spans="1:6" ht="13.5" customHeight="1">
      <c r="A491" s="108"/>
      <c r="B491" s="109"/>
      <c r="C491" s="109"/>
      <c r="D491" s="109"/>
      <c r="E491" s="109"/>
      <c r="F491" s="109"/>
    </row>
    <row r="492" spans="1:6" ht="13.5" customHeight="1">
      <c r="A492" s="108"/>
      <c r="B492" s="109"/>
      <c r="C492" s="109"/>
      <c r="D492" s="109"/>
      <c r="E492" s="109"/>
      <c r="F492" s="109"/>
    </row>
    <row r="493" spans="1:6" ht="13.5" customHeight="1">
      <c r="A493" s="108"/>
      <c r="B493" s="109"/>
      <c r="C493" s="109"/>
      <c r="D493" s="109"/>
      <c r="E493" s="109"/>
      <c r="F493" s="109"/>
    </row>
    <row r="494" spans="1:6" ht="13.5" customHeight="1">
      <c r="A494" s="108"/>
      <c r="B494" s="109"/>
      <c r="C494" s="109"/>
      <c r="D494" s="109"/>
      <c r="E494" s="109"/>
      <c r="F494" s="109"/>
    </row>
    <row r="495" spans="1:6" ht="13.5" customHeight="1">
      <c r="A495" s="108"/>
      <c r="B495" s="109"/>
      <c r="C495" s="109"/>
      <c r="D495" s="109"/>
      <c r="E495" s="109"/>
      <c r="F495" s="109"/>
    </row>
    <row r="496" spans="1:6" ht="13.5" customHeight="1">
      <c r="A496" s="108"/>
      <c r="B496" s="109"/>
      <c r="C496" s="109"/>
      <c r="D496" s="109"/>
      <c r="E496" s="109"/>
      <c r="F496" s="109"/>
    </row>
    <row r="497" spans="1:6" ht="13.5" customHeight="1">
      <c r="A497" s="108"/>
      <c r="B497" s="109"/>
      <c r="C497" s="109"/>
      <c r="D497" s="109"/>
      <c r="E497" s="109"/>
      <c r="F497" s="109"/>
    </row>
    <row r="498" spans="1:6" ht="13.5" customHeight="1">
      <c r="A498" s="108"/>
      <c r="B498" s="109"/>
      <c r="C498" s="109"/>
      <c r="D498" s="109"/>
      <c r="E498" s="109"/>
      <c r="F498" s="109"/>
    </row>
    <row r="499" spans="1:6" ht="13.5" customHeight="1">
      <c r="A499" s="108"/>
      <c r="B499" s="109"/>
      <c r="C499" s="109"/>
      <c r="D499" s="109"/>
      <c r="E499" s="109"/>
      <c r="F499" s="109"/>
    </row>
    <row r="500" spans="1:6" ht="13.5" customHeight="1">
      <c r="A500" s="108"/>
      <c r="B500" s="109"/>
      <c r="C500" s="109"/>
      <c r="D500" s="109"/>
      <c r="E500" s="109"/>
      <c r="F500" s="109"/>
    </row>
    <row r="501" spans="1:6" ht="13.5" customHeight="1">
      <c r="A501" s="108"/>
      <c r="B501" s="109"/>
      <c r="C501" s="109"/>
      <c r="D501" s="109"/>
      <c r="E501" s="109"/>
      <c r="F501" s="109"/>
    </row>
    <row r="502" spans="1:6" ht="13.5" customHeight="1">
      <c r="A502" s="108"/>
      <c r="B502" s="109"/>
      <c r="C502" s="109"/>
      <c r="D502" s="109"/>
      <c r="E502" s="109"/>
      <c r="F502" s="109"/>
    </row>
    <row r="503" spans="1:6" ht="13.5" customHeight="1">
      <c r="A503" s="108"/>
      <c r="B503" s="109"/>
      <c r="C503" s="109"/>
      <c r="D503" s="109"/>
      <c r="E503" s="109"/>
      <c r="F503" s="109"/>
    </row>
    <row r="504" spans="1:6" ht="13.5" customHeight="1">
      <c r="A504" s="108"/>
      <c r="B504" s="109"/>
      <c r="C504" s="109"/>
      <c r="D504" s="109"/>
      <c r="E504" s="109"/>
      <c r="F504" s="109"/>
    </row>
    <row r="505" spans="1:6" ht="13.5" customHeight="1">
      <c r="A505" s="108"/>
      <c r="B505" s="109"/>
      <c r="C505" s="109"/>
      <c r="D505" s="109"/>
      <c r="E505" s="109"/>
      <c r="F505" s="109"/>
    </row>
    <row r="506" spans="1:6" ht="13.5" customHeight="1">
      <c r="A506" s="108"/>
      <c r="B506" s="109"/>
      <c r="C506" s="109"/>
      <c r="D506" s="109"/>
      <c r="E506" s="109"/>
      <c r="F506" s="109"/>
    </row>
    <row r="507" spans="1:6" ht="13.5" customHeight="1">
      <c r="A507" s="108"/>
      <c r="B507" s="109"/>
      <c r="C507" s="109"/>
      <c r="D507" s="109"/>
      <c r="E507" s="109"/>
      <c r="F507" s="109"/>
    </row>
    <row r="508" spans="1:6" ht="13.5" customHeight="1">
      <c r="A508" s="108"/>
      <c r="B508" s="109"/>
      <c r="C508" s="109"/>
      <c r="D508" s="109"/>
      <c r="E508" s="109"/>
      <c r="F508" s="109"/>
    </row>
    <row r="509" spans="1:6" ht="13.5" customHeight="1">
      <c r="A509" s="108"/>
      <c r="B509" s="109"/>
      <c r="C509" s="109"/>
      <c r="D509" s="109"/>
      <c r="E509" s="109"/>
      <c r="F509" s="109"/>
    </row>
    <row r="510" spans="1:6" ht="13.5" customHeight="1">
      <c r="A510" s="108"/>
      <c r="B510" s="109"/>
      <c r="C510" s="109"/>
      <c r="D510" s="109"/>
      <c r="E510" s="109"/>
      <c r="F510" s="109"/>
    </row>
    <row r="511" spans="1:6" ht="13.5" customHeight="1">
      <c r="A511" s="108"/>
      <c r="B511" s="109"/>
      <c r="C511" s="109"/>
      <c r="D511" s="109"/>
      <c r="E511" s="109"/>
      <c r="F511" s="109"/>
    </row>
    <row r="512" spans="1:6" ht="13.5" customHeight="1">
      <c r="A512" s="108"/>
      <c r="B512" s="109"/>
      <c r="C512" s="109"/>
      <c r="D512" s="109"/>
      <c r="E512" s="109"/>
      <c r="F512" s="109"/>
    </row>
    <row r="513" spans="1:6" ht="13.5" customHeight="1">
      <c r="A513" s="108"/>
      <c r="B513" s="109"/>
      <c r="C513" s="109"/>
      <c r="D513" s="109"/>
      <c r="E513" s="109"/>
      <c r="F513" s="109"/>
    </row>
    <row r="514" spans="1:6" ht="13.5" customHeight="1">
      <c r="A514" s="108"/>
      <c r="B514" s="109"/>
      <c r="C514" s="109"/>
      <c r="D514" s="109"/>
      <c r="E514" s="109"/>
      <c r="F514" s="109"/>
    </row>
    <row r="515" spans="1:6" ht="13.5" customHeight="1">
      <c r="A515" s="108"/>
      <c r="B515" s="109"/>
      <c r="C515" s="109"/>
      <c r="D515" s="109"/>
      <c r="E515" s="109"/>
      <c r="F515" s="109"/>
    </row>
    <row r="516" spans="1:6" ht="13.5" customHeight="1">
      <c r="A516" s="108"/>
      <c r="B516" s="109"/>
      <c r="C516" s="109"/>
      <c r="D516" s="109"/>
      <c r="E516" s="109"/>
      <c r="F516" s="109"/>
    </row>
    <row r="517" spans="1:6" ht="13.5" customHeight="1">
      <c r="A517" s="108"/>
      <c r="B517" s="109"/>
      <c r="C517" s="109"/>
      <c r="D517" s="109"/>
      <c r="E517" s="109"/>
      <c r="F517" s="109"/>
    </row>
    <row r="518" spans="1:6" ht="13.5" customHeight="1">
      <c r="A518" s="108"/>
      <c r="B518" s="109"/>
      <c r="C518" s="109"/>
      <c r="D518" s="109"/>
      <c r="E518" s="109"/>
      <c r="F518" s="109"/>
    </row>
    <row r="519" spans="1:6" ht="13.5" customHeight="1">
      <c r="A519" s="108"/>
      <c r="B519" s="109"/>
      <c r="C519" s="109"/>
      <c r="D519" s="109"/>
      <c r="E519" s="109"/>
      <c r="F519" s="109"/>
    </row>
    <row r="520" spans="1:6" ht="13.5" customHeight="1">
      <c r="A520" s="108"/>
      <c r="B520" s="109"/>
      <c r="C520" s="109"/>
      <c r="D520" s="109"/>
      <c r="E520" s="109"/>
      <c r="F520" s="109"/>
    </row>
    <row r="521" spans="1:6" ht="13.5" customHeight="1">
      <c r="A521" s="108"/>
      <c r="B521" s="109"/>
      <c r="C521" s="109"/>
      <c r="D521" s="109"/>
      <c r="E521" s="109"/>
      <c r="F521" s="109"/>
    </row>
    <row r="522" spans="1:6" ht="13.5" customHeight="1">
      <c r="A522" s="108"/>
      <c r="B522" s="109"/>
      <c r="C522" s="109"/>
      <c r="D522" s="109"/>
      <c r="E522" s="109"/>
      <c r="F522" s="109"/>
    </row>
    <row r="523" spans="1:6" ht="13.5" customHeight="1">
      <c r="A523" s="108"/>
      <c r="B523" s="109"/>
      <c r="C523" s="109"/>
      <c r="D523" s="109"/>
      <c r="E523" s="109"/>
      <c r="F523" s="109"/>
    </row>
    <row r="524" spans="1:6" ht="13.5" customHeight="1">
      <c r="A524" s="108"/>
      <c r="B524" s="109"/>
      <c r="C524" s="109"/>
      <c r="D524" s="109"/>
      <c r="E524" s="109"/>
      <c r="F524" s="109"/>
    </row>
    <row r="525" spans="1:6" ht="13.5" customHeight="1">
      <c r="A525" s="108"/>
      <c r="B525" s="109"/>
      <c r="C525" s="109"/>
      <c r="D525" s="109"/>
      <c r="E525" s="109"/>
      <c r="F525" s="109"/>
    </row>
    <row r="526" spans="1:6" ht="13.5" customHeight="1">
      <c r="A526" s="108"/>
      <c r="B526" s="109"/>
      <c r="C526" s="109"/>
      <c r="D526" s="109"/>
      <c r="E526" s="109"/>
      <c r="F526" s="109"/>
    </row>
    <row r="527" spans="1:6" ht="13.5" customHeight="1">
      <c r="A527" s="108"/>
      <c r="B527" s="109"/>
      <c r="C527" s="109"/>
      <c r="D527" s="109"/>
      <c r="E527" s="109"/>
      <c r="F527" s="109"/>
    </row>
    <row r="528" spans="1:6" ht="13.5" customHeight="1">
      <c r="A528" s="108"/>
      <c r="B528" s="109"/>
      <c r="C528" s="109"/>
      <c r="D528" s="109"/>
      <c r="E528" s="109"/>
      <c r="F528" s="109"/>
    </row>
    <row r="529" spans="1:6" ht="13.5" customHeight="1">
      <c r="A529" s="108"/>
      <c r="B529" s="109"/>
      <c r="C529" s="109"/>
      <c r="D529" s="109"/>
      <c r="E529" s="109"/>
      <c r="F529" s="109"/>
    </row>
    <row r="530" spans="1:6" ht="13.5" customHeight="1">
      <c r="A530" s="108"/>
      <c r="B530" s="109"/>
      <c r="C530" s="109"/>
      <c r="D530" s="109"/>
      <c r="E530" s="109"/>
      <c r="F530" s="109"/>
    </row>
    <row r="531" spans="1:6" ht="13.5" customHeight="1">
      <c r="A531" s="108"/>
      <c r="B531" s="109"/>
      <c r="C531" s="109"/>
      <c r="D531" s="109"/>
      <c r="E531" s="109"/>
      <c r="F531" s="109"/>
    </row>
    <row r="532" spans="1:6" ht="13.5" customHeight="1">
      <c r="A532" s="108"/>
      <c r="B532" s="109"/>
      <c r="C532" s="109"/>
      <c r="D532" s="109"/>
      <c r="E532" s="109"/>
      <c r="F532" s="109"/>
    </row>
    <row r="533" spans="1:6" ht="13.5" customHeight="1">
      <c r="A533" s="108"/>
      <c r="B533" s="109"/>
      <c r="C533" s="109"/>
      <c r="D533" s="109"/>
      <c r="E533" s="109"/>
      <c r="F533" s="109"/>
    </row>
    <row r="534" spans="1:6" ht="13.5" customHeight="1">
      <c r="A534" s="108"/>
      <c r="B534" s="109"/>
      <c r="C534" s="109"/>
      <c r="D534" s="109"/>
      <c r="E534" s="109"/>
      <c r="F534" s="109"/>
    </row>
    <row r="535" spans="1:6" ht="13.5" customHeight="1">
      <c r="A535" s="108"/>
      <c r="B535" s="109"/>
      <c r="C535" s="109"/>
      <c r="D535" s="109"/>
      <c r="E535" s="109"/>
      <c r="F535" s="109"/>
    </row>
    <row r="536" spans="1:6" ht="13.5" customHeight="1">
      <c r="A536" s="108"/>
      <c r="B536" s="109"/>
      <c r="C536" s="109"/>
      <c r="D536" s="109"/>
      <c r="E536" s="109"/>
      <c r="F536" s="109"/>
    </row>
    <row r="537" spans="1:6" ht="13.5" customHeight="1">
      <c r="A537" s="108"/>
      <c r="B537" s="109"/>
      <c r="C537" s="109"/>
      <c r="D537" s="109"/>
      <c r="E537" s="109"/>
      <c r="F537" s="109"/>
    </row>
    <row r="538" spans="1:6" ht="13.5" customHeight="1">
      <c r="A538" s="108"/>
      <c r="B538" s="109"/>
      <c r="C538" s="109"/>
      <c r="D538" s="109"/>
      <c r="E538" s="109"/>
      <c r="F538" s="109"/>
    </row>
    <row r="539" spans="1:6" ht="13.5" customHeight="1">
      <c r="A539" s="108"/>
      <c r="B539" s="109"/>
      <c r="C539" s="109"/>
      <c r="D539" s="109"/>
      <c r="E539" s="109"/>
      <c r="F539" s="109"/>
    </row>
    <row r="540" spans="1:6" ht="13.5" customHeight="1">
      <c r="A540" s="108"/>
      <c r="B540" s="109"/>
      <c r="C540" s="109"/>
      <c r="D540" s="109"/>
      <c r="E540" s="109"/>
      <c r="F540" s="109"/>
    </row>
    <row r="541" spans="1:6" ht="13.5" customHeight="1">
      <c r="A541" s="108"/>
      <c r="B541" s="109"/>
      <c r="C541" s="109"/>
      <c r="D541" s="109"/>
      <c r="E541" s="109"/>
      <c r="F541" s="109"/>
    </row>
    <row r="542" spans="1:6" ht="13.5" customHeight="1">
      <c r="A542" s="108"/>
      <c r="B542" s="109"/>
      <c r="C542" s="109"/>
      <c r="D542" s="109"/>
      <c r="E542" s="109"/>
      <c r="F542" s="109"/>
    </row>
    <row r="543" spans="1:6" ht="13.5" customHeight="1">
      <c r="A543" s="108"/>
      <c r="B543" s="109"/>
      <c r="C543" s="109"/>
      <c r="D543" s="109"/>
      <c r="E543" s="109"/>
      <c r="F543" s="109"/>
    </row>
    <row r="544" spans="1:6" ht="13.5" customHeight="1">
      <c r="A544" s="108"/>
      <c r="B544" s="109"/>
      <c r="C544" s="109"/>
      <c r="D544" s="109"/>
      <c r="E544" s="109"/>
      <c r="F544" s="109"/>
    </row>
    <row r="545" spans="1:6" ht="13.5" customHeight="1">
      <c r="A545" s="108"/>
      <c r="B545" s="109"/>
      <c r="C545" s="109"/>
      <c r="D545" s="109"/>
      <c r="E545" s="109"/>
      <c r="F545" s="109"/>
    </row>
    <row r="546" spans="1:6" ht="13.5" customHeight="1">
      <c r="A546" s="108"/>
      <c r="B546" s="109"/>
      <c r="C546" s="109"/>
      <c r="D546" s="109"/>
      <c r="E546" s="109"/>
      <c r="F546" s="109"/>
    </row>
    <row r="547" spans="1:6" ht="13.5" customHeight="1">
      <c r="A547" s="108"/>
      <c r="B547" s="109"/>
      <c r="C547" s="109"/>
      <c r="D547" s="109"/>
      <c r="E547" s="109"/>
      <c r="F547" s="109"/>
    </row>
    <row r="548" spans="1:6" ht="13.5" customHeight="1">
      <c r="A548" s="108"/>
      <c r="B548" s="109"/>
      <c r="C548" s="109"/>
      <c r="D548" s="109"/>
      <c r="E548" s="109"/>
      <c r="F548" s="109"/>
    </row>
    <row r="549" spans="1:6" ht="13.5" customHeight="1">
      <c r="A549" s="108"/>
      <c r="B549" s="109"/>
      <c r="C549" s="109"/>
      <c r="D549" s="109"/>
      <c r="E549" s="109"/>
      <c r="F549" s="109"/>
    </row>
    <row r="550" spans="1:6" ht="13.5" customHeight="1">
      <c r="A550" s="108"/>
      <c r="B550" s="109"/>
      <c r="C550" s="109"/>
      <c r="D550" s="109"/>
      <c r="E550" s="109"/>
      <c r="F550" s="109"/>
    </row>
    <row r="551" spans="1:6" ht="13.5" customHeight="1">
      <c r="A551" s="108"/>
      <c r="B551" s="109"/>
      <c r="C551" s="109"/>
      <c r="D551" s="109"/>
      <c r="E551" s="109"/>
      <c r="F551" s="109"/>
    </row>
    <row r="552" spans="1:6" ht="13.5" customHeight="1">
      <c r="A552" s="108"/>
      <c r="B552" s="109"/>
      <c r="C552" s="109"/>
      <c r="D552" s="109"/>
      <c r="E552" s="109"/>
      <c r="F552" s="109"/>
    </row>
    <row r="553" spans="1:6" ht="13.5" customHeight="1">
      <c r="A553" s="108"/>
      <c r="B553" s="109"/>
      <c r="C553" s="109"/>
      <c r="D553" s="109"/>
      <c r="E553" s="109"/>
      <c r="F553" s="109"/>
    </row>
    <row r="554" spans="1:6" ht="13.5" customHeight="1">
      <c r="A554" s="108"/>
      <c r="B554" s="109"/>
      <c r="C554" s="109"/>
      <c r="D554" s="109"/>
      <c r="E554" s="109"/>
      <c r="F554" s="109"/>
    </row>
    <row r="555" spans="1:6" ht="13.5" customHeight="1">
      <c r="A555" s="108"/>
      <c r="B555" s="109"/>
      <c r="C555" s="109"/>
      <c r="D555" s="109"/>
      <c r="E555" s="109"/>
      <c r="F555" s="109"/>
    </row>
    <row r="556" spans="1:6" ht="13.5" customHeight="1">
      <c r="A556" s="108"/>
      <c r="B556" s="109"/>
      <c r="C556" s="109"/>
      <c r="D556" s="109"/>
      <c r="E556" s="109"/>
      <c r="F556" s="109"/>
    </row>
    <row r="557" spans="1:6" ht="13.5" customHeight="1">
      <c r="A557" s="108"/>
      <c r="B557" s="109"/>
      <c r="C557" s="109"/>
      <c r="D557" s="109"/>
      <c r="E557" s="109"/>
      <c r="F557" s="109"/>
    </row>
    <row r="558" spans="1:6" ht="13.5" customHeight="1">
      <c r="A558" s="108"/>
      <c r="B558" s="109"/>
      <c r="C558" s="109"/>
      <c r="D558" s="109"/>
      <c r="E558" s="109"/>
      <c r="F558" s="109"/>
    </row>
    <row r="559" spans="1:6" ht="13.5" customHeight="1">
      <c r="A559" s="108"/>
      <c r="B559" s="109"/>
      <c r="C559" s="109"/>
      <c r="D559" s="109"/>
      <c r="E559" s="109"/>
      <c r="F559" s="109"/>
    </row>
    <row r="560" spans="1:6" ht="13.5" customHeight="1">
      <c r="A560" s="108"/>
      <c r="B560" s="109"/>
      <c r="C560" s="109"/>
      <c r="D560" s="109"/>
      <c r="E560" s="109"/>
      <c r="F560" s="109"/>
    </row>
    <row r="561" spans="1:6" ht="13.5" customHeight="1">
      <c r="A561" s="108"/>
      <c r="B561" s="109"/>
      <c r="C561" s="109"/>
      <c r="D561" s="109"/>
      <c r="E561" s="109"/>
      <c r="F561" s="109"/>
    </row>
    <row r="562" spans="1:6" ht="13.5" customHeight="1">
      <c r="A562" s="108"/>
      <c r="B562" s="109"/>
      <c r="C562" s="109"/>
      <c r="D562" s="109"/>
      <c r="E562" s="109"/>
      <c r="F562" s="109"/>
    </row>
    <row r="563" spans="1:6" ht="13.5" customHeight="1">
      <c r="A563" s="108"/>
      <c r="B563" s="109"/>
      <c r="C563" s="109"/>
      <c r="D563" s="109"/>
      <c r="E563" s="109"/>
      <c r="F563" s="109"/>
    </row>
    <row r="564" spans="1:6" ht="13.5" customHeight="1">
      <c r="A564" s="108"/>
      <c r="B564" s="109"/>
      <c r="C564" s="109"/>
      <c r="D564" s="109"/>
      <c r="E564" s="109"/>
      <c r="F564" s="109"/>
    </row>
    <row r="565" spans="1:6" ht="13.5" customHeight="1">
      <c r="A565" s="108"/>
      <c r="B565" s="109"/>
      <c r="C565" s="109"/>
      <c r="D565" s="109"/>
      <c r="E565" s="109"/>
      <c r="F565" s="109"/>
    </row>
    <row r="566" spans="1:6" ht="13.5" customHeight="1">
      <c r="A566" s="108"/>
      <c r="B566" s="109"/>
      <c r="C566" s="109"/>
      <c r="D566" s="109"/>
      <c r="E566" s="109"/>
      <c r="F566" s="109"/>
    </row>
    <row r="567" spans="1:6" ht="13.5" customHeight="1">
      <c r="A567" s="108"/>
      <c r="B567" s="109"/>
      <c r="C567" s="109"/>
      <c r="D567" s="109"/>
      <c r="E567" s="109"/>
      <c r="F567" s="109"/>
    </row>
    <row r="568" spans="1:6" ht="13.5" customHeight="1">
      <c r="A568" s="108"/>
      <c r="B568" s="109"/>
      <c r="C568" s="109"/>
      <c r="D568" s="109"/>
      <c r="E568" s="109"/>
      <c r="F568" s="109"/>
    </row>
    <row r="569" spans="1:6" ht="13.5" customHeight="1">
      <c r="A569" s="108"/>
      <c r="B569" s="109"/>
      <c r="C569" s="109"/>
      <c r="D569" s="109"/>
      <c r="E569" s="109"/>
      <c r="F569" s="109"/>
    </row>
    <row r="570" spans="1:6" ht="13.5" customHeight="1">
      <c r="A570" s="108"/>
      <c r="B570" s="109"/>
      <c r="C570" s="109"/>
      <c r="D570" s="109"/>
      <c r="E570" s="109"/>
      <c r="F570" s="109"/>
    </row>
    <row r="571" spans="1:6" ht="13.5" customHeight="1">
      <c r="A571" s="108"/>
      <c r="B571" s="109"/>
      <c r="C571" s="109"/>
      <c r="D571" s="109"/>
      <c r="E571" s="109"/>
      <c r="F571" s="109"/>
    </row>
    <row r="572" spans="1:6" ht="13.5" customHeight="1">
      <c r="A572" s="108"/>
      <c r="B572" s="109"/>
      <c r="C572" s="109"/>
      <c r="D572" s="109"/>
      <c r="E572" s="109"/>
      <c r="F572" s="109"/>
    </row>
    <row r="573" spans="1:6" ht="13.5" customHeight="1">
      <c r="A573" s="108"/>
      <c r="B573" s="109"/>
      <c r="C573" s="109"/>
      <c r="D573" s="109"/>
      <c r="E573" s="109"/>
      <c r="F573" s="109"/>
    </row>
    <row r="574" spans="1:6" ht="13.5" customHeight="1">
      <c r="A574" s="108"/>
      <c r="B574" s="109"/>
      <c r="C574" s="109"/>
      <c r="D574" s="109"/>
      <c r="E574" s="109"/>
      <c r="F574" s="109"/>
    </row>
    <row r="575" spans="1:6" ht="13.5" customHeight="1">
      <c r="A575" s="108"/>
      <c r="B575" s="109"/>
      <c r="C575" s="109"/>
      <c r="D575" s="109"/>
      <c r="E575" s="109"/>
      <c r="F575" s="109"/>
    </row>
    <row r="576" spans="1:6" ht="13.5" customHeight="1">
      <c r="A576" s="108"/>
      <c r="B576" s="109"/>
      <c r="C576" s="109"/>
      <c r="D576" s="109"/>
      <c r="E576" s="109"/>
      <c r="F576" s="109"/>
    </row>
    <row r="577" spans="1:6" ht="13.5" customHeight="1">
      <c r="A577" s="108"/>
      <c r="B577" s="109"/>
      <c r="C577" s="109"/>
      <c r="D577" s="109"/>
      <c r="E577" s="109"/>
      <c r="F577" s="109"/>
    </row>
    <row r="578" spans="1:6" ht="13.5" customHeight="1">
      <c r="A578" s="108"/>
      <c r="B578" s="109"/>
      <c r="C578" s="109"/>
      <c r="D578" s="109"/>
      <c r="E578" s="109"/>
      <c r="F578" s="109"/>
    </row>
    <row r="579" spans="1:6" ht="13.5" customHeight="1">
      <c r="A579" s="108"/>
      <c r="B579" s="109"/>
      <c r="C579" s="109"/>
      <c r="D579" s="109"/>
      <c r="E579" s="109"/>
      <c r="F579" s="109"/>
    </row>
    <row r="580" spans="1:6" ht="13.5" customHeight="1">
      <c r="A580" s="108"/>
      <c r="B580" s="109"/>
      <c r="C580" s="109"/>
      <c r="D580" s="109"/>
      <c r="E580" s="109"/>
      <c r="F580" s="109"/>
    </row>
    <row r="581" spans="1:6" ht="13.5" customHeight="1">
      <c r="A581" s="108"/>
      <c r="B581" s="109"/>
      <c r="C581" s="109"/>
      <c r="D581" s="109"/>
      <c r="E581" s="109"/>
      <c r="F581" s="109"/>
    </row>
    <row r="582" spans="1:6" ht="13.5" customHeight="1">
      <c r="A582" s="108"/>
      <c r="B582" s="109"/>
      <c r="C582" s="109"/>
      <c r="D582" s="109"/>
      <c r="E582" s="109"/>
      <c r="F582" s="109"/>
    </row>
    <row r="583" spans="1:6" ht="13.5" customHeight="1">
      <c r="A583" s="108"/>
      <c r="B583" s="109"/>
      <c r="C583" s="109"/>
      <c r="D583" s="109"/>
      <c r="E583" s="109"/>
      <c r="F583" s="109"/>
    </row>
    <row r="584" spans="1:6" ht="13.5" customHeight="1">
      <c r="A584" s="108"/>
      <c r="B584" s="109"/>
      <c r="C584" s="109"/>
      <c r="D584" s="109"/>
      <c r="E584" s="109"/>
      <c r="F584" s="109"/>
    </row>
    <row r="585" spans="1:6" ht="13.5" customHeight="1">
      <c r="A585" s="108"/>
      <c r="B585" s="109"/>
      <c r="C585" s="109"/>
      <c r="D585" s="109"/>
      <c r="E585" s="109"/>
      <c r="F585" s="109"/>
    </row>
    <row r="586" spans="1:6" ht="13.5" customHeight="1">
      <c r="A586" s="108"/>
      <c r="B586" s="109"/>
      <c r="C586" s="109"/>
      <c r="D586" s="109"/>
      <c r="E586" s="109"/>
      <c r="F586" s="109"/>
    </row>
    <row r="587" spans="1:6" ht="13.5" customHeight="1">
      <c r="A587" s="108"/>
      <c r="B587" s="109"/>
      <c r="C587" s="109"/>
      <c r="D587" s="109"/>
      <c r="E587" s="109"/>
      <c r="F587" s="109"/>
    </row>
    <row r="588" spans="1:6" ht="13.5" customHeight="1">
      <c r="A588" s="108"/>
      <c r="B588" s="109"/>
      <c r="C588" s="109"/>
      <c r="D588" s="109"/>
      <c r="E588" s="109"/>
      <c r="F588" s="109"/>
    </row>
    <row r="589" spans="1:6" ht="13.5" customHeight="1">
      <c r="A589" s="108"/>
      <c r="B589" s="109"/>
      <c r="C589" s="109"/>
      <c r="D589" s="109"/>
      <c r="E589" s="109"/>
      <c r="F589" s="109"/>
    </row>
    <row r="590" spans="1:6" ht="13.5" customHeight="1">
      <c r="A590" s="108"/>
      <c r="B590" s="109"/>
      <c r="C590" s="109"/>
      <c r="D590" s="109"/>
      <c r="E590" s="109"/>
      <c r="F590" s="109"/>
    </row>
    <row r="591" spans="1:6" ht="13.5" customHeight="1">
      <c r="A591" s="108"/>
      <c r="B591" s="109"/>
      <c r="C591" s="109"/>
      <c r="D591" s="109"/>
      <c r="E591" s="109"/>
      <c r="F591" s="109"/>
    </row>
    <row r="592" spans="1:6" ht="13.5" customHeight="1">
      <c r="A592" s="108"/>
      <c r="B592" s="109"/>
      <c r="C592" s="109"/>
      <c r="D592" s="109"/>
      <c r="E592" s="109"/>
      <c r="F592" s="109"/>
    </row>
    <row r="593" spans="1:6" ht="13.5" customHeight="1">
      <c r="A593" s="108"/>
      <c r="B593" s="109"/>
      <c r="C593" s="109"/>
      <c r="D593" s="109"/>
      <c r="E593" s="109"/>
      <c r="F593" s="109"/>
    </row>
    <row r="594" spans="1:6" ht="13.5" customHeight="1">
      <c r="A594" s="108"/>
      <c r="B594" s="109"/>
      <c r="C594" s="109"/>
      <c r="D594" s="109"/>
      <c r="E594" s="109"/>
      <c r="F594" s="109"/>
    </row>
    <row r="595" spans="1:6" ht="13.5" customHeight="1">
      <c r="A595" s="108"/>
      <c r="B595" s="109"/>
      <c r="C595" s="109"/>
      <c r="D595" s="109"/>
      <c r="E595" s="109"/>
      <c r="F595" s="109"/>
    </row>
    <row r="596" spans="1:6" ht="13.5" customHeight="1">
      <c r="A596" s="108"/>
      <c r="B596" s="109"/>
      <c r="C596" s="109"/>
      <c r="D596" s="109"/>
      <c r="E596" s="109"/>
      <c r="F596" s="109"/>
    </row>
    <row r="597" spans="1:6" ht="13.5" customHeight="1">
      <c r="A597" s="108"/>
      <c r="B597" s="109"/>
      <c r="C597" s="109"/>
      <c r="D597" s="109"/>
      <c r="E597" s="109"/>
      <c r="F597" s="109"/>
    </row>
    <row r="598" spans="1:6" ht="13.5" customHeight="1">
      <c r="A598" s="108"/>
      <c r="B598" s="109"/>
      <c r="C598" s="109"/>
      <c r="D598" s="109"/>
      <c r="E598" s="109"/>
      <c r="F598" s="109"/>
    </row>
    <row r="599" spans="1:6" ht="13.5" customHeight="1">
      <c r="A599" s="108"/>
      <c r="B599" s="109"/>
      <c r="C599" s="109"/>
      <c r="D599" s="109"/>
      <c r="E599" s="109"/>
      <c r="F599" s="109"/>
    </row>
    <row r="600" spans="1:6" ht="13.5" customHeight="1">
      <c r="A600" s="108"/>
      <c r="B600" s="109"/>
      <c r="C600" s="109"/>
      <c r="D600" s="109"/>
      <c r="E600" s="109"/>
      <c r="F600" s="109"/>
    </row>
    <row r="601" spans="1:6" ht="13.5" customHeight="1">
      <c r="A601" s="108"/>
      <c r="B601" s="109"/>
      <c r="C601" s="109"/>
      <c r="D601" s="109"/>
      <c r="E601" s="109"/>
      <c r="F601" s="109"/>
    </row>
    <row r="602" spans="1:6" ht="13.5" customHeight="1">
      <c r="A602" s="108"/>
      <c r="B602" s="109"/>
      <c r="C602" s="109"/>
      <c r="D602" s="109"/>
      <c r="E602" s="109"/>
      <c r="F602" s="109"/>
    </row>
    <row r="603" spans="1:6" ht="13.5" customHeight="1">
      <c r="A603" s="108"/>
      <c r="B603" s="109"/>
      <c r="C603" s="109"/>
      <c r="D603" s="109"/>
      <c r="E603" s="109"/>
      <c r="F603" s="109"/>
    </row>
    <row r="604" spans="1:6" ht="13.5" customHeight="1">
      <c r="A604" s="108"/>
      <c r="B604" s="109"/>
      <c r="C604" s="109"/>
      <c r="D604" s="109"/>
      <c r="E604" s="109"/>
      <c r="F604" s="109"/>
    </row>
    <row r="605" spans="1:6" ht="13.5" customHeight="1">
      <c r="A605" s="108"/>
      <c r="B605" s="109"/>
      <c r="C605" s="109"/>
      <c r="D605" s="109"/>
      <c r="E605" s="109"/>
      <c r="F605" s="109"/>
    </row>
    <row r="606" spans="1:6" ht="13.5" customHeight="1">
      <c r="A606" s="108"/>
      <c r="B606" s="109"/>
      <c r="C606" s="109"/>
      <c r="D606" s="109"/>
      <c r="E606" s="109"/>
      <c r="F606" s="109"/>
    </row>
    <row r="607" spans="1:6" ht="13.5" customHeight="1">
      <c r="A607" s="108"/>
      <c r="B607" s="109"/>
      <c r="C607" s="109"/>
      <c r="D607" s="109"/>
      <c r="E607" s="109"/>
      <c r="F607" s="109"/>
    </row>
    <row r="608" spans="1:6" ht="13.5" customHeight="1">
      <c r="A608" s="108"/>
      <c r="B608" s="109"/>
      <c r="C608" s="109"/>
      <c r="D608" s="109"/>
      <c r="E608" s="109"/>
      <c r="F608" s="109"/>
    </row>
    <row r="609" spans="1:6" ht="13.5" customHeight="1">
      <c r="A609" s="108"/>
      <c r="B609" s="109"/>
      <c r="C609" s="109"/>
      <c r="D609" s="109"/>
      <c r="E609" s="109"/>
      <c r="F609" s="109"/>
    </row>
    <row r="610" spans="1:6" ht="13.5" customHeight="1">
      <c r="A610" s="108"/>
      <c r="B610" s="109"/>
      <c r="C610" s="109"/>
      <c r="D610" s="109"/>
      <c r="E610" s="109"/>
      <c r="F610" s="109"/>
    </row>
    <row r="611" spans="1:6" ht="13.5" customHeight="1">
      <c r="A611" s="108"/>
      <c r="B611" s="109"/>
      <c r="C611" s="109"/>
      <c r="D611" s="109"/>
      <c r="E611" s="109"/>
      <c r="F611" s="109"/>
    </row>
    <row r="612" spans="1:6" ht="13.5" customHeight="1">
      <c r="A612" s="108"/>
      <c r="B612" s="109"/>
      <c r="C612" s="109"/>
      <c r="D612" s="109"/>
      <c r="E612" s="109"/>
      <c r="F612" s="109"/>
    </row>
    <row r="613" spans="1:6" ht="13.5" customHeight="1">
      <c r="A613" s="108"/>
      <c r="B613" s="109"/>
      <c r="C613" s="109"/>
      <c r="D613" s="109"/>
      <c r="E613" s="109"/>
      <c r="F613" s="109"/>
    </row>
    <row r="614" spans="1:6" ht="13.5" customHeight="1">
      <c r="A614" s="108"/>
      <c r="B614" s="109"/>
      <c r="C614" s="109"/>
      <c r="D614" s="109"/>
      <c r="E614" s="109"/>
      <c r="F614" s="109"/>
    </row>
    <row r="615" spans="1:6" ht="13.5" customHeight="1">
      <c r="A615" s="108"/>
      <c r="B615" s="109"/>
      <c r="C615" s="109"/>
      <c r="D615" s="109"/>
      <c r="E615" s="109"/>
      <c r="F615" s="109"/>
    </row>
    <row r="616" spans="1:6" ht="13.5" customHeight="1">
      <c r="A616" s="108"/>
      <c r="B616" s="109"/>
      <c r="C616" s="109"/>
      <c r="D616" s="109"/>
      <c r="E616" s="109"/>
      <c r="F616" s="109"/>
    </row>
    <row r="617" spans="1:6" ht="13.5" customHeight="1">
      <c r="A617" s="108"/>
      <c r="B617" s="109"/>
      <c r="C617" s="109"/>
      <c r="D617" s="109"/>
      <c r="E617" s="109"/>
      <c r="F617" s="109"/>
    </row>
    <row r="618" spans="1:6" ht="13.5" customHeight="1">
      <c r="A618" s="108"/>
      <c r="B618" s="109"/>
      <c r="C618" s="109"/>
      <c r="D618" s="109"/>
      <c r="E618" s="109"/>
      <c r="F618" s="109"/>
    </row>
    <row r="619" spans="1:6" ht="13.5" customHeight="1">
      <c r="A619" s="108"/>
      <c r="B619" s="109"/>
      <c r="C619" s="109"/>
      <c r="D619" s="109"/>
      <c r="E619" s="109"/>
      <c r="F619" s="109"/>
    </row>
    <row r="620" spans="1:6" ht="13.5" customHeight="1">
      <c r="A620" s="108"/>
      <c r="B620" s="109"/>
      <c r="C620" s="109"/>
      <c r="D620" s="109"/>
      <c r="E620" s="109"/>
      <c r="F620" s="109"/>
    </row>
    <row r="621" spans="1:6" ht="13.5" customHeight="1">
      <c r="A621" s="108"/>
      <c r="B621" s="109"/>
      <c r="C621" s="109"/>
      <c r="D621" s="109"/>
      <c r="E621" s="109"/>
      <c r="F621" s="109"/>
    </row>
    <row r="622" spans="1:6" ht="13.5" customHeight="1">
      <c r="A622" s="108"/>
      <c r="B622" s="109"/>
      <c r="C622" s="109"/>
      <c r="D622" s="109"/>
      <c r="E622" s="109"/>
      <c r="F622" s="109"/>
    </row>
    <row r="623" spans="1:6" ht="13.5" customHeight="1">
      <c r="A623" s="108"/>
      <c r="B623" s="109"/>
      <c r="C623" s="109"/>
      <c r="D623" s="109"/>
      <c r="E623" s="109"/>
      <c r="F623" s="109"/>
    </row>
    <row r="624" spans="1:6" ht="13.5" customHeight="1">
      <c r="A624" s="108"/>
      <c r="B624" s="109"/>
      <c r="C624" s="109"/>
      <c r="D624" s="109"/>
      <c r="E624" s="109"/>
      <c r="F624" s="109"/>
    </row>
    <row r="625" spans="1:6" ht="13.5" customHeight="1">
      <c r="A625" s="108"/>
      <c r="B625" s="109"/>
      <c r="C625" s="109"/>
      <c r="D625" s="109"/>
      <c r="E625" s="109"/>
      <c r="F625" s="109"/>
    </row>
    <row r="626" spans="1:6" ht="13.5" customHeight="1">
      <c r="A626" s="108"/>
      <c r="B626" s="109"/>
      <c r="C626" s="109"/>
      <c r="D626" s="109"/>
      <c r="E626" s="109"/>
      <c r="F626" s="109"/>
    </row>
    <row r="627" spans="1:6" ht="13.5" customHeight="1">
      <c r="A627" s="108"/>
      <c r="B627" s="109"/>
      <c r="C627" s="109"/>
      <c r="D627" s="109"/>
      <c r="E627" s="109"/>
      <c r="F627" s="109"/>
    </row>
    <row r="628" spans="1:6" ht="13.5" customHeight="1">
      <c r="A628" s="108"/>
      <c r="B628" s="109"/>
      <c r="C628" s="109"/>
      <c r="D628" s="109"/>
      <c r="E628" s="109"/>
      <c r="F628" s="109"/>
    </row>
    <row r="629" spans="1:6" ht="13.5" customHeight="1">
      <c r="A629" s="108"/>
      <c r="B629" s="109"/>
      <c r="C629" s="109"/>
      <c r="D629" s="109"/>
      <c r="E629" s="109"/>
      <c r="F629" s="109"/>
    </row>
    <row r="630" spans="1:6" ht="13.5" customHeight="1">
      <c r="A630" s="108"/>
      <c r="B630" s="109"/>
      <c r="C630" s="109"/>
      <c r="D630" s="109"/>
      <c r="E630" s="109"/>
      <c r="F630" s="109"/>
    </row>
    <row r="631" spans="1:6" ht="13.5" customHeight="1">
      <c r="A631" s="108"/>
      <c r="B631" s="109"/>
      <c r="C631" s="109"/>
      <c r="D631" s="109"/>
      <c r="E631" s="109"/>
      <c r="F631" s="109"/>
    </row>
    <row r="632" spans="1:6" ht="13.5" customHeight="1">
      <c r="A632" s="108"/>
      <c r="B632" s="109"/>
      <c r="C632" s="109"/>
      <c r="D632" s="109"/>
      <c r="E632" s="109"/>
      <c r="F632" s="109"/>
    </row>
    <row r="633" spans="1:6" ht="13.5" customHeight="1">
      <c r="A633" s="108"/>
      <c r="B633" s="109"/>
      <c r="C633" s="109"/>
      <c r="D633" s="109"/>
      <c r="E633" s="109"/>
      <c r="F633" s="109"/>
    </row>
    <row r="634" spans="1:6" ht="13.5" customHeight="1">
      <c r="A634" s="108"/>
      <c r="B634" s="109"/>
      <c r="C634" s="109"/>
      <c r="D634" s="109"/>
      <c r="E634" s="109"/>
      <c r="F634" s="109"/>
    </row>
    <row r="635" spans="1:6" ht="13.5" customHeight="1">
      <c r="A635" s="108"/>
      <c r="B635" s="109"/>
      <c r="C635" s="109"/>
      <c r="D635" s="109"/>
      <c r="E635" s="109"/>
      <c r="F635" s="109"/>
    </row>
    <row r="636" spans="1:6" ht="13.5" customHeight="1">
      <c r="A636" s="108"/>
      <c r="B636" s="109"/>
      <c r="C636" s="109"/>
      <c r="D636" s="109"/>
      <c r="E636" s="109"/>
      <c r="F636" s="109"/>
    </row>
    <row r="637" spans="1:6" ht="13.5" customHeight="1">
      <c r="A637" s="108"/>
      <c r="B637" s="109"/>
      <c r="C637" s="109"/>
      <c r="D637" s="109"/>
      <c r="E637" s="109"/>
      <c r="F637" s="109"/>
    </row>
    <row r="638" spans="1:6" ht="13.5" customHeight="1">
      <c r="A638" s="108"/>
      <c r="B638" s="109"/>
      <c r="C638" s="109"/>
      <c r="D638" s="109"/>
      <c r="E638" s="109"/>
      <c r="F638" s="109"/>
    </row>
    <row r="639" spans="1:6" ht="13.5" customHeight="1">
      <c r="A639" s="108"/>
      <c r="B639" s="109"/>
      <c r="C639" s="109"/>
      <c r="D639" s="109"/>
      <c r="E639" s="109"/>
      <c r="F639" s="109"/>
    </row>
    <row r="640" spans="1:6" ht="13.5" customHeight="1">
      <c r="A640" s="108"/>
      <c r="B640" s="109"/>
      <c r="C640" s="109"/>
      <c r="D640" s="109"/>
      <c r="E640" s="109"/>
      <c r="F640" s="109"/>
    </row>
    <row r="641" spans="1:6" ht="13.5" customHeight="1">
      <c r="A641" s="108"/>
      <c r="B641" s="109"/>
      <c r="C641" s="109"/>
      <c r="D641" s="109"/>
      <c r="E641" s="109"/>
      <c r="F641" s="109"/>
    </row>
    <row r="642" spans="1:6" ht="13.5" customHeight="1">
      <c r="A642" s="108"/>
      <c r="B642" s="109"/>
      <c r="C642" s="109"/>
      <c r="D642" s="109"/>
      <c r="E642" s="109"/>
      <c r="F642" s="109"/>
    </row>
    <row r="643" spans="1:6" ht="13.5" customHeight="1">
      <c r="A643" s="108"/>
      <c r="B643" s="109"/>
      <c r="C643" s="109"/>
      <c r="D643" s="109"/>
      <c r="E643" s="109"/>
      <c r="F643" s="109"/>
    </row>
    <row r="644" spans="1:6" ht="13.5" customHeight="1">
      <c r="A644" s="108"/>
      <c r="B644" s="109"/>
      <c r="C644" s="109"/>
      <c r="D644" s="109"/>
      <c r="E644" s="109"/>
      <c r="F644" s="109"/>
    </row>
    <row r="645" spans="1:6" ht="13.5" customHeight="1">
      <c r="A645" s="108"/>
      <c r="B645" s="109"/>
      <c r="C645" s="109"/>
      <c r="D645" s="109"/>
      <c r="E645" s="109"/>
      <c r="F645" s="109"/>
    </row>
    <row r="646" spans="1:6" ht="13.5" customHeight="1">
      <c r="A646" s="108"/>
      <c r="B646" s="109"/>
      <c r="C646" s="109"/>
      <c r="D646" s="109"/>
      <c r="E646" s="109"/>
      <c r="F646" s="109"/>
    </row>
    <row r="647" spans="1:6" ht="13.5" customHeight="1">
      <c r="A647" s="108"/>
      <c r="B647" s="109"/>
      <c r="C647" s="109"/>
      <c r="D647" s="109"/>
      <c r="E647" s="109"/>
      <c r="F647" s="109"/>
    </row>
    <row r="648" spans="1:6" ht="13.5" customHeight="1">
      <c r="A648" s="108"/>
      <c r="B648" s="109"/>
      <c r="C648" s="109"/>
      <c r="D648" s="109"/>
      <c r="E648" s="109"/>
      <c r="F648" s="109"/>
    </row>
    <row r="649" spans="1:6" ht="13.5" customHeight="1">
      <c r="A649" s="108"/>
      <c r="B649" s="109"/>
      <c r="C649" s="109"/>
      <c r="D649" s="109"/>
      <c r="E649" s="109"/>
      <c r="F649" s="109"/>
    </row>
    <row r="650" spans="1:6" ht="13.5" customHeight="1">
      <c r="A650" s="108"/>
      <c r="B650" s="109"/>
      <c r="C650" s="109"/>
      <c r="D650" s="109"/>
      <c r="E650" s="109"/>
      <c r="F650" s="109"/>
    </row>
    <row r="651" spans="1:6" ht="13.5" customHeight="1">
      <c r="A651" s="108"/>
      <c r="B651" s="109"/>
      <c r="C651" s="109"/>
      <c r="D651" s="109"/>
      <c r="E651" s="109"/>
      <c r="F651" s="109"/>
    </row>
    <row r="652" spans="1:6" ht="13.5" customHeight="1">
      <c r="A652" s="108"/>
      <c r="B652" s="109"/>
      <c r="C652" s="109"/>
      <c r="D652" s="109"/>
      <c r="E652" s="109"/>
      <c r="F652" s="109"/>
    </row>
    <row r="653" spans="1:6" ht="13.5" customHeight="1">
      <c r="A653" s="108"/>
      <c r="B653" s="109"/>
      <c r="C653" s="109"/>
      <c r="D653" s="109"/>
      <c r="E653" s="109"/>
      <c r="F653" s="109"/>
    </row>
    <row r="654" spans="1:6" ht="13.5" customHeight="1">
      <c r="A654" s="108"/>
      <c r="B654" s="109"/>
      <c r="C654" s="109"/>
      <c r="D654" s="109"/>
      <c r="E654" s="109"/>
      <c r="F654" s="109"/>
    </row>
    <row r="655" spans="1:6" ht="13.5" customHeight="1">
      <c r="A655" s="108"/>
      <c r="B655" s="109"/>
      <c r="C655" s="109"/>
      <c r="D655" s="109"/>
      <c r="E655" s="109"/>
      <c r="F655" s="109"/>
    </row>
    <row r="656" spans="1:6" ht="13.5" customHeight="1">
      <c r="A656" s="108"/>
      <c r="B656" s="109"/>
      <c r="C656" s="109"/>
      <c r="D656" s="109"/>
      <c r="E656" s="109"/>
      <c r="F656" s="109"/>
    </row>
    <row r="657" spans="1:6" ht="13.5" customHeight="1">
      <c r="A657" s="108"/>
      <c r="B657" s="109"/>
      <c r="C657" s="109"/>
      <c r="D657" s="109"/>
      <c r="E657" s="109"/>
      <c r="F657" s="109"/>
    </row>
    <row r="658" spans="1:6" ht="13.5" customHeight="1">
      <c r="A658" s="108"/>
      <c r="B658" s="109"/>
      <c r="C658" s="109"/>
      <c r="D658" s="109"/>
      <c r="E658" s="109"/>
      <c r="F658" s="109"/>
    </row>
    <row r="659" spans="1:6" ht="13.5" customHeight="1">
      <c r="A659" s="108"/>
      <c r="B659" s="109"/>
      <c r="C659" s="109"/>
      <c r="D659" s="109"/>
      <c r="E659" s="109"/>
      <c r="F659" s="109"/>
    </row>
    <row r="660" spans="1:6" ht="13.5" customHeight="1">
      <c r="A660" s="108"/>
      <c r="B660" s="109"/>
      <c r="C660" s="109"/>
      <c r="D660" s="109"/>
      <c r="E660" s="109"/>
      <c r="F660" s="109"/>
    </row>
    <row r="661" spans="1:6" ht="13.5" customHeight="1">
      <c r="A661" s="108"/>
      <c r="B661" s="109"/>
      <c r="C661" s="109"/>
      <c r="D661" s="109"/>
      <c r="E661" s="109"/>
      <c r="F661" s="109"/>
    </row>
    <row r="662" spans="1:6" ht="13.5" customHeight="1">
      <c r="A662" s="108"/>
      <c r="B662" s="109"/>
      <c r="C662" s="109"/>
      <c r="D662" s="109"/>
      <c r="E662" s="109"/>
      <c r="F662" s="109"/>
    </row>
    <row r="663" spans="1:6" ht="13.5" customHeight="1">
      <c r="A663" s="108"/>
      <c r="B663" s="109"/>
      <c r="C663" s="109"/>
      <c r="D663" s="109"/>
      <c r="E663" s="109"/>
      <c r="F663" s="109"/>
    </row>
    <row r="664" spans="1:6" ht="13.5" customHeight="1">
      <c r="A664" s="108"/>
      <c r="B664" s="109"/>
      <c r="C664" s="109"/>
      <c r="D664" s="109"/>
      <c r="E664" s="109"/>
      <c r="F664" s="109"/>
    </row>
    <row r="665" spans="1:6" ht="13.5" customHeight="1">
      <c r="A665" s="108"/>
      <c r="B665" s="109"/>
      <c r="C665" s="109"/>
      <c r="D665" s="109"/>
      <c r="E665" s="109"/>
      <c r="F665" s="109"/>
    </row>
    <row r="666" spans="1:6" ht="13.5" customHeight="1">
      <c r="A666" s="108"/>
      <c r="B666" s="109"/>
      <c r="C666" s="109"/>
      <c r="D666" s="109"/>
      <c r="E666" s="109"/>
      <c r="F666" s="109"/>
    </row>
    <row r="667" spans="1:6" ht="13.5" customHeight="1">
      <c r="A667" s="108"/>
      <c r="B667" s="109"/>
      <c r="C667" s="109"/>
      <c r="D667" s="109"/>
      <c r="E667" s="109"/>
      <c r="F667" s="109"/>
    </row>
    <row r="668" spans="1:6" ht="13.5" customHeight="1">
      <c r="A668" s="108"/>
      <c r="B668" s="109"/>
      <c r="C668" s="109"/>
      <c r="D668" s="109"/>
      <c r="E668" s="109"/>
      <c r="F668" s="109"/>
    </row>
    <row r="669" spans="1:6" ht="13.5" customHeight="1">
      <c r="A669" s="108"/>
      <c r="B669" s="109"/>
      <c r="C669" s="109"/>
      <c r="D669" s="109"/>
      <c r="E669" s="109"/>
      <c r="F669" s="109"/>
    </row>
    <row r="670" spans="1:6" ht="13.5" customHeight="1">
      <c r="A670" s="108"/>
      <c r="B670" s="109"/>
      <c r="C670" s="109"/>
      <c r="D670" s="109"/>
      <c r="E670" s="109"/>
      <c r="F670" s="109"/>
    </row>
    <row r="671" spans="1:6" ht="13.5" customHeight="1">
      <c r="A671" s="108"/>
      <c r="B671" s="109"/>
      <c r="C671" s="109"/>
      <c r="D671" s="109"/>
      <c r="E671" s="109"/>
      <c r="F671" s="109"/>
    </row>
    <row r="672" spans="1:6" ht="13.5" customHeight="1">
      <c r="A672" s="108"/>
      <c r="B672" s="109"/>
      <c r="C672" s="109"/>
      <c r="D672" s="109"/>
      <c r="E672" s="109"/>
      <c r="F672" s="109"/>
    </row>
    <row r="673" spans="1:6" ht="13.5" customHeight="1">
      <c r="A673" s="108"/>
      <c r="B673" s="109"/>
      <c r="C673" s="109"/>
      <c r="D673" s="109"/>
      <c r="E673" s="109"/>
      <c r="F673" s="109"/>
    </row>
    <row r="674" spans="1:6" ht="13.5" customHeight="1">
      <c r="A674" s="108"/>
      <c r="B674" s="109"/>
      <c r="C674" s="109"/>
      <c r="D674" s="109"/>
      <c r="E674" s="109"/>
      <c r="F674" s="109"/>
    </row>
    <row r="675" spans="1:6" ht="13.5" customHeight="1">
      <c r="A675" s="108"/>
      <c r="B675" s="109"/>
      <c r="C675" s="109"/>
      <c r="D675" s="109"/>
      <c r="E675" s="109"/>
      <c r="F675" s="109"/>
    </row>
    <row r="676" spans="1:6" ht="13.5" customHeight="1">
      <c r="A676" s="108"/>
      <c r="B676" s="109"/>
      <c r="C676" s="109"/>
      <c r="D676" s="109"/>
      <c r="E676" s="109"/>
      <c r="F676" s="109"/>
    </row>
    <row r="677" spans="1:6" ht="13.5" customHeight="1">
      <c r="A677" s="108"/>
      <c r="B677" s="109"/>
      <c r="C677" s="109"/>
      <c r="D677" s="109"/>
      <c r="E677" s="109"/>
      <c r="F677" s="109"/>
    </row>
    <row r="678" spans="1:6" ht="13.5" customHeight="1">
      <c r="A678" s="108"/>
      <c r="B678" s="109"/>
      <c r="C678" s="109"/>
      <c r="D678" s="109"/>
      <c r="E678" s="109"/>
      <c r="F678" s="109"/>
    </row>
    <row r="679" spans="1:6" ht="13.5" customHeight="1">
      <c r="A679" s="108"/>
      <c r="B679" s="109"/>
      <c r="C679" s="109"/>
      <c r="D679" s="109"/>
      <c r="E679" s="109"/>
      <c r="F679" s="109"/>
    </row>
    <row r="680" spans="1:6" ht="13.5" customHeight="1">
      <c r="A680" s="108"/>
      <c r="B680" s="109"/>
      <c r="C680" s="109"/>
      <c r="D680" s="109"/>
      <c r="E680" s="109"/>
      <c r="F680" s="109"/>
    </row>
    <row r="681" spans="1:6" ht="13.5" customHeight="1">
      <c r="A681" s="108"/>
      <c r="B681" s="109"/>
      <c r="C681" s="109"/>
      <c r="D681" s="109"/>
      <c r="E681" s="109"/>
      <c r="F681" s="109"/>
    </row>
    <row r="682" spans="1:6" ht="13.5" customHeight="1">
      <c r="A682" s="108"/>
      <c r="B682" s="109"/>
      <c r="C682" s="109"/>
      <c r="D682" s="109"/>
      <c r="E682" s="109"/>
      <c r="F682" s="109"/>
    </row>
    <row r="683" spans="1:6" ht="13.5" customHeight="1">
      <c r="A683" s="108"/>
      <c r="B683" s="109"/>
      <c r="C683" s="109"/>
      <c r="D683" s="109"/>
      <c r="E683" s="109"/>
      <c r="F683" s="109"/>
    </row>
    <row r="684" spans="1:6" ht="13.5" customHeight="1">
      <c r="A684" s="108"/>
      <c r="B684" s="109"/>
      <c r="C684" s="109"/>
      <c r="D684" s="109"/>
      <c r="E684" s="109"/>
      <c r="F684" s="109"/>
    </row>
    <row r="685" spans="1:6" ht="13.5" customHeight="1">
      <c r="A685" s="108"/>
      <c r="B685" s="109"/>
      <c r="C685" s="109"/>
      <c r="D685" s="109"/>
      <c r="E685" s="109"/>
      <c r="F685" s="109"/>
    </row>
    <row r="686" spans="1:6" ht="13.5" customHeight="1">
      <c r="A686" s="108"/>
      <c r="B686" s="109"/>
      <c r="C686" s="109"/>
      <c r="D686" s="109"/>
      <c r="E686" s="109"/>
      <c r="F686" s="109"/>
    </row>
    <row r="687" spans="1:6" ht="13.5" customHeight="1">
      <c r="A687" s="108"/>
      <c r="B687" s="109"/>
      <c r="C687" s="109"/>
      <c r="D687" s="109"/>
      <c r="E687" s="109"/>
      <c r="F687" s="109"/>
    </row>
    <row r="688" spans="1:6" ht="13.5" customHeight="1">
      <c r="A688" s="108"/>
      <c r="B688" s="109"/>
      <c r="C688" s="109"/>
      <c r="D688" s="109"/>
      <c r="E688" s="109"/>
      <c r="F688" s="109"/>
    </row>
    <row r="689" spans="1:6" ht="13.5" customHeight="1">
      <c r="A689" s="108"/>
      <c r="B689" s="109"/>
      <c r="C689" s="109"/>
      <c r="D689" s="109"/>
      <c r="E689" s="109"/>
      <c r="F689" s="109"/>
    </row>
    <row r="690" spans="1:6" ht="13.5" customHeight="1">
      <c r="A690" s="108"/>
      <c r="B690" s="109"/>
      <c r="C690" s="109"/>
      <c r="D690" s="109"/>
      <c r="E690" s="109"/>
      <c r="F690" s="109"/>
    </row>
    <row r="691" spans="1:6" ht="13.5" customHeight="1">
      <c r="A691" s="108"/>
      <c r="B691" s="109"/>
      <c r="C691" s="109"/>
      <c r="D691" s="109"/>
      <c r="E691" s="109"/>
      <c r="F691" s="109"/>
    </row>
    <row r="692" spans="1:6" ht="13.5" customHeight="1">
      <c r="A692" s="108"/>
      <c r="B692" s="109"/>
      <c r="C692" s="109"/>
      <c r="D692" s="109"/>
      <c r="E692" s="109"/>
      <c r="F692" s="109"/>
    </row>
    <row r="693" spans="1:6" ht="13.5" customHeight="1">
      <c r="A693" s="108"/>
      <c r="B693" s="109"/>
      <c r="C693" s="109"/>
      <c r="D693" s="109"/>
      <c r="E693" s="109"/>
      <c r="F693" s="109"/>
    </row>
    <row r="694" spans="1:6" ht="13.5" customHeight="1">
      <c r="A694" s="108"/>
      <c r="B694" s="109"/>
      <c r="C694" s="109"/>
      <c r="D694" s="109"/>
      <c r="E694" s="109"/>
      <c r="F694" s="109"/>
    </row>
    <row r="695" spans="1:6" ht="13.5" customHeight="1">
      <c r="A695" s="108"/>
      <c r="B695" s="109"/>
      <c r="C695" s="109"/>
      <c r="D695" s="109"/>
      <c r="E695" s="109"/>
      <c r="F695" s="109"/>
    </row>
    <row r="696" spans="1:6" ht="13.5" customHeight="1">
      <c r="A696" s="108"/>
      <c r="B696" s="109"/>
      <c r="C696" s="109"/>
      <c r="D696" s="109"/>
      <c r="E696" s="109"/>
      <c r="F696" s="109"/>
    </row>
    <row r="697" spans="1:6" ht="13.5" customHeight="1">
      <c r="A697" s="108"/>
      <c r="B697" s="109"/>
      <c r="C697" s="109"/>
      <c r="D697" s="109"/>
      <c r="E697" s="109"/>
      <c r="F697" s="109"/>
    </row>
    <row r="698" spans="1:6" ht="13.5" customHeight="1">
      <c r="A698" s="108"/>
      <c r="B698" s="109"/>
      <c r="C698" s="109"/>
      <c r="D698" s="109"/>
      <c r="E698" s="109"/>
      <c r="F698" s="109"/>
    </row>
    <row r="699" spans="1:6" ht="13.5" customHeight="1">
      <c r="A699" s="108"/>
      <c r="B699" s="109"/>
      <c r="C699" s="109"/>
      <c r="D699" s="109"/>
      <c r="E699" s="109"/>
      <c r="F699" s="109"/>
    </row>
    <row r="700" spans="1:6" ht="13.5" customHeight="1">
      <c r="A700" s="108"/>
      <c r="B700" s="109"/>
      <c r="C700" s="109"/>
      <c r="D700" s="109"/>
      <c r="E700" s="109"/>
      <c r="F700" s="109"/>
    </row>
    <row r="701" spans="1:6" ht="13.5" customHeight="1">
      <c r="A701" s="108"/>
      <c r="B701" s="109"/>
      <c r="C701" s="109"/>
      <c r="D701" s="109"/>
      <c r="E701" s="109"/>
      <c r="F701" s="109"/>
    </row>
    <row r="702" spans="1:6" ht="13.5" customHeight="1">
      <c r="A702" s="108"/>
      <c r="B702" s="109"/>
      <c r="C702" s="109"/>
      <c r="D702" s="109"/>
      <c r="E702" s="109"/>
      <c r="F702" s="109"/>
    </row>
    <row r="703" spans="1:6" ht="13.5" customHeight="1">
      <c r="A703" s="108"/>
      <c r="B703" s="109"/>
      <c r="C703" s="109"/>
      <c r="D703" s="109"/>
      <c r="E703" s="109"/>
      <c r="F703" s="109"/>
    </row>
    <row r="704" spans="1:6" ht="13.5" customHeight="1">
      <c r="A704" s="108"/>
      <c r="B704" s="109"/>
      <c r="C704" s="109"/>
      <c r="D704" s="109"/>
      <c r="E704" s="109"/>
      <c r="F704" s="109"/>
    </row>
    <row r="705" spans="1:6" ht="13.5" customHeight="1">
      <c r="A705" s="108"/>
      <c r="B705" s="109"/>
      <c r="C705" s="109"/>
      <c r="D705" s="109"/>
      <c r="E705" s="109"/>
      <c r="F705" s="109"/>
    </row>
    <row r="706" spans="1:6" ht="13.5" customHeight="1">
      <c r="A706" s="108"/>
      <c r="B706" s="109"/>
      <c r="C706" s="109"/>
      <c r="D706" s="109"/>
      <c r="E706" s="109"/>
      <c r="F706" s="109"/>
    </row>
    <row r="707" spans="1:6" ht="13.5" customHeight="1">
      <c r="A707" s="108"/>
      <c r="B707" s="109"/>
      <c r="C707" s="109"/>
      <c r="D707" s="109"/>
      <c r="E707" s="109"/>
      <c r="F707" s="109"/>
    </row>
    <row r="708" spans="1:6" ht="13.5" customHeight="1">
      <c r="A708" s="108"/>
      <c r="B708" s="109"/>
      <c r="C708" s="109"/>
      <c r="D708" s="109"/>
      <c r="E708" s="109"/>
      <c r="F708" s="109"/>
    </row>
    <row r="709" spans="1:6" ht="13.5" customHeight="1">
      <c r="A709" s="108"/>
      <c r="B709" s="109"/>
      <c r="C709" s="109"/>
      <c r="D709" s="109"/>
      <c r="E709" s="109"/>
      <c r="F709" s="109"/>
    </row>
    <row r="710" spans="1:6" ht="13.5" customHeight="1">
      <c r="A710" s="108"/>
      <c r="B710" s="109"/>
      <c r="C710" s="109"/>
      <c r="D710" s="109"/>
      <c r="E710" s="109"/>
      <c r="F710" s="109"/>
    </row>
    <row r="711" spans="1:6" ht="13.5" customHeight="1">
      <c r="A711" s="108"/>
      <c r="B711" s="109"/>
      <c r="C711" s="109"/>
      <c r="D711" s="109"/>
      <c r="E711" s="109"/>
      <c r="F711" s="109"/>
    </row>
    <row r="712" spans="1:6" ht="13.5" customHeight="1">
      <c r="A712" s="108"/>
      <c r="B712" s="109"/>
      <c r="C712" s="109"/>
      <c r="D712" s="109"/>
      <c r="E712" s="109"/>
      <c r="F712" s="109"/>
    </row>
    <row r="713" spans="1:6" ht="13.5" customHeight="1">
      <c r="A713" s="108"/>
      <c r="B713" s="109"/>
      <c r="C713" s="109"/>
      <c r="D713" s="109"/>
      <c r="E713" s="109"/>
      <c r="F713" s="109"/>
    </row>
    <row r="714" spans="1:6" ht="13.5" customHeight="1">
      <c r="A714" s="108"/>
      <c r="B714" s="109"/>
      <c r="C714" s="109"/>
      <c r="D714" s="109"/>
      <c r="E714" s="109"/>
      <c r="F714" s="109"/>
    </row>
    <row r="715" spans="1:6" ht="13.5" customHeight="1">
      <c r="A715" s="108"/>
      <c r="B715" s="109"/>
      <c r="C715" s="109"/>
      <c r="D715" s="109"/>
      <c r="E715" s="109"/>
      <c r="F715" s="109"/>
    </row>
    <row r="716" spans="1:6" ht="13.5" customHeight="1">
      <c r="A716" s="108"/>
      <c r="B716" s="109"/>
      <c r="C716" s="109"/>
      <c r="D716" s="109"/>
      <c r="E716" s="109"/>
      <c r="F716" s="109"/>
    </row>
    <row r="717" spans="1:6" ht="13.5" customHeight="1">
      <c r="A717" s="108"/>
      <c r="B717" s="109"/>
      <c r="C717" s="109"/>
      <c r="D717" s="109"/>
      <c r="E717" s="109"/>
      <c r="F717" s="109"/>
    </row>
    <row r="718" spans="1:6" ht="13.5" customHeight="1">
      <c r="A718" s="108"/>
      <c r="B718" s="109"/>
      <c r="C718" s="109"/>
      <c r="D718" s="109"/>
      <c r="E718" s="109"/>
      <c r="F718" s="109"/>
    </row>
    <row r="719" spans="1:6" ht="13.5" customHeight="1">
      <c r="A719" s="108"/>
      <c r="B719" s="109"/>
      <c r="C719" s="109"/>
      <c r="D719" s="109"/>
      <c r="E719" s="109"/>
      <c r="F719" s="109"/>
    </row>
    <row r="720" spans="1:6" ht="13.5" customHeight="1">
      <c r="A720" s="108"/>
      <c r="B720" s="109"/>
      <c r="C720" s="109"/>
      <c r="D720" s="109"/>
      <c r="E720" s="109"/>
      <c r="F720" s="109"/>
    </row>
    <row r="721" spans="1:6" ht="13.5" customHeight="1">
      <c r="A721" s="108"/>
      <c r="B721" s="109"/>
      <c r="C721" s="109"/>
      <c r="D721" s="109"/>
      <c r="E721" s="109"/>
      <c r="F721" s="109"/>
    </row>
    <row r="722" spans="1:6" ht="13.5" customHeight="1">
      <c r="A722" s="108"/>
      <c r="B722" s="109"/>
      <c r="C722" s="109"/>
      <c r="D722" s="109"/>
      <c r="E722" s="109"/>
      <c r="F722" s="109"/>
    </row>
    <row r="723" spans="1:6" ht="13.5" customHeight="1">
      <c r="A723" s="108"/>
      <c r="B723" s="109"/>
      <c r="C723" s="109"/>
      <c r="D723" s="109"/>
      <c r="E723" s="109"/>
      <c r="F723" s="109"/>
    </row>
    <row r="724" spans="1:6" ht="13.5" customHeight="1">
      <c r="A724" s="108"/>
      <c r="B724" s="109"/>
      <c r="C724" s="109"/>
      <c r="D724" s="109"/>
      <c r="E724" s="109"/>
      <c r="F724" s="109"/>
    </row>
    <row r="725" spans="1:6" ht="13.5" customHeight="1">
      <c r="A725" s="108"/>
      <c r="B725" s="109"/>
      <c r="C725" s="109"/>
      <c r="D725" s="109"/>
      <c r="E725" s="109"/>
      <c r="F725" s="109"/>
    </row>
    <row r="726" spans="1:6" ht="13.5" customHeight="1">
      <c r="A726" s="108"/>
      <c r="B726" s="109"/>
      <c r="C726" s="109"/>
      <c r="D726" s="109"/>
      <c r="E726" s="109"/>
      <c r="F726" s="109"/>
    </row>
    <row r="727" spans="1:6" ht="13.5" customHeight="1">
      <c r="A727" s="108"/>
      <c r="B727" s="109"/>
      <c r="C727" s="109"/>
      <c r="D727" s="109"/>
      <c r="E727" s="109"/>
      <c r="F727" s="109"/>
    </row>
    <row r="728" spans="1:6" ht="13.5" customHeight="1">
      <c r="A728" s="108"/>
      <c r="B728" s="109"/>
      <c r="C728" s="109"/>
      <c r="D728" s="109"/>
      <c r="E728" s="109"/>
      <c r="F728" s="109"/>
    </row>
    <row r="729" spans="1:6" ht="13.5" customHeight="1">
      <c r="A729" s="108"/>
      <c r="B729" s="109"/>
      <c r="C729" s="109"/>
      <c r="D729" s="109"/>
      <c r="E729" s="109"/>
      <c r="F729" s="109"/>
    </row>
    <row r="730" spans="1:6" ht="13.5" customHeight="1">
      <c r="A730" s="108"/>
      <c r="B730" s="109"/>
      <c r="C730" s="109"/>
      <c r="D730" s="109"/>
      <c r="E730" s="109"/>
      <c r="F730" s="109"/>
    </row>
    <row r="731" spans="1:6" ht="13.5" customHeight="1">
      <c r="A731" s="108"/>
      <c r="B731" s="109"/>
      <c r="C731" s="109"/>
      <c r="D731" s="109"/>
      <c r="E731" s="109"/>
      <c r="F731" s="109"/>
    </row>
    <row r="732" spans="1:6" ht="13.5" customHeight="1">
      <c r="A732" s="108"/>
      <c r="B732" s="109"/>
      <c r="C732" s="109"/>
      <c r="D732" s="109"/>
      <c r="E732" s="109"/>
      <c r="F732" s="109"/>
    </row>
    <row r="733" spans="1:6" ht="13.5" customHeight="1">
      <c r="A733" s="108"/>
      <c r="B733" s="109"/>
      <c r="C733" s="109"/>
      <c r="D733" s="109"/>
      <c r="E733" s="109"/>
      <c r="F733" s="109"/>
    </row>
    <row r="734" spans="1:6" ht="13.5" customHeight="1">
      <c r="A734" s="108"/>
      <c r="B734" s="109"/>
      <c r="C734" s="109"/>
      <c r="D734" s="109"/>
      <c r="E734" s="109"/>
      <c r="F734" s="109"/>
    </row>
    <row r="735" spans="1:6" ht="13.5" customHeight="1">
      <c r="A735" s="108"/>
      <c r="B735" s="109"/>
      <c r="C735" s="109"/>
      <c r="D735" s="109"/>
      <c r="E735" s="109"/>
      <c r="F735" s="109"/>
    </row>
    <row r="736" spans="1:6" ht="13.5" customHeight="1">
      <c r="A736" s="108"/>
      <c r="B736" s="109"/>
      <c r="C736" s="109"/>
      <c r="D736" s="109"/>
      <c r="E736" s="109"/>
      <c r="F736" s="109"/>
    </row>
    <row r="737" spans="1:6" ht="13.5" customHeight="1">
      <c r="A737" s="108"/>
      <c r="B737" s="109"/>
      <c r="C737" s="109"/>
      <c r="D737" s="109"/>
      <c r="E737" s="109"/>
      <c r="F737" s="109"/>
    </row>
    <row r="738" spans="1:6" ht="13.5" customHeight="1">
      <c r="A738" s="108"/>
      <c r="B738" s="109"/>
      <c r="C738" s="109"/>
      <c r="D738" s="109"/>
      <c r="E738" s="109"/>
      <c r="F738" s="109"/>
    </row>
    <row r="739" spans="1:6" ht="13.5" customHeight="1">
      <c r="A739" s="108"/>
      <c r="B739" s="109"/>
      <c r="C739" s="109"/>
      <c r="D739" s="109"/>
      <c r="E739" s="109"/>
      <c r="F739" s="109"/>
    </row>
    <row r="740" spans="1:6" ht="13.5" customHeight="1">
      <c r="A740" s="108"/>
      <c r="B740" s="109"/>
      <c r="C740" s="109"/>
      <c r="D740" s="109"/>
      <c r="E740" s="109"/>
      <c r="F740" s="109"/>
    </row>
    <row r="741" spans="1:6" ht="13.5" customHeight="1">
      <c r="A741" s="108"/>
      <c r="B741" s="109"/>
      <c r="C741" s="109"/>
      <c r="D741" s="109"/>
      <c r="E741" s="109"/>
      <c r="F741" s="109"/>
    </row>
    <row r="742" spans="1:6" ht="13.5" customHeight="1">
      <c r="A742" s="108"/>
      <c r="B742" s="109"/>
      <c r="C742" s="109"/>
      <c r="D742" s="109"/>
      <c r="E742" s="109"/>
      <c r="F742" s="109"/>
    </row>
    <row r="743" spans="1:6" ht="13.5" customHeight="1">
      <c r="A743" s="108"/>
      <c r="B743" s="109"/>
      <c r="C743" s="109"/>
      <c r="D743" s="109"/>
      <c r="E743" s="109"/>
      <c r="F743" s="109"/>
    </row>
    <row r="744" spans="1:6" ht="13.5" customHeight="1">
      <c r="A744" s="108"/>
      <c r="B744" s="109"/>
      <c r="C744" s="109"/>
      <c r="D744" s="109"/>
      <c r="E744" s="109"/>
      <c r="F744" s="109"/>
    </row>
    <row r="745" spans="1:6" ht="13.5" customHeight="1">
      <c r="A745" s="108"/>
      <c r="B745" s="109"/>
      <c r="C745" s="109"/>
      <c r="D745" s="109"/>
      <c r="E745" s="109"/>
      <c r="F745" s="109"/>
    </row>
    <row r="746" spans="1:6" ht="13.5" customHeight="1">
      <c r="A746" s="108"/>
      <c r="B746" s="109"/>
      <c r="C746" s="109"/>
      <c r="D746" s="109"/>
      <c r="E746" s="109"/>
      <c r="F746" s="109"/>
    </row>
    <row r="747" spans="1:6" ht="13.5" customHeight="1">
      <c r="A747" s="108"/>
      <c r="B747" s="109"/>
      <c r="C747" s="109"/>
      <c r="D747" s="109"/>
      <c r="E747" s="109"/>
      <c r="F747" s="109"/>
    </row>
    <row r="748" spans="1:6" ht="13.5" customHeight="1">
      <c r="A748" s="108"/>
      <c r="B748" s="109"/>
      <c r="C748" s="109"/>
      <c r="D748" s="109"/>
      <c r="E748" s="109"/>
      <c r="F748" s="109"/>
    </row>
    <row r="749" spans="1:6" ht="13.5" customHeight="1">
      <c r="A749" s="108"/>
      <c r="B749" s="109"/>
      <c r="C749" s="109"/>
      <c r="D749" s="109"/>
      <c r="E749" s="109"/>
      <c r="F749" s="109"/>
    </row>
    <row r="750" spans="1:6" ht="13.5" customHeight="1">
      <c r="A750" s="108"/>
      <c r="B750" s="109"/>
      <c r="C750" s="109"/>
      <c r="D750" s="109"/>
      <c r="E750" s="109"/>
      <c r="F750" s="109"/>
    </row>
    <row r="751" spans="1:6" ht="13.5" customHeight="1">
      <c r="A751" s="108"/>
      <c r="B751" s="109"/>
      <c r="C751" s="109"/>
      <c r="D751" s="109"/>
      <c r="E751" s="109"/>
      <c r="F751" s="109"/>
    </row>
    <row r="752" spans="1:6" ht="13.5" customHeight="1">
      <c r="A752" s="108"/>
      <c r="B752" s="109"/>
      <c r="C752" s="109"/>
      <c r="D752" s="109"/>
      <c r="E752" s="109"/>
      <c r="F752" s="109"/>
    </row>
    <row r="753" spans="1:6" ht="13.5" customHeight="1">
      <c r="A753" s="108"/>
      <c r="B753" s="109"/>
      <c r="C753" s="109"/>
      <c r="D753" s="109"/>
      <c r="E753" s="109"/>
      <c r="F753" s="109"/>
    </row>
    <row r="754" spans="1:6" ht="13.5" customHeight="1">
      <c r="A754" s="108"/>
      <c r="B754" s="109"/>
      <c r="C754" s="109"/>
      <c r="D754" s="109"/>
      <c r="E754" s="109"/>
      <c r="F754" s="109"/>
    </row>
    <row r="755" spans="1:6" ht="13.5" customHeight="1">
      <c r="A755" s="108"/>
      <c r="B755" s="109"/>
      <c r="C755" s="109"/>
      <c r="D755" s="109"/>
      <c r="E755" s="109"/>
      <c r="F755" s="109"/>
    </row>
    <row r="756" spans="1:6" ht="13.5" customHeight="1">
      <c r="A756" s="108"/>
      <c r="B756" s="109"/>
      <c r="C756" s="109"/>
      <c r="D756" s="109"/>
      <c r="E756" s="109"/>
      <c r="F756" s="109"/>
    </row>
    <row r="757" spans="1:6" ht="13.5" customHeight="1">
      <c r="A757" s="108"/>
      <c r="B757" s="109"/>
      <c r="C757" s="109"/>
      <c r="D757" s="109"/>
      <c r="E757" s="109"/>
      <c r="F757" s="109"/>
    </row>
    <row r="758" spans="1:6" ht="13.5" customHeight="1">
      <c r="A758" s="108"/>
      <c r="B758" s="109"/>
      <c r="C758" s="109"/>
      <c r="D758" s="109"/>
      <c r="E758" s="109"/>
      <c r="F758" s="109"/>
    </row>
    <row r="759" spans="1:6" ht="13.5" customHeight="1">
      <c r="A759" s="108"/>
      <c r="B759" s="109"/>
      <c r="C759" s="109"/>
      <c r="D759" s="109"/>
      <c r="E759" s="109"/>
      <c r="F759" s="109"/>
    </row>
    <row r="760" spans="1:6" ht="13.5" customHeight="1">
      <c r="A760" s="108"/>
      <c r="B760" s="109"/>
      <c r="C760" s="109"/>
      <c r="D760" s="109"/>
      <c r="E760" s="109"/>
      <c r="F760" s="109"/>
    </row>
    <row r="761" spans="1:6" ht="13.5" customHeight="1">
      <c r="A761" s="108"/>
      <c r="B761" s="109"/>
      <c r="C761" s="109"/>
      <c r="D761" s="109"/>
      <c r="E761" s="109"/>
      <c r="F761" s="109"/>
    </row>
    <row r="762" spans="1:6" ht="13.5" customHeight="1">
      <c r="A762" s="108"/>
      <c r="B762" s="109"/>
      <c r="C762" s="109"/>
      <c r="D762" s="109"/>
      <c r="E762" s="109"/>
      <c r="F762" s="109"/>
    </row>
    <row r="763" spans="1:6" ht="13.5" customHeight="1">
      <c r="A763" s="108"/>
      <c r="B763" s="109"/>
      <c r="C763" s="109"/>
      <c r="D763" s="109"/>
      <c r="E763" s="109"/>
      <c r="F763" s="109"/>
    </row>
    <row r="764" spans="1:6" ht="13.5" customHeight="1">
      <c r="A764" s="108"/>
      <c r="B764" s="109"/>
      <c r="C764" s="109"/>
      <c r="D764" s="109"/>
      <c r="E764" s="109"/>
      <c r="F764" s="109"/>
    </row>
    <row r="765" spans="1:6" ht="13.5" customHeight="1">
      <c r="A765" s="108"/>
      <c r="B765" s="109"/>
      <c r="C765" s="109"/>
      <c r="D765" s="109"/>
      <c r="E765" s="109"/>
      <c r="F765" s="109"/>
    </row>
    <row r="766" spans="1:6" ht="13.5" customHeight="1">
      <c r="A766" s="108"/>
      <c r="B766" s="109"/>
      <c r="C766" s="109"/>
      <c r="D766" s="109"/>
      <c r="E766" s="109"/>
      <c r="F766" s="109"/>
    </row>
    <row r="767" spans="1:6" ht="13.5" customHeight="1">
      <c r="A767" s="108"/>
      <c r="B767" s="109"/>
      <c r="C767" s="109"/>
      <c r="D767" s="109"/>
      <c r="E767" s="109"/>
      <c r="F767" s="109"/>
    </row>
    <row r="768" spans="1:6" ht="13.5" customHeight="1">
      <c r="A768" s="108"/>
      <c r="B768" s="109"/>
      <c r="C768" s="109"/>
      <c r="D768" s="109"/>
      <c r="E768" s="109"/>
      <c r="F768" s="109"/>
    </row>
    <row r="769" spans="1:6" ht="13.5" customHeight="1">
      <c r="A769" s="108"/>
      <c r="B769" s="109"/>
      <c r="C769" s="109"/>
      <c r="D769" s="109"/>
      <c r="E769" s="109"/>
      <c r="F769" s="109"/>
    </row>
    <row r="770" spans="1:6" ht="13.5" customHeight="1">
      <c r="A770" s="108"/>
      <c r="B770" s="109"/>
      <c r="C770" s="109"/>
      <c r="D770" s="109"/>
      <c r="E770" s="109"/>
      <c r="F770" s="109"/>
    </row>
    <row r="771" spans="1:6" ht="13.5" customHeight="1">
      <c r="A771" s="108"/>
      <c r="B771" s="109"/>
      <c r="C771" s="109"/>
      <c r="D771" s="109"/>
      <c r="E771" s="109"/>
      <c r="F771" s="109"/>
    </row>
    <row r="772" spans="1:6" ht="13.5" customHeight="1">
      <c r="A772" s="108"/>
      <c r="B772" s="109"/>
      <c r="C772" s="109"/>
      <c r="D772" s="109"/>
      <c r="E772" s="109"/>
      <c r="F772" s="109"/>
    </row>
    <row r="773" spans="1:6" ht="13.5" customHeight="1">
      <c r="A773" s="108"/>
      <c r="B773" s="109"/>
      <c r="C773" s="109"/>
      <c r="D773" s="109"/>
      <c r="E773" s="109"/>
      <c r="F773" s="109"/>
    </row>
    <row r="774" spans="1:6" ht="13.5" customHeight="1">
      <c r="A774" s="108"/>
      <c r="B774" s="109"/>
      <c r="C774" s="109"/>
      <c r="D774" s="109"/>
      <c r="E774" s="109"/>
      <c r="F774" s="109"/>
    </row>
    <row r="775" spans="1:6" ht="13.5" customHeight="1">
      <c r="A775" s="108"/>
      <c r="B775" s="109"/>
      <c r="C775" s="109"/>
      <c r="D775" s="109"/>
      <c r="E775" s="109"/>
      <c r="F775" s="109"/>
    </row>
    <row r="776" spans="1:6" ht="13.5" customHeight="1">
      <c r="A776" s="108"/>
      <c r="B776" s="109"/>
      <c r="C776" s="109"/>
      <c r="D776" s="109"/>
      <c r="E776" s="109"/>
      <c r="F776" s="109"/>
    </row>
    <row r="777" spans="1:6" ht="13.5" customHeight="1">
      <c r="A777" s="108"/>
      <c r="B777" s="109"/>
      <c r="C777" s="109"/>
      <c r="D777" s="109"/>
      <c r="E777" s="109"/>
      <c r="F777" s="109"/>
    </row>
    <row r="778" spans="1:6" ht="13.5" customHeight="1">
      <c r="A778" s="108"/>
      <c r="B778" s="109"/>
      <c r="C778" s="109"/>
      <c r="D778" s="109"/>
      <c r="E778" s="109"/>
      <c r="F778" s="109"/>
    </row>
    <row r="779" spans="1:6" ht="13.5" customHeight="1">
      <c r="A779" s="108"/>
      <c r="B779" s="109"/>
      <c r="C779" s="109"/>
      <c r="D779" s="109"/>
      <c r="E779" s="109"/>
      <c r="F779" s="109"/>
    </row>
    <row r="780" spans="1:6" ht="13.5" customHeight="1">
      <c r="A780" s="108"/>
      <c r="B780" s="109"/>
      <c r="C780" s="109"/>
      <c r="D780" s="109"/>
      <c r="E780" s="109"/>
      <c r="F780" s="109"/>
    </row>
    <row r="781" spans="1:6" ht="13.5" customHeight="1">
      <c r="A781" s="108"/>
      <c r="B781" s="109"/>
      <c r="C781" s="109"/>
      <c r="D781" s="109"/>
      <c r="E781" s="109"/>
      <c r="F781" s="109"/>
    </row>
    <row r="782" spans="1:6" ht="13.5" customHeight="1">
      <c r="A782" s="108"/>
      <c r="B782" s="109"/>
      <c r="C782" s="109"/>
      <c r="D782" s="109"/>
      <c r="E782" s="109"/>
      <c r="F782" s="109"/>
    </row>
    <row r="783" spans="1:6" ht="13.5" customHeight="1">
      <c r="A783" s="108"/>
      <c r="B783" s="109"/>
      <c r="C783" s="109"/>
      <c r="D783" s="109"/>
      <c r="E783" s="109"/>
      <c r="F783" s="109"/>
    </row>
    <row r="784" spans="1:6" ht="13.5" customHeight="1">
      <c r="A784" s="108"/>
      <c r="B784" s="109"/>
      <c r="C784" s="109"/>
      <c r="D784" s="109"/>
      <c r="E784" s="109"/>
      <c r="F784" s="109"/>
    </row>
    <row r="785" spans="1:6" ht="13.5" customHeight="1">
      <c r="A785" s="108"/>
      <c r="B785" s="109"/>
      <c r="C785" s="109"/>
      <c r="D785" s="109"/>
      <c r="E785" s="109"/>
      <c r="F785" s="109"/>
    </row>
    <row r="786" spans="1:6" ht="13.5" customHeight="1">
      <c r="A786" s="108"/>
      <c r="B786" s="109"/>
      <c r="C786" s="109"/>
      <c r="D786" s="109"/>
      <c r="E786" s="109"/>
      <c r="F786" s="109"/>
    </row>
    <row r="787" spans="1:6" ht="13.5" customHeight="1">
      <c r="A787" s="108"/>
      <c r="B787" s="109"/>
      <c r="C787" s="109"/>
      <c r="D787" s="109"/>
      <c r="E787" s="109"/>
      <c r="F787" s="109"/>
    </row>
    <row r="788" spans="1:6" ht="13.5" customHeight="1">
      <c r="A788" s="108"/>
      <c r="B788" s="109"/>
      <c r="C788" s="109"/>
      <c r="D788" s="109"/>
      <c r="E788" s="109"/>
      <c r="F788" s="109"/>
    </row>
    <row r="789" spans="1:6" ht="13.5" customHeight="1">
      <c r="A789" s="108"/>
      <c r="B789" s="109"/>
      <c r="C789" s="109"/>
      <c r="D789" s="109"/>
      <c r="E789" s="109"/>
      <c r="F789" s="109"/>
    </row>
    <row r="790" spans="1:6" ht="13.5" customHeight="1">
      <c r="A790" s="108"/>
      <c r="B790" s="109"/>
      <c r="C790" s="109"/>
      <c r="D790" s="109"/>
      <c r="E790" s="109"/>
      <c r="F790" s="109"/>
    </row>
    <row r="791" spans="1:6" ht="13.5" customHeight="1">
      <c r="A791" s="108"/>
      <c r="B791" s="109"/>
      <c r="C791" s="109"/>
      <c r="D791" s="109"/>
      <c r="E791" s="109"/>
      <c r="F791" s="109"/>
    </row>
    <row r="792" spans="1:6" ht="13.5" customHeight="1">
      <c r="A792" s="108"/>
      <c r="B792" s="109"/>
      <c r="C792" s="109"/>
      <c r="D792" s="109"/>
      <c r="E792" s="109"/>
      <c r="F792" s="109"/>
    </row>
    <row r="793" spans="1:6" ht="13.5" customHeight="1">
      <c r="A793" s="108"/>
      <c r="B793" s="109"/>
      <c r="C793" s="109"/>
      <c r="D793" s="109"/>
      <c r="E793" s="109"/>
      <c r="F793" s="109"/>
    </row>
    <row r="794" spans="1:6" ht="13.5" customHeight="1">
      <c r="A794" s="108"/>
      <c r="B794" s="109"/>
      <c r="C794" s="109"/>
      <c r="D794" s="109"/>
      <c r="E794" s="109"/>
      <c r="F794" s="109"/>
    </row>
    <row r="795" spans="1:6" ht="13.5" customHeight="1">
      <c r="A795" s="108"/>
      <c r="B795" s="109"/>
      <c r="C795" s="109"/>
      <c r="D795" s="109"/>
      <c r="E795" s="109"/>
      <c r="F795" s="109"/>
    </row>
    <row r="796" spans="1:6" ht="13.5" customHeight="1">
      <c r="A796" s="108"/>
      <c r="B796" s="109"/>
      <c r="C796" s="109"/>
      <c r="D796" s="109"/>
      <c r="E796" s="109"/>
      <c r="F796" s="109"/>
    </row>
    <row r="797" spans="1:6" ht="13.5" customHeight="1">
      <c r="A797" s="108"/>
      <c r="B797" s="109"/>
      <c r="C797" s="109"/>
      <c r="D797" s="109"/>
      <c r="E797" s="109"/>
      <c r="F797" s="109"/>
    </row>
    <row r="798" spans="1:6" ht="13.5" customHeight="1">
      <c r="A798" s="108"/>
      <c r="B798" s="109"/>
      <c r="C798" s="109"/>
      <c r="D798" s="109"/>
      <c r="E798" s="109"/>
      <c r="F798" s="109"/>
    </row>
    <row r="799" spans="1:6" ht="13.5" customHeight="1">
      <c r="A799" s="108"/>
      <c r="B799" s="109"/>
      <c r="C799" s="109"/>
      <c r="D799" s="109"/>
      <c r="E799" s="109"/>
      <c r="F799" s="109"/>
    </row>
    <row r="800" spans="1:6" ht="13.5" customHeight="1">
      <c r="A800" s="108"/>
      <c r="B800" s="109"/>
      <c r="C800" s="109"/>
      <c r="D800" s="109"/>
      <c r="E800" s="109"/>
      <c r="F800" s="109"/>
    </row>
    <row r="801" spans="1:6" ht="13.5" customHeight="1">
      <c r="A801" s="108"/>
      <c r="B801" s="109"/>
      <c r="C801" s="109"/>
      <c r="D801" s="109"/>
      <c r="E801" s="109"/>
      <c r="F801" s="109"/>
    </row>
    <row r="802" spans="1:6" ht="13.5" customHeight="1">
      <c r="A802" s="108"/>
      <c r="B802" s="109"/>
      <c r="C802" s="109"/>
      <c r="D802" s="109"/>
      <c r="E802" s="109"/>
      <c r="F802" s="109"/>
    </row>
    <row r="803" spans="1:6" ht="13.5" customHeight="1">
      <c r="A803" s="108"/>
      <c r="B803" s="109"/>
      <c r="C803" s="109"/>
      <c r="D803" s="109"/>
      <c r="E803" s="109"/>
      <c r="F803" s="109"/>
    </row>
    <row r="804" spans="1:6" ht="13.5" customHeight="1">
      <c r="A804" s="108"/>
      <c r="B804" s="109"/>
      <c r="C804" s="109"/>
      <c r="D804" s="109"/>
      <c r="E804" s="109"/>
      <c r="F804" s="109"/>
    </row>
    <row r="805" spans="1:6" ht="13.5" customHeight="1">
      <c r="A805" s="108"/>
      <c r="B805" s="109"/>
      <c r="C805" s="109"/>
      <c r="D805" s="109"/>
      <c r="E805" s="109"/>
      <c r="F805" s="109"/>
    </row>
    <row r="806" spans="1:6" ht="13.5" customHeight="1">
      <c r="A806" s="108"/>
      <c r="B806" s="109"/>
      <c r="C806" s="109"/>
      <c r="D806" s="109"/>
      <c r="E806" s="109"/>
      <c r="F806" s="109"/>
    </row>
    <row r="807" spans="1:6" ht="13.5" customHeight="1">
      <c r="A807" s="108"/>
      <c r="B807" s="109"/>
      <c r="C807" s="109"/>
      <c r="D807" s="109"/>
      <c r="E807" s="109"/>
      <c r="F807" s="109"/>
    </row>
    <row r="808" spans="1:6" ht="13.5" customHeight="1">
      <c r="A808" s="108"/>
      <c r="B808" s="109"/>
      <c r="C808" s="109"/>
      <c r="D808" s="109"/>
      <c r="E808" s="109"/>
      <c r="F808" s="109"/>
    </row>
    <row r="809" spans="1:6" ht="13.5" customHeight="1">
      <c r="A809" s="108"/>
      <c r="B809" s="109"/>
      <c r="C809" s="109"/>
      <c r="D809" s="109"/>
      <c r="E809" s="109"/>
      <c r="F809" s="109"/>
    </row>
    <row r="810" spans="1:6" ht="13.5" customHeight="1">
      <c r="A810" s="108"/>
      <c r="B810" s="109"/>
      <c r="C810" s="109"/>
      <c r="D810" s="109"/>
      <c r="E810" s="109"/>
      <c r="F810" s="109"/>
    </row>
    <row r="811" spans="1:6" ht="13.5" customHeight="1">
      <c r="A811" s="108"/>
      <c r="B811" s="109"/>
      <c r="C811" s="109"/>
      <c r="D811" s="109"/>
      <c r="E811" s="109"/>
      <c r="F811" s="109"/>
    </row>
    <row r="812" spans="1:6" ht="13.5" customHeight="1">
      <c r="A812" s="108"/>
      <c r="B812" s="109"/>
      <c r="C812" s="109"/>
      <c r="D812" s="109"/>
      <c r="E812" s="109"/>
      <c r="F812" s="109"/>
    </row>
    <row r="813" spans="1:6" ht="13.5" customHeight="1">
      <c r="A813" s="108"/>
      <c r="B813" s="109"/>
      <c r="C813" s="109"/>
      <c r="D813" s="109"/>
      <c r="E813" s="109"/>
      <c r="F813" s="109"/>
    </row>
    <row r="814" spans="1:6" ht="13.5" customHeight="1">
      <c r="A814" s="108"/>
      <c r="B814" s="109"/>
      <c r="C814" s="109"/>
      <c r="D814" s="109"/>
      <c r="E814" s="109"/>
      <c r="F814" s="109"/>
    </row>
    <row r="815" spans="1:6" ht="13.5" customHeight="1">
      <c r="A815" s="108"/>
      <c r="B815" s="109"/>
      <c r="C815" s="109"/>
      <c r="D815" s="109"/>
      <c r="E815" s="109"/>
      <c r="F815" s="109"/>
    </row>
    <row r="816" spans="1:6" ht="13.5" customHeight="1">
      <c r="A816" s="108"/>
      <c r="B816" s="109"/>
      <c r="C816" s="109"/>
      <c r="D816" s="109"/>
      <c r="E816" s="109"/>
      <c r="F816" s="109"/>
    </row>
    <row r="817" spans="1:6" ht="13.5" customHeight="1">
      <c r="A817" s="108"/>
      <c r="B817" s="109"/>
      <c r="C817" s="109"/>
      <c r="D817" s="109"/>
      <c r="E817" s="109"/>
      <c r="F817" s="109"/>
    </row>
    <row r="818" spans="1:6" ht="13.5" customHeight="1">
      <c r="A818" s="108"/>
      <c r="B818" s="109"/>
      <c r="C818" s="109"/>
      <c r="D818" s="109"/>
      <c r="E818" s="109"/>
      <c r="F818" s="109"/>
    </row>
    <row r="819" spans="1:6" ht="13.5" customHeight="1">
      <c r="A819" s="108"/>
      <c r="B819" s="109"/>
      <c r="C819" s="109"/>
      <c r="D819" s="109"/>
      <c r="E819" s="109"/>
      <c r="F819" s="109"/>
    </row>
    <row r="820" spans="1:6" ht="13.5" customHeight="1">
      <c r="A820" s="108"/>
      <c r="B820" s="109"/>
      <c r="C820" s="109"/>
      <c r="D820" s="109"/>
      <c r="E820" s="109"/>
      <c r="F820" s="109"/>
    </row>
    <row r="821" spans="1:6" ht="13.5" customHeight="1">
      <c r="A821" s="108"/>
      <c r="B821" s="109"/>
      <c r="C821" s="109"/>
      <c r="D821" s="109"/>
      <c r="E821" s="109"/>
      <c r="F821" s="109"/>
    </row>
    <row r="822" spans="1:6" ht="13.5" customHeight="1">
      <c r="A822" s="108"/>
      <c r="B822" s="109"/>
      <c r="C822" s="109"/>
      <c r="D822" s="109"/>
      <c r="E822" s="109"/>
      <c r="F822" s="109"/>
    </row>
    <row r="823" spans="1:6" ht="13.5" customHeight="1">
      <c r="A823" s="108"/>
      <c r="B823" s="109"/>
      <c r="C823" s="109"/>
      <c r="D823" s="109"/>
      <c r="E823" s="109"/>
      <c r="F823" s="109"/>
    </row>
    <row r="824" spans="1:6" ht="13.5" customHeight="1">
      <c r="A824" s="108"/>
      <c r="B824" s="109"/>
      <c r="C824" s="109"/>
      <c r="D824" s="109"/>
      <c r="E824" s="109"/>
      <c r="F824" s="109"/>
    </row>
    <row r="825" spans="1:6" ht="13.5" customHeight="1">
      <c r="A825" s="108"/>
      <c r="B825" s="109"/>
      <c r="C825" s="109"/>
      <c r="D825" s="109"/>
      <c r="E825" s="109"/>
      <c r="F825" s="109"/>
    </row>
    <row r="826" spans="1:6" ht="13.5" customHeight="1">
      <c r="A826" s="108"/>
      <c r="B826" s="109"/>
      <c r="C826" s="109"/>
      <c r="D826" s="109"/>
      <c r="E826" s="109"/>
      <c r="F826" s="109"/>
    </row>
    <row r="827" spans="1:6" ht="13.5" customHeight="1">
      <c r="A827" s="108"/>
      <c r="B827" s="109"/>
      <c r="C827" s="109"/>
      <c r="D827" s="109"/>
      <c r="E827" s="109"/>
      <c r="F827" s="109"/>
    </row>
    <row r="828" spans="1:6" ht="13.5" customHeight="1">
      <c r="A828" s="108"/>
      <c r="B828" s="109"/>
      <c r="C828" s="109"/>
      <c r="D828" s="109"/>
      <c r="E828" s="109"/>
      <c r="F828" s="109"/>
    </row>
    <row r="829" spans="1:6" ht="13.5" customHeight="1">
      <c r="A829" s="108"/>
      <c r="B829" s="109"/>
      <c r="C829" s="109"/>
      <c r="D829" s="109"/>
      <c r="E829" s="109"/>
      <c r="F829" s="109"/>
    </row>
    <row r="830" spans="1:6" ht="13.5" customHeight="1">
      <c r="A830" s="108"/>
      <c r="B830" s="109"/>
      <c r="C830" s="109"/>
      <c r="D830" s="109"/>
      <c r="E830" s="109"/>
      <c r="F830" s="109"/>
    </row>
    <row r="831" spans="1:6" ht="13.5" customHeight="1">
      <c r="A831" s="108"/>
      <c r="B831" s="109"/>
      <c r="C831" s="109"/>
      <c r="D831" s="109"/>
      <c r="E831" s="109"/>
      <c r="F831" s="109"/>
    </row>
    <row r="832" spans="1:6" ht="13.5" customHeight="1">
      <c r="A832" s="108"/>
      <c r="B832" s="109"/>
      <c r="C832" s="109"/>
      <c r="D832" s="109"/>
      <c r="E832" s="109"/>
      <c r="F832" s="109"/>
    </row>
    <row r="833" spans="1:6" ht="13.5" customHeight="1">
      <c r="A833" s="108"/>
      <c r="B833" s="109"/>
      <c r="C833" s="109"/>
      <c r="D833" s="109"/>
      <c r="E833" s="109"/>
      <c r="F833" s="109"/>
    </row>
    <row r="834" spans="1:6" ht="13.5" customHeight="1">
      <c r="A834" s="108"/>
      <c r="B834" s="109"/>
      <c r="C834" s="109"/>
      <c r="D834" s="109"/>
      <c r="E834" s="109"/>
      <c r="F834" s="109"/>
    </row>
    <row r="835" spans="1:6" ht="13.5" customHeight="1">
      <c r="A835" s="108"/>
      <c r="B835" s="109"/>
      <c r="C835" s="109"/>
      <c r="D835" s="109"/>
      <c r="E835" s="109"/>
      <c r="F835" s="109"/>
    </row>
    <row r="836" spans="1:6" ht="13.5" customHeight="1">
      <c r="A836" s="108"/>
      <c r="B836" s="109"/>
      <c r="C836" s="109"/>
      <c r="D836" s="109"/>
      <c r="E836" s="109"/>
      <c r="F836" s="109"/>
    </row>
    <row r="837" spans="1:6" ht="13.5" customHeight="1">
      <c r="A837" s="108"/>
      <c r="B837" s="109"/>
      <c r="C837" s="109"/>
      <c r="D837" s="109"/>
      <c r="E837" s="109"/>
      <c r="F837" s="109"/>
    </row>
    <row r="838" spans="1:6" ht="13.5" customHeight="1">
      <c r="A838" s="108"/>
      <c r="B838" s="109"/>
      <c r="C838" s="109"/>
      <c r="D838" s="109"/>
      <c r="E838" s="109"/>
      <c r="F838" s="109"/>
    </row>
    <row r="839" spans="1:6" ht="13.5" customHeight="1">
      <c r="A839" s="108"/>
      <c r="B839" s="109"/>
      <c r="C839" s="109"/>
      <c r="D839" s="109"/>
      <c r="E839" s="109"/>
      <c r="F839" s="109"/>
    </row>
    <row r="840" spans="1:6" ht="13.5" customHeight="1">
      <c r="A840" s="108"/>
      <c r="B840" s="109"/>
      <c r="C840" s="109"/>
      <c r="D840" s="109"/>
      <c r="E840" s="109"/>
      <c r="F840" s="109"/>
    </row>
    <row r="841" spans="1:6" ht="13.5" customHeight="1">
      <c r="A841" s="108"/>
      <c r="B841" s="109"/>
      <c r="C841" s="109"/>
      <c r="D841" s="109"/>
      <c r="E841" s="109"/>
      <c r="F841" s="109"/>
    </row>
    <row r="842" spans="1:6" ht="13.5" customHeight="1">
      <c r="A842" s="108"/>
      <c r="B842" s="109"/>
      <c r="C842" s="109"/>
      <c r="D842" s="109"/>
      <c r="E842" s="109"/>
      <c r="F842" s="109"/>
    </row>
    <row r="843" spans="1:6" ht="13.5" customHeight="1">
      <c r="A843" s="108"/>
      <c r="B843" s="109"/>
      <c r="C843" s="109"/>
      <c r="D843" s="109"/>
      <c r="E843" s="109"/>
      <c r="F843" s="109"/>
    </row>
    <row r="844" spans="1:6" ht="13.5" customHeight="1">
      <c r="A844" s="108"/>
      <c r="B844" s="109"/>
      <c r="C844" s="109"/>
      <c r="D844" s="109"/>
      <c r="E844" s="109"/>
      <c r="F844" s="109"/>
    </row>
    <row r="845" spans="1:6" ht="13.5" customHeight="1">
      <c r="A845" s="108"/>
      <c r="B845" s="109"/>
      <c r="C845" s="109"/>
      <c r="D845" s="109"/>
      <c r="E845" s="109"/>
      <c r="F845" s="109"/>
    </row>
    <row r="846" spans="1:6" ht="13.5" customHeight="1">
      <c r="A846" s="108"/>
      <c r="B846" s="109"/>
      <c r="C846" s="109"/>
      <c r="D846" s="109"/>
      <c r="E846" s="109"/>
      <c r="F846" s="109"/>
    </row>
    <row r="847" spans="1:6" ht="13.5" customHeight="1">
      <c r="A847" s="108"/>
      <c r="B847" s="109"/>
      <c r="C847" s="109"/>
      <c r="D847" s="109"/>
      <c r="E847" s="109"/>
      <c r="F847" s="109"/>
    </row>
    <row r="848" spans="1:6" ht="13.5" customHeight="1">
      <c r="A848" s="108"/>
      <c r="B848" s="109"/>
      <c r="C848" s="109"/>
      <c r="D848" s="109"/>
      <c r="E848" s="109"/>
      <c r="F848" s="109"/>
    </row>
    <row r="849" spans="1:6" ht="13.5" customHeight="1">
      <c r="A849" s="108"/>
      <c r="B849" s="109"/>
      <c r="C849" s="109"/>
      <c r="D849" s="109"/>
      <c r="E849" s="109"/>
      <c r="F849" s="109"/>
    </row>
    <row r="850" spans="1:6" ht="13.5" customHeight="1">
      <c r="A850" s="108"/>
      <c r="B850" s="109"/>
      <c r="C850" s="109"/>
      <c r="D850" s="109"/>
      <c r="E850" s="109"/>
      <c r="F850" s="109"/>
    </row>
    <row r="851" spans="1:6" ht="13.5" customHeight="1">
      <c r="A851" s="108"/>
      <c r="B851" s="109"/>
      <c r="C851" s="109"/>
      <c r="D851" s="109"/>
      <c r="E851" s="109"/>
      <c r="F851" s="109"/>
    </row>
    <row r="852" spans="1:6" ht="13.5" customHeight="1">
      <c r="A852" s="108"/>
      <c r="B852" s="109"/>
      <c r="C852" s="109"/>
      <c r="D852" s="109"/>
      <c r="E852" s="109"/>
      <c r="F852" s="109"/>
    </row>
    <row r="853" spans="1:6" ht="13.5" customHeight="1">
      <c r="A853" s="108"/>
      <c r="B853" s="109"/>
      <c r="C853" s="109"/>
      <c r="D853" s="109"/>
      <c r="E853" s="109"/>
      <c r="F853" s="109"/>
    </row>
    <row r="854" spans="1:6" ht="13.5" customHeight="1">
      <c r="A854" s="108"/>
      <c r="B854" s="109"/>
      <c r="C854" s="109"/>
      <c r="D854" s="109"/>
      <c r="E854" s="109"/>
      <c r="F854" s="109"/>
    </row>
    <row r="855" spans="1:6" ht="13.5" customHeight="1">
      <c r="A855" s="108"/>
      <c r="B855" s="109"/>
      <c r="C855" s="109"/>
      <c r="D855" s="109"/>
      <c r="E855" s="109"/>
      <c r="F855" s="109"/>
    </row>
    <row r="856" spans="1:6" ht="13.5" customHeight="1">
      <c r="A856" s="108"/>
      <c r="B856" s="109"/>
      <c r="C856" s="109"/>
      <c r="D856" s="109"/>
      <c r="E856" s="109"/>
      <c r="F856" s="109"/>
    </row>
    <row r="857" spans="1:6" ht="13.5" customHeight="1">
      <c r="A857" s="108"/>
      <c r="B857" s="109"/>
      <c r="C857" s="109"/>
      <c r="D857" s="109"/>
      <c r="E857" s="109"/>
      <c r="F857" s="109"/>
    </row>
    <row r="858" spans="1:6" ht="13.5" customHeight="1">
      <c r="A858" s="108"/>
      <c r="B858" s="109"/>
      <c r="C858" s="109"/>
      <c r="D858" s="109"/>
      <c r="E858" s="109"/>
      <c r="F858" s="109"/>
    </row>
    <row r="859" spans="1:6" ht="13.5" customHeight="1">
      <c r="A859" s="108"/>
      <c r="B859" s="109"/>
      <c r="C859" s="109"/>
      <c r="D859" s="109"/>
      <c r="E859" s="109"/>
      <c r="F859" s="109"/>
    </row>
    <row r="860" spans="1:6" ht="13.5" customHeight="1">
      <c r="A860" s="108"/>
      <c r="B860" s="109"/>
      <c r="C860" s="109"/>
      <c r="D860" s="109"/>
      <c r="E860" s="109"/>
      <c r="F860" s="109"/>
    </row>
    <row r="861" spans="1:6" ht="13.5" customHeight="1">
      <c r="A861" s="108"/>
      <c r="B861" s="109"/>
      <c r="C861" s="109"/>
      <c r="D861" s="109"/>
      <c r="E861" s="109"/>
      <c r="F861" s="109"/>
    </row>
    <row r="862" spans="1:6" ht="13.5" customHeight="1">
      <c r="A862" s="108"/>
      <c r="B862" s="109"/>
      <c r="C862" s="109"/>
      <c r="D862" s="109"/>
      <c r="E862" s="109"/>
      <c r="F862" s="109"/>
    </row>
    <row r="863" spans="1:6" ht="13.5" customHeight="1">
      <c r="A863" s="108"/>
      <c r="B863" s="109"/>
      <c r="C863" s="109"/>
      <c r="D863" s="109"/>
      <c r="E863" s="109"/>
      <c r="F863" s="109"/>
    </row>
    <row r="864" spans="1:6" ht="13.5" customHeight="1">
      <c r="A864" s="108"/>
      <c r="B864" s="109"/>
      <c r="C864" s="109"/>
      <c r="D864" s="109"/>
      <c r="E864" s="109"/>
      <c r="F864" s="109"/>
    </row>
    <row r="865" spans="1:6" ht="13.5" customHeight="1">
      <c r="A865" s="108"/>
      <c r="B865" s="109"/>
      <c r="C865" s="109"/>
      <c r="D865" s="109"/>
      <c r="E865" s="109"/>
      <c r="F865" s="109"/>
    </row>
    <row r="866" spans="1:6" ht="13.5" customHeight="1">
      <c r="A866" s="108"/>
      <c r="B866" s="109"/>
      <c r="C866" s="109"/>
      <c r="D866" s="109"/>
      <c r="E866" s="109"/>
      <c r="F866" s="109"/>
    </row>
    <row r="867" spans="1:6" ht="13.5" customHeight="1">
      <c r="A867" s="108"/>
      <c r="B867" s="109"/>
      <c r="C867" s="109"/>
      <c r="D867" s="109"/>
      <c r="E867" s="109"/>
      <c r="F867" s="109"/>
    </row>
    <row r="868" spans="1:6" ht="13.5" customHeight="1">
      <c r="A868" s="108"/>
      <c r="B868" s="109"/>
      <c r="C868" s="109"/>
      <c r="D868" s="109"/>
      <c r="E868" s="109"/>
      <c r="F868" s="109"/>
    </row>
    <row r="869" spans="1:6" ht="13.5" customHeight="1">
      <c r="A869" s="108"/>
      <c r="B869" s="109"/>
      <c r="C869" s="109"/>
      <c r="D869" s="109"/>
      <c r="E869" s="109"/>
      <c r="F869" s="109"/>
    </row>
    <row r="870" spans="1:6" ht="13.5" customHeight="1">
      <c r="A870" s="108"/>
      <c r="B870" s="109"/>
      <c r="C870" s="109"/>
      <c r="D870" s="109"/>
      <c r="E870" s="109"/>
      <c r="F870" s="109"/>
    </row>
    <row r="871" spans="1:6" ht="13.5" customHeight="1">
      <c r="A871" s="108"/>
      <c r="B871" s="109"/>
      <c r="C871" s="109"/>
      <c r="D871" s="109"/>
      <c r="E871" s="109"/>
      <c r="F871" s="109"/>
    </row>
    <row r="872" spans="1:6" ht="13.5" customHeight="1">
      <c r="A872" s="108"/>
      <c r="B872" s="109"/>
      <c r="C872" s="109"/>
      <c r="D872" s="109"/>
      <c r="E872" s="109"/>
      <c r="F872" s="109"/>
    </row>
    <row r="873" spans="1:6" ht="13.5" customHeight="1">
      <c r="A873" s="108"/>
      <c r="B873" s="109"/>
      <c r="C873" s="109"/>
      <c r="D873" s="109"/>
      <c r="E873" s="109"/>
      <c r="F873" s="109"/>
    </row>
    <row r="874" spans="1:6" ht="13.5" customHeight="1">
      <c r="A874" s="108"/>
      <c r="B874" s="109"/>
      <c r="C874" s="109"/>
      <c r="D874" s="109"/>
      <c r="E874" s="109"/>
      <c r="F874" s="109"/>
    </row>
    <row r="875" spans="1:6" ht="13.5" customHeight="1">
      <c r="A875" s="108"/>
      <c r="B875" s="109"/>
      <c r="C875" s="109"/>
      <c r="D875" s="109"/>
      <c r="E875" s="109"/>
      <c r="F875" s="109"/>
    </row>
    <row r="876" spans="1:6" ht="13.5" customHeight="1">
      <c r="A876" s="108"/>
      <c r="B876" s="109"/>
      <c r="C876" s="109"/>
      <c r="D876" s="109"/>
      <c r="E876" s="109"/>
      <c r="F876" s="109"/>
    </row>
    <row r="877" spans="1:6" ht="13.5" customHeight="1">
      <c r="A877" s="108"/>
      <c r="B877" s="109"/>
      <c r="C877" s="109"/>
      <c r="D877" s="109"/>
      <c r="E877" s="109"/>
      <c r="F877" s="109"/>
    </row>
    <row r="878" spans="1:6" ht="13.5" customHeight="1">
      <c r="A878" s="108"/>
      <c r="B878" s="109"/>
      <c r="C878" s="109"/>
      <c r="D878" s="109"/>
      <c r="E878" s="109"/>
      <c r="F878" s="109"/>
    </row>
    <row r="879" spans="1:6" ht="13.5" customHeight="1">
      <c r="A879" s="108"/>
      <c r="B879" s="109"/>
      <c r="C879" s="109"/>
      <c r="D879" s="109"/>
      <c r="E879" s="109"/>
      <c r="F879" s="109"/>
    </row>
    <row r="880" spans="1:6" ht="13.5" customHeight="1">
      <c r="A880" s="108"/>
      <c r="B880" s="109"/>
      <c r="C880" s="109"/>
      <c r="D880" s="109"/>
      <c r="E880" s="109"/>
      <c r="F880" s="109"/>
    </row>
    <row r="881" spans="1:6" ht="13.5" customHeight="1">
      <c r="A881" s="108"/>
      <c r="B881" s="109"/>
      <c r="C881" s="109"/>
      <c r="D881" s="109"/>
      <c r="E881" s="109"/>
      <c r="F881" s="109"/>
    </row>
    <row r="882" spans="1:6" ht="13.5" customHeight="1">
      <c r="A882" s="108"/>
      <c r="B882" s="109"/>
      <c r="C882" s="109"/>
      <c r="D882" s="109"/>
      <c r="E882" s="109"/>
      <c r="F882" s="109"/>
    </row>
    <row r="883" spans="1:6" ht="13.5" customHeight="1">
      <c r="A883" s="108"/>
      <c r="B883" s="109"/>
      <c r="C883" s="109"/>
      <c r="D883" s="109"/>
      <c r="E883" s="109"/>
      <c r="F883" s="109"/>
    </row>
    <row r="884" spans="1:6" ht="13.5" customHeight="1">
      <c r="A884" s="108"/>
      <c r="B884" s="109"/>
      <c r="C884" s="109"/>
      <c r="D884" s="109"/>
      <c r="E884" s="109"/>
      <c r="F884" s="109"/>
    </row>
    <row r="885" spans="1:6" ht="13.5" customHeight="1">
      <c r="A885" s="108"/>
      <c r="B885" s="109"/>
      <c r="C885" s="109"/>
      <c r="D885" s="109"/>
      <c r="E885" s="109"/>
      <c r="F885" s="109"/>
    </row>
    <row r="886" spans="1:6" ht="13.5" customHeight="1">
      <c r="A886" s="108"/>
      <c r="B886" s="109"/>
      <c r="C886" s="109"/>
      <c r="D886" s="109"/>
      <c r="E886" s="109"/>
      <c r="F886" s="109"/>
    </row>
    <row r="887" spans="1:6" ht="13.5" customHeight="1">
      <c r="A887" s="108"/>
      <c r="B887" s="109"/>
      <c r="C887" s="109"/>
      <c r="D887" s="109"/>
      <c r="E887" s="109"/>
      <c r="F887" s="109"/>
    </row>
    <row r="888" spans="1:6" ht="13.5" customHeight="1">
      <c r="A888" s="108"/>
      <c r="B888" s="109"/>
      <c r="C888" s="109"/>
      <c r="D888" s="109"/>
      <c r="E888" s="109"/>
      <c r="F888" s="109"/>
    </row>
    <row r="889" spans="1:6" ht="13.5" customHeight="1">
      <c r="A889" s="108"/>
      <c r="B889" s="109"/>
      <c r="C889" s="109"/>
      <c r="D889" s="109"/>
      <c r="E889" s="109"/>
      <c r="F889" s="109"/>
    </row>
    <row r="890" spans="1:6" ht="13.5" customHeight="1">
      <c r="A890" s="108"/>
      <c r="B890" s="109"/>
      <c r="C890" s="109"/>
      <c r="D890" s="109"/>
      <c r="E890" s="109"/>
      <c r="F890" s="109"/>
    </row>
    <row r="891" spans="1:6" ht="13.5" customHeight="1">
      <c r="A891" s="108"/>
      <c r="B891" s="109"/>
      <c r="C891" s="109"/>
      <c r="D891" s="109"/>
      <c r="E891" s="109"/>
      <c r="F891" s="109"/>
    </row>
    <row r="892" spans="1:6" ht="13.5" customHeight="1">
      <c r="A892" s="108"/>
      <c r="B892" s="109"/>
      <c r="C892" s="109"/>
      <c r="D892" s="109"/>
      <c r="E892" s="109"/>
      <c r="F892" s="109"/>
    </row>
    <row r="893" spans="1:6" ht="13.5" customHeight="1">
      <c r="A893" s="108"/>
      <c r="B893" s="109"/>
      <c r="C893" s="109"/>
      <c r="D893" s="109"/>
      <c r="E893" s="109"/>
      <c r="F893" s="109"/>
    </row>
    <row r="894" spans="1:6" ht="13.5" customHeight="1">
      <c r="A894" s="108"/>
      <c r="B894" s="109"/>
      <c r="C894" s="109"/>
      <c r="D894" s="109"/>
      <c r="E894" s="109"/>
      <c r="F894" s="109"/>
    </row>
    <row r="895" spans="1:6" ht="13.5" customHeight="1">
      <c r="A895" s="108"/>
      <c r="B895" s="109"/>
      <c r="C895" s="109"/>
      <c r="D895" s="109"/>
      <c r="E895" s="109"/>
      <c r="F895" s="109"/>
    </row>
    <row r="896" spans="1:6" ht="13.5" customHeight="1">
      <c r="A896" s="108"/>
      <c r="B896" s="109"/>
      <c r="C896" s="109"/>
      <c r="D896" s="109"/>
      <c r="E896" s="109"/>
      <c r="F896" s="109"/>
    </row>
    <row r="897" spans="1:6" ht="13.5" customHeight="1">
      <c r="A897" s="108"/>
      <c r="B897" s="109"/>
      <c r="C897" s="109"/>
      <c r="D897" s="109"/>
      <c r="E897" s="109"/>
      <c r="F897" s="109"/>
    </row>
    <row r="898" spans="1:6" ht="13.5" customHeight="1">
      <c r="A898" s="108"/>
      <c r="B898" s="109"/>
      <c r="C898" s="109"/>
      <c r="D898" s="109"/>
      <c r="E898" s="109"/>
      <c r="F898" s="109"/>
    </row>
    <row r="899" spans="1:6" ht="13.5" customHeight="1">
      <c r="A899" s="108"/>
      <c r="B899" s="109"/>
      <c r="C899" s="109"/>
      <c r="D899" s="109"/>
      <c r="E899" s="109"/>
      <c r="F899" s="109"/>
    </row>
    <row r="900" spans="1:6" ht="13.5" customHeight="1">
      <c r="A900" s="108"/>
      <c r="B900" s="109"/>
      <c r="C900" s="109"/>
      <c r="D900" s="109"/>
      <c r="E900" s="109"/>
      <c r="F900" s="109"/>
    </row>
    <row r="901" spans="1:6" ht="13.5" customHeight="1">
      <c r="A901" s="108"/>
      <c r="B901" s="109"/>
      <c r="C901" s="109"/>
      <c r="D901" s="109"/>
      <c r="E901" s="109"/>
      <c r="F901" s="109"/>
    </row>
    <row r="902" spans="1:6" ht="13.5" customHeight="1">
      <c r="A902" s="108"/>
      <c r="B902" s="109"/>
      <c r="C902" s="109"/>
      <c r="D902" s="109"/>
      <c r="E902" s="109"/>
      <c r="F902" s="109"/>
    </row>
    <row r="903" spans="1:6" ht="13.5" customHeight="1">
      <c r="A903" s="108"/>
      <c r="B903" s="109"/>
      <c r="C903" s="109"/>
      <c r="D903" s="109"/>
      <c r="E903" s="109"/>
      <c r="F903" s="109"/>
    </row>
    <row r="904" spans="1:6" ht="13.5" customHeight="1">
      <c r="A904" s="108"/>
      <c r="B904" s="109"/>
      <c r="C904" s="109"/>
      <c r="D904" s="109"/>
      <c r="E904" s="109"/>
      <c r="F904" s="109"/>
    </row>
    <row r="905" spans="1:6" ht="13.5" customHeight="1">
      <c r="A905" s="108"/>
      <c r="B905" s="109"/>
      <c r="C905" s="109"/>
      <c r="D905" s="109"/>
      <c r="E905" s="109"/>
      <c r="F905" s="109"/>
    </row>
    <row r="906" spans="1:6" ht="13.5" customHeight="1">
      <c r="A906" s="108"/>
      <c r="B906" s="109"/>
      <c r="C906" s="109"/>
      <c r="D906" s="109"/>
      <c r="E906" s="109"/>
      <c r="F906" s="109"/>
    </row>
    <row r="907" spans="1:6" ht="13.5" customHeight="1">
      <c r="A907" s="108"/>
      <c r="B907" s="109"/>
      <c r="C907" s="109"/>
      <c r="D907" s="109"/>
      <c r="E907" s="109"/>
      <c r="F907" s="109"/>
    </row>
    <row r="908" spans="1:6" ht="13.5" customHeight="1">
      <c r="A908" s="108"/>
      <c r="B908" s="109"/>
      <c r="C908" s="109"/>
      <c r="D908" s="109"/>
      <c r="E908" s="109"/>
      <c r="F908" s="109"/>
    </row>
    <row r="909" spans="1:6" ht="13.5" customHeight="1">
      <c r="A909" s="108"/>
      <c r="B909" s="109"/>
      <c r="C909" s="109"/>
      <c r="D909" s="109"/>
      <c r="E909" s="109"/>
      <c r="F909" s="109"/>
    </row>
    <row r="910" spans="1:6" ht="13.5" customHeight="1">
      <c r="A910" s="108"/>
      <c r="B910" s="109"/>
      <c r="C910" s="109"/>
      <c r="D910" s="109"/>
      <c r="E910" s="109"/>
      <c r="F910" s="109"/>
    </row>
    <row r="911" spans="1:6" ht="13.5" customHeight="1">
      <c r="A911" s="108"/>
      <c r="B911" s="109"/>
      <c r="C911" s="109"/>
      <c r="D911" s="109"/>
      <c r="E911" s="109"/>
      <c r="F911" s="109"/>
    </row>
    <row r="912" spans="1:6" ht="13.5" customHeight="1">
      <c r="A912" s="108"/>
      <c r="B912" s="109"/>
      <c r="C912" s="109"/>
      <c r="D912" s="109"/>
      <c r="E912" s="109"/>
      <c r="F912" s="109"/>
    </row>
    <row r="913" spans="1:6" ht="13.5" customHeight="1">
      <c r="A913" s="108"/>
      <c r="B913" s="109"/>
      <c r="C913" s="109"/>
      <c r="D913" s="109"/>
      <c r="E913" s="109"/>
      <c r="F913" s="109"/>
    </row>
    <row r="914" spans="1:6" ht="13.5" customHeight="1">
      <c r="A914" s="108"/>
      <c r="B914" s="109"/>
      <c r="C914" s="109"/>
      <c r="D914" s="109"/>
      <c r="E914" s="109"/>
      <c r="F914" s="109"/>
    </row>
    <row r="915" spans="1:6" ht="13.5" customHeight="1">
      <c r="A915" s="108"/>
      <c r="B915" s="109"/>
      <c r="C915" s="109"/>
      <c r="D915" s="109"/>
      <c r="E915" s="109"/>
      <c r="F915" s="109"/>
    </row>
    <row r="916" spans="1:6" ht="13.5" customHeight="1">
      <c r="A916" s="108"/>
      <c r="B916" s="109"/>
      <c r="C916" s="109"/>
      <c r="D916" s="109"/>
      <c r="E916" s="109"/>
      <c r="F916" s="109"/>
    </row>
    <row r="917" spans="1:6" ht="13.5" customHeight="1">
      <c r="A917" s="108"/>
      <c r="B917" s="109"/>
      <c r="C917" s="109"/>
      <c r="D917" s="109"/>
      <c r="E917" s="109"/>
      <c r="F917" s="109"/>
    </row>
    <row r="918" spans="1:6" ht="13.5" customHeight="1">
      <c r="A918" s="108"/>
      <c r="B918" s="109"/>
      <c r="C918" s="109"/>
      <c r="D918" s="109"/>
      <c r="E918" s="109"/>
      <c r="F918" s="109"/>
    </row>
    <row r="919" spans="1:6" ht="13.5" customHeight="1">
      <c r="A919" s="108"/>
      <c r="B919" s="109"/>
      <c r="C919" s="109"/>
      <c r="D919" s="109"/>
      <c r="E919" s="109"/>
      <c r="F919" s="109"/>
    </row>
    <row r="920" spans="1:6" ht="13.5" customHeight="1">
      <c r="A920" s="108"/>
      <c r="B920" s="109"/>
      <c r="C920" s="109"/>
      <c r="D920" s="109"/>
      <c r="E920" s="109"/>
      <c r="F920" s="109"/>
    </row>
    <row r="921" spans="1:6" ht="13.5" customHeight="1">
      <c r="A921" s="108"/>
      <c r="B921" s="109"/>
      <c r="C921" s="109"/>
      <c r="D921" s="109"/>
      <c r="E921" s="109"/>
      <c r="F921" s="109"/>
    </row>
    <row r="922" spans="1:6" ht="13.5" customHeight="1">
      <c r="A922" s="108"/>
      <c r="B922" s="109"/>
      <c r="C922" s="109"/>
      <c r="D922" s="109"/>
      <c r="E922" s="109"/>
      <c r="F922" s="109"/>
    </row>
    <row r="923" spans="1:6" ht="13.5" customHeight="1">
      <c r="A923" s="108"/>
      <c r="B923" s="109"/>
      <c r="C923" s="109"/>
      <c r="D923" s="109"/>
      <c r="E923" s="109"/>
      <c r="F923" s="109"/>
    </row>
    <row r="924" spans="1:6" ht="13.5" customHeight="1">
      <c r="A924" s="108"/>
      <c r="B924" s="109"/>
      <c r="C924" s="109"/>
      <c r="D924" s="109"/>
      <c r="E924" s="109"/>
      <c r="F924" s="109"/>
    </row>
    <row r="925" spans="1:6" ht="13.5" customHeight="1">
      <c r="A925" s="108"/>
      <c r="B925" s="109"/>
      <c r="C925" s="109"/>
      <c r="D925" s="109"/>
      <c r="E925" s="109"/>
      <c r="F925" s="109"/>
    </row>
    <row r="926" spans="1:6" ht="13.5" customHeight="1">
      <c r="A926" s="108"/>
      <c r="B926" s="109"/>
      <c r="C926" s="109"/>
      <c r="D926" s="109"/>
      <c r="E926" s="109"/>
      <c r="F926" s="109"/>
    </row>
    <row r="927" spans="1:6" ht="13.5" customHeight="1">
      <c r="A927" s="108"/>
      <c r="B927" s="109"/>
      <c r="C927" s="109"/>
      <c r="D927" s="109"/>
      <c r="E927" s="109"/>
      <c r="F927" s="109"/>
    </row>
    <row r="928" spans="1:6" ht="13.5" customHeight="1">
      <c r="A928" s="108"/>
      <c r="B928" s="109"/>
      <c r="C928" s="109"/>
      <c r="D928" s="109"/>
      <c r="E928" s="109"/>
      <c r="F928" s="109"/>
    </row>
    <row r="929" spans="1:6" ht="13.5" customHeight="1">
      <c r="A929" s="108"/>
      <c r="B929" s="109"/>
      <c r="C929" s="109"/>
      <c r="D929" s="109"/>
      <c r="E929" s="109"/>
      <c r="F929" s="109"/>
    </row>
    <row r="930" spans="1:6" ht="13.5" customHeight="1">
      <c r="A930" s="108"/>
      <c r="B930" s="109"/>
      <c r="C930" s="109"/>
      <c r="D930" s="109"/>
      <c r="E930" s="109"/>
      <c r="F930" s="109"/>
    </row>
    <row r="931" spans="1:6" ht="13.5" customHeight="1">
      <c r="A931" s="108"/>
      <c r="B931" s="109"/>
      <c r="C931" s="109"/>
      <c r="D931" s="109"/>
      <c r="E931" s="109"/>
      <c r="F931" s="109"/>
    </row>
    <row r="932" spans="1:6" ht="13.5" customHeight="1">
      <c r="A932" s="108"/>
      <c r="B932" s="109"/>
      <c r="C932" s="109"/>
      <c r="D932" s="109"/>
      <c r="E932" s="109"/>
      <c r="F932" s="109"/>
    </row>
    <row r="933" spans="1:6" ht="13.5" customHeight="1">
      <c r="A933" s="108"/>
      <c r="B933" s="109"/>
      <c r="C933" s="109"/>
      <c r="D933" s="109"/>
      <c r="E933" s="109"/>
      <c r="F933" s="109"/>
    </row>
    <row r="934" spans="1:6" ht="13.5" customHeight="1">
      <c r="A934" s="108"/>
      <c r="B934" s="109"/>
      <c r="C934" s="109"/>
      <c r="D934" s="109"/>
      <c r="E934" s="109"/>
      <c r="F934" s="109"/>
    </row>
    <row r="935" spans="1:6" ht="13.5" customHeight="1">
      <c r="A935" s="108"/>
      <c r="B935" s="109"/>
      <c r="C935" s="109"/>
      <c r="D935" s="109"/>
      <c r="E935" s="109"/>
      <c r="F935" s="109"/>
    </row>
    <row r="936" spans="1:6" ht="13.5" customHeight="1">
      <c r="A936" s="108"/>
      <c r="B936" s="109"/>
      <c r="C936" s="109"/>
      <c r="D936" s="109"/>
      <c r="E936" s="109"/>
      <c r="F936" s="109"/>
    </row>
    <row r="937" spans="1:6" ht="13.5" customHeight="1">
      <c r="A937" s="108"/>
      <c r="B937" s="109"/>
      <c r="C937" s="109"/>
      <c r="D937" s="109"/>
      <c r="E937" s="109"/>
      <c r="F937" s="109"/>
    </row>
    <row r="938" spans="1:6" ht="13.5" customHeight="1">
      <c r="A938" s="108"/>
      <c r="B938" s="109"/>
      <c r="C938" s="109"/>
      <c r="D938" s="109"/>
      <c r="E938" s="109"/>
      <c r="F938" s="109"/>
    </row>
    <row r="939" spans="1:6" ht="13.5" customHeight="1">
      <c r="A939" s="108"/>
      <c r="B939" s="109"/>
      <c r="C939" s="109"/>
      <c r="D939" s="109"/>
      <c r="E939" s="109"/>
      <c r="F939" s="109"/>
    </row>
    <row r="940" spans="1:6" ht="13.5" customHeight="1">
      <c r="A940" s="108"/>
      <c r="B940" s="109"/>
      <c r="C940" s="109"/>
      <c r="D940" s="109"/>
      <c r="E940" s="109"/>
      <c r="F940" s="109"/>
    </row>
    <row r="941" spans="1:6" ht="13.5" customHeight="1">
      <c r="A941" s="108"/>
      <c r="B941" s="109"/>
      <c r="C941" s="109"/>
      <c r="D941" s="109"/>
      <c r="E941" s="109"/>
      <c r="F941" s="109"/>
    </row>
    <row r="942" spans="1:6" ht="13.5" customHeight="1">
      <c r="A942" s="108"/>
      <c r="B942" s="109"/>
      <c r="C942" s="109"/>
      <c r="D942" s="109"/>
      <c r="E942" s="109"/>
      <c r="F942" s="109"/>
    </row>
    <row r="943" spans="1:6" ht="13.5" customHeight="1">
      <c r="A943" s="108"/>
      <c r="B943" s="109"/>
      <c r="C943" s="109"/>
      <c r="D943" s="109"/>
      <c r="E943" s="109"/>
      <c r="F943" s="109"/>
    </row>
    <row r="944" spans="1:6" ht="13.5" customHeight="1">
      <c r="A944" s="108"/>
      <c r="B944" s="109"/>
      <c r="C944" s="109"/>
      <c r="D944" s="109"/>
      <c r="E944" s="109"/>
      <c r="F944" s="109"/>
    </row>
    <row r="945" spans="1:6" ht="13.5" customHeight="1">
      <c r="A945" s="108"/>
      <c r="B945" s="109"/>
      <c r="C945" s="109"/>
      <c r="D945" s="109"/>
      <c r="E945" s="109"/>
      <c r="F945" s="109"/>
    </row>
    <row r="946" spans="1:6" ht="13.5" customHeight="1">
      <c r="A946" s="108"/>
      <c r="B946" s="109"/>
      <c r="C946" s="109"/>
      <c r="D946" s="109"/>
      <c r="E946" s="109"/>
      <c r="F946" s="109"/>
    </row>
    <row r="947" spans="1:6" ht="13.5" customHeight="1">
      <c r="A947" s="108"/>
      <c r="B947" s="109"/>
      <c r="C947" s="109"/>
      <c r="D947" s="109"/>
      <c r="E947" s="109"/>
      <c r="F947" s="109"/>
    </row>
    <row r="948" spans="1:6" ht="13.5" customHeight="1">
      <c r="A948" s="108"/>
      <c r="B948" s="109"/>
      <c r="C948" s="109"/>
      <c r="D948" s="109"/>
      <c r="E948" s="109"/>
      <c r="F948" s="109"/>
    </row>
    <row r="949" spans="1:6" ht="13.5" customHeight="1">
      <c r="A949" s="108"/>
      <c r="B949" s="109"/>
      <c r="C949" s="109"/>
      <c r="D949" s="109"/>
      <c r="E949" s="109"/>
      <c r="F949" s="109"/>
    </row>
    <row r="950" spans="1:6" ht="13.5" customHeight="1">
      <c r="A950" s="108"/>
      <c r="B950" s="109"/>
      <c r="C950" s="109"/>
      <c r="D950" s="109"/>
      <c r="E950" s="109"/>
      <c r="F950" s="109"/>
    </row>
    <row r="951" spans="1:6" ht="13.5" customHeight="1">
      <c r="A951" s="108"/>
      <c r="B951" s="109"/>
      <c r="C951" s="109"/>
      <c r="D951" s="109"/>
      <c r="E951" s="109"/>
      <c r="F951" s="109"/>
    </row>
    <row r="952" spans="1:6" ht="13.5" customHeight="1">
      <c r="A952" s="108"/>
      <c r="B952" s="109"/>
      <c r="C952" s="109"/>
      <c r="D952" s="109"/>
      <c r="E952" s="109"/>
      <c r="F952" s="109"/>
    </row>
    <row r="953" spans="1:6" ht="13.5" customHeight="1">
      <c r="A953" s="108"/>
      <c r="B953" s="109"/>
      <c r="C953" s="109"/>
      <c r="D953" s="109"/>
      <c r="E953" s="109"/>
      <c r="F953" s="109"/>
    </row>
    <row r="954" spans="1:6" ht="13.5" customHeight="1">
      <c r="A954" s="108"/>
      <c r="B954" s="109"/>
      <c r="C954" s="109"/>
      <c r="D954" s="109"/>
      <c r="E954" s="109"/>
      <c r="F954" s="109"/>
    </row>
    <row r="955" spans="1:6" ht="13.5" customHeight="1">
      <c r="A955" s="108"/>
      <c r="B955" s="109"/>
      <c r="C955" s="109"/>
      <c r="D955" s="109"/>
      <c r="E955" s="109"/>
      <c r="F955" s="109"/>
    </row>
    <row r="956" spans="1:6" ht="13.5" customHeight="1">
      <c r="A956" s="108"/>
      <c r="B956" s="109"/>
      <c r="C956" s="109"/>
      <c r="D956" s="109"/>
      <c r="E956" s="109"/>
      <c r="F956" s="109"/>
    </row>
    <row r="957" spans="1:6" ht="13.5" customHeight="1">
      <c r="A957" s="108"/>
      <c r="B957" s="109"/>
      <c r="C957" s="109"/>
      <c r="D957" s="109"/>
      <c r="E957" s="109"/>
      <c r="F957" s="109"/>
    </row>
    <row r="958" spans="1:6" ht="13.5" customHeight="1">
      <c r="A958" s="108"/>
      <c r="B958" s="109"/>
      <c r="C958" s="109"/>
      <c r="D958" s="109"/>
      <c r="E958" s="109"/>
      <c r="F958" s="109"/>
    </row>
    <row r="959" spans="1:6" ht="13.5" customHeight="1">
      <c r="A959" s="108"/>
      <c r="B959" s="109"/>
      <c r="C959" s="109"/>
      <c r="D959" s="109"/>
      <c r="E959" s="109"/>
      <c r="F959" s="109"/>
    </row>
    <row r="960" spans="1:6" ht="13.5" customHeight="1">
      <c r="A960" s="108"/>
      <c r="B960" s="109"/>
      <c r="C960" s="109"/>
      <c r="D960" s="109"/>
      <c r="E960" s="109"/>
      <c r="F960" s="109"/>
    </row>
    <row r="961" spans="1:6" ht="13.5" customHeight="1">
      <c r="A961" s="108"/>
      <c r="B961" s="109"/>
      <c r="C961" s="109"/>
      <c r="D961" s="109"/>
      <c r="E961" s="109"/>
      <c r="F961" s="109"/>
    </row>
    <row r="962" spans="1:6" ht="13.5" customHeight="1">
      <c r="A962" s="108"/>
      <c r="B962" s="109"/>
      <c r="C962" s="109"/>
      <c r="D962" s="109"/>
      <c r="E962" s="109"/>
      <c r="F962" s="109"/>
    </row>
    <row r="963" spans="1:6" ht="13.5" customHeight="1">
      <c r="A963" s="108"/>
      <c r="B963" s="109"/>
      <c r="C963" s="109"/>
      <c r="D963" s="109"/>
      <c r="E963" s="109"/>
      <c r="F963" s="109"/>
    </row>
    <row r="964" spans="1:6" ht="13.5" customHeight="1">
      <c r="A964" s="108"/>
      <c r="B964" s="109"/>
      <c r="C964" s="109"/>
      <c r="D964" s="109"/>
      <c r="E964" s="109"/>
      <c r="F964" s="109"/>
    </row>
    <row r="965" spans="1:6" ht="13.5" customHeight="1">
      <c r="A965" s="108"/>
      <c r="B965" s="109"/>
      <c r="C965" s="109"/>
      <c r="D965" s="109"/>
      <c r="E965" s="109"/>
      <c r="F965" s="109"/>
    </row>
    <row r="966" spans="1:6" ht="13.5" customHeight="1">
      <c r="A966" s="108"/>
      <c r="B966" s="109"/>
      <c r="C966" s="109"/>
      <c r="D966" s="109"/>
      <c r="E966" s="109"/>
      <c r="F966" s="109"/>
    </row>
    <row r="967" spans="1:6" ht="13.5" customHeight="1">
      <c r="A967" s="108"/>
      <c r="B967" s="109"/>
      <c r="C967" s="109"/>
      <c r="D967" s="109"/>
      <c r="E967" s="109"/>
      <c r="F967" s="109"/>
    </row>
    <row r="968" spans="1:6" ht="13.5" customHeight="1">
      <c r="A968" s="108"/>
      <c r="B968" s="109"/>
      <c r="C968" s="109"/>
      <c r="D968" s="109"/>
      <c r="E968" s="109"/>
      <c r="F968" s="109"/>
    </row>
    <row r="969" spans="1:6" ht="13.5" customHeight="1">
      <c r="A969" s="108"/>
      <c r="B969" s="109"/>
      <c r="C969" s="109"/>
      <c r="D969" s="109"/>
      <c r="E969" s="109"/>
      <c r="F969" s="109"/>
    </row>
    <row r="970" spans="1:6" ht="13.5" customHeight="1">
      <c r="A970" s="108"/>
      <c r="B970" s="109"/>
      <c r="C970" s="109"/>
      <c r="D970" s="109"/>
      <c r="E970" s="109"/>
      <c r="F970" s="109"/>
    </row>
    <row r="971" spans="1:6" ht="13.5" customHeight="1">
      <c r="A971" s="108"/>
      <c r="B971" s="109"/>
      <c r="C971" s="109"/>
      <c r="D971" s="109"/>
      <c r="E971" s="109"/>
      <c r="F971" s="109"/>
    </row>
    <row r="972" spans="1:6" ht="13.5" customHeight="1">
      <c r="A972" s="108"/>
      <c r="B972" s="109"/>
      <c r="C972" s="109"/>
      <c r="D972" s="109"/>
      <c r="E972" s="109"/>
      <c r="F972" s="109"/>
    </row>
    <row r="973" spans="1:6" ht="13.5" customHeight="1">
      <c r="A973" s="108"/>
      <c r="B973" s="109"/>
      <c r="C973" s="109"/>
      <c r="D973" s="109"/>
      <c r="E973" s="109"/>
      <c r="F973" s="109"/>
    </row>
    <row r="974" spans="1:6" ht="13.5" customHeight="1">
      <c r="A974" s="108"/>
      <c r="B974" s="109"/>
      <c r="C974" s="109"/>
      <c r="D974" s="109"/>
      <c r="E974" s="109"/>
      <c r="F974" s="109"/>
    </row>
    <row r="975" spans="1:6" ht="13.5" customHeight="1">
      <c r="A975" s="108"/>
      <c r="B975" s="109"/>
      <c r="C975" s="109"/>
      <c r="D975" s="109"/>
      <c r="E975" s="109"/>
      <c r="F975" s="109"/>
    </row>
    <row r="976" spans="1:6" ht="13.5" customHeight="1">
      <c r="A976" s="108"/>
      <c r="B976" s="109"/>
      <c r="C976" s="109"/>
      <c r="D976" s="109"/>
      <c r="E976" s="109"/>
      <c r="F976" s="109"/>
    </row>
    <row r="977" spans="1:6" ht="13.5" customHeight="1">
      <c r="A977" s="108"/>
      <c r="B977" s="109"/>
      <c r="C977" s="109"/>
      <c r="D977" s="109"/>
      <c r="E977" s="109"/>
      <c r="F977" s="109"/>
    </row>
    <row r="978" spans="1:6" ht="13.5" customHeight="1">
      <c r="A978" s="108"/>
      <c r="B978" s="109"/>
      <c r="C978" s="109"/>
      <c r="D978" s="109"/>
      <c r="E978" s="109"/>
      <c r="F978" s="109"/>
    </row>
    <row r="979" spans="1:6" ht="13.5" customHeight="1">
      <c r="A979" s="108"/>
      <c r="B979" s="109"/>
      <c r="C979" s="109"/>
      <c r="D979" s="109"/>
      <c r="E979" s="109"/>
      <c r="F979" s="109"/>
    </row>
    <row r="980" spans="1:6" ht="13.5" customHeight="1">
      <c r="A980" s="108"/>
      <c r="B980" s="109"/>
      <c r="C980" s="109"/>
      <c r="D980" s="109"/>
      <c r="E980" s="109"/>
      <c r="F980" s="109"/>
    </row>
    <row r="981" spans="1:6" ht="13.5" customHeight="1">
      <c r="A981" s="108"/>
      <c r="B981" s="109"/>
      <c r="C981" s="109"/>
      <c r="D981" s="109"/>
      <c r="E981" s="109"/>
      <c r="F981" s="109"/>
    </row>
    <row r="982" spans="1:6" ht="13.5" customHeight="1">
      <c r="A982" s="108"/>
      <c r="B982" s="109"/>
      <c r="C982" s="109"/>
      <c r="D982" s="109"/>
      <c r="E982" s="109"/>
      <c r="F982" s="109"/>
    </row>
    <row r="983" spans="1:6" ht="13.5" customHeight="1">
      <c r="A983" s="108"/>
      <c r="B983" s="109"/>
      <c r="C983" s="109"/>
      <c r="D983" s="109"/>
      <c r="E983" s="109"/>
      <c r="F983" s="109"/>
    </row>
    <row r="984" spans="1:6" ht="13.5" customHeight="1">
      <c r="A984" s="108"/>
      <c r="B984" s="109"/>
      <c r="C984" s="109"/>
      <c r="D984" s="109"/>
      <c r="E984" s="109"/>
      <c r="F984" s="109"/>
    </row>
    <row r="985" spans="1:6" ht="13.5" customHeight="1">
      <c r="A985" s="108"/>
      <c r="B985" s="109"/>
      <c r="C985" s="109"/>
      <c r="D985" s="109"/>
      <c r="E985" s="109"/>
      <c r="F985" s="109"/>
    </row>
    <row r="986" spans="1:6" ht="13.5" customHeight="1">
      <c r="A986" s="108"/>
      <c r="B986" s="109"/>
      <c r="C986" s="109"/>
      <c r="D986" s="109"/>
      <c r="E986" s="109"/>
      <c r="F986" s="109"/>
    </row>
    <row r="987" spans="1:6" ht="13.5" customHeight="1">
      <c r="A987" s="108"/>
      <c r="B987" s="109"/>
      <c r="C987" s="109"/>
      <c r="D987" s="109"/>
      <c r="E987" s="109"/>
      <c r="F987" s="109"/>
    </row>
    <row r="988" spans="1:6" ht="13.5" customHeight="1">
      <c r="A988" s="108"/>
      <c r="B988" s="109"/>
      <c r="C988" s="109"/>
      <c r="D988" s="109"/>
      <c r="E988" s="109"/>
      <c r="F988" s="109"/>
    </row>
    <row r="989" spans="1:6" ht="13.5" customHeight="1">
      <c r="A989" s="108"/>
      <c r="B989" s="109"/>
      <c r="C989" s="109"/>
      <c r="D989" s="109"/>
      <c r="E989" s="109"/>
      <c r="F989" s="109"/>
    </row>
    <row r="990" spans="1:6" ht="13.5" customHeight="1">
      <c r="A990" s="108"/>
      <c r="B990" s="109"/>
      <c r="C990" s="109"/>
      <c r="D990" s="109"/>
      <c r="E990" s="109"/>
      <c r="F990" s="109"/>
    </row>
    <row r="991" spans="1:6" ht="13.5" customHeight="1">
      <c r="A991" s="108"/>
      <c r="B991" s="109"/>
      <c r="C991" s="109"/>
      <c r="D991" s="109"/>
      <c r="E991" s="109"/>
      <c r="F991" s="109"/>
    </row>
    <row r="992" spans="1:6" ht="13.5" customHeight="1">
      <c r="A992" s="108"/>
      <c r="B992" s="109"/>
      <c r="C992" s="109"/>
      <c r="D992" s="109"/>
      <c r="E992" s="109"/>
      <c r="F992" s="109"/>
    </row>
    <row r="993" spans="1:6" ht="13.5" customHeight="1">
      <c r="A993" s="108"/>
      <c r="B993" s="109"/>
      <c r="C993" s="109"/>
      <c r="D993" s="109"/>
      <c r="E993" s="109"/>
      <c r="F993" s="109"/>
    </row>
    <row r="994" spans="1:6" ht="13.5" customHeight="1">
      <c r="A994" s="108"/>
      <c r="B994" s="109"/>
      <c r="C994" s="109"/>
      <c r="D994" s="109"/>
      <c r="E994" s="109"/>
      <c r="F994" s="109"/>
    </row>
    <row r="995" spans="1:6" ht="13.5" customHeight="1">
      <c r="A995" s="108"/>
      <c r="B995" s="109"/>
      <c r="C995" s="109"/>
      <c r="D995" s="109"/>
      <c r="E995" s="109"/>
      <c r="F995" s="109"/>
    </row>
    <row r="996" spans="1:6" ht="13.5" customHeight="1">
      <c r="A996" s="108"/>
      <c r="B996" s="109"/>
      <c r="C996" s="109"/>
      <c r="D996" s="109"/>
      <c r="E996" s="109"/>
      <c r="F996" s="109"/>
    </row>
    <row r="997" spans="1:6" ht="13.5" customHeight="1">
      <c r="A997" s="108"/>
      <c r="B997" s="109"/>
      <c r="C997" s="109"/>
      <c r="D997" s="109"/>
      <c r="E997" s="109"/>
      <c r="F997" s="109"/>
    </row>
    <row r="998" spans="1:6" ht="13.5" customHeight="1">
      <c r="A998" s="108"/>
      <c r="B998" s="109"/>
      <c r="C998" s="109"/>
      <c r="D998" s="109"/>
      <c r="E998" s="109"/>
      <c r="F998" s="109"/>
    </row>
    <row r="999" spans="1:6" ht="13.5" customHeight="1">
      <c r="A999" s="108"/>
      <c r="B999" s="109"/>
      <c r="C999" s="109"/>
      <c r="D999" s="109"/>
      <c r="E999" s="109"/>
      <c r="F999" s="109"/>
    </row>
    <row r="1000" spans="1:6" ht="13.5" customHeight="1">
      <c r="A1000" s="108"/>
      <c r="B1000" s="109"/>
      <c r="C1000" s="109"/>
      <c r="D1000" s="109"/>
      <c r="E1000" s="109"/>
      <c r="F1000" s="109"/>
    </row>
  </sheetData>
  <mergeCells count="22">
    <mergeCell ref="P44:S44"/>
    <mergeCell ref="A45:O45"/>
    <mergeCell ref="G46:S46"/>
    <mergeCell ref="G47:S47"/>
    <mergeCell ref="A1:B1"/>
    <mergeCell ref="G1:R1"/>
    <mergeCell ref="A2:B2"/>
    <mergeCell ref="G2:R2"/>
    <mergeCell ref="A3:S3"/>
    <mergeCell ref="J4:S4"/>
    <mergeCell ref="A5:A6"/>
    <mergeCell ref="G5:J5"/>
    <mergeCell ref="K5:N5"/>
    <mergeCell ref="O5:R5"/>
    <mergeCell ref="S5:S6"/>
    <mergeCell ref="G43:S43"/>
    <mergeCell ref="B5:B6"/>
    <mergeCell ref="C5:C6"/>
    <mergeCell ref="A42:B42"/>
    <mergeCell ref="D5:D6"/>
    <mergeCell ref="F5:F6"/>
    <mergeCell ref="E5:E6"/>
  </mergeCells>
  <pageMargins left="0.17" right="0.17" top="0.75" bottom="0.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L1000"/>
  <sheetViews>
    <sheetView workbookViewId="0">
      <selection sqref="A1:B1"/>
    </sheetView>
  </sheetViews>
  <sheetFormatPr defaultColWidth="12.6640625" defaultRowHeight="15" customHeight="1"/>
  <cols>
    <col min="1" max="1" width="4.9140625" customWidth="1"/>
    <col min="2" max="2" width="44.9140625" customWidth="1"/>
    <col min="3" max="3" width="14.75" customWidth="1"/>
    <col min="4" max="4" width="18.6640625" customWidth="1"/>
    <col min="5" max="11" width="8.6640625" hidden="1" customWidth="1"/>
    <col min="12" max="12" width="27.4140625" customWidth="1"/>
    <col min="13" max="26" width="8.6640625" customWidth="1"/>
  </cols>
  <sheetData>
    <row r="1" spans="1:12" ht="13.5" customHeight="1">
      <c r="A1" s="764" t="s">
        <v>65</v>
      </c>
      <c r="B1" s="751"/>
      <c r="C1" s="75"/>
      <c r="D1" s="75"/>
      <c r="E1" s="75"/>
      <c r="F1" s="75"/>
      <c r="G1" s="75"/>
      <c r="H1" s="75"/>
      <c r="I1" s="75"/>
      <c r="J1" s="75"/>
      <c r="K1" s="765" t="s">
        <v>66</v>
      </c>
      <c r="L1" s="751"/>
    </row>
    <row r="2" spans="1:12" ht="13.5" customHeight="1">
      <c r="A2" s="766" t="s">
        <v>156</v>
      </c>
      <c r="B2" s="751"/>
      <c r="C2" s="75"/>
      <c r="D2" s="75"/>
      <c r="E2" s="75"/>
      <c r="F2" s="75"/>
      <c r="G2" s="75"/>
      <c r="H2" s="75"/>
      <c r="I2" s="75"/>
      <c r="J2" s="75"/>
      <c r="K2" s="76"/>
      <c r="L2" s="76"/>
    </row>
    <row r="3" spans="1:12" ht="13.5" customHeight="1">
      <c r="A3" s="761" t="s">
        <v>18</v>
      </c>
      <c r="B3" s="751"/>
      <c r="C3" s="751"/>
      <c r="D3" s="751"/>
      <c r="E3" s="751"/>
      <c r="F3" s="751"/>
      <c r="G3" s="751"/>
      <c r="H3" s="751"/>
      <c r="I3" s="751"/>
      <c r="J3" s="751"/>
      <c r="K3" s="751"/>
      <c r="L3" s="751"/>
    </row>
    <row r="4" spans="1:12" ht="13.5" customHeight="1">
      <c r="A4" s="78"/>
      <c r="B4" s="78"/>
      <c r="C4" s="78"/>
      <c r="D4" s="78"/>
      <c r="E4" s="78"/>
      <c r="F4" s="78"/>
      <c r="G4" s="78"/>
      <c r="H4" s="78"/>
      <c r="I4" s="78"/>
      <c r="J4" s="78"/>
      <c r="K4" s="78"/>
      <c r="L4" s="79" t="s">
        <v>68</v>
      </c>
    </row>
    <row r="5" spans="1:12" ht="13.5" customHeight="1">
      <c r="A5" s="37" t="s">
        <v>69</v>
      </c>
      <c r="B5" s="38" t="s">
        <v>70</v>
      </c>
      <c r="C5" s="38" t="s">
        <v>71</v>
      </c>
      <c r="D5" s="38" t="s">
        <v>157</v>
      </c>
      <c r="E5" s="38" t="s">
        <v>73</v>
      </c>
      <c r="F5" s="38" t="s">
        <v>74</v>
      </c>
      <c r="G5" s="38" t="s">
        <v>75</v>
      </c>
      <c r="H5" s="38" t="s">
        <v>76</v>
      </c>
      <c r="I5" s="38" t="s">
        <v>77</v>
      </c>
      <c r="J5" s="38" t="s">
        <v>78</v>
      </c>
      <c r="K5" s="38" t="s">
        <v>79</v>
      </c>
      <c r="L5" s="39" t="s">
        <v>7</v>
      </c>
    </row>
    <row r="6" spans="1:12" ht="13.5" customHeight="1">
      <c r="A6" s="179" t="s">
        <v>82</v>
      </c>
      <c r="B6" s="180" t="s">
        <v>283</v>
      </c>
      <c r="C6" s="181"/>
      <c r="D6" s="182"/>
      <c r="E6" s="182"/>
      <c r="F6" s="182"/>
      <c r="G6" s="182"/>
      <c r="H6" s="182"/>
      <c r="I6" s="182"/>
      <c r="J6" s="182"/>
      <c r="K6" s="183"/>
      <c r="L6" s="184"/>
    </row>
    <row r="7" spans="1:12" ht="13.5" customHeight="1">
      <c r="A7" s="185" t="s">
        <v>84</v>
      </c>
      <c r="B7" s="186" t="s">
        <v>159</v>
      </c>
      <c r="C7" s="64" t="s">
        <v>175</v>
      </c>
      <c r="D7" s="68">
        <f t="shared" ref="D7:J7" si="0">SUM(D8:D10)</f>
        <v>0</v>
      </c>
      <c r="E7" s="68">
        <f t="shared" si="0"/>
        <v>0</v>
      </c>
      <c r="F7" s="68">
        <f t="shared" si="0"/>
        <v>0</v>
      </c>
      <c r="G7" s="68">
        <f t="shared" si="0"/>
        <v>0</v>
      </c>
      <c r="H7" s="68">
        <f t="shared" si="0"/>
        <v>0</v>
      </c>
      <c r="I7" s="68">
        <f t="shared" si="0"/>
        <v>0</v>
      </c>
      <c r="J7" s="68">
        <f t="shared" si="0"/>
        <v>0</v>
      </c>
      <c r="K7" s="68">
        <f t="shared" ref="K7:K20" si="1">SUM(D7:J7)</f>
        <v>0</v>
      </c>
      <c r="L7" s="187"/>
    </row>
    <row r="8" spans="1:12" ht="13.5" customHeight="1">
      <c r="A8" s="185"/>
      <c r="B8" s="67" t="s">
        <v>284</v>
      </c>
      <c r="C8" s="64" t="s">
        <v>175</v>
      </c>
      <c r="D8" s="68"/>
      <c r="E8" s="68"/>
      <c r="F8" s="68"/>
      <c r="G8" s="68"/>
      <c r="H8" s="68"/>
      <c r="I8" s="68"/>
      <c r="J8" s="68"/>
      <c r="K8" s="68">
        <f t="shared" si="1"/>
        <v>0</v>
      </c>
      <c r="L8" s="187"/>
    </row>
    <row r="9" spans="1:12" ht="13.5" customHeight="1">
      <c r="A9" s="185"/>
      <c r="B9" s="67" t="s">
        <v>285</v>
      </c>
      <c r="C9" s="64" t="s">
        <v>175</v>
      </c>
      <c r="D9" s="68"/>
      <c r="E9" s="68"/>
      <c r="F9" s="68"/>
      <c r="G9" s="68"/>
      <c r="H9" s="68"/>
      <c r="I9" s="68"/>
      <c r="J9" s="68"/>
      <c r="K9" s="68">
        <f t="shared" si="1"/>
        <v>0</v>
      </c>
      <c r="L9" s="187"/>
    </row>
    <row r="10" spans="1:12" ht="13.5" customHeight="1">
      <c r="A10" s="185"/>
      <c r="B10" s="67" t="s">
        <v>286</v>
      </c>
      <c r="C10" s="64" t="s">
        <v>175</v>
      </c>
      <c r="D10" s="68"/>
      <c r="E10" s="68"/>
      <c r="F10" s="68"/>
      <c r="G10" s="68"/>
      <c r="H10" s="68"/>
      <c r="I10" s="68"/>
      <c r="J10" s="68"/>
      <c r="K10" s="68">
        <f t="shared" si="1"/>
        <v>0</v>
      </c>
      <c r="L10" s="187"/>
    </row>
    <row r="11" spans="1:12" ht="13.5" customHeight="1">
      <c r="A11" s="188" t="s">
        <v>93</v>
      </c>
      <c r="B11" s="186" t="s">
        <v>181</v>
      </c>
      <c r="C11" s="64"/>
      <c r="D11" s="68">
        <f t="shared" ref="D11:J11" si="2">SUM(D12:D14)</f>
        <v>0</v>
      </c>
      <c r="E11" s="68">
        <f t="shared" si="2"/>
        <v>0</v>
      </c>
      <c r="F11" s="68">
        <f t="shared" si="2"/>
        <v>0</v>
      </c>
      <c r="G11" s="68">
        <f t="shared" si="2"/>
        <v>0</v>
      </c>
      <c r="H11" s="68">
        <f t="shared" si="2"/>
        <v>0</v>
      </c>
      <c r="I11" s="68">
        <f t="shared" si="2"/>
        <v>0</v>
      </c>
      <c r="J11" s="68">
        <f t="shared" si="2"/>
        <v>0</v>
      </c>
      <c r="K11" s="68">
        <f t="shared" si="1"/>
        <v>0</v>
      </c>
      <c r="L11" s="187"/>
    </row>
    <row r="12" spans="1:12" ht="13.5" customHeight="1">
      <c r="A12" s="185"/>
      <c r="B12" s="67" t="s">
        <v>284</v>
      </c>
      <c r="C12" s="64" t="s">
        <v>175</v>
      </c>
      <c r="D12" s="68"/>
      <c r="E12" s="68"/>
      <c r="F12" s="68"/>
      <c r="G12" s="68"/>
      <c r="H12" s="68"/>
      <c r="I12" s="68"/>
      <c r="J12" s="68"/>
      <c r="K12" s="68">
        <f t="shared" si="1"/>
        <v>0</v>
      </c>
      <c r="L12" s="187"/>
    </row>
    <row r="13" spans="1:12" ht="13.5" customHeight="1">
      <c r="A13" s="185"/>
      <c r="B13" s="67" t="s">
        <v>285</v>
      </c>
      <c r="C13" s="64" t="s">
        <v>175</v>
      </c>
      <c r="D13" s="68"/>
      <c r="E13" s="68"/>
      <c r="F13" s="68"/>
      <c r="G13" s="68"/>
      <c r="H13" s="68"/>
      <c r="I13" s="68"/>
      <c r="J13" s="68"/>
      <c r="K13" s="68">
        <f t="shared" si="1"/>
        <v>0</v>
      </c>
      <c r="L13" s="187"/>
    </row>
    <row r="14" spans="1:12" ht="13.5" customHeight="1">
      <c r="A14" s="185"/>
      <c r="B14" s="67" t="s">
        <v>286</v>
      </c>
      <c r="C14" s="64" t="s">
        <v>175</v>
      </c>
      <c r="D14" s="68"/>
      <c r="E14" s="68"/>
      <c r="F14" s="68"/>
      <c r="G14" s="68"/>
      <c r="H14" s="68"/>
      <c r="I14" s="68"/>
      <c r="J14" s="68"/>
      <c r="K14" s="68">
        <f t="shared" si="1"/>
        <v>0</v>
      </c>
      <c r="L14" s="187"/>
    </row>
    <row r="15" spans="1:12" ht="13.5" customHeight="1">
      <c r="A15" s="188" t="s">
        <v>95</v>
      </c>
      <c r="B15" s="189" t="s">
        <v>287</v>
      </c>
      <c r="C15" s="64" t="s">
        <v>86</v>
      </c>
      <c r="D15" s="68"/>
      <c r="E15" s="68"/>
      <c r="F15" s="68"/>
      <c r="G15" s="68"/>
      <c r="H15" s="68"/>
      <c r="I15" s="68"/>
      <c r="J15" s="68"/>
      <c r="K15" s="68">
        <f t="shared" si="1"/>
        <v>0</v>
      </c>
      <c r="L15" s="187"/>
    </row>
    <row r="16" spans="1:12" ht="13.5" customHeight="1">
      <c r="A16" s="188"/>
      <c r="B16" s="67" t="s">
        <v>288</v>
      </c>
      <c r="C16" s="64"/>
      <c r="D16" s="68"/>
      <c r="E16" s="68"/>
      <c r="F16" s="68"/>
      <c r="G16" s="68"/>
      <c r="H16" s="68"/>
      <c r="I16" s="68"/>
      <c r="J16" s="68"/>
      <c r="K16" s="68">
        <f t="shared" si="1"/>
        <v>0</v>
      </c>
      <c r="L16" s="187"/>
    </row>
    <row r="17" spans="1:12" ht="13.5" customHeight="1">
      <c r="A17" s="188" t="s">
        <v>98</v>
      </c>
      <c r="B17" s="186" t="s">
        <v>289</v>
      </c>
      <c r="C17" s="190" t="s">
        <v>86</v>
      </c>
      <c r="D17" s="191">
        <f t="shared" ref="D17:J17" si="3">SUM(D18:D20)</f>
        <v>0</v>
      </c>
      <c r="E17" s="191">
        <f t="shared" si="3"/>
        <v>0</v>
      </c>
      <c r="F17" s="191">
        <f t="shared" si="3"/>
        <v>0</v>
      </c>
      <c r="G17" s="191">
        <f t="shared" si="3"/>
        <v>0</v>
      </c>
      <c r="H17" s="191">
        <f t="shared" si="3"/>
        <v>0</v>
      </c>
      <c r="I17" s="191">
        <f t="shared" si="3"/>
        <v>0</v>
      </c>
      <c r="J17" s="191">
        <f t="shared" si="3"/>
        <v>0</v>
      </c>
      <c r="K17" s="191">
        <f t="shared" si="1"/>
        <v>0</v>
      </c>
      <c r="L17" s="192"/>
    </row>
    <row r="18" spans="1:12" ht="13.5" customHeight="1">
      <c r="A18" s="185"/>
      <c r="B18" s="67" t="s">
        <v>290</v>
      </c>
      <c r="C18" s="64" t="s">
        <v>86</v>
      </c>
      <c r="D18" s="68">
        <f t="shared" ref="D18:D19" si="4">+D9-D13</f>
        <v>0</v>
      </c>
      <c r="E18" s="68">
        <f t="shared" ref="E18:J18" si="5">E8-E12</f>
        <v>0</v>
      </c>
      <c r="F18" s="68">
        <f t="shared" si="5"/>
        <v>0</v>
      </c>
      <c r="G18" s="68">
        <f t="shared" si="5"/>
        <v>0</v>
      </c>
      <c r="H18" s="68">
        <f t="shared" si="5"/>
        <v>0</v>
      </c>
      <c r="I18" s="68">
        <f t="shared" si="5"/>
        <v>0</v>
      </c>
      <c r="J18" s="68">
        <f t="shared" si="5"/>
        <v>0</v>
      </c>
      <c r="K18" s="68">
        <f t="shared" si="1"/>
        <v>0</v>
      </c>
      <c r="L18" s="187"/>
    </row>
    <row r="19" spans="1:12" ht="13.5" customHeight="1">
      <c r="A19" s="185"/>
      <c r="B19" s="67" t="s">
        <v>291</v>
      </c>
      <c r="C19" s="64" t="s">
        <v>86</v>
      </c>
      <c r="D19" s="68">
        <f t="shared" si="4"/>
        <v>0</v>
      </c>
      <c r="E19" s="68">
        <f t="shared" ref="E19:J19" si="6">+E9-E13</f>
        <v>0</v>
      </c>
      <c r="F19" s="68">
        <f t="shared" si="6"/>
        <v>0</v>
      </c>
      <c r="G19" s="68">
        <f t="shared" si="6"/>
        <v>0</v>
      </c>
      <c r="H19" s="68">
        <f t="shared" si="6"/>
        <v>0</v>
      </c>
      <c r="I19" s="68">
        <f t="shared" si="6"/>
        <v>0</v>
      </c>
      <c r="J19" s="68">
        <f t="shared" si="6"/>
        <v>0</v>
      </c>
      <c r="K19" s="68">
        <f t="shared" si="1"/>
        <v>0</v>
      </c>
      <c r="L19" s="187"/>
    </row>
    <row r="20" spans="1:12" ht="13.5" customHeight="1">
      <c r="A20" s="185"/>
      <c r="B20" s="67" t="s">
        <v>292</v>
      </c>
      <c r="C20" s="64" t="s">
        <v>86</v>
      </c>
      <c r="D20" s="68">
        <f>+D16</f>
        <v>0</v>
      </c>
      <c r="E20" s="68">
        <f t="shared" ref="E20:J20" si="7">+E10-E14</f>
        <v>0</v>
      </c>
      <c r="F20" s="68">
        <f t="shared" si="7"/>
        <v>0</v>
      </c>
      <c r="G20" s="68">
        <f t="shared" si="7"/>
        <v>0</v>
      </c>
      <c r="H20" s="68">
        <f t="shared" si="7"/>
        <v>0</v>
      </c>
      <c r="I20" s="68">
        <f t="shared" si="7"/>
        <v>0</v>
      </c>
      <c r="J20" s="68">
        <f t="shared" si="7"/>
        <v>0</v>
      </c>
      <c r="K20" s="68">
        <f t="shared" si="1"/>
        <v>0</v>
      </c>
      <c r="L20" s="187"/>
    </row>
    <row r="21" spans="1:12" ht="13.5" customHeight="1">
      <c r="A21" s="179" t="s">
        <v>82</v>
      </c>
      <c r="B21" s="180" t="s">
        <v>293</v>
      </c>
      <c r="C21" s="193" t="s">
        <v>173</v>
      </c>
      <c r="D21" s="194"/>
      <c r="E21" s="194"/>
      <c r="F21" s="194"/>
      <c r="G21" s="194"/>
      <c r="H21" s="194"/>
      <c r="I21" s="194"/>
      <c r="J21" s="194"/>
      <c r="K21" s="194"/>
      <c r="L21" s="195"/>
    </row>
    <row r="22" spans="1:12" ht="13.5" customHeight="1">
      <c r="A22" s="185" t="s">
        <v>84</v>
      </c>
      <c r="B22" s="186" t="s">
        <v>294</v>
      </c>
      <c r="C22" s="64" t="s">
        <v>175</v>
      </c>
      <c r="D22" s="68">
        <f t="shared" ref="D22:J22" si="8">SUM(D23:D25)</f>
        <v>0</v>
      </c>
      <c r="E22" s="68">
        <f t="shared" si="8"/>
        <v>0</v>
      </c>
      <c r="F22" s="68">
        <f t="shared" si="8"/>
        <v>0</v>
      </c>
      <c r="G22" s="68">
        <f t="shared" si="8"/>
        <v>0</v>
      </c>
      <c r="H22" s="68">
        <f t="shared" si="8"/>
        <v>0</v>
      </c>
      <c r="I22" s="68">
        <f t="shared" si="8"/>
        <v>0</v>
      </c>
      <c r="J22" s="68">
        <f t="shared" si="8"/>
        <v>0</v>
      </c>
      <c r="K22" s="68">
        <f t="shared" ref="K22:K35" si="9">SUM(D22:J22)</f>
        <v>0</v>
      </c>
      <c r="L22" s="187"/>
    </row>
    <row r="23" spans="1:12" ht="13.5" customHeight="1">
      <c r="A23" s="185"/>
      <c r="B23" s="67" t="s">
        <v>284</v>
      </c>
      <c r="C23" s="64" t="s">
        <v>175</v>
      </c>
      <c r="D23" s="68"/>
      <c r="E23" s="68"/>
      <c r="F23" s="68"/>
      <c r="G23" s="68"/>
      <c r="H23" s="68"/>
      <c r="I23" s="68"/>
      <c r="J23" s="68"/>
      <c r="K23" s="68">
        <f t="shared" si="9"/>
        <v>0</v>
      </c>
      <c r="L23" s="187"/>
    </row>
    <row r="24" spans="1:12" ht="13.5" customHeight="1">
      <c r="A24" s="185"/>
      <c r="B24" s="67" t="s">
        <v>285</v>
      </c>
      <c r="C24" s="64" t="s">
        <v>175</v>
      </c>
      <c r="D24" s="68"/>
      <c r="E24" s="68"/>
      <c r="F24" s="68"/>
      <c r="G24" s="68"/>
      <c r="H24" s="68"/>
      <c r="I24" s="68"/>
      <c r="J24" s="68"/>
      <c r="K24" s="68">
        <f t="shared" si="9"/>
        <v>0</v>
      </c>
      <c r="L24" s="187"/>
    </row>
    <row r="25" spans="1:12" ht="13.5" customHeight="1">
      <c r="A25" s="185"/>
      <c r="B25" s="67" t="s">
        <v>286</v>
      </c>
      <c r="C25" s="64" t="s">
        <v>175</v>
      </c>
      <c r="D25" s="68"/>
      <c r="E25" s="68"/>
      <c r="F25" s="68"/>
      <c r="G25" s="68"/>
      <c r="H25" s="68"/>
      <c r="I25" s="68"/>
      <c r="J25" s="68"/>
      <c r="K25" s="68">
        <f t="shared" si="9"/>
        <v>0</v>
      </c>
      <c r="L25" s="187"/>
    </row>
    <row r="26" spans="1:12" ht="13.5" customHeight="1">
      <c r="A26" s="188" t="s">
        <v>93</v>
      </c>
      <c r="B26" s="186" t="s">
        <v>181</v>
      </c>
      <c r="C26" s="64"/>
      <c r="D26" s="68">
        <f t="shared" ref="D26:J26" si="10">SUM(D27:D29)</f>
        <v>0</v>
      </c>
      <c r="E26" s="68">
        <f t="shared" si="10"/>
        <v>0</v>
      </c>
      <c r="F26" s="68">
        <f t="shared" si="10"/>
        <v>0</v>
      </c>
      <c r="G26" s="68">
        <f t="shared" si="10"/>
        <v>0</v>
      </c>
      <c r="H26" s="68">
        <f t="shared" si="10"/>
        <v>0</v>
      </c>
      <c r="I26" s="68">
        <f t="shared" si="10"/>
        <v>0</v>
      </c>
      <c r="J26" s="68">
        <f t="shared" si="10"/>
        <v>0</v>
      </c>
      <c r="K26" s="68">
        <f t="shared" si="9"/>
        <v>0</v>
      </c>
      <c r="L26" s="187"/>
    </row>
    <row r="27" spans="1:12" ht="13.5" customHeight="1">
      <c r="A27" s="185"/>
      <c r="B27" s="67" t="s">
        <v>284</v>
      </c>
      <c r="C27" s="64" t="s">
        <v>175</v>
      </c>
      <c r="D27" s="68"/>
      <c r="E27" s="68"/>
      <c r="F27" s="68"/>
      <c r="G27" s="68"/>
      <c r="H27" s="68"/>
      <c r="I27" s="68"/>
      <c r="J27" s="68"/>
      <c r="K27" s="68">
        <f t="shared" si="9"/>
        <v>0</v>
      </c>
      <c r="L27" s="187"/>
    </row>
    <row r="28" spans="1:12" ht="13.5" customHeight="1">
      <c r="A28" s="185"/>
      <c r="B28" s="67" t="s">
        <v>285</v>
      </c>
      <c r="C28" s="64" t="s">
        <v>175</v>
      </c>
      <c r="D28" s="68"/>
      <c r="E28" s="68"/>
      <c r="F28" s="68"/>
      <c r="G28" s="68"/>
      <c r="H28" s="68"/>
      <c r="I28" s="68"/>
      <c r="J28" s="68"/>
      <c r="K28" s="68">
        <f t="shared" si="9"/>
        <v>0</v>
      </c>
      <c r="L28" s="187"/>
    </row>
    <row r="29" spans="1:12" ht="13.5" customHeight="1">
      <c r="A29" s="185"/>
      <c r="B29" s="67" t="s">
        <v>286</v>
      </c>
      <c r="C29" s="64" t="s">
        <v>175</v>
      </c>
      <c r="D29" s="68"/>
      <c r="E29" s="68"/>
      <c r="F29" s="68"/>
      <c r="G29" s="68"/>
      <c r="H29" s="68"/>
      <c r="I29" s="68"/>
      <c r="J29" s="68"/>
      <c r="K29" s="68">
        <f t="shared" si="9"/>
        <v>0</v>
      </c>
      <c r="L29" s="187"/>
    </row>
    <row r="30" spans="1:12" ht="13.5" customHeight="1">
      <c r="A30" s="188" t="s">
        <v>95</v>
      </c>
      <c r="B30" s="189" t="s">
        <v>182</v>
      </c>
      <c r="C30" s="64" t="s">
        <v>86</v>
      </c>
      <c r="D30" s="68"/>
      <c r="E30" s="68"/>
      <c r="F30" s="68"/>
      <c r="G30" s="68"/>
      <c r="H30" s="68"/>
      <c r="I30" s="68"/>
      <c r="J30" s="68"/>
      <c r="K30" s="68">
        <f t="shared" si="9"/>
        <v>0</v>
      </c>
      <c r="L30" s="187"/>
    </row>
    <row r="31" spans="1:12" ht="13.5" customHeight="1">
      <c r="A31" s="188"/>
      <c r="B31" s="67" t="s">
        <v>288</v>
      </c>
      <c r="C31" s="64"/>
      <c r="D31" s="68"/>
      <c r="E31" s="68"/>
      <c r="F31" s="68"/>
      <c r="G31" s="68"/>
      <c r="H31" s="68"/>
      <c r="I31" s="68"/>
      <c r="J31" s="68"/>
      <c r="K31" s="68">
        <f t="shared" si="9"/>
        <v>0</v>
      </c>
      <c r="L31" s="187"/>
    </row>
    <row r="32" spans="1:12" ht="13.5" customHeight="1">
      <c r="A32" s="188" t="s">
        <v>98</v>
      </c>
      <c r="B32" s="186" t="s">
        <v>99</v>
      </c>
      <c r="C32" s="190" t="s">
        <v>86</v>
      </c>
      <c r="D32" s="191">
        <f t="shared" ref="D32:J32" si="11">SUM(D33:D35)</f>
        <v>0</v>
      </c>
      <c r="E32" s="191">
        <f t="shared" si="11"/>
        <v>0</v>
      </c>
      <c r="F32" s="191">
        <f t="shared" si="11"/>
        <v>0</v>
      </c>
      <c r="G32" s="191">
        <f t="shared" si="11"/>
        <v>0</v>
      </c>
      <c r="H32" s="191">
        <f t="shared" si="11"/>
        <v>0</v>
      </c>
      <c r="I32" s="191">
        <f t="shared" si="11"/>
        <v>0</v>
      </c>
      <c r="J32" s="191">
        <f t="shared" si="11"/>
        <v>0</v>
      </c>
      <c r="K32" s="191">
        <f t="shared" si="9"/>
        <v>0</v>
      </c>
      <c r="L32" s="192"/>
    </row>
    <row r="33" spans="1:12" ht="13.5" customHeight="1">
      <c r="A33" s="185"/>
      <c r="B33" s="67" t="s">
        <v>290</v>
      </c>
      <c r="C33" s="64" t="s">
        <v>86</v>
      </c>
      <c r="D33" s="68">
        <f t="shared" ref="D33:D34" si="12">+D24-D28</f>
        <v>0</v>
      </c>
      <c r="E33" s="68">
        <f t="shared" ref="E33:J33" si="13">E23-E27</f>
        <v>0</v>
      </c>
      <c r="F33" s="68">
        <f t="shared" si="13"/>
        <v>0</v>
      </c>
      <c r="G33" s="68">
        <f t="shared" si="13"/>
        <v>0</v>
      </c>
      <c r="H33" s="68">
        <f t="shared" si="13"/>
        <v>0</v>
      </c>
      <c r="I33" s="68">
        <f t="shared" si="13"/>
        <v>0</v>
      </c>
      <c r="J33" s="68">
        <f t="shared" si="13"/>
        <v>0</v>
      </c>
      <c r="K33" s="68">
        <f t="shared" si="9"/>
        <v>0</v>
      </c>
      <c r="L33" s="187"/>
    </row>
    <row r="34" spans="1:12" ht="13.5" customHeight="1">
      <c r="A34" s="185"/>
      <c r="B34" s="67" t="s">
        <v>291</v>
      </c>
      <c r="C34" s="64" t="s">
        <v>86</v>
      </c>
      <c r="D34" s="68">
        <f t="shared" si="12"/>
        <v>0</v>
      </c>
      <c r="E34" s="68">
        <f t="shared" ref="E34:J34" si="14">+E24-E28</f>
        <v>0</v>
      </c>
      <c r="F34" s="68">
        <f t="shared" si="14"/>
        <v>0</v>
      </c>
      <c r="G34" s="68">
        <f t="shared" si="14"/>
        <v>0</v>
      </c>
      <c r="H34" s="68">
        <f t="shared" si="14"/>
        <v>0</v>
      </c>
      <c r="I34" s="68">
        <f t="shared" si="14"/>
        <v>0</v>
      </c>
      <c r="J34" s="68">
        <f t="shared" si="14"/>
        <v>0</v>
      </c>
      <c r="K34" s="68">
        <f t="shared" si="9"/>
        <v>0</v>
      </c>
      <c r="L34" s="187"/>
    </row>
    <row r="35" spans="1:12" ht="13.5" customHeight="1">
      <c r="A35" s="196"/>
      <c r="B35" s="197" t="s">
        <v>292</v>
      </c>
      <c r="C35" s="198" t="s">
        <v>86</v>
      </c>
      <c r="D35" s="199">
        <f>+D31</f>
        <v>0</v>
      </c>
      <c r="E35" s="199">
        <f t="shared" ref="E35:J35" si="15">+E25-E29</f>
        <v>0</v>
      </c>
      <c r="F35" s="199">
        <f t="shared" si="15"/>
        <v>0</v>
      </c>
      <c r="G35" s="199">
        <f t="shared" si="15"/>
        <v>0</v>
      </c>
      <c r="H35" s="199">
        <f t="shared" si="15"/>
        <v>0</v>
      </c>
      <c r="I35" s="199">
        <f t="shared" si="15"/>
        <v>0</v>
      </c>
      <c r="J35" s="199">
        <f t="shared" si="15"/>
        <v>0</v>
      </c>
      <c r="K35" s="199">
        <f t="shared" si="9"/>
        <v>0</v>
      </c>
      <c r="L35" s="200"/>
    </row>
    <row r="36" spans="1:12" ht="13.5" customHeight="1">
      <c r="A36" s="96"/>
      <c r="B36" s="75"/>
      <c r="C36" s="75"/>
      <c r="D36" s="75"/>
      <c r="E36" s="75"/>
      <c r="F36" s="75"/>
      <c r="G36" s="75"/>
      <c r="H36" s="75"/>
      <c r="I36" s="75"/>
      <c r="J36" s="771"/>
      <c r="K36" s="751"/>
      <c r="L36" s="751"/>
    </row>
    <row r="37" spans="1:12" ht="13.5" customHeight="1">
      <c r="A37" s="97"/>
      <c r="B37" s="98"/>
      <c r="C37" s="99"/>
      <c r="D37" s="99"/>
      <c r="E37" s="99"/>
      <c r="F37" s="99"/>
      <c r="G37" s="99"/>
      <c r="H37" s="99"/>
      <c r="I37" s="99"/>
      <c r="J37" s="769" t="s">
        <v>129</v>
      </c>
      <c r="K37" s="751"/>
      <c r="L37" s="751"/>
    </row>
    <row r="38" spans="1:12" ht="13.5" customHeight="1">
      <c r="A38" s="770"/>
      <c r="B38" s="756"/>
      <c r="C38" s="757"/>
      <c r="D38" s="100"/>
      <c r="E38" s="100"/>
      <c r="F38" s="100"/>
      <c r="G38" s="100"/>
      <c r="H38" s="100"/>
      <c r="I38" s="100"/>
      <c r="J38" s="758" t="s">
        <v>130</v>
      </c>
      <c r="K38" s="751"/>
      <c r="L38" s="751"/>
    </row>
    <row r="39" spans="1:12" ht="13.5" customHeight="1">
      <c r="A39" s="101"/>
      <c r="B39" s="101"/>
      <c r="C39" s="101"/>
      <c r="D39" s="101"/>
      <c r="E39" s="101"/>
      <c r="F39" s="101"/>
      <c r="G39" s="101"/>
      <c r="H39" s="101"/>
      <c r="I39" s="101"/>
      <c r="J39" s="101"/>
      <c r="K39" s="101"/>
      <c r="L39" s="101"/>
    </row>
    <row r="40" spans="1:12" ht="13.5" customHeight="1">
      <c r="A40" s="124" t="s">
        <v>155</v>
      </c>
      <c r="B40" s="125"/>
      <c r="C40" s="125"/>
      <c r="D40" s="125"/>
      <c r="E40" s="125"/>
      <c r="F40" s="125"/>
      <c r="G40" s="125"/>
      <c r="H40" s="125"/>
      <c r="I40" s="125"/>
      <c r="J40" s="125"/>
      <c r="K40" s="125"/>
      <c r="L40" s="125"/>
    </row>
    <row r="41" spans="1:12" ht="13.5" customHeight="1"/>
    <row r="42" spans="1:12" ht="13.5" customHeight="1"/>
    <row r="43" spans="1:12" ht="13.5" customHeight="1"/>
    <row r="44" spans="1:12" ht="13.5" customHeight="1"/>
    <row r="45" spans="1:12" ht="13.5" customHeight="1"/>
    <row r="46" spans="1:12" ht="13.5" customHeight="1"/>
    <row r="47" spans="1:12" ht="13.5" customHeight="1"/>
    <row r="48" spans="1:1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Z1021"/>
  <sheetViews>
    <sheetView view="pageLayout" topLeftCell="A33" zoomScale="60" zoomScaleNormal="78" zoomScalePageLayoutView="60" workbookViewId="0">
      <selection activeCell="D90" sqref="D90"/>
    </sheetView>
  </sheetViews>
  <sheetFormatPr defaultColWidth="12.6640625" defaultRowHeight="15" customHeight="1"/>
  <cols>
    <col min="1" max="1" width="4.9140625" customWidth="1"/>
    <col min="2" max="2" width="40.9140625" customWidth="1"/>
    <col min="3" max="3" width="7" customWidth="1"/>
    <col min="4" max="4" width="16.25" customWidth="1"/>
    <col min="5" max="5" width="11.6640625" customWidth="1"/>
    <col min="6" max="7" width="14.6640625" customWidth="1"/>
    <col min="8" max="8" width="15.1640625" customWidth="1"/>
    <col min="9" max="9" width="12.9140625" customWidth="1"/>
    <col min="10" max="10" width="13.75" customWidth="1"/>
    <col min="11" max="11" width="8.4140625" customWidth="1"/>
    <col min="12" max="12" width="6.9140625" customWidth="1"/>
    <col min="13" max="15" width="6.75" customWidth="1"/>
    <col min="16" max="16" width="5.9140625" customWidth="1"/>
    <col min="17" max="17" width="7.25" customWidth="1"/>
    <col min="18" max="18" width="38.4140625" customWidth="1"/>
    <col min="19" max="26" width="8.6640625" customWidth="1"/>
  </cols>
  <sheetData>
    <row r="1" spans="1:26" ht="14.25" customHeight="1">
      <c r="A1" s="764" t="s">
        <v>65</v>
      </c>
      <c r="B1" s="751"/>
      <c r="C1" s="751"/>
      <c r="D1" s="74"/>
      <c r="E1" s="74"/>
      <c r="F1" s="74"/>
      <c r="G1" s="74"/>
      <c r="H1" s="74"/>
      <c r="I1" s="75"/>
      <c r="J1" s="779"/>
      <c r="K1" s="751"/>
      <c r="L1" s="751"/>
      <c r="M1" s="751"/>
      <c r="N1" s="751"/>
      <c r="O1" s="751"/>
      <c r="P1" s="176"/>
      <c r="Q1" s="176"/>
      <c r="R1" s="201" t="s">
        <v>295</v>
      </c>
      <c r="S1" s="76"/>
      <c r="T1" s="76"/>
      <c r="U1" s="76"/>
      <c r="V1" s="76"/>
      <c r="W1" s="76"/>
    </row>
    <row r="2" spans="1:26" ht="13.5" customHeight="1">
      <c r="A2" s="766" t="s">
        <v>296</v>
      </c>
      <c r="B2" s="751"/>
      <c r="C2" s="751"/>
      <c r="D2" s="110"/>
      <c r="E2" s="110"/>
      <c r="F2" s="110"/>
      <c r="G2" s="110"/>
      <c r="H2" s="110"/>
      <c r="I2" s="75"/>
      <c r="J2" s="779"/>
      <c r="K2" s="751"/>
      <c r="L2" s="751"/>
      <c r="M2" s="751"/>
      <c r="N2" s="751"/>
      <c r="O2" s="751"/>
      <c r="P2" s="176"/>
      <c r="Q2" s="176"/>
      <c r="R2" s="176"/>
      <c r="S2" s="76"/>
      <c r="T2" s="76"/>
      <c r="U2" s="76"/>
      <c r="V2" s="76"/>
      <c r="W2" s="76"/>
    </row>
    <row r="3" spans="1:26" ht="30" customHeight="1">
      <c r="A3" s="762" t="s">
        <v>297</v>
      </c>
      <c r="B3" s="751"/>
      <c r="C3" s="751"/>
      <c r="D3" s="751"/>
      <c r="E3" s="751"/>
      <c r="F3" s="751"/>
      <c r="G3" s="751"/>
      <c r="H3" s="751"/>
      <c r="I3" s="751"/>
      <c r="J3" s="751"/>
      <c r="K3" s="751"/>
      <c r="L3" s="751"/>
      <c r="M3" s="751"/>
      <c r="N3" s="751"/>
      <c r="O3" s="751"/>
      <c r="P3" s="751"/>
      <c r="Q3" s="751"/>
      <c r="R3" s="751"/>
      <c r="S3" s="76"/>
      <c r="T3" s="76"/>
      <c r="U3" s="76"/>
      <c r="V3" s="76"/>
      <c r="W3" s="76"/>
    </row>
    <row r="4" spans="1:26" ht="30" customHeight="1">
      <c r="A4" s="788" t="s">
        <v>298</v>
      </c>
      <c r="B4" s="751"/>
      <c r="C4" s="751"/>
      <c r="D4" s="751"/>
      <c r="E4" s="751"/>
      <c r="F4" s="751"/>
      <c r="G4" s="751"/>
      <c r="H4" s="751"/>
      <c r="I4" s="751"/>
      <c r="J4" s="751"/>
      <c r="K4" s="751"/>
      <c r="L4" s="751"/>
      <c r="M4" s="751"/>
      <c r="N4" s="751"/>
      <c r="O4" s="751"/>
      <c r="P4" s="751"/>
      <c r="Q4" s="751"/>
      <c r="R4" s="751"/>
      <c r="S4" s="76"/>
      <c r="T4" s="76"/>
      <c r="U4" s="76"/>
      <c r="V4" s="76"/>
      <c r="W4" s="76"/>
    </row>
    <row r="5" spans="1:26" ht="18" customHeight="1">
      <c r="A5" s="789" t="s">
        <v>299</v>
      </c>
      <c r="B5" s="751"/>
      <c r="C5" s="751"/>
      <c r="D5" s="751"/>
      <c r="E5" s="751"/>
      <c r="F5" s="751"/>
      <c r="G5" s="751"/>
      <c r="H5" s="751"/>
      <c r="I5" s="751"/>
      <c r="J5" s="751"/>
      <c r="K5" s="751"/>
      <c r="L5" s="751"/>
      <c r="M5" s="751"/>
      <c r="N5" s="751"/>
      <c r="O5" s="751"/>
      <c r="P5" s="751"/>
      <c r="Q5" s="751"/>
      <c r="R5" s="751"/>
      <c r="S5" s="76"/>
      <c r="T5" s="76"/>
      <c r="U5" s="76"/>
      <c r="V5" s="76"/>
      <c r="W5" s="76"/>
    </row>
    <row r="6" spans="1:26" ht="13.5" customHeight="1">
      <c r="A6" s="78"/>
      <c r="B6" s="78"/>
      <c r="C6" s="78"/>
      <c r="D6" s="78"/>
      <c r="E6" s="78"/>
      <c r="F6" s="78"/>
      <c r="G6" s="78"/>
      <c r="H6" s="78"/>
      <c r="I6" s="78"/>
      <c r="J6" s="78"/>
      <c r="K6" s="78"/>
      <c r="L6" s="78"/>
      <c r="M6" s="78"/>
      <c r="N6" s="78"/>
      <c r="O6" s="78" t="s">
        <v>300</v>
      </c>
      <c r="P6" s="78"/>
      <c r="Q6" s="78"/>
      <c r="R6" s="202"/>
      <c r="S6" s="76"/>
      <c r="T6" s="76"/>
      <c r="U6" s="76"/>
      <c r="V6" s="76"/>
      <c r="W6" s="76"/>
    </row>
    <row r="7" spans="1:26" ht="86.25" customHeight="1">
      <c r="A7" s="781" t="s">
        <v>69</v>
      </c>
      <c r="B7" s="772" t="s">
        <v>301</v>
      </c>
      <c r="C7" s="772" t="s">
        <v>302</v>
      </c>
      <c r="D7" s="772" t="s">
        <v>303</v>
      </c>
      <c r="E7" s="772" t="s">
        <v>304</v>
      </c>
      <c r="F7" s="772" t="s">
        <v>305</v>
      </c>
      <c r="G7" s="772" t="s">
        <v>306</v>
      </c>
      <c r="H7" s="794" t="s">
        <v>307</v>
      </c>
      <c r="I7" s="772" t="s">
        <v>308</v>
      </c>
      <c r="J7" s="795" t="s">
        <v>309</v>
      </c>
      <c r="K7" s="768"/>
      <c r="L7" s="796"/>
      <c r="M7" s="772" t="s">
        <v>310</v>
      </c>
      <c r="N7" s="772" t="s">
        <v>311</v>
      </c>
      <c r="O7" s="772" t="s">
        <v>312</v>
      </c>
      <c r="P7" s="772" t="s">
        <v>313</v>
      </c>
      <c r="Q7" s="772" t="s">
        <v>314</v>
      </c>
      <c r="R7" s="786" t="s">
        <v>7</v>
      </c>
      <c r="S7" s="76"/>
      <c r="T7" s="76"/>
      <c r="U7" s="76"/>
      <c r="V7" s="76"/>
      <c r="W7" s="76"/>
      <c r="X7" s="203"/>
      <c r="Y7" s="203"/>
      <c r="Z7" s="203"/>
    </row>
    <row r="8" spans="1:26" ht="88.5" customHeight="1">
      <c r="A8" s="800"/>
      <c r="B8" s="790"/>
      <c r="C8" s="790"/>
      <c r="D8" s="790"/>
      <c r="E8" s="790"/>
      <c r="F8" s="790"/>
      <c r="G8" s="790"/>
      <c r="H8" s="790"/>
      <c r="I8" s="790"/>
      <c r="J8" s="146" t="s">
        <v>315</v>
      </c>
      <c r="K8" s="146" t="s">
        <v>316</v>
      </c>
      <c r="L8" s="146" t="s">
        <v>317</v>
      </c>
      <c r="M8" s="790"/>
      <c r="N8" s="790"/>
      <c r="O8" s="790"/>
      <c r="P8" s="790"/>
      <c r="Q8" s="790"/>
      <c r="R8" s="787"/>
      <c r="S8" s="76"/>
      <c r="T8" s="76"/>
      <c r="U8" s="76"/>
      <c r="V8" s="76"/>
      <c r="W8" s="76"/>
      <c r="X8" s="203"/>
      <c r="Y8" s="203"/>
      <c r="Z8" s="203"/>
    </row>
    <row r="9" spans="1:26" ht="30" customHeight="1">
      <c r="A9" s="147" t="s">
        <v>216</v>
      </c>
      <c r="B9" s="148" t="s">
        <v>217</v>
      </c>
      <c r="C9" s="148" t="s">
        <v>218</v>
      </c>
      <c r="D9" s="149" t="s">
        <v>219</v>
      </c>
      <c r="E9" s="149" t="s">
        <v>220</v>
      </c>
      <c r="F9" s="149" t="s">
        <v>221</v>
      </c>
      <c r="G9" s="149" t="s">
        <v>222</v>
      </c>
      <c r="H9" s="149" t="s">
        <v>318</v>
      </c>
      <c r="I9" s="204" t="s">
        <v>319</v>
      </c>
      <c r="J9" s="149" t="s">
        <v>225</v>
      </c>
      <c r="K9" s="149" t="s">
        <v>226</v>
      </c>
      <c r="L9" s="149" t="s">
        <v>227</v>
      </c>
      <c r="M9" s="149" t="s">
        <v>228</v>
      </c>
      <c r="N9" s="149" t="s">
        <v>229</v>
      </c>
      <c r="O9" s="149" t="s">
        <v>230</v>
      </c>
      <c r="P9" s="149" t="s">
        <v>231</v>
      </c>
      <c r="Q9" s="151" t="s">
        <v>320</v>
      </c>
      <c r="R9" s="151" t="s">
        <v>321</v>
      </c>
      <c r="S9" s="205"/>
      <c r="T9" s="205"/>
      <c r="U9" s="205"/>
      <c r="V9" s="205"/>
      <c r="W9" s="205"/>
      <c r="X9" s="206"/>
      <c r="Y9" s="206"/>
      <c r="Z9" s="206"/>
    </row>
    <row r="10" spans="1:26" ht="17.25" customHeight="1">
      <c r="A10" s="207" t="s">
        <v>80</v>
      </c>
      <c r="B10" s="208" t="s">
        <v>322</v>
      </c>
      <c r="C10" s="209"/>
      <c r="D10" s="209"/>
      <c r="E10" s="209"/>
      <c r="F10" s="209"/>
      <c r="G10" s="210"/>
      <c r="H10" s="210"/>
      <c r="I10" s="211">
        <f t="shared" ref="I10:L10" si="0">I11+I120</f>
        <v>15836.725</v>
      </c>
      <c r="J10" s="211">
        <f t="shared" si="0"/>
        <v>14777.475</v>
      </c>
      <c r="K10" s="211">
        <f t="shared" si="0"/>
        <v>332.125</v>
      </c>
      <c r="L10" s="211">
        <f t="shared" si="0"/>
        <v>727.125</v>
      </c>
      <c r="M10" s="209">
        <f>'Bieu 3a-Tong gio chuan chi tiet'!H14</f>
        <v>5860</v>
      </c>
      <c r="N10" s="209">
        <f>'Bieu 3a-Tong gio chuan chi tiet'!P14</f>
        <v>5719.5</v>
      </c>
      <c r="O10" s="209">
        <f>J10+K10+L10-N10</f>
        <v>10117.225</v>
      </c>
      <c r="P10" s="209">
        <f>'Bieu 3a-Tong gio chuan chi tiet'!Q14</f>
        <v>6106.25</v>
      </c>
      <c r="Q10" s="209">
        <f>'Bieu 3a-Tong gio chuan chi tiet'!R14</f>
        <v>3455</v>
      </c>
      <c r="R10" s="212"/>
      <c r="S10" s="76"/>
      <c r="T10" s="76"/>
      <c r="U10" s="76"/>
      <c r="V10" s="76"/>
      <c r="W10" s="76"/>
      <c r="X10" s="203"/>
      <c r="Y10" s="203"/>
      <c r="Z10" s="203"/>
    </row>
    <row r="11" spans="1:26" ht="17.25" customHeight="1">
      <c r="A11" s="213" t="s">
        <v>82</v>
      </c>
      <c r="B11" s="214" t="s">
        <v>323</v>
      </c>
      <c r="C11" s="215"/>
      <c r="D11" s="216"/>
      <c r="E11" s="216"/>
      <c r="F11" s="216"/>
      <c r="G11" s="216"/>
      <c r="H11" s="216"/>
      <c r="I11" s="217">
        <f t="shared" ref="I11:L11" si="1">I12+I80+I104</f>
        <v>15434.125</v>
      </c>
      <c r="J11" s="217">
        <f t="shared" si="1"/>
        <v>14374.875</v>
      </c>
      <c r="K11" s="217">
        <f t="shared" si="1"/>
        <v>332.125</v>
      </c>
      <c r="L11" s="217">
        <f t="shared" si="1"/>
        <v>727.125</v>
      </c>
      <c r="M11" s="215"/>
      <c r="N11" s="215"/>
      <c r="O11" s="215"/>
      <c r="P11" s="215"/>
      <c r="Q11" s="215"/>
      <c r="R11" s="218"/>
      <c r="S11" s="76"/>
      <c r="T11" s="76"/>
      <c r="U11" s="76"/>
      <c r="V11" s="76"/>
      <c r="W11" s="76"/>
      <c r="X11" s="203"/>
      <c r="Y11" s="203"/>
      <c r="Z11" s="203"/>
    </row>
    <row r="12" spans="1:26" ht="17.25" customHeight="1">
      <c r="A12" s="730">
        <v>1</v>
      </c>
      <c r="B12" s="220" t="s">
        <v>324</v>
      </c>
      <c r="C12" s="221"/>
      <c r="D12" s="222"/>
      <c r="E12" s="222"/>
      <c r="F12" s="222"/>
      <c r="G12" s="222"/>
      <c r="H12" s="222"/>
      <c r="I12" s="223">
        <f t="shared" ref="I12:L12" si="2">I13+I74</f>
        <v>11566.5</v>
      </c>
      <c r="J12" s="224">
        <f t="shared" si="2"/>
        <v>11566.5</v>
      </c>
      <c r="K12" s="224">
        <f t="shared" si="2"/>
        <v>0</v>
      </c>
      <c r="L12" s="224">
        <f t="shared" si="2"/>
        <v>0</v>
      </c>
      <c r="M12" s="221"/>
      <c r="N12" s="221"/>
      <c r="O12" s="221"/>
      <c r="P12" s="221"/>
      <c r="Q12" s="221"/>
      <c r="R12" s="225"/>
      <c r="S12" s="76"/>
      <c r="T12" s="76"/>
      <c r="U12" s="76"/>
      <c r="V12" s="76"/>
      <c r="W12" s="76"/>
      <c r="X12" s="203"/>
      <c r="Y12" s="203"/>
      <c r="Z12" s="203"/>
    </row>
    <row r="13" spans="1:26" ht="15" customHeight="1">
      <c r="A13" s="226" t="s">
        <v>325</v>
      </c>
      <c r="B13" s="227" t="s">
        <v>326</v>
      </c>
      <c r="C13" s="229">
        <f t="shared" ref="C13:H13" si="3">C14+C39</f>
        <v>197</v>
      </c>
      <c r="D13" s="229">
        <f t="shared" si="3"/>
        <v>57</v>
      </c>
      <c r="E13" s="229">
        <f t="shared" si="3"/>
        <v>163</v>
      </c>
      <c r="F13" s="229">
        <f t="shared" si="3"/>
        <v>73.3</v>
      </c>
      <c r="G13" s="229">
        <f t="shared" si="3"/>
        <v>9496</v>
      </c>
      <c r="H13" s="229">
        <f t="shared" si="3"/>
        <v>35090</v>
      </c>
      <c r="I13" s="230">
        <f t="shared" ref="I13:J13" si="4">I14+I39</f>
        <v>11566.5</v>
      </c>
      <c r="J13" s="230">
        <f t="shared" si="4"/>
        <v>11566.5</v>
      </c>
      <c r="K13" s="230">
        <f t="shared" ref="K13:L13" si="5">SUM(K15:K73)</f>
        <v>0</v>
      </c>
      <c r="L13" s="230">
        <f t="shared" si="5"/>
        <v>0</v>
      </c>
      <c r="M13" s="224"/>
      <c r="N13" s="224"/>
      <c r="O13" s="224"/>
      <c r="P13" s="224"/>
      <c r="Q13" s="224"/>
      <c r="R13" s="231"/>
      <c r="S13" s="232"/>
      <c r="T13" s="232"/>
      <c r="U13" s="232"/>
      <c r="V13" s="232"/>
      <c r="W13" s="232"/>
      <c r="X13" s="164"/>
      <c r="Y13" s="164"/>
      <c r="Z13" s="164"/>
    </row>
    <row r="14" spans="1:26" ht="13.5" customHeight="1">
      <c r="A14" s="233"/>
      <c r="B14" s="234" t="s">
        <v>327</v>
      </c>
      <c r="C14" s="727">
        <f>SUM(C15:C38)</f>
        <v>80</v>
      </c>
      <c r="D14" s="236">
        <f t="shared" ref="D14:L14" si="6">SUM(D15:D38)</f>
        <v>24</v>
      </c>
      <c r="E14" s="236">
        <f t="shared" si="6"/>
        <v>74</v>
      </c>
      <c r="F14" s="236">
        <f t="shared" si="6"/>
        <v>30.099999999999998</v>
      </c>
      <c r="G14" s="236">
        <f t="shared" si="6"/>
        <v>4412</v>
      </c>
      <c r="H14" s="236">
        <f t="shared" si="6"/>
        <v>17564</v>
      </c>
      <c r="I14" s="236">
        <f t="shared" si="6"/>
        <v>5657.85</v>
      </c>
      <c r="J14" s="236">
        <f t="shared" si="6"/>
        <v>5657.85</v>
      </c>
      <c r="K14" s="236">
        <f t="shared" si="6"/>
        <v>0</v>
      </c>
      <c r="L14" s="236">
        <f t="shared" si="6"/>
        <v>0</v>
      </c>
      <c r="M14" s="237"/>
      <c r="N14" s="237"/>
      <c r="O14" s="237"/>
      <c r="P14" s="237"/>
      <c r="Q14" s="237"/>
      <c r="R14" s="238"/>
      <c r="S14" s="239"/>
      <c r="T14" s="239"/>
      <c r="U14" s="239"/>
      <c r="V14" s="239"/>
      <c r="W14" s="239"/>
      <c r="X14" s="240"/>
      <c r="Y14" s="240"/>
      <c r="Z14" s="240"/>
    </row>
    <row r="15" spans="1:26" ht="13.5" customHeight="1">
      <c r="A15" s="241" t="s">
        <v>328</v>
      </c>
      <c r="B15" s="242" t="s">
        <v>329</v>
      </c>
      <c r="C15" s="235">
        <v>4</v>
      </c>
      <c r="D15" s="235">
        <v>1</v>
      </c>
      <c r="E15" s="235">
        <v>6</v>
      </c>
      <c r="F15" s="235">
        <v>1</v>
      </c>
      <c r="G15" s="235">
        <v>362</v>
      </c>
      <c r="H15" s="235">
        <f t="shared" ref="H15:H38" si="7">C15*D15*G15</f>
        <v>1448</v>
      </c>
      <c r="I15" s="243">
        <f t="shared" ref="I15:I38" si="8">C15*E15*F15*16.5</f>
        <v>396</v>
      </c>
      <c r="J15" s="244">
        <f t="shared" ref="J15:J38" si="9">I15</f>
        <v>396</v>
      </c>
      <c r="K15" s="244"/>
      <c r="L15" s="244"/>
      <c r="M15" s="237"/>
      <c r="N15" s="237"/>
      <c r="O15" s="237"/>
      <c r="P15" s="237"/>
      <c r="Q15" s="237"/>
      <c r="R15" s="238" t="s">
        <v>330</v>
      </c>
      <c r="S15" s="232"/>
      <c r="T15" s="232"/>
      <c r="U15" s="232"/>
      <c r="V15" s="232"/>
      <c r="W15" s="232"/>
      <c r="X15" s="164"/>
      <c r="Y15" s="164"/>
      <c r="Z15" s="164"/>
    </row>
    <row r="16" spans="1:26" ht="15.75" customHeight="1">
      <c r="A16" s="245" t="s">
        <v>331</v>
      </c>
      <c r="B16" s="246" t="s">
        <v>332</v>
      </c>
      <c r="C16" s="247">
        <v>4</v>
      </c>
      <c r="D16" s="247">
        <v>1</v>
      </c>
      <c r="E16" s="247">
        <v>6</v>
      </c>
      <c r="F16" s="247">
        <v>1</v>
      </c>
      <c r="G16" s="247">
        <v>348</v>
      </c>
      <c r="H16" s="248">
        <f t="shared" si="7"/>
        <v>1392</v>
      </c>
      <c r="I16" s="52">
        <f t="shared" si="8"/>
        <v>396</v>
      </c>
      <c r="J16" s="249">
        <f t="shared" si="9"/>
        <v>396</v>
      </c>
      <c r="K16" s="224"/>
      <c r="L16" s="224"/>
      <c r="M16" s="224"/>
      <c r="N16" s="224"/>
      <c r="O16" s="224"/>
      <c r="P16" s="224"/>
      <c r="Q16" s="224"/>
      <c r="R16" s="250" t="s">
        <v>333</v>
      </c>
      <c r="S16" s="232"/>
      <c r="T16" s="232"/>
      <c r="U16" s="232"/>
      <c r="V16" s="232"/>
      <c r="W16" s="232"/>
      <c r="X16" s="164"/>
      <c r="Y16" s="164"/>
      <c r="Z16" s="164"/>
    </row>
    <row r="17" spans="1:26" ht="15.75" customHeight="1">
      <c r="A17" s="251" t="s">
        <v>334</v>
      </c>
      <c r="B17" s="246" t="s">
        <v>335</v>
      </c>
      <c r="C17" s="248">
        <v>4</v>
      </c>
      <c r="D17" s="248">
        <v>1</v>
      </c>
      <c r="E17" s="248">
        <v>18</v>
      </c>
      <c r="F17" s="248">
        <v>1.3</v>
      </c>
      <c r="G17" s="248">
        <v>1294</v>
      </c>
      <c r="H17" s="248">
        <f t="shared" si="7"/>
        <v>5176</v>
      </c>
      <c r="I17" s="52">
        <f t="shared" si="8"/>
        <v>1544.4</v>
      </c>
      <c r="J17" s="249">
        <f t="shared" si="9"/>
        <v>1544.4</v>
      </c>
      <c r="K17" s="224"/>
      <c r="L17" s="224"/>
      <c r="M17" s="224"/>
      <c r="N17" s="224"/>
      <c r="O17" s="224"/>
      <c r="P17" s="224"/>
      <c r="Q17" s="224"/>
      <c r="R17" s="250" t="s">
        <v>336</v>
      </c>
      <c r="S17" s="232"/>
      <c r="T17" s="232"/>
      <c r="U17" s="232"/>
      <c r="V17" s="232"/>
      <c r="W17" s="232"/>
      <c r="X17" s="164"/>
      <c r="Y17" s="164"/>
      <c r="Z17" s="164"/>
    </row>
    <row r="18" spans="1:26" ht="15.75" customHeight="1">
      <c r="A18" s="245" t="s">
        <v>337</v>
      </c>
      <c r="B18" s="246" t="s">
        <v>338</v>
      </c>
      <c r="C18" s="248">
        <v>5</v>
      </c>
      <c r="D18" s="248">
        <v>1</v>
      </c>
      <c r="E18" s="248">
        <v>13</v>
      </c>
      <c r="F18" s="248">
        <v>1.3</v>
      </c>
      <c r="G18" s="248">
        <v>973</v>
      </c>
      <c r="H18" s="248">
        <f t="shared" si="7"/>
        <v>4865</v>
      </c>
      <c r="I18" s="52">
        <f t="shared" si="8"/>
        <v>1394.25</v>
      </c>
      <c r="J18" s="249">
        <f t="shared" si="9"/>
        <v>1394.25</v>
      </c>
      <c r="K18" s="224"/>
      <c r="L18" s="224"/>
      <c r="M18" s="224"/>
      <c r="N18" s="224"/>
      <c r="O18" s="224"/>
      <c r="P18" s="224"/>
      <c r="Q18" s="224"/>
      <c r="R18" s="250" t="s">
        <v>339</v>
      </c>
      <c r="S18" s="232"/>
      <c r="T18" s="232"/>
      <c r="U18" s="232"/>
      <c r="V18" s="232"/>
      <c r="W18" s="232"/>
      <c r="X18" s="164"/>
      <c r="Y18" s="164"/>
      <c r="Z18" s="164"/>
    </row>
    <row r="19" spans="1:26" ht="15.75" customHeight="1">
      <c r="A19" s="251" t="s">
        <v>340</v>
      </c>
      <c r="B19" s="246" t="s">
        <v>341</v>
      </c>
      <c r="C19" s="248">
        <v>3</v>
      </c>
      <c r="D19" s="248">
        <v>1</v>
      </c>
      <c r="E19" s="248">
        <v>1</v>
      </c>
      <c r="F19" s="248">
        <v>0.8</v>
      </c>
      <c r="G19" s="248">
        <v>8</v>
      </c>
      <c r="H19" s="248">
        <f t="shared" si="7"/>
        <v>24</v>
      </c>
      <c r="I19" s="52">
        <f t="shared" si="8"/>
        <v>39.600000000000009</v>
      </c>
      <c r="J19" s="249">
        <f t="shared" si="9"/>
        <v>39.600000000000009</v>
      </c>
      <c r="K19" s="249"/>
      <c r="L19" s="249"/>
      <c r="M19" s="249"/>
      <c r="N19" s="249"/>
      <c r="O19" s="249"/>
      <c r="P19" s="249"/>
      <c r="Q19" s="249"/>
      <c r="R19" s="250" t="s">
        <v>342</v>
      </c>
      <c r="S19" s="232"/>
      <c r="T19" s="232"/>
      <c r="U19" s="232"/>
      <c r="V19" s="232"/>
      <c r="W19" s="232"/>
      <c r="X19" s="164"/>
      <c r="Y19" s="164"/>
      <c r="Z19" s="164"/>
    </row>
    <row r="20" spans="1:26" s="746" customFormat="1" ht="15" customHeight="1">
      <c r="A20" s="738" t="s">
        <v>343</v>
      </c>
      <c r="B20" s="739" t="s">
        <v>332</v>
      </c>
      <c r="C20" s="740">
        <v>4</v>
      </c>
      <c r="D20" s="740">
        <v>1</v>
      </c>
      <c r="E20" s="740">
        <v>2</v>
      </c>
      <c r="F20" s="740">
        <v>1</v>
      </c>
      <c r="G20" s="740">
        <v>113</v>
      </c>
      <c r="H20" s="740">
        <f t="shared" si="7"/>
        <v>452</v>
      </c>
      <c r="I20" s="741">
        <f t="shared" si="8"/>
        <v>132</v>
      </c>
      <c r="J20" s="742">
        <f t="shared" si="9"/>
        <v>132</v>
      </c>
      <c r="K20" s="742"/>
      <c r="L20" s="742"/>
      <c r="M20" s="742"/>
      <c r="N20" s="742"/>
      <c r="O20" s="742"/>
      <c r="P20" s="742"/>
      <c r="Q20" s="742"/>
      <c r="R20" s="743" t="s">
        <v>344</v>
      </c>
      <c r="S20" s="744"/>
      <c r="T20" s="744"/>
      <c r="U20" s="744"/>
      <c r="V20" s="744"/>
      <c r="W20" s="744"/>
      <c r="X20" s="745"/>
      <c r="Y20" s="745"/>
      <c r="Z20" s="745"/>
    </row>
    <row r="21" spans="1:26" s="746" customFormat="1" ht="15.75" customHeight="1">
      <c r="A21" s="747" t="s">
        <v>345</v>
      </c>
      <c r="B21" s="739" t="s">
        <v>346</v>
      </c>
      <c r="C21" s="740">
        <v>4</v>
      </c>
      <c r="D21" s="740">
        <v>1</v>
      </c>
      <c r="E21" s="740">
        <v>3</v>
      </c>
      <c r="F21" s="740">
        <v>1</v>
      </c>
      <c r="G21" s="740">
        <v>140</v>
      </c>
      <c r="H21" s="740">
        <f t="shared" si="7"/>
        <v>560</v>
      </c>
      <c r="I21" s="741">
        <f t="shared" si="8"/>
        <v>198</v>
      </c>
      <c r="J21" s="742">
        <f t="shared" si="9"/>
        <v>198</v>
      </c>
      <c r="K21" s="742"/>
      <c r="L21" s="742"/>
      <c r="M21" s="742"/>
      <c r="N21" s="742"/>
      <c r="O21" s="742"/>
      <c r="P21" s="742"/>
      <c r="Q21" s="742"/>
      <c r="R21" s="743" t="s">
        <v>347</v>
      </c>
      <c r="S21" s="744"/>
      <c r="T21" s="744"/>
      <c r="U21" s="744"/>
      <c r="V21" s="744"/>
      <c r="W21" s="744"/>
      <c r="X21" s="745"/>
      <c r="Y21" s="745"/>
      <c r="Z21" s="745"/>
    </row>
    <row r="22" spans="1:26" s="746" customFormat="1" ht="15.75" customHeight="1">
      <c r="A22" s="738" t="s">
        <v>348</v>
      </c>
      <c r="B22" s="739" t="s">
        <v>349</v>
      </c>
      <c r="C22" s="740">
        <v>3</v>
      </c>
      <c r="D22" s="740">
        <v>1</v>
      </c>
      <c r="E22" s="740">
        <v>2</v>
      </c>
      <c r="F22" s="740">
        <v>1</v>
      </c>
      <c r="G22" s="740">
        <v>113</v>
      </c>
      <c r="H22" s="740">
        <f t="shared" si="7"/>
        <v>339</v>
      </c>
      <c r="I22" s="741">
        <f t="shared" si="8"/>
        <v>99</v>
      </c>
      <c r="J22" s="742">
        <f t="shared" si="9"/>
        <v>99</v>
      </c>
      <c r="K22" s="742"/>
      <c r="L22" s="742"/>
      <c r="M22" s="742"/>
      <c r="N22" s="742"/>
      <c r="O22" s="742"/>
      <c r="P22" s="742"/>
      <c r="Q22" s="742"/>
      <c r="R22" s="743" t="s">
        <v>344</v>
      </c>
      <c r="S22" s="744"/>
      <c r="T22" s="744"/>
      <c r="U22" s="744"/>
      <c r="V22" s="744"/>
      <c r="W22" s="744"/>
      <c r="X22" s="745"/>
      <c r="Y22" s="745"/>
      <c r="Z22" s="745"/>
    </row>
    <row r="23" spans="1:26" s="746" customFormat="1" ht="15.75" customHeight="1">
      <c r="A23" s="747" t="s">
        <v>350</v>
      </c>
      <c r="B23" s="739" t="s">
        <v>349</v>
      </c>
      <c r="C23" s="740">
        <v>3</v>
      </c>
      <c r="D23" s="740">
        <v>1</v>
      </c>
      <c r="E23" s="740">
        <v>1</v>
      </c>
      <c r="F23" s="740">
        <v>2</v>
      </c>
      <c r="G23" s="740">
        <v>140</v>
      </c>
      <c r="H23" s="740">
        <f t="shared" si="7"/>
        <v>420</v>
      </c>
      <c r="I23" s="741">
        <f t="shared" si="8"/>
        <v>99</v>
      </c>
      <c r="J23" s="742">
        <f t="shared" si="9"/>
        <v>99</v>
      </c>
      <c r="K23" s="742"/>
      <c r="L23" s="742"/>
      <c r="M23" s="742"/>
      <c r="N23" s="742"/>
      <c r="O23" s="742"/>
      <c r="P23" s="742"/>
      <c r="Q23" s="742"/>
      <c r="R23" s="743" t="s">
        <v>351</v>
      </c>
      <c r="S23" s="744"/>
      <c r="T23" s="744"/>
      <c r="U23" s="744"/>
      <c r="V23" s="744"/>
      <c r="W23" s="744"/>
      <c r="X23" s="745"/>
      <c r="Y23" s="745"/>
      <c r="Z23" s="745"/>
    </row>
    <row r="24" spans="1:26" s="746" customFormat="1" ht="15.75" customHeight="1">
      <c r="A24" s="738" t="s">
        <v>352</v>
      </c>
      <c r="B24" s="739" t="s">
        <v>353</v>
      </c>
      <c r="C24" s="740">
        <v>3</v>
      </c>
      <c r="D24" s="740">
        <v>1</v>
      </c>
      <c r="E24" s="740">
        <v>1</v>
      </c>
      <c r="F24" s="740">
        <v>2</v>
      </c>
      <c r="G24" s="740">
        <v>27</v>
      </c>
      <c r="H24" s="740">
        <f t="shared" si="7"/>
        <v>81</v>
      </c>
      <c r="I24" s="741">
        <f t="shared" si="8"/>
        <v>99</v>
      </c>
      <c r="J24" s="742">
        <f t="shared" si="9"/>
        <v>99</v>
      </c>
      <c r="K24" s="742"/>
      <c r="L24" s="742"/>
      <c r="M24" s="742"/>
      <c r="N24" s="742"/>
      <c r="O24" s="742"/>
      <c r="P24" s="742"/>
      <c r="Q24" s="742"/>
      <c r="R24" s="743" t="s">
        <v>351</v>
      </c>
      <c r="S24" s="744"/>
      <c r="T24" s="744"/>
      <c r="U24" s="744"/>
      <c r="V24" s="744"/>
      <c r="W24" s="744"/>
      <c r="X24" s="745"/>
      <c r="Y24" s="745"/>
      <c r="Z24" s="745"/>
    </row>
    <row r="25" spans="1:26" s="746" customFormat="1" ht="15.75" customHeight="1">
      <c r="A25" s="747" t="s">
        <v>354</v>
      </c>
      <c r="B25" s="739" t="s">
        <v>355</v>
      </c>
      <c r="C25" s="740">
        <v>5</v>
      </c>
      <c r="D25" s="740">
        <v>1</v>
      </c>
      <c r="E25" s="740">
        <v>1</v>
      </c>
      <c r="F25" s="740">
        <v>1</v>
      </c>
      <c r="G25" s="740">
        <v>27</v>
      </c>
      <c r="H25" s="740">
        <f t="shared" si="7"/>
        <v>135</v>
      </c>
      <c r="I25" s="741">
        <f t="shared" si="8"/>
        <v>82.5</v>
      </c>
      <c r="J25" s="742">
        <f t="shared" si="9"/>
        <v>82.5</v>
      </c>
      <c r="K25" s="742"/>
      <c r="L25" s="742"/>
      <c r="M25" s="742"/>
      <c r="N25" s="742"/>
      <c r="O25" s="742"/>
      <c r="P25" s="742"/>
      <c r="Q25" s="742"/>
      <c r="R25" s="743" t="s">
        <v>351</v>
      </c>
      <c r="S25" s="744"/>
      <c r="T25" s="744"/>
      <c r="U25" s="744"/>
      <c r="V25" s="744"/>
      <c r="W25" s="744"/>
      <c r="X25" s="745"/>
      <c r="Y25" s="745"/>
      <c r="Z25" s="745"/>
    </row>
    <row r="26" spans="1:26" s="746" customFormat="1" ht="15.75" customHeight="1">
      <c r="A26" s="738" t="s">
        <v>356</v>
      </c>
      <c r="B26" s="739" t="s">
        <v>357</v>
      </c>
      <c r="C26" s="740">
        <v>2</v>
      </c>
      <c r="D26" s="740">
        <v>1</v>
      </c>
      <c r="E26" s="740">
        <v>1</v>
      </c>
      <c r="F26" s="740">
        <v>1</v>
      </c>
      <c r="G26" s="740">
        <v>44</v>
      </c>
      <c r="H26" s="740">
        <f t="shared" si="7"/>
        <v>88</v>
      </c>
      <c r="I26" s="741">
        <f t="shared" si="8"/>
        <v>33</v>
      </c>
      <c r="J26" s="742">
        <f t="shared" si="9"/>
        <v>33</v>
      </c>
      <c r="K26" s="742"/>
      <c r="L26" s="742"/>
      <c r="M26" s="742"/>
      <c r="N26" s="742"/>
      <c r="O26" s="742"/>
      <c r="P26" s="742"/>
      <c r="Q26" s="742"/>
      <c r="R26" s="743" t="s">
        <v>358</v>
      </c>
      <c r="S26" s="744"/>
      <c r="T26" s="744"/>
      <c r="U26" s="744"/>
      <c r="V26" s="744"/>
      <c r="W26" s="744"/>
      <c r="X26" s="745"/>
      <c r="Y26" s="745"/>
      <c r="Z26" s="745"/>
    </row>
    <row r="27" spans="1:26" s="746" customFormat="1" ht="15.75" customHeight="1">
      <c r="A27" s="747" t="s">
        <v>359</v>
      </c>
      <c r="B27" s="739" t="s">
        <v>360</v>
      </c>
      <c r="C27" s="740">
        <v>3</v>
      </c>
      <c r="D27" s="740">
        <v>1</v>
      </c>
      <c r="E27" s="740">
        <v>5</v>
      </c>
      <c r="F27" s="740">
        <v>1</v>
      </c>
      <c r="G27" s="740">
        <v>372</v>
      </c>
      <c r="H27" s="740">
        <f t="shared" si="7"/>
        <v>1116</v>
      </c>
      <c r="I27" s="741">
        <f t="shared" si="8"/>
        <v>247.5</v>
      </c>
      <c r="J27" s="742">
        <f t="shared" si="9"/>
        <v>247.5</v>
      </c>
      <c r="K27" s="742"/>
      <c r="L27" s="742"/>
      <c r="M27" s="742"/>
      <c r="N27" s="742"/>
      <c r="O27" s="742"/>
      <c r="P27" s="742"/>
      <c r="Q27" s="742"/>
      <c r="R27" s="743" t="s">
        <v>358</v>
      </c>
      <c r="S27" s="744"/>
      <c r="T27" s="744"/>
      <c r="U27" s="744"/>
      <c r="V27" s="744"/>
      <c r="W27" s="744"/>
      <c r="X27" s="745"/>
      <c r="Y27" s="745"/>
      <c r="Z27" s="745"/>
    </row>
    <row r="28" spans="1:26" s="746" customFormat="1" ht="15.75" customHeight="1">
      <c r="A28" s="738" t="s">
        <v>361</v>
      </c>
      <c r="B28" s="739" t="s">
        <v>362</v>
      </c>
      <c r="C28" s="740">
        <v>2</v>
      </c>
      <c r="D28" s="740">
        <v>1</v>
      </c>
      <c r="E28" s="740">
        <v>1</v>
      </c>
      <c r="F28" s="740">
        <v>0.7</v>
      </c>
      <c r="G28" s="740">
        <v>7</v>
      </c>
      <c r="H28" s="740">
        <f t="shared" si="7"/>
        <v>14</v>
      </c>
      <c r="I28" s="741">
        <f t="shared" si="8"/>
        <v>23.099999999999998</v>
      </c>
      <c r="J28" s="742">
        <f t="shared" si="9"/>
        <v>23.099999999999998</v>
      </c>
      <c r="K28" s="742"/>
      <c r="L28" s="742"/>
      <c r="M28" s="742"/>
      <c r="N28" s="742"/>
      <c r="O28" s="742"/>
      <c r="P28" s="742"/>
      <c r="Q28" s="742"/>
      <c r="R28" s="743" t="s">
        <v>363</v>
      </c>
      <c r="S28" s="744"/>
      <c r="T28" s="744"/>
      <c r="U28" s="744"/>
      <c r="V28" s="744"/>
      <c r="W28" s="744"/>
      <c r="X28" s="745"/>
      <c r="Y28" s="745"/>
      <c r="Z28" s="745"/>
    </row>
    <row r="29" spans="1:26" ht="15.75" customHeight="1">
      <c r="A29" s="251" t="s">
        <v>364</v>
      </c>
      <c r="B29" s="246" t="s">
        <v>365</v>
      </c>
      <c r="C29" s="248">
        <v>3</v>
      </c>
      <c r="D29" s="248">
        <v>1</v>
      </c>
      <c r="E29" s="248">
        <v>1</v>
      </c>
      <c r="F29" s="248">
        <v>1</v>
      </c>
      <c r="G29" s="248">
        <v>48</v>
      </c>
      <c r="H29" s="248">
        <f t="shared" si="7"/>
        <v>144</v>
      </c>
      <c r="I29" s="52">
        <f t="shared" si="8"/>
        <v>49.5</v>
      </c>
      <c r="J29" s="249">
        <f t="shared" si="9"/>
        <v>49.5</v>
      </c>
      <c r="K29" s="249"/>
      <c r="L29" s="249"/>
      <c r="M29" s="249"/>
      <c r="N29" s="249"/>
      <c r="O29" s="249"/>
      <c r="P29" s="249"/>
      <c r="Q29" s="249"/>
      <c r="R29" s="250" t="s">
        <v>366</v>
      </c>
      <c r="S29" s="232"/>
      <c r="T29" s="232"/>
      <c r="U29" s="232"/>
      <c r="V29" s="232"/>
      <c r="W29" s="232"/>
      <c r="X29" s="164"/>
      <c r="Y29" s="164"/>
      <c r="Z29" s="164"/>
    </row>
    <row r="30" spans="1:26" ht="15.75" customHeight="1">
      <c r="A30" s="245" t="s">
        <v>367</v>
      </c>
      <c r="B30" s="246" t="s">
        <v>353</v>
      </c>
      <c r="C30" s="248">
        <v>3</v>
      </c>
      <c r="D30" s="248">
        <v>1</v>
      </c>
      <c r="E30" s="248">
        <v>1</v>
      </c>
      <c r="F30" s="248">
        <v>1</v>
      </c>
      <c r="G30" s="248">
        <v>48</v>
      </c>
      <c r="H30" s="248">
        <f t="shared" si="7"/>
        <v>144</v>
      </c>
      <c r="I30" s="52">
        <f t="shared" si="8"/>
        <v>49.5</v>
      </c>
      <c r="J30" s="249">
        <f t="shared" si="9"/>
        <v>49.5</v>
      </c>
      <c r="K30" s="249"/>
      <c r="L30" s="249"/>
      <c r="M30" s="249"/>
      <c r="N30" s="249"/>
      <c r="O30" s="249"/>
      <c r="P30" s="249"/>
      <c r="Q30" s="249"/>
      <c r="R30" s="250" t="s">
        <v>366</v>
      </c>
      <c r="S30" s="232"/>
      <c r="T30" s="232"/>
      <c r="U30" s="232"/>
      <c r="V30" s="232"/>
      <c r="W30" s="232"/>
      <c r="X30" s="164"/>
      <c r="Y30" s="164"/>
      <c r="Z30" s="164"/>
    </row>
    <row r="31" spans="1:26" ht="15.75" customHeight="1">
      <c r="A31" s="251" t="s">
        <v>368</v>
      </c>
      <c r="B31" s="246" t="s">
        <v>369</v>
      </c>
      <c r="C31" s="248">
        <v>5</v>
      </c>
      <c r="D31" s="248">
        <v>1</v>
      </c>
      <c r="E31" s="248">
        <v>2</v>
      </c>
      <c r="F31" s="248">
        <v>1</v>
      </c>
      <c r="G31" s="248">
        <v>74</v>
      </c>
      <c r="H31" s="248">
        <f t="shared" si="7"/>
        <v>370</v>
      </c>
      <c r="I31" s="52">
        <f t="shared" si="8"/>
        <v>165</v>
      </c>
      <c r="J31" s="249">
        <f t="shared" si="9"/>
        <v>165</v>
      </c>
      <c r="K31" s="249"/>
      <c r="L31" s="249"/>
      <c r="M31" s="249"/>
      <c r="N31" s="249"/>
      <c r="O31" s="249"/>
      <c r="P31" s="249"/>
      <c r="Q31" s="249"/>
      <c r="R31" s="250" t="s">
        <v>370</v>
      </c>
      <c r="S31" s="232"/>
      <c r="T31" s="232"/>
      <c r="U31" s="232"/>
      <c r="V31" s="232"/>
      <c r="W31" s="232"/>
      <c r="X31" s="164"/>
      <c r="Y31" s="164"/>
      <c r="Z31" s="164"/>
    </row>
    <row r="32" spans="1:26" ht="15.75" customHeight="1">
      <c r="A32" s="245" t="s">
        <v>371</v>
      </c>
      <c r="B32" s="246" t="s">
        <v>372</v>
      </c>
      <c r="C32" s="248">
        <v>3</v>
      </c>
      <c r="D32" s="248">
        <v>1</v>
      </c>
      <c r="E32" s="248">
        <v>2</v>
      </c>
      <c r="F32" s="248">
        <v>1</v>
      </c>
      <c r="G32" s="248">
        <v>74</v>
      </c>
      <c r="H32" s="248">
        <f t="shared" si="7"/>
        <v>222</v>
      </c>
      <c r="I32" s="52">
        <f t="shared" si="8"/>
        <v>99</v>
      </c>
      <c r="J32" s="249">
        <f t="shared" si="9"/>
        <v>99</v>
      </c>
      <c r="K32" s="249"/>
      <c r="L32" s="249"/>
      <c r="M32" s="249"/>
      <c r="N32" s="249"/>
      <c r="O32" s="249"/>
      <c r="P32" s="249"/>
      <c r="Q32" s="249"/>
      <c r="R32" s="250" t="s">
        <v>370</v>
      </c>
      <c r="S32" s="232"/>
      <c r="T32" s="232"/>
      <c r="U32" s="232"/>
      <c r="V32" s="232"/>
      <c r="W32" s="232"/>
      <c r="X32" s="164"/>
      <c r="Y32" s="164"/>
      <c r="Z32" s="164"/>
    </row>
    <row r="33" spans="1:26" ht="15" customHeight="1">
      <c r="A33" s="251" t="s">
        <v>373</v>
      </c>
      <c r="B33" s="246" t="s">
        <v>374</v>
      </c>
      <c r="C33" s="248">
        <v>3</v>
      </c>
      <c r="D33" s="248">
        <v>1</v>
      </c>
      <c r="E33" s="248">
        <v>1</v>
      </c>
      <c r="F33" s="248">
        <v>1</v>
      </c>
      <c r="G33" s="248">
        <v>48</v>
      </c>
      <c r="H33" s="248">
        <f t="shared" si="7"/>
        <v>144</v>
      </c>
      <c r="I33" s="52">
        <f t="shared" si="8"/>
        <v>49.5</v>
      </c>
      <c r="J33" s="249">
        <f t="shared" si="9"/>
        <v>49.5</v>
      </c>
      <c r="K33" s="249"/>
      <c r="L33" s="249"/>
      <c r="M33" s="249"/>
      <c r="N33" s="249"/>
      <c r="O33" s="249"/>
      <c r="P33" s="249"/>
      <c r="Q33" s="249"/>
      <c r="R33" s="250" t="s">
        <v>366</v>
      </c>
      <c r="S33" s="232"/>
      <c r="T33" s="232"/>
      <c r="U33" s="232"/>
      <c r="V33" s="232"/>
      <c r="W33" s="232"/>
      <c r="X33" s="164"/>
      <c r="Y33" s="164"/>
      <c r="Z33" s="164"/>
    </row>
    <row r="34" spans="1:26" ht="65">
      <c r="A34" s="252" t="s">
        <v>375</v>
      </c>
      <c r="B34" s="728" t="s">
        <v>1382</v>
      </c>
      <c r="C34" s="248">
        <v>3</v>
      </c>
      <c r="D34" s="248">
        <v>1</v>
      </c>
      <c r="E34" s="248">
        <v>2</v>
      </c>
      <c r="F34" s="248">
        <v>1</v>
      </c>
      <c r="G34" s="248">
        <v>48</v>
      </c>
      <c r="H34" s="248">
        <f t="shared" si="7"/>
        <v>144</v>
      </c>
      <c r="I34" s="52">
        <f t="shared" si="8"/>
        <v>99</v>
      </c>
      <c r="J34" s="52">
        <f t="shared" si="9"/>
        <v>99</v>
      </c>
      <c r="K34" s="249"/>
      <c r="L34" s="249"/>
      <c r="M34" s="249"/>
      <c r="N34" s="249"/>
      <c r="O34" s="249"/>
      <c r="P34" s="249"/>
      <c r="Q34" s="249"/>
      <c r="R34" s="54" t="s">
        <v>366</v>
      </c>
      <c r="S34" s="232"/>
      <c r="T34" s="232"/>
      <c r="U34" s="232"/>
      <c r="V34" s="232"/>
      <c r="W34" s="232"/>
      <c r="X34" s="164"/>
      <c r="Y34" s="164"/>
      <c r="Z34" s="164"/>
    </row>
    <row r="35" spans="1:26" ht="15.75" customHeight="1">
      <c r="A35" s="251" t="s">
        <v>376</v>
      </c>
      <c r="B35" s="246" t="s">
        <v>377</v>
      </c>
      <c r="C35" s="248">
        <v>3</v>
      </c>
      <c r="D35" s="248">
        <v>1</v>
      </c>
      <c r="E35" s="248">
        <v>1</v>
      </c>
      <c r="F35" s="248">
        <v>2</v>
      </c>
      <c r="G35" s="248">
        <v>26</v>
      </c>
      <c r="H35" s="248">
        <f t="shared" si="7"/>
        <v>78</v>
      </c>
      <c r="I35" s="52">
        <f t="shared" si="8"/>
        <v>99</v>
      </c>
      <c r="J35" s="249">
        <f t="shared" si="9"/>
        <v>99</v>
      </c>
      <c r="K35" s="249"/>
      <c r="L35" s="249"/>
      <c r="M35" s="249"/>
      <c r="N35" s="249"/>
      <c r="O35" s="249"/>
      <c r="P35" s="249"/>
      <c r="Q35" s="249"/>
      <c r="R35" s="250" t="s">
        <v>378</v>
      </c>
      <c r="S35" s="232"/>
      <c r="T35" s="232"/>
      <c r="U35" s="232"/>
      <c r="V35" s="232"/>
      <c r="W35" s="232"/>
      <c r="X35" s="164"/>
      <c r="Y35" s="164"/>
      <c r="Z35" s="164"/>
    </row>
    <row r="36" spans="1:26" ht="15.75" customHeight="1">
      <c r="A36" s="252" t="s">
        <v>379</v>
      </c>
      <c r="B36" s="246" t="s">
        <v>365</v>
      </c>
      <c r="C36" s="248">
        <v>3</v>
      </c>
      <c r="D36" s="248">
        <v>1</v>
      </c>
      <c r="E36" s="248">
        <v>1</v>
      </c>
      <c r="F36" s="248">
        <v>2</v>
      </c>
      <c r="G36" s="248">
        <v>26</v>
      </c>
      <c r="H36" s="248">
        <f t="shared" si="7"/>
        <v>78</v>
      </c>
      <c r="I36" s="52">
        <f t="shared" si="8"/>
        <v>99</v>
      </c>
      <c r="J36" s="249">
        <f t="shared" si="9"/>
        <v>99</v>
      </c>
      <c r="K36" s="249"/>
      <c r="L36" s="249"/>
      <c r="M36" s="249"/>
      <c r="N36" s="249"/>
      <c r="O36" s="249"/>
      <c r="P36" s="249"/>
      <c r="Q36" s="249"/>
      <c r="R36" s="250" t="s">
        <v>378</v>
      </c>
      <c r="S36" s="232"/>
      <c r="T36" s="232"/>
      <c r="U36" s="232"/>
      <c r="V36" s="232"/>
      <c r="W36" s="232"/>
      <c r="X36" s="164"/>
      <c r="Y36" s="164"/>
      <c r="Z36" s="164"/>
    </row>
    <row r="37" spans="1:26" ht="15.75" customHeight="1">
      <c r="A37" s="251" t="s">
        <v>380</v>
      </c>
      <c r="B37" s="246" t="s">
        <v>374</v>
      </c>
      <c r="C37" s="248">
        <v>3</v>
      </c>
      <c r="D37" s="248">
        <v>1</v>
      </c>
      <c r="E37" s="248">
        <v>1</v>
      </c>
      <c r="F37" s="248">
        <v>2</v>
      </c>
      <c r="G37" s="248">
        <v>26</v>
      </c>
      <c r="H37" s="248">
        <f t="shared" si="7"/>
        <v>78</v>
      </c>
      <c r="I37" s="52">
        <f t="shared" si="8"/>
        <v>99</v>
      </c>
      <c r="J37" s="249">
        <f t="shared" si="9"/>
        <v>99</v>
      </c>
      <c r="K37" s="249"/>
      <c r="L37" s="249"/>
      <c r="M37" s="249"/>
      <c r="N37" s="249"/>
      <c r="O37" s="249"/>
      <c r="P37" s="249"/>
      <c r="Q37" s="249"/>
      <c r="R37" s="250" t="s">
        <v>378</v>
      </c>
      <c r="S37" s="232"/>
      <c r="T37" s="232"/>
      <c r="U37" s="232"/>
      <c r="V37" s="232"/>
      <c r="W37" s="232"/>
      <c r="X37" s="164"/>
      <c r="Y37" s="164"/>
      <c r="Z37" s="164"/>
    </row>
    <row r="38" spans="1:26" ht="15.75" customHeight="1">
      <c r="A38" s="252" t="s">
        <v>381</v>
      </c>
      <c r="B38" s="246" t="s">
        <v>382</v>
      </c>
      <c r="C38" s="248">
        <v>2</v>
      </c>
      <c r="D38" s="248">
        <v>1</v>
      </c>
      <c r="E38" s="248">
        <v>1</v>
      </c>
      <c r="F38" s="248">
        <v>2</v>
      </c>
      <c r="G38" s="248">
        <v>26</v>
      </c>
      <c r="H38" s="248">
        <f t="shared" si="7"/>
        <v>52</v>
      </c>
      <c r="I38" s="52">
        <f t="shared" si="8"/>
        <v>66</v>
      </c>
      <c r="J38" s="249">
        <f t="shared" si="9"/>
        <v>66</v>
      </c>
      <c r="K38" s="249"/>
      <c r="L38" s="249"/>
      <c r="M38" s="249"/>
      <c r="N38" s="249"/>
      <c r="O38" s="249"/>
      <c r="P38" s="249"/>
      <c r="Q38" s="249"/>
      <c r="R38" s="250" t="s">
        <v>378</v>
      </c>
      <c r="S38" s="232"/>
      <c r="T38" s="232"/>
      <c r="U38" s="232"/>
      <c r="V38" s="232"/>
      <c r="W38" s="232"/>
      <c r="X38" s="164"/>
      <c r="Y38" s="164"/>
      <c r="Z38" s="164"/>
    </row>
    <row r="39" spans="1:26" ht="15.75" customHeight="1">
      <c r="A39" s="253"/>
      <c r="B39" s="234" t="s">
        <v>383</v>
      </c>
      <c r="C39" s="727">
        <f>SUM(C40:C73)</f>
        <v>117</v>
      </c>
      <c r="D39" s="237">
        <f t="shared" ref="D39:J39" si="10">SUM(D40:D73)</f>
        <v>33</v>
      </c>
      <c r="E39" s="237">
        <f t="shared" si="10"/>
        <v>89</v>
      </c>
      <c r="F39" s="237">
        <f t="shared" si="10"/>
        <v>43.2</v>
      </c>
      <c r="G39" s="237">
        <f t="shared" si="10"/>
        <v>5084</v>
      </c>
      <c r="H39" s="237">
        <f t="shared" si="10"/>
        <v>17526</v>
      </c>
      <c r="I39" s="237">
        <f t="shared" si="10"/>
        <v>5908.65</v>
      </c>
      <c r="J39" s="237">
        <f t="shared" si="10"/>
        <v>5908.65</v>
      </c>
      <c r="K39" s="244"/>
      <c r="L39" s="244"/>
      <c r="M39" s="244"/>
      <c r="N39" s="244"/>
      <c r="O39" s="244"/>
      <c r="P39" s="244"/>
      <c r="Q39" s="244"/>
      <c r="R39" s="238"/>
      <c r="S39" s="232"/>
      <c r="T39" s="232"/>
      <c r="U39" s="232"/>
      <c r="V39" s="232"/>
      <c r="W39" s="232"/>
      <c r="X39" s="164"/>
      <c r="Y39" s="164"/>
      <c r="Z39" s="164"/>
    </row>
    <row r="40" spans="1:26" ht="15.75" customHeight="1">
      <c r="A40" s="251" t="s">
        <v>384</v>
      </c>
      <c r="B40" s="254" t="s">
        <v>385</v>
      </c>
      <c r="C40" s="255">
        <v>4</v>
      </c>
      <c r="D40" s="255">
        <v>1</v>
      </c>
      <c r="E40" s="255">
        <v>3</v>
      </c>
      <c r="F40" s="255">
        <v>1</v>
      </c>
      <c r="G40" s="255">
        <v>120</v>
      </c>
      <c r="H40" s="255">
        <f t="shared" ref="H40:H73" si="11">C40*D40*G40</f>
        <v>480</v>
      </c>
      <c r="I40" s="256">
        <f t="shared" ref="I40:I73" si="12">C40*E40*F40*16.5</f>
        <v>198</v>
      </c>
      <c r="J40" s="256">
        <f t="shared" ref="J40:J73" si="13">I40</f>
        <v>198</v>
      </c>
      <c r="K40" s="256"/>
      <c r="L40" s="256"/>
      <c r="M40" s="256"/>
      <c r="N40" s="256"/>
      <c r="O40" s="256"/>
      <c r="P40" s="256"/>
      <c r="Q40" s="256"/>
      <c r="R40" s="257" t="s">
        <v>386</v>
      </c>
      <c r="S40" s="232"/>
      <c r="T40" s="232"/>
      <c r="U40" s="232"/>
      <c r="V40" s="232"/>
      <c r="W40" s="232"/>
      <c r="X40" s="164"/>
      <c r="Y40" s="164"/>
      <c r="Z40" s="164"/>
    </row>
    <row r="41" spans="1:26" ht="15.75" customHeight="1">
      <c r="A41" s="252" t="s">
        <v>387</v>
      </c>
      <c r="B41" s="246" t="s">
        <v>388</v>
      </c>
      <c r="C41" s="248">
        <v>5</v>
      </c>
      <c r="D41" s="248">
        <v>1</v>
      </c>
      <c r="E41" s="248">
        <v>1</v>
      </c>
      <c r="F41" s="248">
        <v>1</v>
      </c>
      <c r="G41" s="248">
        <v>70</v>
      </c>
      <c r="H41" s="248">
        <f t="shared" si="11"/>
        <v>350</v>
      </c>
      <c r="I41" s="52">
        <f t="shared" si="12"/>
        <v>82.5</v>
      </c>
      <c r="J41" s="249">
        <f t="shared" si="13"/>
        <v>82.5</v>
      </c>
      <c r="K41" s="249"/>
      <c r="L41" s="249"/>
      <c r="M41" s="249"/>
      <c r="N41" s="249"/>
      <c r="O41" s="249"/>
      <c r="P41" s="249"/>
      <c r="Q41" s="249"/>
      <c r="R41" s="250" t="s">
        <v>389</v>
      </c>
      <c r="S41" s="232"/>
      <c r="T41" s="232"/>
      <c r="U41" s="232"/>
      <c r="V41" s="232"/>
      <c r="W41" s="232"/>
      <c r="X41" s="164"/>
      <c r="Y41" s="164"/>
      <c r="Z41" s="164"/>
    </row>
    <row r="42" spans="1:26" ht="15.75" customHeight="1">
      <c r="A42" s="251" t="s">
        <v>390</v>
      </c>
      <c r="B42" s="246" t="s">
        <v>391</v>
      </c>
      <c r="C42" s="248">
        <v>5</v>
      </c>
      <c r="D42" s="248">
        <v>1</v>
      </c>
      <c r="E42" s="248">
        <v>3</v>
      </c>
      <c r="F42" s="248">
        <v>1</v>
      </c>
      <c r="G42" s="248">
        <v>120</v>
      </c>
      <c r="H42" s="248">
        <f t="shared" si="11"/>
        <v>600</v>
      </c>
      <c r="I42" s="52">
        <f t="shared" si="12"/>
        <v>247.5</v>
      </c>
      <c r="J42" s="249">
        <f t="shared" si="13"/>
        <v>247.5</v>
      </c>
      <c r="K42" s="249"/>
      <c r="L42" s="249"/>
      <c r="M42" s="249"/>
      <c r="N42" s="249"/>
      <c r="O42" s="249"/>
      <c r="P42" s="249"/>
      <c r="Q42" s="249"/>
      <c r="R42" s="250" t="s">
        <v>386</v>
      </c>
      <c r="S42" s="232"/>
      <c r="T42" s="232"/>
      <c r="U42" s="232"/>
      <c r="V42" s="232"/>
      <c r="W42" s="232"/>
      <c r="X42" s="164"/>
      <c r="Y42" s="164"/>
      <c r="Z42" s="164"/>
    </row>
    <row r="43" spans="1:26" ht="15.75" customHeight="1">
      <c r="A43" s="252" t="s">
        <v>392</v>
      </c>
      <c r="B43" s="246" t="s">
        <v>393</v>
      </c>
      <c r="C43" s="248">
        <v>3</v>
      </c>
      <c r="D43" s="248">
        <v>1</v>
      </c>
      <c r="E43" s="248">
        <v>2</v>
      </c>
      <c r="F43" s="248">
        <v>1.3</v>
      </c>
      <c r="G43" s="248">
        <v>120</v>
      </c>
      <c r="H43" s="248">
        <f t="shared" si="11"/>
        <v>360</v>
      </c>
      <c r="I43" s="52">
        <f t="shared" si="12"/>
        <v>128.70000000000002</v>
      </c>
      <c r="J43" s="249">
        <f t="shared" si="13"/>
        <v>128.70000000000002</v>
      </c>
      <c r="K43" s="249"/>
      <c r="L43" s="249"/>
      <c r="M43" s="249"/>
      <c r="N43" s="249"/>
      <c r="O43" s="249"/>
      <c r="P43" s="249"/>
      <c r="Q43" s="249"/>
      <c r="R43" s="250" t="s">
        <v>394</v>
      </c>
      <c r="S43" s="232"/>
      <c r="T43" s="232"/>
      <c r="U43" s="232"/>
      <c r="V43" s="232"/>
      <c r="W43" s="232"/>
      <c r="X43" s="164"/>
      <c r="Y43" s="164"/>
      <c r="Z43" s="164"/>
    </row>
    <row r="44" spans="1:26" ht="13.5" customHeight="1">
      <c r="A44" s="251" t="s">
        <v>395</v>
      </c>
      <c r="B44" s="246" t="s">
        <v>396</v>
      </c>
      <c r="C44" s="248">
        <v>3</v>
      </c>
      <c r="D44" s="248">
        <v>1</v>
      </c>
      <c r="E44" s="248">
        <v>1</v>
      </c>
      <c r="F44" s="248">
        <v>1</v>
      </c>
      <c r="G44" s="248">
        <v>60</v>
      </c>
      <c r="H44" s="248">
        <f t="shared" si="11"/>
        <v>180</v>
      </c>
      <c r="I44" s="52">
        <f t="shared" si="12"/>
        <v>49.5</v>
      </c>
      <c r="J44" s="249">
        <f t="shared" si="13"/>
        <v>49.5</v>
      </c>
      <c r="K44" s="249"/>
      <c r="L44" s="249"/>
      <c r="M44" s="249"/>
      <c r="N44" s="249"/>
      <c r="O44" s="249"/>
      <c r="P44" s="249"/>
      <c r="Q44" s="249"/>
      <c r="R44" s="54" t="s">
        <v>397</v>
      </c>
      <c r="S44" s="232"/>
      <c r="T44" s="232"/>
      <c r="U44" s="232"/>
      <c r="V44" s="232"/>
      <c r="W44" s="232"/>
      <c r="X44" s="164"/>
      <c r="Y44" s="164"/>
      <c r="Z44" s="164"/>
    </row>
    <row r="45" spans="1:26" ht="15.75" customHeight="1">
      <c r="A45" s="252" t="s">
        <v>398</v>
      </c>
      <c r="B45" s="246" t="s">
        <v>388</v>
      </c>
      <c r="C45" s="248">
        <v>4</v>
      </c>
      <c r="D45" s="248">
        <v>1</v>
      </c>
      <c r="E45" s="248">
        <v>15</v>
      </c>
      <c r="F45" s="248">
        <v>1</v>
      </c>
      <c r="G45" s="248">
        <v>1294</v>
      </c>
      <c r="H45" s="248">
        <f t="shared" si="11"/>
        <v>5176</v>
      </c>
      <c r="I45" s="52">
        <f t="shared" si="12"/>
        <v>990</v>
      </c>
      <c r="J45" s="249">
        <f t="shared" si="13"/>
        <v>990</v>
      </c>
      <c r="K45" s="249"/>
      <c r="L45" s="249"/>
      <c r="M45" s="249"/>
      <c r="N45" s="249"/>
      <c r="O45" s="249"/>
      <c r="P45" s="249"/>
      <c r="Q45" s="249"/>
      <c r="R45" s="250" t="s">
        <v>399</v>
      </c>
      <c r="S45" s="232"/>
      <c r="T45" s="232"/>
      <c r="U45" s="232"/>
      <c r="V45" s="232"/>
      <c r="W45" s="232"/>
      <c r="X45" s="164"/>
      <c r="Y45" s="164"/>
      <c r="Z45" s="164"/>
    </row>
    <row r="46" spans="1:26" ht="15.75" customHeight="1">
      <c r="A46" s="251" t="s">
        <v>400</v>
      </c>
      <c r="B46" s="246" t="s">
        <v>401</v>
      </c>
      <c r="C46" s="248">
        <v>3</v>
      </c>
      <c r="D46" s="248">
        <v>1</v>
      </c>
      <c r="E46" s="248">
        <v>8</v>
      </c>
      <c r="F46" s="248">
        <v>1</v>
      </c>
      <c r="G46" s="248">
        <v>500</v>
      </c>
      <c r="H46" s="248">
        <f t="shared" si="11"/>
        <v>1500</v>
      </c>
      <c r="I46" s="52">
        <f t="shared" si="12"/>
        <v>396</v>
      </c>
      <c r="J46" s="249">
        <f t="shared" si="13"/>
        <v>396</v>
      </c>
      <c r="K46" s="249"/>
      <c r="L46" s="249"/>
      <c r="M46" s="249"/>
      <c r="N46" s="249"/>
      <c r="O46" s="249"/>
      <c r="P46" s="249"/>
      <c r="Q46" s="249"/>
      <c r="R46" s="250" t="s">
        <v>402</v>
      </c>
      <c r="S46" s="232"/>
      <c r="T46" s="232"/>
      <c r="U46" s="232"/>
      <c r="V46" s="232"/>
      <c r="W46" s="232"/>
      <c r="X46" s="164"/>
      <c r="Y46" s="164"/>
      <c r="Z46" s="164"/>
    </row>
    <row r="47" spans="1:26" ht="15.75" customHeight="1">
      <c r="A47" s="252" t="s">
        <v>403</v>
      </c>
      <c r="B47" s="246" t="s">
        <v>360</v>
      </c>
      <c r="C47" s="248">
        <v>3</v>
      </c>
      <c r="D47" s="248">
        <v>1</v>
      </c>
      <c r="E47" s="248">
        <v>1</v>
      </c>
      <c r="F47" s="248">
        <v>1</v>
      </c>
      <c r="G47" s="248">
        <v>20</v>
      </c>
      <c r="H47" s="248">
        <f t="shared" si="11"/>
        <v>60</v>
      </c>
      <c r="I47" s="52">
        <f t="shared" si="12"/>
        <v>49.5</v>
      </c>
      <c r="J47" s="249">
        <f t="shared" si="13"/>
        <v>49.5</v>
      </c>
      <c r="K47" s="249"/>
      <c r="L47" s="249"/>
      <c r="M47" s="249"/>
      <c r="N47" s="249"/>
      <c r="O47" s="249"/>
      <c r="P47" s="249"/>
      <c r="Q47" s="249"/>
      <c r="R47" s="250" t="s">
        <v>404</v>
      </c>
      <c r="S47" s="232"/>
      <c r="T47" s="232"/>
      <c r="U47" s="232"/>
      <c r="V47" s="232"/>
      <c r="W47" s="232"/>
      <c r="X47" s="164"/>
      <c r="Y47" s="164"/>
      <c r="Z47" s="164"/>
    </row>
    <row r="48" spans="1:26" ht="13.5" customHeight="1">
      <c r="A48" s="251" t="s">
        <v>405</v>
      </c>
      <c r="B48" s="246" t="s">
        <v>406</v>
      </c>
      <c r="C48" s="248">
        <v>3</v>
      </c>
      <c r="D48" s="248">
        <v>1</v>
      </c>
      <c r="E48" s="248">
        <v>1</v>
      </c>
      <c r="F48" s="248">
        <v>1</v>
      </c>
      <c r="G48" s="248">
        <v>50</v>
      </c>
      <c r="H48" s="248">
        <f t="shared" si="11"/>
        <v>150</v>
      </c>
      <c r="I48" s="52">
        <f t="shared" si="12"/>
        <v>49.5</v>
      </c>
      <c r="J48" s="249">
        <f t="shared" si="13"/>
        <v>49.5</v>
      </c>
      <c r="K48" s="249"/>
      <c r="L48" s="249"/>
      <c r="M48" s="249"/>
      <c r="N48" s="249"/>
      <c r="O48" s="249"/>
      <c r="P48" s="249"/>
      <c r="Q48" s="249"/>
      <c r="R48" s="54" t="s">
        <v>407</v>
      </c>
      <c r="S48" s="232"/>
      <c r="T48" s="232"/>
      <c r="U48" s="232"/>
      <c r="V48" s="232"/>
      <c r="W48" s="232"/>
      <c r="X48" s="164"/>
      <c r="Y48" s="164"/>
      <c r="Z48" s="164"/>
    </row>
    <row r="49" spans="1:26" ht="15.75" customHeight="1">
      <c r="A49" s="252" t="s">
        <v>408</v>
      </c>
      <c r="B49" s="246" t="s">
        <v>409</v>
      </c>
      <c r="C49" s="248">
        <v>3</v>
      </c>
      <c r="D49" s="248">
        <v>1</v>
      </c>
      <c r="E49" s="248">
        <v>1</v>
      </c>
      <c r="F49" s="248">
        <v>1</v>
      </c>
      <c r="G49" s="248">
        <v>88</v>
      </c>
      <c r="H49" s="248">
        <f t="shared" si="11"/>
        <v>264</v>
      </c>
      <c r="I49" s="52">
        <f t="shared" si="12"/>
        <v>49.5</v>
      </c>
      <c r="J49" s="249">
        <f t="shared" si="13"/>
        <v>49.5</v>
      </c>
      <c r="K49" s="249"/>
      <c r="L49" s="249"/>
      <c r="M49" s="249"/>
      <c r="N49" s="249"/>
      <c r="O49" s="249"/>
      <c r="P49" s="249"/>
      <c r="Q49" s="249"/>
      <c r="R49" s="54" t="s">
        <v>410</v>
      </c>
      <c r="S49" s="232"/>
      <c r="T49" s="232"/>
      <c r="U49" s="232"/>
      <c r="V49" s="232"/>
      <c r="W49" s="232"/>
      <c r="X49" s="164"/>
      <c r="Y49" s="164"/>
      <c r="Z49" s="164"/>
    </row>
    <row r="50" spans="1:26" ht="15" customHeight="1">
      <c r="A50" s="251" t="s">
        <v>411</v>
      </c>
      <c r="B50" s="246" t="s">
        <v>412</v>
      </c>
      <c r="C50" s="248">
        <v>2</v>
      </c>
      <c r="D50" s="248">
        <v>1</v>
      </c>
      <c r="E50" s="248">
        <v>1</v>
      </c>
      <c r="F50" s="248">
        <v>1</v>
      </c>
      <c r="G50" s="248">
        <v>30</v>
      </c>
      <c r="H50" s="248">
        <f t="shared" si="11"/>
        <v>60</v>
      </c>
      <c r="I50" s="52">
        <f t="shared" si="12"/>
        <v>33</v>
      </c>
      <c r="J50" s="249">
        <f t="shared" si="13"/>
        <v>33</v>
      </c>
      <c r="K50" s="249"/>
      <c r="L50" s="249"/>
      <c r="M50" s="249"/>
      <c r="N50" s="249"/>
      <c r="O50" s="249"/>
      <c r="P50" s="249"/>
      <c r="Q50" s="249"/>
      <c r="R50" s="250" t="s">
        <v>413</v>
      </c>
      <c r="S50" s="232"/>
      <c r="T50" s="232"/>
      <c r="U50" s="232"/>
      <c r="V50" s="232"/>
      <c r="W50" s="232"/>
      <c r="X50" s="164"/>
      <c r="Y50" s="164"/>
      <c r="Z50" s="164"/>
    </row>
    <row r="51" spans="1:26" ht="15.75" customHeight="1">
      <c r="A51" s="252" t="s">
        <v>414</v>
      </c>
      <c r="B51" s="246" t="s">
        <v>346</v>
      </c>
      <c r="C51" s="248">
        <v>4</v>
      </c>
      <c r="D51" s="248">
        <v>1</v>
      </c>
      <c r="E51" s="248">
        <v>6</v>
      </c>
      <c r="F51" s="248">
        <v>1</v>
      </c>
      <c r="G51" s="248">
        <v>348</v>
      </c>
      <c r="H51" s="248">
        <f t="shared" si="11"/>
        <v>1392</v>
      </c>
      <c r="I51" s="52">
        <f t="shared" si="12"/>
        <v>396</v>
      </c>
      <c r="J51" s="249">
        <f t="shared" si="13"/>
        <v>396</v>
      </c>
      <c r="K51" s="249"/>
      <c r="L51" s="249"/>
      <c r="M51" s="249"/>
      <c r="N51" s="249"/>
      <c r="O51" s="249"/>
      <c r="P51" s="249"/>
      <c r="Q51" s="249"/>
      <c r="R51" s="250" t="s">
        <v>415</v>
      </c>
      <c r="S51" s="232"/>
      <c r="T51" s="232"/>
      <c r="U51" s="232"/>
      <c r="V51" s="232"/>
      <c r="W51" s="232"/>
      <c r="X51" s="164"/>
      <c r="Y51" s="164"/>
      <c r="Z51" s="164"/>
    </row>
    <row r="52" spans="1:26" ht="15.75" customHeight="1">
      <c r="A52" s="251" t="s">
        <v>416</v>
      </c>
      <c r="B52" s="246" t="s">
        <v>417</v>
      </c>
      <c r="C52" s="248">
        <v>2</v>
      </c>
      <c r="D52" s="248">
        <v>1</v>
      </c>
      <c r="E52" s="248">
        <v>5</v>
      </c>
      <c r="F52" s="248">
        <v>2</v>
      </c>
      <c r="G52" s="248">
        <v>296</v>
      </c>
      <c r="H52" s="248">
        <f t="shared" si="11"/>
        <v>592</v>
      </c>
      <c r="I52" s="52">
        <f t="shared" si="12"/>
        <v>330</v>
      </c>
      <c r="J52" s="249">
        <f t="shared" si="13"/>
        <v>330</v>
      </c>
      <c r="K52" s="249"/>
      <c r="L52" s="249"/>
      <c r="M52" s="249"/>
      <c r="N52" s="249"/>
      <c r="O52" s="249"/>
      <c r="P52" s="249"/>
      <c r="Q52" s="249"/>
      <c r="R52" s="250" t="s">
        <v>418</v>
      </c>
      <c r="S52" s="232"/>
      <c r="T52" s="232"/>
      <c r="U52" s="232"/>
      <c r="V52" s="232"/>
      <c r="W52" s="232"/>
      <c r="X52" s="164"/>
      <c r="Y52" s="164"/>
      <c r="Z52" s="164"/>
    </row>
    <row r="53" spans="1:26" ht="15.75" customHeight="1">
      <c r="A53" s="252" t="s">
        <v>419</v>
      </c>
      <c r="B53" s="246" t="s">
        <v>360</v>
      </c>
      <c r="C53" s="248">
        <v>3</v>
      </c>
      <c r="D53" s="248">
        <v>1</v>
      </c>
      <c r="E53" s="248">
        <v>13</v>
      </c>
      <c r="F53" s="248">
        <v>1.3</v>
      </c>
      <c r="G53" s="248">
        <v>973</v>
      </c>
      <c r="H53" s="248">
        <f t="shared" si="11"/>
        <v>2919</v>
      </c>
      <c r="I53" s="52">
        <f t="shared" si="12"/>
        <v>836.55000000000007</v>
      </c>
      <c r="J53" s="249">
        <f t="shared" si="13"/>
        <v>836.55000000000007</v>
      </c>
      <c r="K53" s="249"/>
      <c r="L53" s="249"/>
      <c r="M53" s="249"/>
      <c r="N53" s="249"/>
      <c r="O53" s="249"/>
      <c r="P53" s="249"/>
      <c r="Q53" s="249"/>
      <c r="R53" s="250" t="s">
        <v>420</v>
      </c>
      <c r="S53" s="232"/>
      <c r="T53" s="232"/>
      <c r="U53" s="232"/>
      <c r="V53" s="232"/>
      <c r="W53" s="232"/>
      <c r="X53" s="164"/>
      <c r="Y53" s="164"/>
      <c r="Z53" s="164"/>
    </row>
    <row r="54" spans="1:26" ht="15" customHeight="1">
      <c r="A54" s="251" t="s">
        <v>421</v>
      </c>
      <c r="B54" s="246" t="s">
        <v>422</v>
      </c>
      <c r="C54" s="248">
        <v>3</v>
      </c>
      <c r="D54" s="248">
        <v>1</v>
      </c>
      <c r="E54" s="248">
        <v>1</v>
      </c>
      <c r="F54" s="248">
        <v>1</v>
      </c>
      <c r="G54" s="248">
        <v>88</v>
      </c>
      <c r="H54" s="248">
        <f t="shared" si="11"/>
        <v>264</v>
      </c>
      <c r="I54" s="52">
        <f t="shared" si="12"/>
        <v>49.5</v>
      </c>
      <c r="J54" s="249">
        <f t="shared" si="13"/>
        <v>49.5</v>
      </c>
      <c r="K54" s="249"/>
      <c r="L54" s="249"/>
      <c r="M54" s="249"/>
      <c r="N54" s="249"/>
      <c r="O54" s="249"/>
      <c r="P54" s="249"/>
      <c r="Q54" s="249"/>
      <c r="R54" s="250" t="s">
        <v>423</v>
      </c>
      <c r="S54" s="232"/>
      <c r="T54" s="232"/>
      <c r="U54" s="232"/>
      <c r="V54" s="232"/>
      <c r="W54" s="232"/>
      <c r="X54" s="164"/>
      <c r="Y54" s="164"/>
      <c r="Z54" s="164"/>
    </row>
    <row r="55" spans="1:26" ht="15" customHeight="1">
      <c r="A55" s="252" t="s">
        <v>424</v>
      </c>
      <c r="B55" s="246" t="s">
        <v>425</v>
      </c>
      <c r="C55" s="248">
        <v>4</v>
      </c>
      <c r="D55" s="248">
        <v>1</v>
      </c>
      <c r="E55" s="248">
        <v>1</v>
      </c>
      <c r="F55" s="248">
        <v>0.8</v>
      </c>
      <c r="G55" s="248">
        <v>8</v>
      </c>
      <c r="H55" s="248">
        <f t="shared" si="11"/>
        <v>32</v>
      </c>
      <c r="I55" s="52">
        <f t="shared" si="12"/>
        <v>52.800000000000004</v>
      </c>
      <c r="J55" s="249">
        <f t="shared" si="13"/>
        <v>52.800000000000004</v>
      </c>
      <c r="K55" s="249"/>
      <c r="L55" s="249"/>
      <c r="M55" s="249"/>
      <c r="N55" s="249"/>
      <c r="O55" s="249"/>
      <c r="P55" s="249"/>
      <c r="Q55" s="249"/>
      <c r="R55" s="250" t="s">
        <v>426</v>
      </c>
      <c r="S55" s="232"/>
      <c r="T55" s="232"/>
      <c r="U55" s="232"/>
      <c r="V55" s="232"/>
      <c r="W55" s="232"/>
      <c r="X55" s="164"/>
      <c r="Y55" s="164"/>
      <c r="Z55" s="164"/>
    </row>
    <row r="56" spans="1:26" ht="15" customHeight="1">
      <c r="A56" s="251" t="s">
        <v>427</v>
      </c>
      <c r="B56" s="246" t="s">
        <v>349</v>
      </c>
      <c r="C56" s="248">
        <v>3</v>
      </c>
      <c r="D56" s="248">
        <v>1</v>
      </c>
      <c r="E56" s="248">
        <v>1</v>
      </c>
      <c r="F56" s="248">
        <v>0.8</v>
      </c>
      <c r="G56" s="248">
        <v>8</v>
      </c>
      <c r="H56" s="248">
        <f t="shared" si="11"/>
        <v>24</v>
      </c>
      <c r="I56" s="52">
        <f t="shared" si="12"/>
        <v>39.600000000000009</v>
      </c>
      <c r="J56" s="249">
        <f t="shared" si="13"/>
        <v>39.600000000000009</v>
      </c>
      <c r="K56" s="249"/>
      <c r="L56" s="249"/>
      <c r="M56" s="249"/>
      <c r="N56" s="249"/>
      <c r="O56" s="249"/>
      <c r="P56" s="249"/>
      <c r="Q56" s="249"/>
      <c r="R56" s="250" t="s">
        <v>426</v>
      </c>
      <c r="S56" s="232"/>
      <c r="T56" s="232"/>
      <c r="U56" s="232"/>
      <c r="V56" s="232"/>
      <c r="W56" s="232"/>
      <c r="X56" s="164"/>
      <c r="Y56" s="164"/>
      <c r="Z56" s="164"/>
    </row>
    <row r="57" spans="1:26" ht="15.75" customHeight="1">
      <c r="A57" s="252" t="s">
        <v>428</v>
      </c>
      <c r="B57" s="246" t="s">
        <v>355</v>
      </c>
      <c r="C57" s="248">
        <v>5</v>
      </c>
      <c r="D57" s="248">
        <v>1</v>
      </c>
      <c r="E57" s="248">
        <v>2</v>
      </c>
      <c r="F57" s="248">
        <v>1</v>
      </c>
      <c r="G57" s="248">
        <v>113</v>
      </c>
      <c r="H57" s="248">
        <f t="shared" si="11"/>
        <v>565</v>
      </c>
      <c r="I57" s="52">
        <f t="shared" si="12"/>
        <v>165</v>
      </c>
      <c r="J57" s="249">
        <f t="shared" si="13"/>
        <v>165</v>
      </c>
      <c r="K57" s="249"/>
      <c r="L57" s="249"/>
      <c r="M57" s="249"/>
      <c r="N57" s="249"/>
      <c r="O57" s="249"/>
      <c r="P57" s="249"/>
      <c r="Q57" s="249"/>
      <c r="R57" s="250" t="s">
        <v>429</v>
      </c>
      <c r="S57" s="232"/>
      <c r="T57" s="232"/>
      <c r="U57" s="232"/>
      <c r="V57" s="232"/>
      <c r="W57" s="232"/>
      <c r="X57" s="164"/>
      <c r="Y57" s="164"/>
      <c r="Z57" s="164"/>
    </row>
    <row r="58" spans="1:26" ht="15.75" customHeight="1">
      <c r="A58" s="251" t="s">
        <v>430</v>
      </c>
      <c r="B58" s="246" t="s">
        <v>431</v>
      </c>
      <c r="C58" s="248">
        <v>5</v>
      </c>
      <c r="D58" s="248">
        <v>1</v>
      </c>
      <c r="E58" s="248">
        <v>2</v>
      </c>
      <c r="F58" s="248">
        <v>1</v>
      </c>
      <c r="G58" s="248">
        <v>113</v>
      </c>
      <c r="H58" s="248">
        <f t="shared" si="11"/>
        <v>565</v>
      </c>
      <c r="I58" s="52">
        <f t="shared" si="12"/>
        <v>165</v>
      </c>
      <c r="J58" s="249">
        <f t="shared" si="13"/>
        <v>165</v>
      </c>
      <c r="K58" s="249"/>
      <c r="L58" s="249"/>
      <c r="M58" s="249"/>
      <c r="N58" s="249"/>
      <c r="O58" s="249"/>
      <c r="P58" s="249"/>
      <c r="Q58" s="249"/>
      <c r="R58" s="250" t="s">
        <v>429</v>
      </c>
      <c r="S58" s="232"/>
      <c r="T58" s="232"/>
      <c r="U58" s="232"/>
      <c r="V58" s="232"/>
      <c r="W58" s="232"/>
      <c r="X58" s="164"/>
      <c r="Y58" s="164"/>
      <c r="Z58" s="164"/>
    </row>
    <row r="59" spans="1:26" ht="15.75" customHeight="1">
      <c r="A59" s="252" t="s">
        <v>432</v>
      </c>
      <c r="B59" s="246" t="s">
        <v>433</v>
      </c>
      <c r="C59" s="248">
        <v>4</v>
      </c>
      <c r="D59" s="248">
        <v>1</v>
      </c>
      <c r="E59" s="248">
        <v>2</v>
      </c>
      <c r="F59" s="248">
        <v>1</v>
      </c>
      <c r="G59" s="248">
        <v>113</v>
      </c>
      <c r="H59" s="248">
        <f t="shared" si="11"/>
        <v>452</v>
      </c>
      <c r="I59" s="52">
        <f t="shared" si="12"/>
        <v>132</v>
      </c>
      <c r="J59" s="249">
        <f t="shared" si="13"/>
        <v>132</v>
      </c>
      <c r="K59" s="249"/>
      <c r="L59" s="249"/>
      <c r="M59" s="249"/>
      <c r="N59" s="249"/>
      <c r="O59" s="249"/>
      <c r="P59" s="249"/>
      <c r="Q59" s="249"/>
      <c r="R59" s="250" t="s">
        <v>429</v>
      </c>
      <c r="S59" s="232"/>
      <c r="T59" s="232"/>
      <c r="U59" s="232"/>
      <c r="V59" s="232"/>
      <c r="W59" s="232"/>
      <c r="X59" s="164"/>
      <c r="Y59" s="164"/>
      <c r="Z59" s="164"/>
    </row>
    <row r="60" spans="1:26" ht="15.75" customHeight="1">
      <c r="A60" s="251" t="s">
        <v>434</v>
      </c>
      <c r="B60" s="246" t="s">
        <v>433</v>
      </c>
      <c r="C60" s="248">
        <v>4</v>
      </c>
      <c r="D60" s="248">
        <v>1</v>
      </c>
      <c r="E60" s="248">
        <v>1</v>
      </c>
      <c r="F60" s="248">
        <v>2</v>
      </c>
      <c r="G60" s="248">
        <v>27</v>
      </c>
      <c r="H60" s="248">
        <f t="shared" si="11"/>
        <v>108</v>
      </c>
      <c r="I60" s="52">
        <f t="shared" si="12"/>
        <v>132</v>
      </c>
      <c r="J60" s="249">
        <f t="shared" si="13"/>
        <v>132</v>
      </c>
      <c r="K60" s="249"/>
      <c r="L60" s="249"/>
      <c r="M60" s="249"/>
      <c r="N60" s="249"/>
      <c r="O60" s="249"/>
      <c r="P60" s="249"/>
      <c r="Q60" s="249"/>
      <c r="R60" s="250" t="s">
        <v>435</v>
      </c>
      <c r="S60" s="232"/>
      <c r="T60" s="232"/>
      <c r="U60" s="232"/>
      <c r="V60" s="232"/>
      <c r="W60" s="232"/>
      <c r="X60" s="164"/>
      <c r="Y60" s="164"/>
      <c r="Z60" s="164"/>
    </row>
    <row r="61" spans="1:26" ht="15.75" customHeight="1">
      <c r="A61" s="252" t="s">
        <v>436</v>
      </c>
      <c r="B61" s="246" t="s">
        <v>437</v>
      </c>
      <c r="C61" s="248">
        <v>5</v>
      </c>
      <c r="D61" s="248">
        <v>1</v>
      </c>
      <c r="E61" s="248">
        <v>1</v>
      </c>
      <c r="F61" s="248">
        <v>2</v>
      </c>
      <c r="G61" s="248">
        <v>27</v>
      </c>
      <c r="H61" s="248">
        <f t="shared" si="11"/>
        <v>135</v>
      </c>
      <c r="I61" s="52">
        <f t="shared" si="12"/>
        <v>165</v>
      </c>
      <c r="J61" s="249">
        <f t="shared" si="13"/>
        <v>165</v>
      </c>
      <c r="K61" s="249"/>
      <c r="L61" s="249"/>
      <c r="M61" s="249"/>
      <c r="N61" s="249"/>
      <c r="O61" s="249"/>
      <c r="P61" s="249"/>
      <c r="Q61" s="249"/>
      <c r="R61" s="250" t="s">
        <v>435</v>
      </c>
      <c r="S61" s="232"/>
      <c r="T61" s="232"/>
      <c r="U61" s="232"/>
      <c r="V61" s="232"/>
      <c r="W61" s="232"/>
      <c r="X61" s="164"/>
      <c r="Y61" s="164"/>
      <c r="Z61" s="164"/>
    </row>
    <row r="62" spans="1:26" ht="15.75" customHeight="1">
      <c r="A62" s="251" t="s">
        <v>438</v>
      </c>
      <c r="B62" s="246" t="s">
        <v>439</v>
      </c>
      <c r="C62" s="248">
        <v>3</v>
      </c>
      <c r="D62" s="248">
        <v>1</v>
      </c>
      <c r="E62" s="248">
        <v>1</v>
      </c>
      <c r="F62" s="248">
        <v>2</v>
      </c>
      <c r="G62" s="248">
        <v>27</v>
      </c>
      <c r="H62" s="248">
        <f t="shared" si="11"/>
        <v>81</v>
      </c>
      <c r="I62" s="52">
        <f t="shared" si="12"/>
        <v>99</v>
      </c>
      <c r="J62" s="249">
        <f t="shared" si="13"/>
        <v>99</v>
      </c>
      <c r="K62" s="249"/>
      <c r="L62" s="249"/>
      <c r="M62" s="249"/>
      <c r="N62" s="249"/>
      <c r="O62" s="249"/>
      <c r="P62" s="249"/>
      <c r="Q62" s="249"/>
      <c r="R62" s="250" t="s">
        <v>435</v>
      </c>
      <c r="S62" s="232"/>
      <c r="T62" s="232"/>
      <c r="U62" s="232"/>
      <c r="V62" s="232"/>
      <c r="W62" s="232"/>
      <c r="X62" s="164"/>
      <c r="Y62" s="164"/>
      <c r="Z62" s="164"/>
    </row>
    <row r="63" spans="1:26" ht="18" customHeight="1">
      <c r="A63" s="252" t="s">
        <v>440</v>
      </c>
      <c r="B63" s="258" t="s">
        <v>441</v>
      </c>
      <c r="C63" s="248">
        <v>3</v>
      </c>
      <c r="D63" s="248">
        <v>1</v>
      </c>
      <c r="E63" s="248">
        <v>1</v>
      </c>
      <c r="F63" s="248">
        <v>2</v>
      </c>
      <c r="G63" s="248">
        <v>27</v>
      </c>
      <c r="H63" s="248">
        <f t="shared" si="11"/>
        <v>81</v>
      </c>
      <c r="I63" s="52">
        <f t="shared" si="12"/>
        <v>99</v>
      </c>
      <c r="J63" s="249">
        <f t="shared" si="13"/>
        <v>99</v>
      </c>
      <c r="K63" s="249"/>
      <c r="L63" s="249"/>
      <c r="M63" s="249"/>
      <c r="N63" s="249"/>
      <c r="O63" s="249"/>
      <c r="P63" s="249"/>
      <c r="Q63" s="249"/>
      <c r="R63" s="250" t="s">
        <v>435</v>
      </c>
      <c r="S63" s="232"/>
      <c r="T63" s="232"/>
      <c r="U63" s="232"/>
      <c r="V63" s="232"/>
      <c r="W63" s="232"/>
      <c r="X63" s="164"/>
      <c r="Y63" s="164"/>
      <c r="Z63" s="164"/>
    </row>
    <row r="64" spans="1:26" ht="52">
      <c r="A64" s="729" t="s">
        <v>442</v>
      </c>
      <c r="B64" s="728" t="s">
        <v>443</v>
      </c>
      <c r="C64" s="248">
        <v>3</v>
      </c>
      <c r="D64" s="248">
        <v>1</v>
      </c>
      <c r="E64" s="248">
        <v>2</v>
      </c>
      <c r="F64" s="248">
        <v>1</v>
      </c>
      <c r="G64" s="248">
        <v>48</v>
      </c>
      <c r="H64" s="248">
        <f t="shared" si="11"/>
        <v>144</v>
      </c>
      <c r="I64" s="52">
        <f t="shared" si="12"/>
        <v>99</v>
      </c>
      <c r="J64" s="52">
        <f t="shared" si="13"/>
        <v>99</v>
      </c>
      <c r="K64" s="249"/>
      <c r="L64" s="249"/>
      <c r="M64" s="249"/>
      <c r="N64" s="249"/>
      <c r="O64" s="249"/>
      <c r="P64" s="249"/>
      <c r="Q64" s="249"/>
      <c r="R64" s="54" t="s">
        <v>444</v>
      </c>
      <c r="S64" s="232"/>
      <c r="T64" s="232"/>
      <c r="U64" s="232"/>
      <c r="V64" s="232"/>
      <c r="W64" s="232"/>
      <c r="X64" s="164"/>
      <c r="Y64" s="164"/>
      <c r="Z64" s="164"/>
    </row>
    <row r="65" spans="1:26" ht="15.75" customHeight="1">
      <c r="A65" s="252" t="s">
        <v>445</v>
      </c>
      <c r="B65" s="246" t="s">
        <v>446</v>
      </c>
      <c r="C65" s="248">
        <v>3</v>
      </c>
      <c r="D65" s="248">
        <v>1</v>
      </c>
      <c r="E65" s="248">
        <v>1</v>
      </c>
      <c r="F65" s="248">
        <v>1</v>
      </c>
      <c r="G65" s="248">
        <v>48</v>
      </c>
      <c r="H65" s="248">
        <f t="shared" si="11"/>
        <v>144</v>
      </c>
      <c r="I65" s="52">
        <f t="shared" si="12"/>
        <v>49.5</v>
      </c>
      <c r="J65" s="249">
        <f t="shared" si="13"/>
        <v>49.5</v>
      </c>
      <c r="K65" s="249"/>
      <c r="L65" s="249"/>
      <c r="M65" s="249"/>
      <c r="N65" s="249"/>
      <c r="O65" s="249"/>
      <c r="P65" s="249"/>
      <c r="Q65" s="249"/>
      <c r="R65" s="54" t="s">
        <v>444</v>
      </c>
      <c r="S65" s="232"/>
      <c r="T65" s="232"/>
      <c r="U65" s="232"/>
      <c r="V65" s="232"/>
      <c r="W65" s="232"/>
      <c r="X65" s="164"/>
      <c r="Y65" s="164"/>
      <c r="Z65" s="164"/>
    </row>
    <row r="66" spans="1:26" ht="15.75" customHeight="1">
      <c r="A66" s="251" t="s">
        <v>447</v>
      </c>
      <c r="B66" s="246" t="s">
        <v>377</v>
      </c>
      <c r="C66" s="248">
        <v>3</v>
      </c>
      <c r="D66" s="248">
        <v>1</v>
      </c>
      <c r="E66" s="248">
        <v>1</v>
      </c>
      <c r="F66" s="248">
        <v>1</v>
      </c>
      <c r="G66" s="248">
        <v>48</v>
      </c>
      <c r="H66" s="248">
        <f t="shared" si="11"/>
        <v>144</v>
      </c>
      <c r="I66" s="52">
        <f t="shared" si="12"/>
        <v>49.5</v>
      </c>
      <c r="J66" s="249">
        <f t="shared" si="13"/>
        <v>49.5</v>
      </c>
      <c r="K66" s="249"/>
      <c r="L66" s="249"/>
      <c r="M66" s="249"/>
      <c r="N66" s="249"/>
      <c r="O66" s="249"/>
      <c r="P66" s="249"/>
      <c r="Q66" s="249"/>
      <c r="R66" s="54" t="s">
        <v>444</v>
      </c>
      <c r="S66" s="232"/>
      <c r="T66" s="232"/>
      <c r="U66" s="232"/>
      <c r="V66" s="232"/>
      <c r="W66" s="232"/>
      <c r="X66" s="164"/>
      <c r="Y66" s="164"/>
      <c r="Z66" s="164"/>
    </row>
    <row r="67" spans="1:26" ht="15.75" customHeight="1">
      <c r="A67" s="252" t="s">
        <v>448</v>
      </c>
      <c r="B67" s="246" t="s">
        <v>449</v>
      </c>
      <c r="C67" s="248">
        <v>3</v>
      </c>
      <c r="D67" s="248">
        <v>1</v>
      </c>
      <c r="E67" s="248">
        <v>1</v>
      </c>
      <c r="F67" s="248">
        <v>1</v>
      </c>
      <c r="G67" s="248">
        <v>48</v>
      </c>
      <c r="H67" s="248">
        <f t="shared" si="11"/>
        <v>144</v>
      </c>
      <c r="I67" s="52">
        <f t="shared" si="12"/>
        <v>49.5</v>
      </c>
      <c r="J67" s="249">
        <f t="shared" si="13"/>
        <v>49.5</v>
      </c>
      <c r="K67" s="249"/>
      <c r="L67" s="249"/>
      <c r="M67" s="249"/>
      <c r="N67" s="249"/>
      <c r="O67" s="249"/>
      <c r="P67" s="249"/>
      <c r="Q67" s="249"/>
      <c r="R67" s="54" t="s">
        <v>444</v>
      </c>
      <c r="S67" s="232"/>
      <c r="T67" s="232"/>
      <c r="U67" s="232"/>
      <c r="V67" s="232"/>
      <c r="W67" s="232"/>
      <c r="X67" s="164"/>
      <c r="Y67" s="164"/>
      <c r="Z67" s="164"/>
    </row>
    <row r="68" spans="1:26" ht="15.75" customHeight="1">
      <c r="A68" s="251" t="s">
        <v>450</v>
      </c>
      <c r="B68" s="246" t="s">
        <v>449</v>
      </c>
      <c r="C68" s="248">
        <v>3</v>
      </c>
      <c r="D68" s="248">
        <v>1</v>
      </c>
      <c r="E68" s="248">
        <v>1</v>
      </c>
      <c r="F68" s="248">
        <v>2</v>
      </c>
      <c r="G68" s="248">
        <v>26</v>
      </c>
      <c r="H68" s="248">
        <f t="shared" si="11"/>
        <v>78</v>
      </c>
      <c r="I68" s="52">
        <f t="shared" si="12"/>
        <v>99</v>
      </c>
      <c r="J68" s="249">
        <f t="shared" si="13"/>
        <v>99</v>
      </c>
      <c r="K68" s="249"/>
      <c r="L68" s="249"/>
      <c r="M68" s="249"/>
      <c r="N68" s="249"/>
      <c r="O68" s="249"/>
      <c r="P68" s="249"/>
      <c r="Q68" s="249"/>
      <c r="R68" s="54" t="s">
        <v>451</v>
      </c>
      <c r="S68" s="232"/>
      <c r="T68" s="232"/>
      <c r="U68" s="232"/>
      <c r="V68" s="232"/>
      <c r="W68" s="232"/>
      <c r="X68" s="164"/>
      <c r="Y68" s="164"/>
      <c r="Z68" s="164"/>
    </row>
    <row r="69" spans="1:26" ht="15" customHeight="1">
      <c r="A69" s="252" t="s">
        <v>452</v>
      </c>
      <c r="B69" s="246" t="s">
        <v>453</v>
      </c>
      <c r="C69" s="248">
        <v>3</v>
      </c>
      <c r="D69" s="248"/>
      <c r="E69" s="248">
        <v>4</v>
      </c>
      <c r="F69" s="248">
        <v>1</v>
      </c>
      <c r="G69" s="248">
        <v>74</v>
      </c>
      <c r="H69" s="248">
        <f t="shared" si="11"/>
        <v>0</v>
      </c>
      <c r="I69" s="52">
        <f t="shared" si="12"/>
        <v>198</v>
      </c>
      <c r="J69" s="249">
        <f t="shared" si="13"/>
        <v>198</v>
      </c>
      <c r="K69" s="249"/>
      <c r="L69" s="249"/>
      <c r="M69" s="249"/>
      <c r="N69" s="249"/>
      <c r="O69" s="249"/>
      <c r="P69" s="249"/>
      <c r="Q69" s="249"/>
      <c r="R69" s="54" t="s">
        <v>454</v>
      </c>
      <c r="S69" s="232"/>
      <c r="T69" s="232"/>
      <c r="U69" s="232"/>
      <c r="V69" s="232"/>
      <c r="W69" s="232"/>
      <c r="X69" s="164"/>
      <c r="Y69" s="164"/>
      <c r="Z69" s="164"/>
    </row>
    <row r="70" spans="1:26" ht="15" customHeight="1">
      <c r="A70" s="251" t="s">
        <v>455</v>
      </c>
      <c r="B70" s="246" t="s">
        <v>456</v>
      </c>
      <c r="C70" s="248">
        <v>3</v>
      </c>
      <c r="D70" s="248">
        <v>1</v>
      </c>
      <c r="E70" s="248">
        <v>2</v>
      </c>
      <c r="F70" s="248">
        <v>1</v>
      </c>
      <c r="G70" s="248">
        <v>74</v>
      </c>
      <c r="H70" s="248">
        <f t="shared" si="11"/>
        <v>222</v>
      </c>
      <c r="I70" s="52">
        <f t="shared" si="12"/>
        <v>99</v>
      </c>
      <c r="J70" s="249">
        <f t="shared" si="13"/>
        <v>99</v>
      </c>
      <c r="K70" s="249"/>
      <c r="L70" s="249"/>
      <c r="M70" s="249"/>
      <c r="N70" s="249"/>
      <c r="O70" s="249"/>
      <c r="P70" s="249"/>
      <c r="Q70" s="249"/>
      <c r="R70" s="54" t="s">
        <v>454</v>
      </c>
      <c r="S70" s="232"/>
      <c r="T70" s="232"/>
      <c r="U70" s="232"/>
      <c r="V70" s="232"/>
      <c r="W70" s="232"/>
      <c r="X70" s="164"/>
      <c r="Y70" s="164"/>
      <c r="Z70" s="164"/>
    </row>
    <row r="71" spans="1:26" ht="15" customHeight="1">
      <c r="A71" s="252" t="s">
        <v>457</v>
      </c>
      <c r="B71" s="246" t="s">
        <v>446</v>
      </c>
      <c r="C71" s="248">
        <v>4</v>
      </c>
      <c r="D71" s="248">
        <v>1</v>
      </c>
      <c r="E71" s="248">
        <v>1</v>
      </c>
      <c r="F71" s="248">
        <v>2</v>
      </c>
      <c r="G71" s="248">
        <v>26</v>
      </c>
      <c r="H71" s="248">
        <f t="shared" si="11"/>
        <v>104</v>
      </c>
      <c r="I71" s="52">
        <f t="shared" si="12"/>
        <v>132</v>
      </c>
      <c r="J71" s="249">
        <f t="shared" si="13"/>
        <v>132</v>
      </c>
      <c r="K71" s="249"/>
      <c r="L71" s="249"/>
      <c r="M71" s="249"/>
      <c r="N71" s="249"/>
      <c r="O71" s="249"/>
      <c r="P71" s="249"/>
      <c r="Q71" s="249"/>
      <c r="R71" s="54" t="s">
        <v>451</v>
      </c>
      <c r="S71" s="232"/>
      <c r="T71" s="232"/>
      <c r="U71" s="232"/>
      <c r="V71" s="232"/>
      <c r="W71" s="232"/>
      <c r="X71" s="164"/>
      <c r="Y71" s="164"/>
      <c r="Z71" s="164"/>
    </row>
    <row r="72" spans="1:26" ht="26">
      <c r="A72" s="251" t="s">
        <v>458</v>
      </c>
      <c r="B72" s="246" t="s">
        <v>459</v>
      </c>
      <c r="C72" s="248">
        <v>3</v>
      </c>
      <c r="D72" s="248">
        <v>1</v>
      </c>
      <c r="E72" s="248">
        <v>1</v>
      </c>
      <c r="F72" s="248">
        <v>2</v>
      </c>
      <c r="G72" s="248">
        <v>26</v>
      </c>
      <c r="H72" s="248">
        <f t="shared" si="11"/>
        <v>78</v>
      </c>
      <c r="I72" s="52">
        <f t="shared" si="12"/>
        <v>99</v>
      </c>
      <c r="J72" s="249">
        <f t="shared" si="13"/>
        <v>99</v>
      </c>
      <c r="K72" s="249"/>
      <c r="L72" s="249"/>
      <c r="M72" s="249"/>
      <c r="N72" s="249"/>
      <c r="O72" s="249"/>
      <c r="P72" s="249"/>
      <c r="Q72" s="249"/>
      <c r="R72" s="54" t="s">
        <v>451</v>
      </c>
      <c r="S72" s="232"/>
      <c r="T72" s="232"/>
      <c r="U72" s="232"/>
      <c r="V72" s="232"/>
      <c r="W72" s="232"/>
      <c r="X72" s="164"/>
      <c r="Y72" s="164"/>
      <c r="Z72" s="164"/>
    </row>
    <row r="73" spans="1:26" ht="15" customHeight="1">
      <c r="A73" s="252" t="s">
        <v>460</v>
      </c>
      <c r="B73" s="246" t="s">
        <v>461</v>
      </c>
      <c r="C73" s="248">
        <v>3</v>
      </c>
      <c r="D73" s="248">
        <v>1</v>
      </c>
      <c r="E73" s="248">
        <v>1</v>
      </c>
      <c r="F73" s="248">
        <v>2</v>
      </c>
      <c r="G73" s="248">
        <v>26</v>
      </c>
      <c r="H73" s="248">
        <f t="shared" si="11"/>
        <v>78</v>
      </c>
      <c r="I73" s="52">
        <f t="shared" si="12"/>
        <v>99</v>
      </c>
      <c r="J73" s="249">
        <f t="shared" si="13"/>
        <v>99</v>
      </c>
      <c r="K73" s="249"/>
      <c r="L73" s="249"/>
      <c r="M73" s="249"/>
      <c r="N73" s="249"/>
      <c r="O73" s="249"/>
      <c r="P73" s="249"/>
      <c r="Q73" s="249"/>
      <c r="R73" s="54" t="s">
        <v>451</v>
      </c>
      <c r="S73" s="232"/>
      <c r="T73" s="232"/>
      <c r="U73" s="232"/>
      <c r="V73" s="232"/>
      <c r="W73" s="232"/>
      <c r="X73" s="164"/>
      <c r="Y73" s="164"/>
      <c r="Z73" s="164"/>
    </row>
    <row r="74" spans="1:26" ht="15.75" customHeight="1">
      <c r="A74" s="259" t="s">
        <v>462</v>
      </c>
      <c r="B74" s="733" t="s">
        <v>463</v>
      </c>
      <c r="C74" s="731">
        <v>0</v>
      </c>
      <c r="D74" s="224">
        <f t="shared" ref="D74:J74" si="14">SUM(D75:D79)</f>
        <v>0</v>
      </c>
      <c r="E74" s="224">
        <f t="shared" si="14"/>
        <v>0</v>
      </c>
      <c r="F74" s="224">
        <f t="shared" si="14"/>
        <v>0</v>
      </c>
      <c r="G74" s="224">
        <f t="shared" si="14"/>
        <v>0</v>
      </c>
      <c r="H74" s="224">
        <f t="shared" si="14"/>
        <v>0</v>
      </c>
      <c r="I74" s="224">
        <f t="shared" si="14"/>
        <v>0</v>
      </c>
      <c r="J74" s="224">
        <f t="shared" si="14"/>
        <v>0</v>
      </c>
      <c r="K74" s="249"/>
      <c r="L74" s="249"/>
      <c r="M74" s="249"/>
      <c r="N74" s="249"/>
      <c r="O74" s="249"/>
      <c r="P74" s="249"/>
      <c r="Q74" s="249"/>
      <c r="R74" s="250"/>
      <c r="S74" s="232"/>
      <c r="T74" s="232"/>
      <c r="U74" s="232"/>
      <c r="V74" s="232"/>
      <c r="W74" s="232"/>
      <c r="X74" s="164"/>
      <c r="Y74" s="164"/>
      <c r="Z74" s="164"/>
    </row>
    <row r="75" spans="1:26" ht="16.5" customHeight="1">
      <c r="A75" s="262" t="s">
        <v>464</v>
      </c>
      <c r="B75" s="263" t="s">
        <v>465</v>
      </c>
      <c r="C75" s="261"/>
      <c r="D75" s="248"/>
      <c r="E75" s="248"/>
      <c r="F75" s="248"/>
      <c r="G75" s="248"/>
      <c r="H75" s="248"/>
      <c r="I75" s="261"/>
      <c r="J75" s="249"/>
      <c r="K75" s="249"/>
      <c r="L75" s="249"/>
      <c r="M75" s="249"/>
      <c r="N75" s="249"/>
      <c r="O75" s="249"/>
      <c r="P75" s="249"/>
      <c r="Q75" s="249"/>
      <c r="R75" s="250"/>
      <c r="S75" s="232"/>
      <c r="T75" s="232"/>
      <c r="U75" s="232"/>
      <c r="V75" s="232"/>
      <c r="W75" s="232"/>
      <c r="X75" s="164"/>
      <c r="Y75" s="164"/>
      <c r="Z75" s="164"/>
    </row>
    <row r="76" spans="1:26" ht="16.5" customHeight="1">
      <c r="A76" s="262" t="s">
        <v>466</v>
      </c>
      <c r="B76" s="263" t="s">
        <v>467</v>
      </c>
      <c r="C76" s="261"/>
      <c r="D76" s="248"/>
      <c r="E76" s="248"/>
      <c r="F76" s="248"/>
      <c r="G76" s="248"/>
      <c r="H76" s="248"/>
      <c r="I76" s="261"/>
      <c r="J76" s="249"/>
      <c r="K76" s="249"/>
      <c r="L76" s="249"/>
      <c r="M76" s="249"/>
      <c r="N76" s="249"/>
      <c r="O76" s="249"/>
      <c r="P76" s="249"/>
      <c r="Q76" s="249"/>
      <c r="R76" s="250"/>
      <c r="S76" s="232"/>
      <c r="T76" s="232"/>
      <c r="U76" s="232"/>
      <c r="V76" s="232"/>
      <c r="W76" s="232"/>
      <c r="X76" s="164"/>
      <c r="Y76" s="164"/>
      <c r="Z76" s="164"/>
    </row>
    <row r="77" spans="1:26" ht="16.5" customHeight="1">
      <c r="A77" s="262" t="s">
        <v>468</v>
      </c>
      <c r="B77" s="263" t="s">
        <v>469</v>
      </c>
      <c r="C77" s="261"/>
      <c r="D77" s="248"/>
      <c r="E77" s="248"/>
      <c r="F77" s="248"/>
      <c r="G77" s="248"/>
      <c r="H77" s="248"/>
      <c r="I77" s="261"/>
      <c r="J77" s="249"/>
      <c r="K77" s="249"/>
      <c r="L77" s="249"/>
      <c r="M77" s="249"/>
      <c r="N77" s="249"/>
      <c r="O77" s="249"/>
      <c r="P77" s="249"/>
      <c r="Q77" s="249"/>
      <c r="R77" s="250"/>
      <c r="S77" s="232"/>
      <c r="T77" s="232"/>
      <c r="U77" s="232"/>
      <c r="V77" s="232"/>
      <c r="W77" s="232"/>
      <c r="X77" s="164"/>
      <c r="Y77" s="164"/>
      <c r="Z77" s="164"/>
    </row>
    <row r="78" spans="1:26" ht="15.75" customHeight="1">
      <c r="A78" s="262" t="s">
        <v>470</v>
      </c>
      <c r="B78" s="263" t="s">
        <v>471</v>
      </c>
      <c r="C78" s="261"/>
      <c r="D78" s="248"/>
      <c r="E78" s="248"/>
      <c r="F78" s="248"/>
      <c r="G78" s="248"/>
      <c r="H78" s="248"/>
      <c r="I78" s="261"/>
      <c r="J78" s="249"/>
      <c r="K78" s="249"/>
      <c r="L78" s="249"/>
      <c r="M78" s="249"/>
      <c r="N78" s="249"/>
      <c r="O78" s="249"/>
      <c r="P78" s="249"/>
      <c r="Q78" s="249"/>
      <c r="R78" s="250"/>
      <c r="S78" s="232"/>
      <c r="T78" s="232"/>
      <c r="U78" s="232"/>
      <c r="V78" s="232"/>
      <c r="W78" s="232"/>
      <c r="X78" s="164"/>
      <c r="Y78" s="164"/>
      <c r="Z78" s="164"/>
    </row>
    <row r="79" spans="1:26" ht="15.75" customHeight="1">
      <c r="A79" s="264" t="s">
        <v>472</v>
      </c>
      <c r="B79" s="263" t="s">
        <v>473</v>
      </c>
      <c r="C79" s="261"/>
      <c r="D79" s="248"/>
      <c r="E79" s="248"/>
      <c r="F79" s="248"/>
      <c r="G79" s="248"/>
      <c r="H79" s="248"/>
      <c r="I79" s="261"/>
      <c r="J79" s="249"/>
      <c r="K79" s="249"/>
      <c r="L79" s="249"/>
      <c r="M79" s="249"/>
      <c r="N79" s="249"/>
      <c r="O79" s="249"/>
      <c r="P79" s="249"/>
      <c r="Q79" s="249"/>
      <c r="R79" s="250"/>
      <c r="S79" s="232"/>
      <c r="T79" s="232"/>
      <c r="U79" s="232"/>
      <c r="V79" s="232"/>
      <c r="W79" s="232"/>
      <c r="X79" s="164"/>
      <c r="Y79" s="164"/>
      <c r="Z79" s="164"/>
    </row>
    <row r="80" spans="1:26" ht="15.75" customHeight="1">
      <c r="A80" s="219">
        <v>2</v>
      </c>
      <c r="B80" s="220" t="s">
        <v>474</v>
      </c>
      <c r="C80" s="731">
        <f>C81+C97</f>
        <v>39</v>
      </c>
      <c r="D80" s="224">
        <f t="shared" ref="D80:L80" si="15">D81+D97</f>
        <v>13</v>
      </c>
      <c r="E80" s="224">
        <f t="shared" si="15"/>
        <v>13</v>
      </c>
      <c r="F80" s="224">
        <f t="shared" si="15"/>
        <v>13</v>
      </c>
      <c r="G80" s="224">
        <f t="shared" si="15"/>
        <v>604</v>
      </c>
      <c r="H80" s="224">
        <f t="shared" si="15"/>
        <v>1560</v>
      </c>
      <c r="I80" s="224">
        <f t="shared" si="15"/>
        <v>3617.625</v>
      </c>
      <c r="J80" s="224">
        <f t="shared" si="15"/>
        <v>2638.375</v>
      </c>
      <c r="K80" s="224">
        <f t="shared" si="15"/>
        <v>332.125</v>
      </c>
      <c r="L80" s="224">
        <f t="shared" si="15"/>
        <v>647.125</v>
      </c>
      <c r="M80" s="224"/>
      <c r="N80" s="249"/>
      <c r="O80" s="249"/>
      <c r="P80" s="249"/>
      <c r="Q80" s="249"/>
      <c r="R80" s="250"/>
      <c r="S80" s="232"/>
      <c r="T80" s="232"/>
      <c r="U80" s="232"/>
      <c r="V80" s="232"/>
      <c r="W80" s="232"/>
      <c r="X80" s="164"/>
      <c r="Y80" s="164"/>
      <c r="Z80" s="164"/>
    </row>
    <row r="81" spans="1:26" ht="15.75" customHeight="1">
      <c r="A81" s="226" t="s">
        <v>325</v>
      </c>
      <c r="B81" s="227" t="s">
        <v>475</v>
      </c>
      <c r="C81" s="732">
        <f>C82+C88</f>
        <v>39</v>
      </c>
      <c r="D81" s="224">
        <f t="shared" ref="D81:L81" si="16">D82+D88</f>
        <v>13</v>
      </c>
      <c r="E81" s="224">
        <f t="shared" si="16"/>
        <v>13</v>
      </c>
      <c r="F81" s="224">
        <f t="shared" si="16"/>
        <v>13</v>
      </c>
      <c r="G81" s="224">
        <f t="shared" si="16"/>
        <v>520</v>
      </c>
      <c r="H81" s="224">
        <f t="shared" si="16"/>
        <v>1560</v>
      </c>
      <c r="I81" s="224">
        <f t="shared" si="16"/>
        <v>677.625</v>
      </c>
      <c r="J81" s="224">
        <f t="shared" si="16"/>
        <v>573.375</v>
      </c>
      <c r="K81" s="224">
        <f t="shared" si="16"/>
        <v>52.125</v>
      </c>
      <c r="L81" s="224">
        <f t="shared" si="16"/>
        <v>52.125</v>
      </c>
      <c r="M81" s="224"/>
      <c r="N81" s="249"/>
      <c r="O81" s="249"/>
      <c r="P81" s="249"/>
      <c r="Q81" s="249"/>
      <c r="R81" s="749" t="s">
        <v>1389</v>
      </c>
      <c r="S81" s="232"/>
      <c r="T81" s="232"/>
      <c r="U81" s="232"/>
      <c r="V81" s="232"/>
      <c r="W81" s="232"/>
      <c r="X81" s="164"/>
      <c r="Y81" s="164"/>
      <c r="Z81" s="164"/>
    </row>
    <row r="82" spans="1:26" ht="15.75" customHeight="1">
      <c r="A82" s="265"/>
      <c r="B82" s="266" t="s">
        <v>327</v>
      </c>
      <c r="C82" s="732">
        <f>SUM(C83:C87)</f>
        <v>15</v>
      </c>
      <c r="D82" s="229">
        <f t="shared" ref="D82:L82" si="17">SUM(D83:D87)</f>
        <v>5</v>
      </c>
      <c r="E82" s="229">
        <f t="shared" si="17"/>
        <v>5</v>
      </c>
      <c r="F82" s="229">
        <f t="shared" si="17"/>
        <v>5</v>
      </c>
      <c r="G82" s="229">
        <f t="shared" si="17"/>
        <v>200</v>
      </c>
      <c r="H82" s="229">
        <f t="shared" si="17"/>
        <v>600</v>
      </c>
      <c r="I82" s="229">
        <f t="shared" si="17"/>
        <v>260.625</v>
      </c>
      <c r="J82" s="229">
        <f t="shared" si="17"/>
        <v>208.5</v>
      </c>
      <c r="K82" s="229">
        <f t="shared" si="17"/>
        <v>52.125</v>
      </c>
      <c r="L82" s="229">
        <f t="shared" si="17"/>
        <v>0</v>
      </c>
      <c r="M82" s="229"/>
      <c r="N82" s="249"/>
      <c r="O82" s="249"/>
      <c r="P82" s="249"/>
      <c r="Q82" s="249"/>
      <c r="R82" s="250"/>
      <c r="S82" s="232"/>
      <c r="T82" s="232"/>
      <c r="U82" s="232"/>
      <c r="V82" s="232"/>
      <c r="W82" s="232"/>
      <c r="X82" s="164"/>
      <c r="Y82" s="164"/>
      <c r="Z82" s="164"/>
    </row>
    <row r="83" spans="1:26" ht="15.75" customHeight="1">
      <c r="A83" s="265" t="s">
        <v>328</v>
      </c>
      <c r="B83" s="246" t="s">
        <v>476</v>
      </c>
      <c r="C83" s="167">
        <v>3</v>
      </c>
      <c r="D83" s="167">
        <v>1</v>
      </c>
      <c r="E83" s="167">
        <v>1</v>
      </c>
      <c r="F83" s="167">
        <v>1</v>
      </c>
      <c r="G83" s="167">
        <v>40</v>
      </c>
      <c r="H83" s="248">
        <f t="shared" ref="H83:H87" si="18">C83*D83*G83</f>
        <v>120</v>
      </c>
      <c r="I83" s="52">
        <f t="shared" ref="I83:I87" si="19">52.125*E83</f>
        <v>52.125</v>
      </c>
      <c r="J83" s="249">
        <f t="shared" ref="J83:J85" si="20">I83</f>
        <v>52.125</v>
      </c>
      <c r="K83" s="249"/>
      <c r="L83" s="249"/>
      <c r="M83" s="249"/>
      <c r="N83" s="249"/>
      <c r="O83" s="249"/>
      <c r="P83" s="249"/>
      <c r="Q83" s="249"/>
      <c r="R83" s="250"/>
      <c r="S83" s="232"/>
      <c r="T83" s="232"/>
      <c r="U83" s="232"/>
      <c r="V83" s="232"/>
      <c r="W83" s="232"/>
      <c r="X83" s="164"/>
      <c r="Y83" s="164"/>
      <c r="Z83" s="164"/>
    </row>
    <row r="84" spans="1:26" ht="15.75" customHeight="1">
      <c r="A84" s="245" t="s">
        <v>331</v>
      </c>
      <c r="B84" s="246" t="s">
        <v>477</v>
      </c>
      <c r="C84" s="167">
        <v>3</v>
      </c>
      <c r="D84" s="167">
        <v>1</v>
      </c>
      <c r="E84" s="167">
        <v>1</v>
      </c>
      <c r="F84" s="167">
        <v>1</v>
      </c>
      <c r="G84" s="167">
        <v>40</v>
      </c>
      <c r="H84" s="248">
        <f t="shared" si="18"/>
        <v>120</v>
      </c>
      <c r="I84" s="52">
        <f t="shared" si="19"/>
        <v>52.125</v>
      </c>
      <c r="J84" s="249">
        <f t="shared" si="20"/>
        <v>52.125</v>
      </c>
      <c r="K84" s="249"/>
      <c r="L84" s="249"/>
      <c r="M84" s="249"/>
      <c r="N84" s="249"/>
      <c r="O84" s="249"/>
      <c r="P84" s="249"/>
      <c r="Q84" s="249"/>
      <c r="R84" s="250"/>
      <c r="S84" s="232"/>
      <c r="T84" s="232"/>
      <c r="U84" s="232"/>
      <c r="V84" s="232"/>
      <c r="W84" s="232"/>
      <c r="X84" s="164"/>
      <c r="Y84" s="164"/>
      <c r="Z84" s="164"/>
    </row>
    <row r="85" spans="1:26" ht="15.75" customHeight="1">
      <c r="A85" s="251" t="s">
        <v>334</v>
      </c>
      <c r="B85" s="246" t="s">
        <v>377</v>
      </c>
      <c r="C85" s="167">
        <v>3</v>
      </c>
      <c r="D85" s="167">
        <v>1</v>
      </c>
      <c r="E85" s="167">
        <v>1</v>
      </c>
      <c r="F85" s="167">
        <v>1</v>
      </c>
      <c r="G85" s="167">
        <v>40</v>
      </c>
      <c r="H85" s="248">
        <f t="shared" si="18"/>
        <v>120</v>
      </c>
      <c r="I85" s="52">
        <f t="shared" si="19"/>
        <v>52.125</v>
      </c>
      <c r="J85" s="249">
        <f t="shared" si="20"/>
        <v>52.125</v>
      </c>
      <c r="K85" s="249"/>
      <c r="L85" s="249"/>
      <c r="M85" s="249"/>
      <c r="N85" s="249"/>
      <c r="O85" s="249"/>
      <c r="P85" s="249"/>
      <c r="Q85" s="249"/>
      <c r="R85" s="250"/>
      <c r="S85" s="232"/>
      <c r="T85" s="232"/>
      <c r="U85" s="232"/>
      <c r="V85" s="232"/>
      <c r="W85" s="232"/>
      <c r="X85" s="164"/>
      <c r="Y85" s="164"/>
      <c r="Z85" s="164"/>
    </row>
    <row r="86" spans="1:26" ht="15.75" customHeight="1">
      <c r="A86" s="267" t="s">
        <v>337</v>
      </c>
      <c r="B86" s="246" t="s">
        <v>478</v>
      </c>
      <c r="C86" s="167">
        <v>3</v>
      </c>
      <c r="D86" s="167">
        <v>1</v>
      </c>
      <c r="E86" s="167">
        <v>1</v>
      </c>
      <c r="F86" s="167">
        <v>1</v>
      </c>
      <c r="G86" s="167">
        <v>40</v>
      </c>
      <c r="H86" s="248">
        <f t="shared" si="18"/>
        <v>120</v>
      </c>
      <c r="I86" s="52">
        <f t="shared" si="19"/>
        <v>52.125</v>
      </c>
      <c r="K86" s="249">
        <f>I86</f>
        <v>52.125</v>
      </c>
      <c r="L86" s="249"/>
      <c r="M86" s="249"/>
      <c r="N86" s="249"/>
      <c r="O86" s="249"/>
      <c r="P86" s="249"/>
      <c r="Q86" s="249"/>
      <c r="R86" s="250"/>
      <c r="S86" s="232"/>
      <c r="T86" s="232"/>
      <c r="U86" s="232"/>
      <c r="V86" s="232"/>
      <c r="W86" s="232"/>
      <c r="X86" s="164"/>
      <c r="Y86" s="164"/>
      <c r="Z86" s="164"/>
    </row>
    <row r="87" spans="1:26" ht="15.75" customHeight="1">
      <c r="A87" s="245" t="s">
        <v>340</v>
      </c>
      <c r="B87" s="246" t="s">
        <v>479</v>
      </c>
      <c r="C87" s="167">
        <v>3</v>
      </c>
      <c r="D87" s="167">
        <v>1</v>
      </c>
      <c r="E87" s="167">
        <v>1</v>
      </c>
      <c r="F87" s="167">
        <v>1</v>
      </c>
      <c r="G87" s="167">
        <v>40</v>
      </c>
      <c r="H87" s="248">
        <f t="shared" si="18"/>
        <v>120</v>
      </c>
      <c r="I87" s="52">
        <f t="shared" si="19"/>
        <v>52.125</v>
      </c>
      <c r="J87" s="249">
        <f>I87</f>
        <v>52.125</v>
      </c>
      <c r="K87" s="249"/>
      <c r="L87" s="249"/>
      <c r="M87" s="249"/>
      <c r="N87" s="249"/>
      <c r="O87" s="249"/>
      <c r="P87" s="249"/>
      <c r="Q87" s="249"/>
      <c r="R87" s="250"/>
      <c r="S87" s="232"/>
      <c r="T87" s="232"/>
      <c r="U87" s="232"/>
      <c r="V87" s="232"/>
      <c r="W87" s="232"/>
      <c r="X87" s="164"/>
      <c r="Y87" s="164"/>
      <c r="Z87" s="164"/>
    </row>
    <row r="88" spans="1:26" ht="14">
      <c r="A88" s="251"/>
      <c r="B88" s="268" t="s">
        <v>383</v>
      </c>
      <c r="C88" s="732">
        <f>SUM(C89:C96)</f>
        <v>24</v>
      </c>
      <c r="D88" s="229">
        <f t="shared" ref="D88:L88" si="21">SUM(D89:D96)</f>
        <v>8</v>
      </c>
      <c r="E88" s="229">
        <f t="shared" si="21"/>
        <v>8</v>
      </c>
      <c r="F88" s="229">
        <f t="shared" si="21"/>
        <v>8</v>
      </c>
      <c r="G88" s="229">
        <f t="shared" si="21"/>
        <v>320</v>
      </c>
      <c r="H88" s="229">
        <f t="shared" si="21"/>
        <v>960</v>
      </c>
      <c r="I88" s="229">
        <f t="shared" si="21"/>
        <v>417</v>
      </c>
      <c r="J88" s="229">
        <f t="shared" si="21"/>
        <v>364.875</v>
      </c>
      <c r="K88" s="229">
        <f t="shared" si="21"/>
        <v>0</v>
      </c>
      <c r="L88" s="229">
        <f t="shared" si="21"/>
        <v>52.125</v>
      </c>
      <c r="M88" s="229"/>
      <c r="N88" s="249"/>
      <c r="O88" s="249"/>
      <c r="P88" s="249"/>
      <c r="Q88" s="249"/>
      <c r="R88" s="250"/>
      <c r="S88" s="232"/>
      <c r="T88" s="232"/>
      <c r="U88" s="232"/>
      <c r="V88" s="232"/>
      <c r="W88" s="232"/>
      <c r="X88" s="164"/>
      <c r="Y88" s="164"/>
      <c r="Z88" s="164"/>
    </row>
    <row r="89" spans="1:26" ht="33.75" customHeight="1">
      <c r="A89" s="251" t="s">
        <v>343</v>
      </c>
      <c r="B89" s="791" t="s">
        <v>480</v>
      </c>
      <c r="C89" s="167">
        <v>3</v>
      </c>
      <c r="D89" s="167">
        <v>1</v>
      </c>
      <c r="E89" s="167">
        <v>1</v>
      </c>
      <c r="F89" s="167">
        <v>1</v>
      </c>
      <c r="G89" s="167">
        <v>40</v>
      </c>
      <c r="H89" s="248">
        <f t="shared" ref="H89:H91" si="22">C89*D89*G89</f>
        <v>120</v>
      </c>
      <c r="I89" s="52">
        <f t="shared" ref="I89:I96" si="23">52.125*E89</f>
        <v>52.125</v>
      </c>
      <c r="J89" s="249">
        <f t="shared" ref="J89:J92" si="24">I89</f>
        <v>52.125</v>
      </c>
      <c r="K89" s="249"/>
      <c r="L89" s="249"/>
      <c r="M89" s="249"/>
      <c r="N89" s="249"/>
      <c r="O89" s="249"/>
      <c r="P89" s="249"/>
      <c r="Q89" s="249"/>
      <c r="R89" s="250"/>
      <c r="S89" s="232"/>
      <c r="T89" s="232"/>
      <c r="U89" s="232"/>
      <c r="V89" s="232"/>
      <c r="W89" s="232"/>
      <c r="X89" s="164"/>
      <c r="Y89" s="164"/>
      <c r="Z89" s="164"/>
    </row>
    <row r="90" spans="1:26" ht="33.75" customHeight="1">
      <c r="A90" s="245" t="s">
        <v>345</v>
      </c>
      <c r="B90" s="792"/>
      <c r="C90" s="167">
        <v>3</v>
      </c>
      <c r="D90" s="167">
        <v>1</v>
      </c>
      <c r="E90" s="167">
        <v>1</v>
      </c>
      <c r="F90" s="167">
        <v>1</v>
      </c>
      <c r="G90" s="167">
        <v>40</v>
      </c>
      <c r="H90" s="248">
        <f t="shared" si="22"/>
        <v>120</v>
      </c>
      <c r="I90" s="52">
        <f t="shared" si="23"/>
        <v>52.125</v>
      </c>
      <c r="J90" s="249">
        <f t="shared" si="24"/>
        <v>52.125</v>
      </c>
      <c r="K90" s="249"/>
      <c r="L90" s="249"/>
      <c r="M90" s="249"/>
      <c r="N90" s="249"/>
      <c r="O90" s="249"/>
      <c r="P90" s="249"/>
      <c r="Q90" s="249"/>
      <c r="R90" s="250"/>
      <c r="S90" s="232"/>
      <c r="T90" s="232"/>
      <c r="U90" s="232"/>
      <c r="V90" s="232"/>
      <c r="W90" s="232"/>
      <c r="X90" s="164"/>
      <c r="Y90" s="164"/>
      <c r="Z90" s="164"/>
    </row>
    <row r="91" spans="1:26" ht="39.5" customHeight="1">
      <c r="A91" s="262" t="s">
        <v>348</v>
      </c>
      <c r="B91" s="793"/>
      <c r="C91" s="167">
        <v>3</v>
      </c>
      <c r="D91" s="167">
        <v>1</v>
      </c>
      <c r="E91" s="167">
        <v>1</v>
      </c>
      <c r="F91" s="167">
        <v>1</v>
      </c>
      <c r="G91" s="167">
        <v>40</v>
      </c>
      <c r="H91" s="248">
        <f t="shared" si="22"/>
        <v>120</v>
      </c>
      <c r="I91" s="52">
        <f t="shared" si="23"/>
        <v>52.125</v>
      </c>
      <c r="J91" s="249">
        <f t="shared" si="24"/>
        <v>52.125</v>
      </c>
      <c r="K91" s="249"/>
      <c r="L91" s="249"/>
      <c r="M91" s="249"/>
      <c r="N91" s="249"/>
      <c r="O91" s="249"/>
      <c r="P91" s="249"/>
      <c r="Q91" s="249"/>
      <c r="R91" s="250"/>
      <c r="S91" s="86"/>
      <c r="T91" s="86"/>
      <c r="U91" s="86"/>
      <c r="V91" s="86"/>
      <c r="W91" s="86"/>
      <c r="X91" s="269"/>
      <c r="Y91" s="269"/>
      <c r="Z91" s="269"/>
    </row>
    <row r="92" spans="1:26" ht="16.5" customHeight="1">
      <c r="A92" s="262" t="s">
        <v>350</v>
      </c>
      <c r="B92" s="272" t="s">
        <v>481</v>
      </c>
      <c r="C92" s="167">
        <v>3</v>
      </c>
      <c r="D92" s="167">
        <v>1</v>
      </c>
      <c r="E92" s="167">
        <v>1</v>
      </c>
      <c r="F92" s="167">
        <v>1</v>
      </c>
      <c r="G92" s="167">
        <v>40</v>
      </c>
      <c r="H92" s="248">
        <v>120</v>
      </c>
      <c r="I92" s="52">
        <f t="shared" si="23"/>
        <v>52.125</v>
      </c>
      <c r="J92" s="249">
        <f t="shared" si="24"/>
        <v>52.125</v>
      </c>
      <c r="K92" s="249"/>
      <c r="L92" s="249"/>
      <c r="M92" s="249"/>
      <c r="N92" s="249"/>
      <c r="O92" s="249"/>
      <c r="P92" s="249"/>
      <c r="Q92" s="249"/>
      <c r="R92" s="250"/>
      <c r="S92" s="86"/>
      <c r="T92" s="86"/>
      <c r="U92" s="86"/>
      <c r="V92" s="86"/>
      <c r="W92" s="86"/>
      <c r="X92" s="269"/>
      <c r="Y92" s="269"/>
      <c r="Z92" s="269"/>
    </row>
    <row r="93" spans="1:26" ht="31.5" customHeight="1">
      <c r="A93" s="262" t="s">
        <v>352</v>
      </c>
      <c r="B93" s="272" t="s">
        <v>482</v>
      </c>
      <c r="C93" s="167">
        <v>3</v>
      </c>
      <c r="D93" s="167">
        <v>1</v>
      </c>
      <c r="E93" s="167">
        <v>1</v>
      </c>
      <c r="F93" s="167">
        <v>1</v>
      </c>
      <c r="G93" s="167">
        <v>40</v>
      </c>
      <c r="H93" s="248">
        <f t="shared" ref="H93:H96" si="25">C93*D93*G93</f>
        <v>120</v>
      </c>
      <c r="I93" s="52">
        <f t="shared" si="23"/>
        <v>52.125</v>
      </c>
      <c r="J93" s="249"/>
      <c r="K93" s="249"/>
      <c r="L93" s="249">
        <f>I93</f>
        <v>52.125</v>
      </c>
      <c r="M93" s="249"/>
      <c r="N93" s="249"/>
      <c r="O93" s="249"/>
      <c r="P93" s="249"/>
      <c r="Q93" s="249"/>
      <c r="R93" s="250"/>
      <c r="S93" s="86"/>
      <c r="T93" s="86"/>
      <c r="U93" s="86"/>
      <c r="V93" s="86"/>
      <c r="W93" s="86"/>
      <c r="X93" s="269"/>
      <c r="Y93" s="269"/>
      <c r="Z93" s="269"/>
    </row>
    <row r="94" spans="1:26" ht="31.5" customHeight="1">
      <c r="A94" s="262" t="s">
        <v>354</v>
      </c>
      <c r="B94" s="272" t="s">
        <v>483</v>
      </c>
      <c r="C94" s="167">
        <v>3</v>
      </c>
      <c r="D94" s="167">
        <v>1</v>
      </c>
      <c r="E94" s="167">
        <v>1</v>
      </c>
      <c r="F94" s="167">
        <v>1</v>
      </c>
      <c r="G94" s="167">
        <v>40</v>
      </c>
      <c r="H94" s="248">
        <f t="shared" si="25"/>
        <v>120</v>
      </c>
      <c r="I94" s="52">
        <f t="shared" si="23"/>
        <v>52.125</v>
      </c>
      <c r="J94" s="249">
        <f t="shared" ref="J94:J96" si="26">I94</f>
        <v>52.125</v>
      </c>
      <c r="K94" s="249"/>
      <c r="L94" s="249"/>
      <c r="M94" s="249"/>
      <c r="N94" s="249"/>
      <c r="O94" s="249"/>
      <c r="P94" s="249"/>
      <c r="Q94" s="249"/>
      <c r="R94" s="250"/>
      <c r="S94" s="86"/>
      <c r="T94" s="86"/>
      <c r="U94" s="86"/>
      <c r="V94" s="86"/>
      <c r="W94" s="86"/>
      <c r="X94" s="269"/>
      <c r="Y94" s="269"/>
      <c r="Z94" s="269"/>
    </row>
    <row r="95" spans="1:26" ht="31.5" customHeight="1">
      <c r="A95" s="262" t="s">
        <v>356</v>
      </c>
      <c r="B95" s="272" t="s">
        <v>484</v>
      </c>
      <c r="C95" s="167">
        <v>3</v>
      </c>
      <c r="D95" s="167">
        <v>1</v>
      </c>
      <c r="E95" s="167">
        <v>1</v>
      </c>
      <c r="F95" s="167">
        <v>1</v>
      </c>
      <c r="G95" s="167">
        <v>40</v>
      </c>
      <c r="H95" s="248">
        <f t="shared" si="25"/>
        <v>120</v>
      </c>
      <c r="I95" s="52">
        <f t="shared" si="23"/>
        <v>52.125</v>
      </c>
      <c r="J95" s="249">
        <f t="shared" si="26"/>
        <v>52.125</v>
      </c>
      <c r="K95" s="249"/>
      <c r="L95" s="249"/>
      <c r="M95" s="249"/>
      <c r="N95" s="249"/>
      <c r="O95" s="249"/>
      <c r="P95" s="249"/>
      <c r="Q95" s="249"/>
      <c r="R95" s="250"/>
      <c r="S95" s="86"/>
      <c r="T95" s="86"/>
      <c r="U95" s="86"/>
      <c r="V95" s="86"/>
      <c r="W95" s="86"/>
      <c r="X95" s="269"/>
      <c r="Y95" s="269"/>
      <c r="Z95" s="269"/>
    </row>
    <row r="96" spans="1:26" ht="31.5" customHeight="1">
      <c r="A96" s="262" t="s">
        <v>359</v>
      </c>
      <c r="B96" s="272" t="s">
        <v>485</v>
      </c>
      <c r="C96" s="167">
        <v>3</v>
      </c>
      <c r="D96" s="167">
        <v>1</v>
      </c>
      <c r="E96" s="167">
        <v>1</v>
      </c>
      <c r="F96" s="167">
        <v>1</v>
      </c>
      <c r="G96" s="167">
        <v>40</v>
      </c>
      <c r="H96" s="248">
        <f t="shared" si="25"/>
        <v>120</v>
      </c>
      <c r="I96" s="52">
        <f t="shared" si="23"/>
        <v>52.125</v>
      </c>
      <c r="J96" s="249">
        <f t="shared" si="26"/>
        <v>52.125</v>
      </c>
      <c r="K96" s="249"/>
      <c r="L96" s="249"/>
      <c r="M96" s="249"/>
      <c r="N96" s="249"/>
      <c r="O96" s="249"/>
      <c r="P96" s="249"/>
      <c r="Q96" s="249"/>
      <c r="R96" s="250"/>
      <c r="S96" s="86"/>
      <c r="T96" s="86"/>
      <c r="U96" s="86"/>
      <c r="V96" s="86"/>
      <c r="W96" s="86"/>
      <c r="X96" s="269"/>
      <c r="Y96" s="269"/>
      <c r="Z96" s="269"/>
    </row>
    <row r="97" spans="1:26" ht="15.75" customHeight="1">
      <c r="A97" s="270" t="s">
        <v>462</v>
      </c>
      <c r="B97" s="260" t="s">
        <v>486</v>
      </c>
      <c r="C97" s="732">
        <v>0</v>
      </c>
      <c r="D97" s="229">
        <f t="shared" ref="D97:L97" si="27">D98+D103</f>
        <v>0</v>
      </c>
      <c r="E97" s="229">
        <f t="shared" si="27"/>
        <v>0</v>
      </c>
      <c r="F97" s="229">
        <f t="shared" si="27"/>
        <v>0</v>
      </c>
      <c r="G97" s="229">
        <f t="shared" si="27"/>
        <v>84</v>
      </c>
      <c r="H97" s="229">
        <f t="shared" si="27"/>
        <v>0</v>
      </c>
      <c r="I97" s="229">
        <f t="shared" si="27"/>
        <v>2940</v>
      </c>
      <c r="J97" s="229">
        <f t="shared" si="27"/>
        <v>2065</v>
      </c>
      <c r="K97" s="229">
        <f t="shared" si="27"/>
        <v>280</v>
      </c>
      <c r="L97" s="229">
        <f t="shared" si="27"/>
        <v>595</v>
      </c>
      <c r="M97" s="229"/>
      <c r="N97" s="249"/>
      <c r="O97" s="249"/>
      <c r="P97" s="249"/>
      <c r="Q97" s="249"/>
      <c r="R97" s="749" t="s">
        <v>1388</v>
      </c>
      <c r="S97" s="232"/>
      <c r="T97" s="232"/>
      <c r="U97" s="232"/>
      <c r="V97" s="232"/>
      <c r="W97" s="232"/>
      <c r="X97" s="164"/>
      <c r="Y97" s="164"/>
      <c r="Z97" s="164"/>
    </row>
    <row r="98" spans="1:26" ht="14">
      <c r="A98" s="271"/>
      <c r="B98" s="266" t="s">
        <v>327</v>
      </c>
      <c r="C98" s="732">
        <v>0</v>
      </c>
      <c r="D98" s="229">
        <f t="shared" ref="D98:L98" si="28">SUM(D99:D102)</f>
        <v>0</v>
      </c>
      <c r="E98" s="229">
        <f t="shared" si="28"/>
        <v>0</v>
      </c>
      <c r="F98" s="229">
        <f t="shared" si="28"/>
        <v>0</v>
      </c>
      <c r="G98" s="229">
        <f t="shared" si="28"/>
        <v>84</v>
      </c>
      <c r="H98" s="229">
        <f t="shared" si="28"/>
        <v>0</v>
      </c>
      <c r="I98" s="229">
        <f t="shared" si="28"/>
        <v>2940</v>
      </c>
      <c r="J98" s="229">
        <f t="shared" si="28"/>
        <v>2065</v>
      </c>
      <c r="K98" s="229">
        <f t="shared" si="28"/>
        <v>280</v>
      </c>
      <c r="L98" s="229">
        <f t="shared" si="28"/>
        <v>595</v>
      </c>
      <c r="M98" s="249"/>
      <c r="N98" s="249"/>
      <c r="O98" s="249"/>
      <c r="P98" s="249"/>
      <c r="Q98" s="249"/>
      <c r="R98" s="250"/>
      <c r="S98" s="232"/>
      <c r="T98" s="232"/>
      <c r="U98" s="232"/>
      <c r="V98" s="232"/>
      <c r="W98" s="232"/>
      <c r="X98" s="164"/>
      <c r="Y98" s="164"/>
      <c r="Z98" s="164"/>
    </row>
    <row r="99" spans="1:26" ht="26">
      <c r="A99" s="271" t="s">
        <v>464</v>
      </c>
      <c r="B99" s="272" t="s">
        <v>487</v>
      </c>
      <c r="C99" s="167"/>
      <c r="D99" s="167"/>
      <c r="E99" s="167"/>
      <c r="F99" s="167"/>
      <c r="G99" s="167">
        <v>6</v>
      </c>
      <c r="H99" s="167"/>
      <c r="I99" s="52">
        <f t="shared" ref="I99:I102" si="29">G99*35</f>
        <v>210</v>
      </c>
      <c r="J99" s="249">
        <f>I99</f>
        <v>210</v>
      </c>
      <c r="K99" s="249"/>
      <c r="L99" s="249"/>
      <c r="M99" s="249"/>
      <c r="N99" s="249"/>
      <c r="O99" s="249"/>
      <c r="P99" s="249"/>
      <c r="Q99" s="249"/>
      <c r="R99" s="250"/>
      <c r="S99" s="232"/>
      <c r="T99" s="232"/>
      <c r="U99" s="232"/>
      <c r="V99" s="232"/>
      <c r="W99" s="232"/>
      <c r="X99" s="164"/>
      <c r="Y99" s="164"/>
      <c r="Z99" s="164"/>
    </row>
    <row r="100" spans="1:26" ht="26">
      <c r="A100" s="271" t="s">
        <v>466</v>
      </c>
      <c r="B100" s="748" t="s">
        <v>488</v>
      </c>
      <c r="C100" s="167"/>
      <c r="D100" s="167"/>
      <c r="E100" s="167"/>
      <c r="F100" s="167"/>
      <c r="G100" s="167">
        <v>20</v>
      </c>
      <c r="H100" s="167"/>
      <c r="I100" s="52">
        <f t="shared" si="29"/>
        <v>700</v>
      </c>
      <c r="J100" s="249">
        <f t="shared" ref="J100:J101" si="30">16*35</f>
        <v>560</v>
      </c>
      <c r="K100" s="249"/>
      <c r="L100" s="249">
        <f>4*35</f>
        <v>140</v>
      </c>
      <c r="M100" s="249"/>
      <c r="N100" s="249"/>
      <c r="O100" s="249"/>
      <c r="P100" s="249"/>
      <c r="Q100" s="249"/>
      <c r="R100" s="250"/>
      <c r="S100" s="232"/>
      <c r="T100" s="232"/>
      <c r="U100" s="232"/>
      <c r="V100" s="232"/>
      <c r="W100" s="232"/>
      <c r="X100" s="164"/>
      <c r="Y100" s="164"/>
      <c r="Z100" s="164"/>
    </row>
    <row r="101" spans="1:26" ht="26">
      <c r="A101" s="271" t="s">
        <v>468</v>
      </c>
      <c r="B101" s="748" t="s">
        <v>489</v>
      </c>
      <c r="C101" s="167"/>
      <c r="D101" s="167"/>
      <c r="E101" s="167"/>
      <c r="F101" s="167"/>
      <c r="G101" s="167">
        <v>32</v>
      </c>
      <c r="H101" s="167"/>
      <c r="I101" s="52">
        <f t="shared" si="29"/>
        <v>1120</v>
      </c>
      <c r="J101" s="249">
        <f t="shared" si="30"/>
        <v>560</v>
      </c>
      <c r="K101" s="249">
        <f>8*35</f>
        <v>280</v>
      </c>
      <c r="L101" s="249">
        <f>I101-J101-K101</f>
        <v>280</v>
      </c>
      <c r="M101" s="249"/>
      <c r="N101" s="249"/>
      <c r="O101" s="249"/>
      <c r="P101" s="249"/>
      <c r="Q101" s="249"/>
      <c r="R101" s="250"/>
      <c r="S101" s="232"/>
      <c r="T101" s="232"/>
      <c r="U101" s="232"/>
      <c r="V101" s="232"/>
      <c r="W101" s="232"/>
      <c r="X101" s="164"/>
      <c r="Y101" s="164"/>
      <c r="Z101" s="164"/>
    </row>
    <row r="102" spans="1:26" ht="26">
      <c r="A102" s="271" t="s">
        <v>470</v>
      </c>
      <c r="B102" s="748" t="s">
        <v>490</v>
      </c>
      <c r="C102" s="167"/>
      <c r="D102" s="167"/>
      <c r="E102" s="167"/>
      <c r="F102" s="167"/>
      <c r="G102" s="167">
        <v>26</v>
      </c>
      <c r="H102" s="167"/>
      <c r="I102" s="52">
        <f t="shared" si="29"/>
        <v>910</v>
      </c>
      <c r="J102" s="249">
        <f>21*35</f>
        <v>735</v>
      </c>
      <c r="K102" s="249"/>
      <c r="L102" s="249">
        <f>5*35</f>
        <v>175</v>
      </c>
      <c r="M102" s="249"/>
      <c r="N102" s="249"/>
      <c r="O102" s="249"/>
      <c r="P102" s="249"/>
      <c r="Q102" s="249"/>
      <c r="R102" s="250"/>
      <c r="S102" s="232"/>
      <c r="T102" s="232"/>
      <c r="U102" s="232"/>
      <c r="V102" s="232"/>
      <c r="W102" s="232"/>
      <c r="X102" s="164"/>
      <c r="Y102" s="164"/>
      <c r="Z102" s="164"/>
    </row>
    <row r="103" spans="1:26" ht="15.75" customHeight="1">
      <c r="A103" s="219"/>
      <c r="B103" s="268" t="s">
        <v>383</v>
      </c>
      <c r="C103" s="167"/>
      <c r="D103" s="167"/>
      <c r="E103" s="167"/>
      <c r="F103" s="167"/>
      <c r="G103" s="167"/>
      <c r="H103" s="167"/>
      <c r="I103" s="229"/>
      <c r="J103" s="229"/>
      <c r="K103" s="229"/>
      <c r="L103" s="229"/>
      <c r="M103" s="229"/>
      <c r="N103" s="249"/>
      <c r="O103" s="249"/>
      <c r="P103" s="249"/>
      <c r="Q103" s="249"/>
      <c r="R103" s="250"/>
      <c r="S103" s="232"/>
      <c r="T103" s="232"/>
      <c r="U103" s="232"/>
      <c r="V103" s="232"/>
      <c r="W103" s="232"/>
      <c r="X103" s="164"/>
      <c r="Y103" s="164"/>
      <c r="Z103" s="164"/>
    </row>
    <row r="104" spans="1:26" ht="15.75" customHeight="1">
      <c r="A104" s="219">
        <v>3</v>
      </c>
      <c r="B104" s="220" t="s">
        <v>491</v>
      </c>
      <c r="C104" s="167"/>
      <c r="D104" s="167"/>
      <c r="E104" s="167"/>
      <c r="F104" s="167"/>
      <c r="G104" s="167"/>
      <c r="H104" s="167"/>
      <c r="I104" s="229">
        <f t="shared" ref="I104:L104" si="31">I105+I109+I112</f>
        <v>250</v>
      </c>
      <c r="J104" s="229">
        <f t="shared" si="31"/>
        <v>170</v>
      </c>
      <c r="K104" s="229">
        <f t="shared" si="31"/>
        <v>0</v>
      </c>
      <c r="L104" s="229">
        <f t="shared" si="31"/>
        <v>80</v>
      </c>
      <c r="M104" s="229"/>
      <c r="N104" s="249"/>
      <c r="O104" s="249"/>
      <c r="P104" s="249"/>
      <c r="Q104" s="249"/>
      <c r="R104" s="250"/>
      <c r="S104" s="232"/>
      <c r="T104" s="232"/>
      <c r="U104" s="232"/>
      <c r="V104" s="232"/>
      <c r="W104" s="232"/>
      <c r="X104" s="164"/>
      <c r="Y104" s="164"/>
      <c r="Z104" s="164"/>
    </row>
    <row r="105" spans="1:26" ht="15.75" customHeight="1">
      <c r="A105" s="226" t="s">
        <v>325</v>
      </c>
      <c r="B105" s="227" t="s">
        <v>492</v>
      </c>
      <c r="C105" s="167"/>
      <c r="D105" s="167"/>
      <c r="E105" s="167"/>
      <c r="F105" s="167"/>
      <c r="G105" s="167"/>
      <c r="H105" s="167"/>
      <c r="I105" s="229">
        <f t="shared" ref="I105:J105" si="32">SUM(I106:I108)</f>
        <v>0</v>
      </c>
      <c r="J105" s="229">
        <f t="shared" si="32"/>
        <v>0</v>
      </c>
      <c r="K105" s="249"/>
      <c r="L105" s="249"/>
      <c r="M105" s="249"/>
      <c r="N105" s="249"/>
      <c r="O105" s="249"/>
      <c r="P105" s="249"/>
      <c r="Q105" s="249"/>
      <c r="R105" s="250"/>
      <c r="S105" s="232"/>
      <c r="T105" s="232"/>
      <c r="U105" s="232"/>
      <c r="V105" s="232"/>
      <c r="W105" s="232"/>
      <c r="X105" s="164"/>
      <c r="Y105" s="164"/>
      <c r="Z105" s="164"/>
    </row>
    <row r="106" spans="1:26" ht="15.75" customHeight="1">
      <c r="A106" s="273" t="s">
        <v>328</v>
      </c>
      <c r="B106" s="246" t="s">
        <v>493</v>
      </c>
      <c r="C106" s="167"/>
      <c r="D106" s="167"/>
      <c r="E106" s="167"/>
      <c r="F106" s="167"/>
      <c r="G106" s="167"/>
      <c r="H106" s="167"/>
      <c r="I106" s="52"/>
      <c r="J106" s="249"/>
      <c r="K106" s="249"/>
      <c r="L106" s="249"/>
      <c r="M106" s="249"/>
      <c r="N106" s="249"/>
      <c r="O106" s="249"/>
      <c r="P106" s="249"/>
      <c r="Q106" s="249"/>
      <c r="R106" s="250"/>
      <c r="S106" s="232"/>
      <c r="T106" s="232"/>
      <c r="U106" s="232"/>
      <c r="V106" s="232"/>
      <c r="W106" s="232"/>
      <c r="X106" s="164"/>
      <c r="Y106" s="164"/>
      <c r="Z106" s="164"/>
    </row>
    <row r="107" spans="1:26" ht="15.75" customHeight="1">
      <c r="A107" s="274" t="s">
        <v>331</v>
      </c>
      <c r="B107" s="246" t="s">
        <v>493</v>
      </c>
      <c r="C107" s="167"/>
      <c r="D107" s="167"/>
      <c r="E107" s="167"/>
      <c r="F107" s="167"/>
      <c r="G107" s="167"/>
      <c r="H107" s="167"/>
      <c r="I107" s="52"/>
      <c r="J107" s="249"/>
      <c r="K107" s="249"/>
      <c r="L107" s="249"/>
      <c r="M107" s="249"/>
      <c r="N107" s="249"/>
      <c r="O107" s="249"/>
      <c r="P107" s="249"/>
      <c r="Q107" s="249"/>
      <c r="R107" s="250"/>
      <c r="S107" s="232"/>
      <c r="T107" s="232"/>
      <c r="U107" s="232"/>
      <c r="V107" s="232"/>
      <c r="W107" s="232"/>
      <c r="X107" s="164"/>
      <c r="Y107" s="164"/>
      <c r="Z107" s="164"/>
    </row>
    <row r="108" spans="1:26" ht="15.75" customHeight="1">
      <c r="A108" s="271"/>
      <c r="B108" s="246" t="s">
        <v>493</v>
      </c>
      <c r="C108" s="167"/>
      <c r="D108" s="167"/>
      <c r="E108" s="167"/>
      <c r="F108" s="167"/>
      <c r="G108" s="167"/>
      <c r="H108" s="167"/>
      <c r="I108" s="52"/>
      <c r="J108" s="249"/>
      <c r="K108" s="249"/>
      <c r="L108" s="249"/>
      <c r="M108" s="249"/>
      <c r="N108" s="249"/>
      <c r="O108" s="249"/>
      <c r="P108" s="249"/>
      <c r="Q108" s="249"/>
      <c r="R108" s="250"/>
      <c r="S108" s="232"/>
      <c r="T108" s="232"/>
      <c r="U108" s="232"/>
      <c r="V108" s="232"/>
      <c r="W108" s="232"/>
      <c r="X108" s="164"/>
      <c r="Y108" s="164"/>
      <c r="Z108" s="164"/>
    </row>
    <row r="109" spans="1:26" ht="15.75" customHeight="1">
      <c r="A109" s="275" t="s">
        <v>462</v>
      </c>
      <c r="B109" s="260" t="s">
        <v>494</v>
      </c>
      <c r="C109" s="167"/>
      <c r="D109" s="167"/>
      <c r="E109" s="167"/>
      <c r="F109" s="167"/>
      <c r="G109" s="167"/>
      <c r="H109" s="167"/>
      <c r="I109" s="229">
        <f t="shared" ref="I109:J109" si="33">SUM(I110:I111)</f>
        <v>0</v>
      </c>
      <c r="J109" s="229">
        <f t="shared" si="33"/>
        <v>0</v>
      </c>
      <c r="K109" s="249"/>
      <c r="L109" s="249"/>
      <c r="M109" s="249"/>
      <c r="N109" s="249"/>
      <c r="O109" s="249"/>
      <c r="P109" s="249"/>
      <c r="Q109" s="249"/>
      <c r="R109" s="250"/>
      <c r="S109" s="232"/>
      <c r="T109" s="232"/>
      <c r="U109" s="232"/>
      <c r="V109" s="232"/>
      <c r="W109" s="232"/>
      <c r="X109" s="164"/>
      <c r="Y109" s="164"/>
      <c r="Z109" s="164"/>
    </row>
    <row r="110" spans="1:26" ht="15.75" customHeight="1">
      <c r="A110" s="271"/>
      <c r="B110" s="263" t="s">
        <v>495</v>
      </c>
      <c r="C110" s="167"/>
      <c r="D110" s="167"/>
      <c r="E110" s="167"/>
      <c r="F110" s="167"/>
      <c r="G110" s="167"/>
      <c r="H110" s="167"/>
      <c r="I110" s="52"/>
      <c r="J110" s="249"/>
      <c r="K110" s="249"/>
      <c r="L110" s="249"/>
      <c r="M110" s="249"/>
      <c r="N110" s="249"/>
      <c r="O110" s="249"/>
      <c r="P110" s="249"/>
      <c r="Q110" s="249"/>
      <c r="R110" s="250"/>
      <c r="S110" s="232"/>
      <c r="T110" s="232"/>
      <c r="U110" s="232"/>
      <c r="V110" s="232"/>
      <c r="W110" s="232"/>
      <c r="X110" s="164"/>
      <c r="Y110" s="164"/>
      <c r="Z110" s="164"/>
    </row>
    <row r="111" spans="1:26" ht="15.75" customHeight="1">
      <c r="A111" s="271"/>
      <c r="B111" s="263" t="s">
        <v>495</v>
      </c>
      <c r="C111" s="167"/>
      <c r="D111" s="167"/>
      <c r="E111" s="167"/>
      <c r="F111" s="167"/>
      <c r="G111" s="167"/>
      <c r="H111" s="167"/>
      <c r="I111" s="52"/>
      <c r="J111" s="249"/>
      <c r="K111" s="249"/>
      <c r="L111" s="249"/>
      <c r="M111" s="249"/>
      <c r="N111" s="249"/>
      <c r="O111" s="249"/>
      <c r="P111" s="249"/>
      <c r="Q111" s="249"/>
      <c r="R111" s="250"/>
      <c r="S111" s="232"/>
      <c r="T111" s="232"/>
      <c r="U111" s="232"/>
      <c r="V111" s="232"/>
      <c r="W111" s="232"/>
      <c r="X111" s="164"/>
      <c r="Y111" s="164"/>
      <c r="Z111" s="164"/>
    </row>
    <row r="112" spans="1:26" ht="21.75" customHeight="1">
      <c r="A112" s="275" t="s">
        <v>496</v>
      </c>
      <c r="B112" s="260" t="s">
        <v>497</v>
      </c>
      <c r="C112" s="167"/>
      <c r="D112" s="167"/>
      <c r="E112" s="167"/>
      <c r="F112" s="167"/>
      <c r="G112" s="167"/>
      <c r="H112" s="167"/>
      <c r="I112" s="229">
        <f t="shared" ref="I112:L112" si="34">I113+I117</f>
        <v>250</v>
      </c>
      <c r="J112" s="229">
        <f t="shared" si="34"/>
        <v>170</v>
      </c>
      <c r="K112" s="229">
        <f t="shared" si="34"/>
        <v>0</v>
      </c>
      <c r="L112" s="229">
        <f t="shared" si="34"/>
        <v>80</v>
      </c>
      <c r="M112" s="229"/>
      <c r="N112" s="249"/>
      <c r="O112" s="249"/>
      <c r="P112" s="249"/>
      <c r="Q112" s="249"/>
      <c r="R112" s="250"/>
      <c r="S112" s="232"/>
      <c r="T112" s="232"/>
      <c r="U112" s="232"/>
      <c r="V112" s="232"/>
      <c r="W112" s="232"/>
      <c r="X112" s="164"/>
      <c r="Y112" s="164"/>
      <c r="Z112" s="164"/>
    </row>
    <row r="113" spans="1:26" ht="14">
      <c r="A113" s="271"/>
      <c r="B113" s="266" t="s">
        <v>327</v>
      </c>
      <c r="C113" s="167"/>
      <c r="D113" s="167"/>
      <c r="E113" s="167"/>
      <c r="F113" s="167"/>
      <c r="G113" s="167"/>
      <c r="H113" s="276"/>
      <c r="I113" s="229">
        <f t="shared" ref="I113:L113" si="35">SUM(I114:I116)</f>
        <v>150</v>
      </c>
      <c r="J113" s="229">
        <f t="shared" si="35"/>
        <v>150</v>
      </c>
      <c r="K113" s="229">
        <f t="shared" si="35"/>
        <v>0</v>
      </c>
      <c r="L113" s="229">
        <f t="shared" si="35"/>
        <v>0</v>
      </c>
      <c r="M113" s="249"/>
      <c r="N113" s="249"/>
      <c r="O113" s="249"/>
      <c r="P113" s="249"/>
      <c r="Q113" s="249"/>
      <c r="R113" s="250"/>
      <c r="S113" s="232"/>
      <c r="T113" s="232"/>
      <c r="U113" s="232"/>
      <c r="V113" s="232"/>
      <c r="W113" s="232"/>
      <c r="X113" s="164"/>
      <c r="Y113" s="164"/>
      <c r="Z113" s="164"/>
    </row>
    <row r="114" spans="1:26" ht="39" customHeight="1">
      <c r="A114" s="271" t="s">
        <v>498</v>
      </c>
      <c r="B114" s="263" t="s">
        <v>499</v>
      </c>
      <c r="C114" s="167"/>
      <c r="D114" s="167"/>
      <c r="E114" s="167"/>
      <c r="F114" s="167"/>
      <c r="G114" s="167"/>
      <c r="H114" s="248"/>
      <c r="I114" s="52">
        <v>50</v>
      </c>
      <c r="J114" s="249">
        <v>50</v>
      </c>
      <c r="K114" s="249"/>
      <c r="L114" s="249"/>
      <c r="M114" s="249"/>
      <c r="N114" s="249"/>
      <c r="O114" s="249"/>
      <c r="P114" s="249"/>
      <c r="Q114" s="249"/>
      <c r="R114" s="250"/>
      <c r="S114" s="232"/>
      <c r="T114" s="232"/>
      <c r="U114" s="232"/>
      <c r="V114" s="232"/>
      <c r="W114" s="232"/>
      <c r="X114" s="164"/>
      <c r="Y114" s="164"/>
      <c r="Z114" s="164"/>
    </row>
    <row r="115" spans="1:26" ht="39">
      <c r="A115" s="271" t="s">
        <v>500</v>
      </c>
      <c r="B115" s="263" t="s">
        <v>501</v>
      </c>
      <c r="C115" s="167"/>
      <c r="D115" s="167"/>
      <c r="E115" s="167"/>
      <c r="F115" s="167"/>
      <c r="G115" s="167"/>
      <c r="H115" s="167"/>
      <c r="I115" s="52">
        <v>50</v>
      </c>
      <c r="J115" s="249">
        <v>50</v>
      </c>
      <c r="K115" s="249"/>
      <c r="L115" s="249"/>
      <c r="M115" s="249"/>
      <c r="N115" s="249"/>
      <c r="O115" s="249"/>
      <c r="P115" s="249"/>
      <c r="Q115" s="249"/>
      <c r="R115" s="250"/>
      <c r="S115" s="232"/>
      <c r="T115" s="232"/>
      <c r="U115" s="232"/>
      <c r="V115" s="232"/>
      <c r="W115" s="232"/>
      <c r="X115" s="164"/>
      <c r="Y115" s="164"/>
      <c r="Z115" s="164"/>
    </row>
    <row r="116" spans="1:26" ht="26">
      <c r="A116" s="271" t="s">
        <v>502</v>
      </c>
      <c r="B116" s="272" t="s">
        <v>503</v>
      </c>
      <c r="C116" s="167"/>
      <c r="D116" s="167"/>
      <c r="E116" s="167"/>
      <c r="F116" s="167"/>
      <c r="G116" s="167"/>
      <c r="H116" s="167"/>
      <c r="I116" s="52">
        <v>50</v>
      </c>
      <c r="J116" s="249">
        <v>50</v>
      </c>
      <c r="K116" s="249"/>
      <c r="L116" s="249"/>
      <c r="M116" s="249"/>
      <c r="N116" s="249"/>
      <c r="O116" s="249"/>
      <c r="P116" s="249"/>
      <c r="Q116" s="249"/>
      <c r="R116" s="250"/>
      <c r="S116" s="232"/>
      <c r="T116" s="232"/>
      <c r="U116" s="232"/>
      <c r="V116" s="232"/>
      <c r="W116" s="232"/>
      <c r="X116" s="164"/>
      <c r="Y116" s="164"/>
      <c r="Z116" s="164"/>
    </row>
    <row r="117" spans="1:26" ht="14">
      <c r="A117" s="271"/>
      <c r="B117" s="268" t="s">
        <v>383</v>
      </c>
      <c r="C117" s="167"/>
      <c r="D117" s="167"/>
      <c r="E117" s="167"/>
      <c r="F117" s="167"/>
      <c r="G117" s="167"/>
      <c r="H117" s="167"/>
      <c r="I117" s="229">
        <f t="shared" ref="I117:L117" si="36">SUM(I118:I119)</f>
        <v>100</v>
      </c>
      <c r="J117" s="229">
        <f t="shared" si="36"/>
        <v>20</v>
      </c>
      <c r="K117" s="229">
        <f t="shared" si="36"/>
        <v>0</v>
      </c>
      <c r="L117" s="229">
        <f t="shared" si="36"/>
        <v>80</v>
      </c>
      <c r="M117" s="249"/>
      <c r="N117" s="249"/>
      <c r="O117" s="249"/>
      <c r="P117" s="249"/>
      <c r="Q117" s="249"/>
      <c r="R117" s="250"/>
      <c r="S117" s="232"/>
      <c r="T117" s="232"/>
      <c r="U117" s="232"/>
      <c r="V117" s="232"/>
      <c r="W117" s="232"/>
      <c r="X117" s="164"/>
      <c r="Y117" s="164"/>
      <c r="Z117" s="164"/>
    </row>
    <row r="118" spans="1:26" ht="26">
      <c r="A118" s="271" t="s">
        <v>504</v>
      </c>
      <c r="B118" s="272" t="s">
        <v>505</v>
      </c>
      <c r="C118" s="167"/>
      <c r="D118" s="167"/>
      <c r="E118" s="167"/>
      <c r="F118" s="167"/>
      <c r="G118" s="167"/>
      <c r="H118" s="167"/>
      <c r="I118" s="52">
        <v>50</v>
      </c>
      <c r="J118" s="249"/>
      <c r="K118" s="249"/>
      <c r="L118" s="249">
        <v>50</v>
      </c>
      <c r="M118" s="249"/>
      <c r="N118" s="249"/>
      <c r="O118" s="249"/>
      <c r="P118" s="249"/>
      <c r="Q118" s="249"/>
      <c r="R118" s="250"/>
      <c r="S118" s="232"/>
      <c r="T118" s="232"/>
      <c r="U118" s="232"/>
      <c r="V118" s="232"/>
      <c r="W118" s="232"/>
      <c r="X118" s="164"/>
      <c r="Y118" s="164"/>
      <c r="Z118" s="164"/>
    </row>
    <row r="119" spans="1:26" ht="26">
      <c r="A119" s="271" t="s">
        <v>506</v>
      </c>
      <c r="B119" s="272" t="s">
        <v>507</v>
      </c>
      <c r="C119" s="167"/>
      <c r="D119" s="167"/>
      <c r="E119" s="167"/>
      <c r="F119" s="167"/>
      <c r="G119" s="167"/>
      <c r="H119" s="167"/>
      <c r="I119" s="52">
        <v>50</v>
      </c>
      <c r="J119" s="249">
        <v>20</v>
      </c>
      <c r="K119" s="249"/>
      <c r="L119" s="249">
        <v>30</v>
      </c>
      <c r="M119" s="249"/>
      <c r="N119" s="249"/>
      <c r="O119" s="249"/>
      <c r="P119" s="249"/>
      <c r="Q119" s="249"/>
      <c r="R119" s="250"/>
      <c r="S119" s="232"/>
      <c r="T119" s="232"/>
      <c r="U119" s="232"/>
      <c r="V119" s="232"/>
      <c r="W119" s="232"/>
      <c r="X119" s="164"/>
      <c r="Y119" s="164"/>
      <c r="Z119" s="164"/>
    </row>
    <row r="120" spans="1:26" ht="36" customHeight="1">
      <c r="A120" s="213" t="s">
        <v>105</v>
      </c>
      <c r="B120" s="214" t="s">
        <v>508</v>
      </c>
      <c r="C120" s="277"/>
      <c r="D120" s="243"/>
      <c r="E120" s="243"/>
      <c r="F120" s="243"/>
      <c r="G120" s="243"/>
      <c r="H120" s="243"/>
      <c r="I120" s="734">
        <f t="shared" ref="I120:J120" si="37">I121+I137</f>
        <v>402.6</v>
      </c>
      <c r="J120" s="734">
        <f t="shared" si="37"/>
        <v>402.6</v>
      </c>
      <c r="K120" s="244"/>
      <c r="L120" s="244"/>
      <c r="M120" s="244"/>
      <c r="N120" s="244"/>
      <c r="O120" s="244"/>
      <c r="P120" s="244"/>
      <c r="Q120" s="244"/>
      <c r="R120" s="238"/>
      <c r="S120" s="232"/>
      <c r="T120" s="232"/>
      <c r="U120" s="232"/>
      <c r="V120" s="232"/>
      <c r="W120" s="232"/>
      <c r="X120" s="164"/>
      <c r="Y120" s="164"/>
      <c r="Z120" s="164"/>
    </row>
    <row r="121" spans="1:26" ht="15.75" customHeight="1">
      <c r="A121" s="219">
        <v>1</v>
      </c>
      <c r="B121" s="227" t="s">
        <v>509</v>
      </c>
      <c r="C121" s="735">
        <f>C122+C133</f>
        <v>28</v>
      </c>
      <c r="D121" s="735">
        <f t="shared" ref="D121:H121" si="38">D122+D133</f>
        <v>8</v>
      </c>
      <c r="E121" s="735">
        <f t="shared" si="38"/>
        <v>8</v>
      </c>
      <c r="F121" s="735">
        <f t="shared" si="38"/>
        <v>6.8000000000000007</v>
      </c>
      <c r="G121" s="735">
        <f t="shared" si="38"/>
        <v>152</v>
      </c>
      <c r="H121" s="735">
        <f t="shared" si="38"/>
        <v>552</v>
      </c>
      <c r="I121" s="224">
        <f t="shared" ref="I121:J121" si="39">I122+I133</f>
        <v>402.6</v>
      </c>
      <c r="J121" s="224">
        <f t="shared" si="39"/>
        <v>402.6</v>
      </c>
      <c r="K121" s="249"/>
      <c r="L121" s="249"/>
      <c r="M121" s="249"/>
      <c r="N121" s="249"/>
      <c r="O121" s="249"/>
      <c r="P121" s="249"/>
      <c r="Q121" s="249"/>
      <c r="R121" s="250"/>
      <c r="S121" s="232"/>
      <c r="T121" s="232"/>
      <c r="U121" s="232"/>
      <c r="V121" s="232"/>
      <c r="W121" s="232"/>
      <c r="X121" s="164"/>
      <c r="Y121" s="164"/>
      <c r="Z121" s="164"/>
    </row>
    <row r="122" spans="1:26" ht="15.75" customHeight="1">
      <c r="A122" s="219" t="s">
        <v>325</v>
      </c>
      <c r="B122" s="227" t="s">
        <v>510</v>
      </c>
      <c r="C122" s="735">
        <f>C123+C132</f>
        <v>28</v>
      </c>
      <c r="D122" s="735">
        <f t="shared" ref="D122:H122" si="40">D123+D132</f>
        <v>8</v>
      </c>
      <c r="E122" s="735">
        <f t="shared" si="40"/>
        <v>8</v>
      </c>
      <c r="F122" s="735">
        <f t="shared" si="40"/>
        <v>6.8000000000000007</v>
      </c>
      <c r="G122" s="735">
        <f t="shared" si="40"/>
        <v>152</v>
      </c>
      <c r="H122" s="735">
        <f t="shared" si="40"/>
        <v>552</v>
      </c>
      <c r="I122" s="224">
        <f t="shared" ref="I122:J122" si="41">SUM(I124:I131)</f>
        <v>402.6</v>
      </c>
      <c r="J122" s="224">
        <f t="shared" si="41"/>
        <v>402.6</v>
      </c>
      <c r="K122" s="249"/>
      <c r="L122" s="249"/>
      <c r="M122" s="249"/>
      <c r="N122" s="249"/>
      <c r="O122" s="249"/>
      <c r="P122" s="249"/>
      <c r="Q122" s="249"/>
      <c r="R122" s="250"/>
      <c r="S122" s="232"/>
      <c r="T122" s="232"/>
      <c r="U122" s="232"/>
      <c r="V122" s="232"/>
      <c r="W122" s="232"/>
      <c r="X122" s="164"/>
      <c r="Y122" s="164"/>
      <c r="Z122" s="164"/>
    </row>
    <row r="123" spans="1:26" ht="15.75" customHeight="1">
      <c r="A123" s="271"/>
      <c r="B123" s="266" t="s">
        <v>327</v>
      </c>
      <c r="C123" s="735">
        <f>SUM(C124:C131)</f>
        <v>28</v>
      </c>
      <c r="D123" s="735">
        <f t="shared" ref="D123:J123" si="42">SUM(D124:D131)</f>
        <v>8</v>
      </c>
      <c r="E123" s="735">
        <f t="shared" si="42"/>
        <v>8</v>
      </c>
      <c r="F123" s="735">
        <f t="shared" si="42"/>
        <v>6.8000000000000007</v>
      </c>
      <c r="G123" s="735">
        <f t="shared" si="42"/>
        <v>152</v>
      </c>
      <c r="H123" s="735">
        <f t="shared" si="42"/>
        <v>552</v>
      </c>
      <c r="I123" s="735">
        <f t="shared" si="42"/>
        <v>402.6</v>
      </c>
      <c r="J123" s="735">
        <f t="shared" si="42"/>
        <v>402.6</v>
      </c>
      <c r="K123" s="249"/>
      <c r="L123" s="249"/>
      <c r="M123" s="249"/>
      <c r="N123" s="249"/>
      <c r="O123" s="249"/>
      <c r="P123" s="249"/>
      <c r="Q123" s="249"/>
      <c r="R123" s="250"/>
      <c r="S123" s="232"/>
      <c r="T123" s="232"/>
      <c r="U123" s="232"/>
      <c r="V123" s="232"/>
      <c r="W123" s="232"/>
      <c r="X123" s="164"/>
      <c r="Y123" s="164"/>
      <c r="Z123" s="164"/>
    </row>
    <row r="124" spans="1:26" ht="15.75" customHeight="1">
      <c r="A124" s="278" t="s">
        <v>328</v>
      </c>
      <c r="B124" s="246" t="s">
        <v>346</v>
      </c>
      <c r="C124" s="52">
        <v>5</v>
      </c>
      <c r="D124" s="52">
        <v>1</v>
      </c>
      <c r="E124" s="52">
        <v>1</v>
      </c>
      <c r="F124" s="52">
        <v>1</v>
      </c>
      <c r="G124" s="52">
        <v>24</v>
      </c>
      <c r="H124" s="248">
        <f t="shared" ref="H124:H132" si="43">C124*D124*G124</f>
        <v>120</v>
      </c>
      <c r="I124" s="52">
        <f t="shared" ref="I124:I133" si="44">C124*E124*F124*16.5</f>
        <v>82.5</v>
      </c>
      <c r="J124" s="249">
        <f t="shared" ref="J124:J133" si="45">I124</f>
        <v>82.5</v>
      </c>
      <c r="K124" s="249"/>
      <c r="L124" s="249"/>
      <c r="M124" s="249"/>
      <c r="N124" s="249"/>
      <c r="O124" s="249"/>
      <c r="P124" s="249"/>
      <c r="Q124" s="249"/>
      <c r="R124" s="250" t="s">
        <v>511</v>
      </c>
      <c r="S124" s="232"/>
      <c r="T124" s="232"/>
      <c r="U124" s="232"/>
      <c r="V124" s="232"/>
      <c r="W124" s="232"/>
      <c r="X124" s="164"/>
      <c r="Y124" s="164"/>
      <c r="Z124" s="164"/>
    </row>
    <row r="125" spans="1:26" ht="15.75" customHeight="1">
      <c r="A125" s="279" t="s">
        <v>331</v>
      </c>
      <c r="B125" s="246" t="s">
        <v>374</v>
      </c>
      <c r="C125" s="52">
        <v>3</v>
      </c>
      <c r="D125" s="52">
        <v>1</v>
      </c>
      <c r="E125" s="52">
        <v>1</v>
      </c>
      <c r="F125" s="52">
        <v>1</v>
      </c>
      <c r="G125" s="52">
        <v>24</v>
      </c>
      <c r="H125" s="248">
        <f t="shared" si="43"/>
        <v>72</v>
      </c>
      <c r="I125" s="52">
        <f t="shared" si="44"/>
        <v>49.5</v>
      </c>
      <c r="J125" s="249">
        <f t="shared" si="45"/>
        <v>49.5</v>
      </c>
      <c r="K125" s="249"/>
      <c r="L125" s="249"/>
      <c r="M125" s="249"/>
      <c r="N125" s="249"/>
      <c r="O125" s="249"/>
      <c r="P125" s="249"/>
      <c r="Q125" s="249"/>
      <c r="R125" s="250" t="s">
        <v>511</v>
      </c>
      <c r="S125" s="232"/>
      <c r="T125" s="232"/>
      <c r="U125" s="232"/>
      <c r="V125" s="232"/>
      <c r="W125" s="232"/>
      <c r="X125" s="164"/>
      <c r="Y125" s="164"/>
      <c r="Z125" s="164"/>
    </row>
    <row r="126" spans="1:26" ht="15.75" customHeight="1">
      <c r="A126" s="280" t="s">
        <v>334</v>
      </c>
      <c r="B126" s="246" t="s">
        <v>449</v>
      </c>
      <c r="C126" s="52">
        <v>3</v>
      </c>
      <c r="D126" s="52">
        <v>1</v>
      </c>
      <c r="E126" s="52">
        <v>1</v>
      </c>
      <c r="F126" s="52">
        <v>1</v>
      </c>
      <c r="G126" s="52">
        <v>24</v>
      </c>
      <c r="H126" s="248">
        <f t="shared" si="43"/>
        <v>72</v>
      </c>
      <c r="I126" s="52">
        <f t="shared" si="44"/>
        <v>49.5</v>
      </c>
      <c r="J126" s="249">
        <f t="shared" si="45"/>
        <v>49.5</v>
      </c>
      <c r="K126" s="249"/>
      <c r="L126" s="249"/>
      <c r="M126" s="249"/>
      <c r="N126" s="249"/>
      <c r="O126" s="249"/>
      <c r="P126" s="249"/>
      <c r="Q126" s="249"/>
      <c r="R126" s="250" t="s">
        <v>511</v>
      </c>
      <c r="S126" s="232"/>
      <c r="T126" s="232"/>
      <c r="U126" s="232"/>
      <c r="V126" s="232"/>
      <c r="W126" s="232"/>
      <c r="X126" s="164"/>
      <c r="Y126" s="164"/>
      <c r="Z126" s="164"/>
    </row>
    <row r="127" spans="1:26" ht="15.75" customHeight="1">
      <c r="A127" s="271" t="s">
        <v>337</v>
      </c>
      <c r="B127" s="246" t="s">
        <v>433</v>
      </c>
      <c r="C127" s="52">
        <v>3</v>
      </c>
      <c r="D127" s="52">
        <v>1</v>
      </c>
      <c r="E127" s="52">
        <v>1</v>
      </c>
      <c r="F127" s="52">
        <v>1</v>
      </c>
      <c r="G127" s="52">
        <v>24</v>
      </c>
      <c r="H127" s="248">
        <f t="shared" si="43"/>
        <v>72</v>
      </c>
      <c r="I127" s="52">
        <f t="shared" si="44"/>
        <v>49.5</v>
      </c>
      <c r="J127" s="249">
        <f t="shared" si="45"/>
        <v>49.5</v>
      </c>
      <c r="K127" s="249"/>
      <c r="L127" s="249"/>
      <c r="M127" s="249"/>
      <c r="N127" s="249"/>
      <c r="O127" s="249"/>
      <c r="P127" s="249"/>
      <c r="Q127" s="249"/>
      <c r="R127" s="250" t="s">
        <v>511</v>
      </c>
      <c r="S127" s="232"/>
      <c r="T127" s="232"/>
      <c r="U127" s="232"/>
      <c r="V127" s="232"/>
      <c r="W127" s="232"/>
      <c r="X127" s="164"/>
      <c r="Y127" s="164"/>
      <c r="Z127" s="164"/>
    </row>
    <row r="128" spans="1:26" ht="13.5" customHeight="1">
      <c r="A128" s="279" t="s">
        <v>340</v>
      </c>
      <c r="B128" s="246" t="s">
        <v>512</v>
      </c>
      <c r="C128" s="52">
        <v>5</v>
      </c>
      <c r="D128" s="52">
        <v>1</v>
      </c>
      <c r="E128" s="52">
        <v>1</v>
      </c>
      <c r="F128" s="52">
        <v>1</v>
      </c>
      <c r="G128" s="52">
        <v>24</v>
      </c>
      <c r="H128" s="248">
        <f t="shared" si="43"/>
        <v>120</v>
      </c>
      <c r="I128" s="52">
        <f t="shared" si="44"/>
        <v>82.5</v>
      </c>
      <c r="J128" s="249">
        <f t="shared" si="45"/>
        <v>82.5</v>
      </c>
      <c r="K128" s="249"/>
      <c r="L128" s="249"/>
      <c r="M128" s="249"/>
      <c r="N128" s="249"/>
      <c r="O128" s="249"/>
      <c r="P128" s="249"/>
      <c r="Q128" s="249"/>
      <c r="R128" s="54" t="s">
        <v>511</v>
      </c>
      <c r="S128" s="232"/>
      <c r="T128" s="232"/>
      <c r="U128" s="232"/>
      <c r="V128" s="232"/>
      <c r="W128" s="232"/>
      <c r="X128" s="164"/>
      <c r="Y128" s="164"/>
      <c r="Z128" s="164"/>
    </row>
    <row r="129" spans="1:26" ht="15.75" customHeight="1">
      <c r="A129" s="280" t="s">
        <v>343</v>
      </c>
      <c r="B129" s="246" t="s">
        <v>513</v>
      </c>
      <c r="C129" s="52">
        <v>3</v>
      </c>
      <c r="D129" s="52">
        <v>1</v>
      </c>
      <c r="E129" s="52">
        <v>1</v>
      </c>
      <c r="F129" s="52">
        <v>1</v>
      </c>
      <c r="G129" s="52">
        <v>24</v>
      </c>
      <c r="H129" s="248">
        <f t="shared" si="43"/>
        <v>72</v>
      </c>
      <c r="I129" s="52">
        <f t="shared" si="44"/>
        <v>49.5</v>
      </c>
      <c r="J129" s="249">
        <f t="shared" si="45"/>
        <v>49.5</v>
      </c>
      <c r="K129" s="249"/>
      <c r="L129" s="249"/>
      <c r="M129" s="249"/>
      <c r="N129" s="249"/>
      <c r="O129" s="249"/>
      <c r="P129" s="249"/>
      <c r="Q129" s="249"/>
      <c r="R129" s="250" t="s">
        <v>511</v>
      </c>
      <c r="S129" s="232"/>
      <c r="T129" s="232"/>
      <c r="U129" s="232"/>
      <c r="V129" s="232"/>
      <c r="W129" s="232"/>
      <c r="X129" s="164"/>
      <c r="Y129" s="164"/>
      <c r="Z129" s="164"/>
    </row>
    <row r="130" spans="1:26" ht="15.75" customHeight="1">
      <c r="A130" s="280" t="s">
        <v>345</v>
      </c>
      <c r="B130" s="246" t="s">
        <v>349</v>
      </c>
      <c r="C130" s="52">
        <v>3</v>
      </c>
      <c r="D130" s="52">
        <v>1</v>
      </c>
      <c r="E130" s="52">
        <v>1</v>
      </c>
      <c r="F130" s="52">
        <v>0.4</v>
      </c>
      <c r="G130" s="52">
        <v>4</v>
      </c>
      <c r="H130" s="248">
        <f t="shared" si="43"/>
        <v>12</v>
      </c>
      <c r="I130" s="52">
        <f t="shared" si="44"/>
        <v>19.800000000000004</v>
      </c>
      <c r="J130" s="249">
        <f t="shared" si="45"/>
        <v>19.800000000000004</v>
      </c>
      <c r="K130" s="249"/>
      <c r="L130" s="249"/>
      <c r="M130" s="249"/>
      <c r="N130" s="249"/>
      <c r="O130" s="249"/>
      <c r="P130" s="249"/>
      <c r="Q130" s="249"/>
      <c r="R130" s="250" t="s">
        <v>511</v>
      </c>
      <c r="S130" s="232"/>
      <c r="T130" s="232"/>
      <c r="U130" s="232"/>
      <c r="V130" s="232"/>
      <c r="W130" s="232"/>
      <c r="X130" s="164"/>
      <c r="Y130" s="164"/>
      <c r="Z130" s="164"/>
    </row>
    <row r="131" spans="1:26" ht="15.75" customHeight="1">
      <c r="A131" s="280" t="s">
        <v>348</v>
      </c>
      <c r="B131" s="246" t="s">
        <v>446</v>
      </c>
      <c r="C131" s="52">
        <v>3</v>
      </c>
      <c r="D131" s="52">
        <v>1</v>
      </c>
      <c r="E131" s="52">
        <v>1</v>
      </c>
      <c r="F131" s="52">
        <v>0.4</v>
      </c>
      <c r="G131" s="52">
        <v>4</v>
      </c>
      <c r="H131" s="248">
        <f t="shared" si="43"/>
        <v>12</v>
      </c>
      <c r="I131" s="52">
        <f t="shared" si="44"/>
        <v>19.800000000000004</v>
      </c>
      <c r="J131" s="249">
        <f t="shared" si="45"/>
        <v>19.800000000000004</v>
      </c>
      <c r="K131" s="249"/>
      <c r="L131" s="249"/>
      <c r="M131" s="249"/>
      <c r="N131" s="249"/>
      <c r="O131" s="249"/>
      <c r="P131" s="249"/>
      <c r="Q131" s="249"/>
      <c r="R131" s="250" t="s">
        <v>511</v>
      </c>
      <c r="S131" s="232"/>
      <c r="T131" s="232"/>
      <c r="U131" s="232"/>
      <c r="V131" s="232"/>
      <c r="W131" s="232"/>
      <c r="X131" s="164"/>
      <c r="Y131" s="164"/>
      <c r="Z131" s="164"/>
    </row>
    <row r="132" spans="1:26" ht="15.75" customHeight="1">
      <c r="A132" s="259"/>
      <c r="B132" s="268" t="s">
        <v>514</v>
      </c>
      <c r="C132" s="735">
        <v>0</v>
      </c>
      <c r="D132" s="735">
        <v>0</v>
      </c>
      <c r="E132" s="735">
        <v>0</v>
      </c>
      <c r="F132" s="735">
        <v>0</v>
      </c>
      <c r="G132" s="735">
        <v>0</v>
      </c>
      <c r="H132" s="735">
        <f t="shared" si="43"/>
        <v>0</v>
      </c>
      <c r="I132" s="735">
        <f t="shared" si="44"/>
        <v>0</v>
      </c>
      <c r="J132" s="736">
        <f t="shared" si="45"/>
        <v>0</v>
      </c>
      <c r="K132" s="249"/>
      <c r="L132" s="249"/>
      <c r="M132" s="249"/>
      <c r="N132" s="249"/>
      <c r="O132" s="249"/>
      <c r="P132" s="249"/>
      <c r="Q132" s="249"/>
      <c r="R132" s="250"/>
      <c r="S132" s="232"/>
      <c r="T132" s="232"/>
      <c r="U132" s="232"/>
      <c r="V132" s="232"/>
      <c r="W132" s="232"/>
      <c r="X132" s="164"/>
      <c r="Y132" s="164"/>
      <c r="Z132" s="164"/>
    </row>
    <row r="133" spans="1:26" ht="15.75" customHeight="1">
      <c r="A133" s="259" t="s">
        <v>462</v>
      </c>
      <c r="B133" s="260" t="s">
        <v>515</v>
      </c>
      <c r="C133" s="735">
        <v>0</v>
      </c>
      <c r="D133" s="735">
        <v>0</v>
      </c>
      <c r="E133" s="735">
        <v>0</v>
      </c>
      <c r="F133" s="735">
        <v>0</v>
      </c>
      <c r="G133" s="735">
        <v>0</v>
      </c>
      <c r="H133" s="735">
        <v>0</v>
      </c>
      <c r="I133" s="735">
        <f t="shared" si="44"/>
        <v>0</v>
      </c>
      <c r="J133" s="736">
        <f t="shared" si="45"/>
        <v>0</v>
      </c>
      <c r="K133" s="249"/>
      <c r="L133" s="249"/>
      <c r="M133" s="249"/>
      <c r="N133" s="249"/>
      <c r="O133" s="249"/>
      <c r="P133" s="249"/>
      <c r="Q133" s="249"/>
      <c r="R133" s="250"/>
      <c r="S133" s="232"/>
      <c r="T133" s="232"/>
      <c r="U133" s="232"/>
      <c r="V133" s="232"/>
      <c r="W133" s="232"/>
      <c r="X133" s="164"/>
      <c r="Y133" s="164"/>
      <c r="Z133" s="164"/>
    </row>
    <row r="134" spans="1:26" ht="15.75" customHeight="1">
      <c r="A134" s="280" t="s">
        <v>464</v>
      </c>
      <c r="B134" s="263"/>
      <c r="C134" s="228"/>
      <c r="D134" s="229"/>
      <c r="E134" s="229"/>
      <c r="F134" s="229"/>
      <c r="G134" s="229"/>
      <c r="H134" s="229"/>
      <c r="I134" s="52"/>
      <c r="J134" s="249"/>
      <c r="K134" s="249"/>
      <c r="L134" s="249"/>
      <c r="M134" s="249"/>
      <c r="N134" s="249"/>
      <c r="O134" s="249"/>
      <c r="P134" s="249"/>
      <c r="Q134" s="249"/>
      <c r="R134" s="250"/>
      <c r="S134" s="232"/>
      <c r="T134" s="232"/>
      <c r="U134" s="232"/>
      <c r="V134" s="232"/>
      <c r="W134" s="232"/>
      <c r="X134" s="164"/>
      <c r="Y134" s="164"/>
      <c r="Z134" s="164"/>
    </row>
    <row r="135" spans="1:26" ht="15.75" customHeight="1">
      <c r="A135" s="280" t="s">
        <v>466</v>
      </c>
      <c r="B135" s="263"/>
      <c r="C135" s="55"/>
      <c r="D135" s="52"/>
      <c r="E135" s="52"/>
      <c r="F135" s="52"/>
      <c r="G135" s="52"/>
      <c r="H135" s="52"/>
      <c r="I135" s="52"/>
      <c r="J135" s="249"/>
      <c r="K135" s="249"/>
      <c r="L135" s="249"/>
      <c r="M135" s="249"/>
      <c r="N135" s="249"/>
      <c r="O135" s="249"/>
      <c r="P135" s="249"/>
      <c r="Q135" s="249"/>
      <c r="R135" s="250"/>
      <c r="S135" s="232"/>
      <c r="T135" s="232"/>
      <c r="U135" s="232"/>
      <c r="V135" s="232"/>
      <c r="W135" s="232"/>
      <c r="X135" s="164"/>
      <c r="Y135" s="164"/>
      <c r="Z135" s="164"/>
    </row>
    <row r="136" spans="1:26" ht="15.75" customHeight="1">
      <c r="A136" s="280"/>
      <c r="B136" s="263"/>
      <c r="C136" s="55"/>
      <c r="D136" s="52"/>
      <c r="E136" s="52"/>
      <c r="F136" s="52"/>
      <c r="G136" s="52"/>
      <c r="H136" s="52"/>
      <c r="I136" s="52"/>
      <c r="J136" s="249"/>
      <c r="K136" s="249"/>
      <c r="L136" s="249"/>
      <c r="M136" s="249"/>
      <c r="N136" s="249"/>
      <c r="O136" s="249"/>
      <c r="P136" s="249"/>
      <c r="Q136" s="249"/>
      <c r="R136" s="250"/>
      <c r="S136" s="232"/>
      <c r="T136" s="232"/>
      <c r="U136" s="232"/>
      <c r="V136" s="232"/>
      <c r="W136" s="232"/>
      <c r="X136" s="164"/>
      <c r="Y136" s="164"/>
      <c r="Z136" s="164"/>
    </row>
    <row r="137" spans="1:26" ht="15.75" customHeight="1">
      <c r="A137" s="219">
        <v>2</v>
      </c>
      <c r="B137" s="220" t="s">
        <v>516</v>
      </c>
      <c r="C137" s="735">
        <v>0</v>
      </c>
      <c r="D137" s="735">
        <v>0</v>
      </c>
      <c r="E137" s="735">
        <v>0</v>
      </c>
      <c r="F137" s="735">
        <v>0</v>
      </c>
      <c r="G137" s="735">
        <v>0</v>
      </c>
      <c r="H137" s="735">
        <v>0</v>
      </c>
      <c r="I137" s="735">
        <v>0</v>
      </c>
      <c r="J137" s="736">
        <v>0</v>
      </c>
      <c r="K137" s="249"/>
      <c r="L137" s="249"/>
      <c r="M137" s="249"/>
      <c r="N137" s="249"/>
      <c r="O137" s="249"/>
      <c r="P137" s="249"/>
      <c r="Q137" s="249"/>
      <c r="R137" s="250"/>
      <c r="S137" s="232"/>
      <c r="T137" s="232"/>
      <c r="U137" s="232"/>
      <c r="V137" s="232"/>
      <c r="W137" s="232"/>
      <c r="X137" s="164"/>
      <c r="Y137" s="164"/>
      <c r="Z137" s="164"/>
    </row>
    <row r="138" spans="1:26" ht="15.75" customHeight="1">
      <c r="A138" s="219" t="s">
        <v>325</v>
      </c>
      <c r="B138" s="227" t="s">
        <v>517</v>
      </c>
      <c r="C138" s="52">
        <v>0</v>
      </c>
      <c r="D138" s="52">
        <v>0</v>
      </c>
      <c r="E138" s="52">
        <v>0</v>
      </c>
      <c r="F138" s="52">
        <v>0</v>
      </c>
      <c r="G138" s="52">
        <v>0</v>
      </c>
      <c r="H138" s="52">
        <v>0</v>
      </c>
      <c r="I138" s="52">
        <v>0</v>
      </c>
      <c r="J138" s="249">
        <v>0</v>
      </c>
      <c r="K138" s="249"/>
      <c r="L138" s="249"/>
      <c r="M138" s="249"/>
      <c r="N138" s="249"/>
      <c r="O138" s="249"/>
      <c r="P138" s="249"/>
      <c r="Q138" s="249"/>
      <c r="R138" s="250"/>
      <c r="S138" s="232"/>
      <c r="T138" s="232"/>
      <c r="U138" s="232"/>
      <c r="V138" s="232"/>
      <c r="W138" s="232"/>
      <c r="X138" s="164"/>
      <c r="Y138" s="164"/>
      <c r="Z138" s="164"/>
    </row>
    <row r="139" spans="1:26" ht="15.75" customHeight="1">
      <c r="A139" s="278" t="s">
        <v>328</v>
      </c>
      <c r="B139" s="246" t="s">
        <v>493</v>
      </c>
      <c r="C139" s="55"/>
      <c r="D139" s="52"/>
      <c r="E139" s="52"/>
      <c r="F139" s="52"/>
      <c r="G139" s="52"/>
      <c r="H139" s="52"/>
      <c r="I139" s="52"/>
      <c r="J139" s="249"/>
      <c r="K139" s="249"/>
      <c r="L139" s="249"/>
      <c r="M139" s="249"/>
      <c r="N139" s="249"/>
      <c r="O139" s="249"/>
      <c r="P139" s="249"/>
      <c r="Q139" s="249"/>
      <c r="R139" s="250"/>
      <c r="S139" s="232"/>
      <c r="T139" s="232"/>
      <c r="U139" s="232"/>
      <c r="V139" s="232"/>
      <c r="W139" s="232"/>
      <c r="X139" s="164"/>
      <c r="Y139" s="164"/>
      <c r="Z139" s="164"/>
    </row>
    <row r="140" spans="1:26" ht="15.75" customHeight="1">
      <c r="A140" s="279" t="s">
        <v>331</v>
      </c>
      <c r="B140" s="246" t="s">
        <v>493</v>
      </c>
      <c r="C140" s="55"/>
      <c r="D140" s="52"/>
      <c r="E140" s="52"/>
      <c r="F140" s="52"/>
      <c r="G140" s="52"/>
      <c r="H140" s="52"/>
      <c r="I140" s="52"/>
      <c r="J140" s="249"/>
      <c r="K140" s="249"/>
      <c r="L140" s="249"/>
      <c r="M140" s="249"/>
      <c r="N140" s="249"/>
      <c r="O140" s="249"/>
      <c r="P140" s="249"/>
      <c r="Q140" s="249"/>
      <c r="R140" s="250"/>
      <c r="S140" s="232"/>
      <c r="T140" s="232"/>
      <c r="U140" s="232"/>
      <c r="V140" s="232"/>
      <c r="W140" s="232"/>
      <c r="X140" s="164"/>
      <c r="Y140" s="164"/>
      <c r="Z140" s="164"/>
    </row>
    <row r="141" spans="1:26" ht="15.75" customHeight="1">
      <c r="A141" s="280" t="s">
        <v>334</v>
      </c>
      <c r="B141" s="246" t="s">
        <v>493</v>
      </c>
      <c r="C141" s="55"/>
      <c r="D141" s="52"/>
      <c r="E141" s="52"/>
      <c r="F141" s="52"/>
      <c r="G141" s="52"/>
      <c r="H141" s="52"/>
      <c r="I141" s="52"/>
      <c r="J141" s="249"/>
      <c r="K141" s="249"/>
      <c r="L141" s="249"/>
      <c r="M141" s="249"/>
      <c r="N141" s="249"/>
      <c r="O141" s="249"/>
      <c r="P141" s="249"/>
      <c r="Q141" s="249"/>
      <c r="R141" s="250"/>
      <c r="S141" s="232"/>
      <c r="T141" s="232"/>
      <c r="U141" s="232"/>
      <c r="V141" s="232"/>
      <c r="W141" s="232"/>
      <c r="X141" s="164"/>
      <c r="Y141" s="164"/>
      <c r="Z141" s="164"/>
    </row>
    <row r="142" spans="1:26" ht="15.75" customHeight="1">
      <c r="A142" s="271" t="s">
        <v>337</v>
      </c>
      <c r="B142" s="246" t="s">
        <v>493</v>
      </c>
      <c r="C142" s="55"/>
      <c r="D142" s="52"/>
      <c r="E142" s="52"/>
      <c r="F142" s="52"/>
      <c r="G142" s="52"/>
      <c r="H142" s="52"/>
      <c r="I142" s="52"/>
      <c r="J142" s="249"/>
      <c r="K142" s="249"/>
      <c r="L142" s="249"/>
      <c r="M142" s="249"/>
      <c r="N142" s="249"/>
      <c r="O142" s="249"/>
      <c r="P142" s="249"/>
      <c r="Q142" s="249"/>
      <c r="R142" s="250"/>
      <c r="S142" s="232"/>
      <c r="T142" s="232"/>
      <c r="U142" s="232"/>
      <c r="V142" s="232"/>
      <c r="W142" s="232"/>
      <c r="X142" s="164"/>
      <c r="Y142" s="164"/>
      <c r="Z142" s="164"/>
    </row>
    <row r="143" spans="1:26" ht="15.75" customHeight="1">
      <c r="A143" s="279" t="s">
        <v>340</v>
      </c>
      <c r="B143" s="246" t="s">
        <v>493</v>
      </c>
      <c r="C143" s="55"/>
      <c r="D143" s="52"/>
      <c r="E143" s="52"/>
      <c r="F143" s="52"/>
      <c r="G143" s="52"/>
      <c r="H143" s="52"/>
      <c r="I143" s="52"/>
      <c r="J143" s="249"/>
      <c r="K143" s="249"/>
      <c r="L143" s="249"/>
      <c r="M143" s="249"/>
      <c r="N143" s="249"/>
      <c r="O143" s="249"/>
      <c r="P143" s="249"/>
      <c r="Q143" s="249"/>
      <c r="R143" s="250"/>
      <c r="S143" s="232"/>
      <c r="T143" s="232"/>
      <c r="U143" s="232"/>
      <c r="V143" s="232"/>
      <c r="W143" s="232"/>
      <c r="X143" s="164"/>
      <c r="Y143" s="164"/>
      <c r="Z143" s="164"/>
    </row>
    <row r="144" spans="1:26" ht="15.75" customHeight="1">
      <c r="A144" s="281" t="s">
        <v>462</v>
      </c>
      <c r="B144" s="263"/>
      <c r="C144" s="55"/>
      <c r="D144" s="52"/>
      <c r="E144" s="52"/>
      <c r="F144" s="52"/>
      <c r="G144" s="52"/>
      <c r="H144" s="52"/>
      <c r="I144" s="52"/>
      <c r="J144" s="249"/>
      <c r="K144" s="249"/>
      <c r="L144" s="249"/>
      <c r="M144" s="249"/>
      <c r="N144" s="249"/>
      <c r="O144" s="249"/>
      <c r="P144" s="249"/>
      <c r="Q144" s="249"/>
      <c r="R144" s="250"/>
      <c r="S144" s="232"/>
      <c r="T144" s="232"/>
      <c r="U144" s="232"/>
      <c r="V144" s="232"/>
      <c r="W144" s="232"/>
      <c r="X144" s="164"/>
      <c r="Y144" s="164"/>
      <c r="Z144" s="164"/>
    </row>
    <row r="145" spans="1:26" ht="20.25" customHeight="1">
      <c r="A145" s="282" t="s">
        <v>518</v>
      </c>
      <c r="B145" s="283" t="s">
        <v>519</v>
      </c>
      <c r="C145" s="284">
        <f t="shared" ref="C145:Q145" si="46">C10</f>
        <v>0</v>
      </c>
      <c r="D145" s="284">
        <f t="shared" si="46"/>
        <v>0</v>
      </c>
      <c r="E145" s="284">
        <f t="shared" si="46"/>
        <v>0</v>
      </c>
      <c r="F145" s="284">
        <f t="shared" si="46"/>
        <v>0</v>
      </c>
      <c r="G145" s="284">
        <f t="shared" si="46"/>
        <v>0</v>
      </c>
      <c r="H145" s="284">
        <f t="shared" si="46"/>
        <v>0</v>
      </c>
      <c r="I145" s="285">
        <f t="shared" si="46"/>
        <v>15836.725</v>
      </c>
      <c r="J145" s="285">
        <f t="shared" si="46"/>
        <v>14777.475</v>
      </c>
      <c r="K145" s="285">
        <f t="shared" si="46"/>
        <v>332.125</v>
      </c>
      <c r="L145" s="285">
        <f t="shared" si="46"/>
        <v>727.125</v>
      </c>
      <c r="M145" s="285">
        <f t="shared" si="46"/>
        <v>5860</v>
      </c>
      <c r="N145" s="285">
        <f t="shared" si="46"/>
        <v>5719.5</v>
      </c>
      <c r="O145" s="285">
        <f t="shared" si="46"/>
        <v>10117.225</v>
      </c>
      <c r="P145" s="285">
        <f t="shared" si="46"/>
        <v>6106.25</v>
      </c>
      <c r="Q145" s="285">
        <f t="shared" si="46"/>
        <v>3455</v>
      </c>
      <c r="R145" s="286"/>
      <c r="S145" s="86"/>
      <c r="T145" s="86"/>
      <c r="U145" s="86"/>
      <c r="V145" s="86"/>
      <c r="W145" s="86"/>
      <c r="X145" s="269"/>
      <c r="Y145" s="269"/>
      <c r="Z145" s="269"/>
    </row>
    <row r="146" spans="1:26" ht="20.25" customHeight="1">
      <c r="A146" s="287" t="s">
        <v>82</v>
      </c>
      <c r="B146" s="288" t="s">
        <v>520</v>
      </c>
      <c r="C146" s="289" t="s">
        <v>521</v>
      </c>
      <c r="D146" s="290"/>
      <c r="E146" s="290"/>
      <c r="F146" s="290"/>
      <c r="G146" s="290"/>
      <c r="H146" s="290"/>
      <c r="I146" s="290"/>
      <c r="J146" s="291">
        <f>J11</f>
        <v>14374.875</v>
      </c>
      <c r="K146" s="292"/>
      <c r="L146" s="292"/>
      <c r="M146" s="292"/>
      <c r="N146" s="292"/>
      <c r="O146" s="292"/>
      <c r="P146" s="292"/>
      <c r="Q146" s="292"/>
      <c r="R146" s="286"/>
      <c r="S146" s="86"/>
      <c r="T146" s="86"/>
      <c r="U146" s="86"/>
      <c r="V146" s="86"/>
      <c r="W146" s="86"/>
      <c r="X146" s="269"/>
      <c r="Y146" s="269"/>
      <c r="Z146" s="269"/>
    </row>
    <row r="147" spans="1:26" ht="20.25" customHeight="1">
      <c r="A147" s="282" t="s">
        <v>105</v>
      </c>
      <c r="B147" s="288" t="s">
        <v>522</v>
      </c>
      <c r="C147" s="289" t="s">
        <v>521</v>
      </c>
      <c r="D147" s="290"/>
      <c r="E147" s="290"/>
      <c r="F147" s="290"/>
      <c r="G147" s="290"/>
      <c r="H147" s="290"/>
      <c r="I147" s="290"/>
      <c r="J147" s="293">
        <f>J81</f>
        <v>573.375</v>
      </c>
      <c r="K147" s="292"/>
      <c r="L147" s="292"/>
      <c r="M147" s="292"/>
      <c r="N147" s="292"/>
      <c r="O147" s="292"/>
      <c r="P147" s="292"/>
      <c r="Q147" s="292"/>
      <c r="R147" s="286"/>
      <c r="S147" s="86"/>
      <c r="T147" s="86"/>
      <c r="U147" s="86"/>
      <c r="V147" s="86"/>
      <c r="W147" s="86"/>
      <c r="X147" s="269"/>
      <c r="Y147" s="269"/>
      <c r="Z147" s="269"/>
    </row>
    <row r="148" spans="1:26" ht="20.25" customHeight="1">
      <c r="A148" s="282" t="s">
        <v>115</v>
      </c>
      <c r="B148" s="283" t="s">
        <v>491</v>
      </c>
      <c r="C148" s="289" t="s">
        <v>521</v>
      </c>
      <c r="D148" s="290"/>
      <c r="E148" s="290"/>
      <c r="F148" s="290"/>
      <c r="G148" s="290"/>
      <c r="H148" s="290"/>
      <c r="I148" s="290"/>
      <c r="J148" s="293">
        <f>J104</f>
        <v>170</v>
      </c>
      <c r="K148" s="292"/>
      <c r="L148" s="292"/>
      <c r="M148" s="292"/>
      <c r="N148" s="292"/>
      <c r="O148" s="292"/>
      <c r="P148" s="292"/>
      <c r="Q148" s="292"/>
      <c r="R148" s="286"/>
      <c r="S148" s="86"/>
      <c r="T148" s="86"/>
      <c r="U148" s="86"/>
      <c r="V148" s="86"/>
      <c r="W148" s="86"/>
      <c r="X148" s="269"/>
      <c r="Y148" s="269"/>
      <c r="Z148" s="269"/>
    </row>
    <row r="149" spans="1:26" ht="20.25" customHeight="1">
      <c r="A149" s="294"/>
      <c r="B149" s="295"/>
      <c r="C149" s="289"/>
      <c r="D149" s="290"/>
      <c r="E149" s="290"/>
      <c r="F149" s="290"/>
      <c r="G149" s="290"/>
      <c r="H149" s="290"/>
      <c r="I149" s="290"/>
      <c r="J149" s="293"/>
      <c r="K149" s="292"/>
      <c r="L149" s="292"/>
      <c r="M149" s="292"/>
      <c r="N149" s="292"/>
      <c r="O149" s="292"/>
      <c r="P149" s="292"/>
      <c r="Q149" s="292"/>
      <c r="R149" s="286"/>
      <c r="S149" s="86"/>
      <c r="T149" s="86"/>
      <c r="U149" s="86"/>
      <c r="V149" s="86"/>
      <c r="W149" s="86"/>
      <c r="X149" s="269"/>
      <c r="Y149" s="269"/>
      <c r="Z149" s="269"/>
    </row>
    <row r="150" spans="1:26" ht="20.25" customHeight="1">
      <c r="A150" s="287"/>
      <c r="B150" s="288" t="s">
        <v>523</v>
      </c>
      <c r="C150" s="289" t="s">
        <v>521</v>
      </c>
      <c r="D150" s="290"/>
      <c r="E150" s="290"/>
      <c r="F150" s="290"/>
      <c r="G150" s="290"/>
      <c r="H150" s="290"/>
      <c r="I150" s="290"/>
      <c r="J150" s="293">
        <f>J121</f>
        <v>402.6</v>
      </c>
      <c r="K150" s="292"/>
      <c r="L150" s="292"/>
      <c r="M150" s="292"/>
      <c r="N150" s="292"/>
      <c r="O150" s="292"/>
      <c r="P150" s="292"/>
      <c r="Q150" s="292"/>
      <c r="R150" s="286"/>
      <c r="S150" s="86"/>
      <c r="T150" s="86"/>
      <c r="U150" s="86"/>
      <c r="V150" s="86"/>
      <c r="W150" s="86"/>
      <c r="X150" s="269"/>
      <c r="Y150" s="269"/>
      <c r="Z150" s="269"/>
    </row>
    <row r="151" spans="1:26" ht="20.25" customHeight="1">
      <c r="A151" s="287"/>
      <c r="B151" s="288" t="s">
        <v>524</v>
      </c>
      <c r="C151" s="289" t="s">
        <v>521</v>
      </c>
      <c r="D151" s="290"/>
      <c r="E151" s="290"/>
      <c r="F151" s="290"/>
      <c r="G151" s="290"/>
      <c r="H151" s="290"/>
      <c r="I151" s="290"/>
      <c r="J151" s="292">
        <f>J137</f>
        <v>0</v>
      </c>
      <c r="K151" s="292"/>
      <c r="L151" s="292"/>
      <c r="M151" s="292"/>
      <c r="N151" s="292"/>
      <c r="O151" s="292"/>
      <c r="P151" s="292"/>
      <c r="Q151" s="292"/>
      <c r="R151" s="286"/>
      <c r="S151" s="86"/>
      <c r="T151" s="86"/>
      <c r="U151" s="86"/>
      <c r="V151" s="86"/>
      <c r="W151" s="86"/>
      <c r="X151" s="269"/>
      <c r="Y151" s="269"/>
      <c r="Z151" s="269"/>
    </row>
    <row r="152" spans="1:26" ht="20.25" customHeight="1">
      <c r="A152" s="294"/>
      <c r="B152" s="288" t="s">
        <v>525</v>
      </c>
      <c r="C152" s="289"/>
      <c r="D152" s="290"/>
      <c r="E152" s="290"/>
      <c r="F152" s="290"/>
      <c r="G152" s="290"/>
      <c r="H152" s="290"/>
      <c r="I152" s="290"/>
      <c r="J152" s="292"/>
      <c r="K152" s="292"/>
      <c r="L152" s="292"/>
      <c r="M152" s="292"/>
      <c r="N152" s="292"/>
      <c r="O152" s="292"/>
      <c r="P152" s="292"/>
      <c r="Q152" s="292"/>
      <c r="R152" s="286"/>
      <c r="S152" s="86"/>
      <c r="T152" s="86"/>
      <c r="U152" s="86"/>
      <c r="V152" s="86"/>
      <c r="W152" s="86"/>
      <c r="X152" s="269"/>
      <c r="Y152" s="269"/>
      <c r="Z152" s="269"/>
    </row>
    <row r="153" spans="1:26" ht="20.25" customHeight="1">
      <c r="A153" s="294"/>
      <c r="B153" s="288" t="s">
        <v>526</v>
      </c>
      <c r="C153" s="289"/>
      <c r="D153" s="290"/>
      <c r="E153" s="290"/>
      <c r="F153" s="290"/>
      <c r="G153" s="290"/>
      <c r="H153" s="290"/>
      <c r="I153" s="290"/>
      <c r="J153" s="292"/>
      <c r="K153" s="292"/>
      <c r="L153" s="292"/>
      <c r="M153" s="292"/>
      <c r="N153" s="292"/>
      <c r="O153" s="292"/>
      <c r="P153" s="292"/>
      <c r="Q153" s="292"/>
      <c r="R153" s="286"/>
      <c r="S153" s="86"/>
      <c r="T153" s="86"/>
      <c r="U153" s="86"/>
      <c r="V153" s="86"/>
      <c r="W153" s="86"/>
      <c r="X153" s="269"/>
      <c r="Y153" s="269"/>
      <c r="Z153" s="269"/>
    </row>
    <row r="154" spans="1:26" ht="20.25" customHeight="1">
      <c r="A154" s="279"/>
      <c r="B154" s="296"/>
      <c r="C154" s="297"/>
      <c r="D154" s="297"/>
      <c r="E154" s="247"/>
      <c r="F154" s="247"/>
      <c r="G154" s="247"/>
      <c r="H154" s="247"/>
      <c r="I154" s="247"/>
      <c r="J154" s="298"/>
      <c r="K154" s="298"/>
      <c r="L154" s="298"/>
      <c r="M154" s="298"/>
      <c r="N154" s="298"/>
      <c r="O154" s="298"/>
      <c r="P154" s="298"/>
      <c r="Q154" s="298"/>
      <c r="R154" s="299"/>
      <c r="S154" s="86"/>
      <c r="T154" s="86"/>
      <c r="U154" s="86"/>
      <c r="V154" s="86"/>
      <c r="W154" s="86"/>
      <c r="X154" s="269"/>
      <c r="Y154" s="269"/>
      <c r="Z154" s="269"/>
    </row>
    <row r="155" spans="1:26" ht="20.25" customHeight="1">
      <c r="A155" s="300"/>
      <c r="B155" s="301"/>
      <c r="C155" s="120"/>
      <c r="D155" s="120"/>
      <c r="E155" s="121"/>
      <c r="F155" s="121"/>
      <c r="G155" s="121"/>
      <c r="H155" s="121"/>
      <c r="I155" s="121"/>
      <c r="J155" s="302"/>
      <c r="K155" s="302"/>
      <c r="L155" s="302"/>
      <c r="M155" s="302"/>
      <c r="N155" s="302"/>
      <c r="O155" s="302"/>
      <c r="P155" s="302"/>
      <c r="Q155" s="302"/>
      <c r="R155" s="303"/>
      <c r="S155" s="86"/>
      <c r="T155" s="86"/>
      <c r="U155" s="86"/>
      <c r="V155" s="86"/>
      <c r="W155" s="86"/>
      <c r="X155" s="269"/>
      <c r="Y155" s="269"/>
      <c r="Z155" s="269"/>
    </row>
    <row r="156" spans="1:26" ht="21" customHeight="1">
      <c r="A156" s="96"/>
      <c r="B156" s="96"/>
      <c r="C156" s="75"/>
      <c r="D156" s="75"/>
      <c r="E156" s="75"/>
      <c r="F156" s="75"/>
      <c r="G156" s="75"/>
      <c r="H156" s="75"/>
      <c r="I156" s="75"/>
      <c r="J156" s="75"/>
      <c r="K156" s="75"/>
      <c r="L156" s="75"/>
      <c r="M156" s="75"/>
      <c r="N156" s="75"/>
      <c r="O156" s="769" t="s">
        <v>129</v>
      </c>
      <c r="P156" s="751"/>
      <c r="Q156" s="751"/>
      <c r="R156" s="751"/>
      <c r="S156" s="76"/>
      <c r="T156" s="76"/>
      <c r="U156" s="76"/>
      <c r="V156" s="76"/>
      <c r="W156" s="76"/>
      <c r="X156" s="203"/>
      <c r="Y156" s="203"/>
      <c r="Z156" s="203"/>
    </row>
    <row r="157" spans="1:26" ht="21" customHeight="1">
      <c r="A157" s="96"/>
      <c r="B157" s="96"/>
      <c r="C157" s="75"/>
      <c r="D157" s="75"/>
      <c r="E157" s="75"/>
      <c r="F157" s="75"/>
      <c r="G157" s="75"/>
      <c r="H157" s="75"/>
      <c r="I157" s="75"/>
      <c r="J157" s="75"/>
      <c r="K157" s="75"/>
      <c r="L157" s="75"/>
      <c r="M157" s="75"/>
      <c r="N157" s="75"/>
      <c r="O157" s="758" t="s">
        <v>130</v>
      </c>
      <c r="P157" s="751"/>
      <c r="Q157" s="751"/>
      <c r="R157" s="751"/>
      <c r="S157" s="76"/>
      <c r="T157" s="76"/>
      <c r="U157" s="76"/>
      <c r="V157" s="76"/>
      <c r="W157" s="76"/>
      <c r="X157" s="203"/>
      <c r="Y157" s="203"/>
      <c r="Z157" s="203"/>
    </row>
    <row r="158" spans="1:26" ht="21" customHeight="1">
      <c r="A158" s="96"/>
      <c r="B158" s="797"/>
      <c r="C158" s="751"/>
      <c r="D158" s="751"/>
      <c r="E158" s="751"/>
      <c r="F158" s="751"/>
      <c r="G158" s="751"/>
      <c r="H158" s="751"/>
      <c r="I158" s="751"/>
      <c r="J158" s="751"/>
      <c r="K158" s="751"/>
      <c r="L158" s="751"/>
      <c r="M158" s="75"/>
      <c r="N158" s="75"/>
      <c r="O158" s="75"/>
      <c r="P158" s="75"/>
      <c r="Q158" s="75"/>
      <c r="R158" s="110"/>
      <c r="S158" s="76"/>
      <c r="T158" s="76"/>
      <c r="U158" s="76"/>
      <c r="V158" s="76"/>
      <c r="W158" s="76"/>
    </row>
    <row r="159" spans="1:26" ht="39.75" customHeight="1">
      <c r="A159" s="96"/>
      <c r="B159" s="798" t="s">
        <v>527</v>
      </c>
      <c r="C159" s="751"/>
      <c r="D159" s="751"/>
      <c r="E159" s="751"/>
      <c r="F159" s="751"/>
      <c r="G159" s="751"/>
      <c r="H159" s="751"/>
      <c r="I159" s="751"/>
      <c r="J159" s="751"/>
      <c r="K159" s="751"/>
      <c r="L159" s="751"/>
      <c r="M159" s="75"/>
      <c r="N159" s="75"/>
      <c r="O159" s="75"/>
      <c r="P159" s="75"/>
      <c r="Q159" s="75"/>
      <c r="R159" s="110"/>
      <c r="S159" s="76"/>
      <c r="T159" s="76"/>
      <c r="U159" s="76"/>
      <c r="V159" s="76"/>
      <c r="W159" s="76"/>
    </row>
    <row r="160" spans="1:26" ht="20.25" customHeight="1">
      <c r="A160" s="96"/>
      <c r="B160" s="799" t="s">
        <v>528</v>
      </c>
      <c r="C160" s="751"/>
      <c r="D160" s="751"/>
      <c r="E160" s="751"/>
      <c r="F160" s="751"/>
      <c r="G160" s="751"/>
      <c r="H160" s="751"/>
      <c r="I160" s="751"/>
      <c r="J160" s="751"/>
      <c r="K160" s="751"/>
      <c r="L160" s="751"/>
      <c r="M160" s="75"/>
      <c r="N160" s="75"/>
      <c r="O160" s="75"/>
      <c r="P160" s="75"/>
      <c r="Q160" s="75"/>
      <c r="R160" s="110"/>
      <c r="S160" s="76"/>
      <c r="T160" s="76"/>
      <c r="U160" s="76"/>
      <c r="V160" s="76"/>
      <c r="W160" s="76"/>
    </row>
    <row r="161" spans="1:23" ht="15" customHeight="1">
      <c r="A161" s="96"/>
      <c r="B161" s="304" t="s">
        <v>529</v>
      </c>
      <c r="C161" s="178"/>
      <c r="D161" s="178"/>
      <c r="E161" s="178"/>
      <c r="F161" s="178"/>
      <c r="G161" s="178"/>
      <c r="H161" s="178"/>
      <c r="I161" s="178"/>
      <c r="J161" s="178"/>
      <c r="K161" s="178"/>
      <c r="L161" s="178"/>
      <c r="M161" s="75"/>
      <c r="N161" s="75"/>
      <c r="O161" s="75"/>
      <c r="P161" s="75"/>
      <c r="Q161" s="75"/>
      <c r="R161" s="96"/>
      <c r="S161" s="76"/>
      <c r="T161" s="76"/>
      <c r="U161" s="76"/>
      <c r="V161" s="76"/>
      <c r="W161" s="76"/>
    </row>
    <row r="162" spans="1:23" ht="13.5" customHeight="1">
      <c r="A162" s="96"/>
      <c r="B162" s="304" t="s">
        <v>530</v>
      </c>
      <c r="C162" s="75"/>
      <c r="D162" s="75"/>
      <c r="E162" s="75"/>
      <c r="F162" s="75"/>
      <c r="G162" s="75"/>
      <c r="H162" s="75"/>
      <c r="I162" s="75"/>
      <c r="J162" s="75"/>
      <c r="K162" s="75"/>
      <c r="L162" s="75"/>
      <c r="M162" s="75"/>
      <c r="N162" s="75"/>
      <c r="O162" s="75"/>
      <c r="P162" s="75"/>
      <c r="Q162" s="75"/>
      <c r="R162" s="76"/>
      <c r="S162" s="76"/>
      <c r="T162" s="76"/>
      <c r="U162" s="76"/>
      <c r="V162" s="76"/>
      <c r="W162" s="76"/>
    </row>
    <row r="163" spans="1:23" ht="13.5" customHeight="1">
      <c r="A163" s="96"/>
      <c r="B163" s="304" t="s">
        <v>531</v>
      </c>
      <c r="C163" s="75"/>
      <c r="D163" s="75"/>
      <c r="E163" s="75"/>
      <c r="F163" s="75"/>
      <c r="G163" s="75"/>
      <c r="H163" s="75"/>
      <c r="I163" s="75"/>
      <c r="J163" s="75"/>
      <c r="K163" s="75"/>
      <c r="L163" s="75"/>
      <c r="M163" s="75"/>
      <c r="N163" s="75"/>
      <c r="O163" s="75"/>
      <c r="P163" s="75"/>
      <c r="Q163" s="75"/>
      <c r="R163" s="76"/>
      <c r="S163" s="76"/>
      <c r="T163" s="76"/>
      <c r="U163" s="76"/>
      <c r="V163" s="76"/>
      <c r="W163" s="76"/>
    </row>
    <row r="164" spans="1:23" ht="13.5" customHeight="1">
      <c r="A164" s="96"/>
      <c r="B164" s="304" t="s">
        <v>532</v>
      </c>
      <c r="C164" s="75"/>
      <c r="D164" s="75"/>
      <c r="E164" s="75"/>
      <c r="F164" s="75"/>
      <c r="G164" s="75"/>
      <c r="H164" s="75"/>
      <c r="I164" s="75"/>
      <c r="J164" s="75"/>
      <c r="K164" s="75"/>
      <c r="L164" s="75"/>
      <c r="M164" s="75"/>
      <c r="N164" s="75"/>
      <c r="O164" s="75"/>
      <c r="P164" s="75"/>
      <c r="Q164" s="75"/>
      <c r="R164" s="76"/>
      <c r="S164" s="76"/>
      <c r="T164" s="76"/>
      <c r="U164" s="76"/>
      <c r="V164" s="76"/>
      <c r="W164" s="76"/>
    </row>
    <row r="165" spans="1:23" ht="13.5" customHeight="1">
      <c r="A165" s="96"/>
      <c r="B165" s="96"/>
      <c r="C165" s="76"/>
      <c r="D165" s="76"/>
      <c r="E165" s="76"/>
      <c r="F165" s="76"/>
      <c r="G165" s="76"/>
      <c r="H165" s="76"/>
      <c r="I165" s="75"/>
      <c r="J165" s="75"/>
      <c r="K165" s="75"/>
      <c r="L165" s="75"/>
      <c r="M165" s="75"/>
      <c r="N165" s="75"/>
      <c r="O165" s="75"/>
      <c r="P165" s="75"/>
      <c r="Q165" s="75"/>
      <c r="R165" s="76"/>
      <c r="S165" s="76"/>
      <c r="T165" s="76"/>
      <c r="U165" s="76"/>
      <c r="V165" s="76"/>
      <c r="W165" s="76"/>
    </row>
    <row r="166" spans="1:23" ht="13.5" customHeight="1">
      <c r="A166" s="96"/>
      <c r="B166" s="96"/>
      <c r="C166" s="76"/>
      <c r="D166" s="76"/>
      <c r="E166" s="76"/>
      <c r="F166" s="76"/>
      <c r="G166" s="76"/>
      <c r="H166" s="76"/>
      <c r="I166" s="75"/>
      <c r="J166" s="75"/>
      <c r="K166" s="75"/>
      <c r="L166" s="75"/>
      <c r="M166" s="75"/>
      <c r="N166" s="75"/>
      <c r="O166" s="75"/>
      <c r="P166" s="75"/>
      <c r="Q166" s="75"/>
      <c r="R166" s="76"/>
      <c r="S166" s="76"/>
      <c r="T166" s="76"/>
      <c r="U166" s="76"/>
      <c r="V166" s="76"/>
      <c r="W166" s="76"/>
    </row>
    <row r="167" spans="1:23" ht="13.5" customHeight="1">
      <c r="A167" s="96"/>
      <c r="B167" s="96"/>
      <c r="C167" s="305"/>
      <c r="D167" s="305"/>
      <c r="E167" s="305"/>
      <c r="F167" s="305"/>
      <c r="G167" s="305"/>
      <c r="H167" s="305"/>
      <c r="I167" s="75"/>
      <c r="J167" s="75"/>
      <c r="K167" s="75"/>
      <c r="L167" s="75"/>
      <c r="M167" s="75"/>
      <c r="N167" s="75"/>
      <c r="O167" s="75"/>
      <c r="P167" s="75"/>
      <c r="Q167" s="75"/>
      <c r="R167" s="76"/>
      <c r="S167" s="76"/>
      <c r="T167" s="76"/>
      <c r="U167" s="76"/>
      <c r="V167" s="76"/>
      <c r="W167" s="76"/>
    </row>
    <row r="168" spans="1:23" ht="13.5" customHeight="1">
      <c r="A168" s="96"/>
      <c r="B168" s="96"/>
      <c r="C168" s="75"/>
      <c r="D168" s="75"/>
      <c r="E168" s="75"/>
      <c r="F168" s="75"/>
      <c r="G168" s="75"/>
      <c r="H168" s="75"/>
      <c r="I168" s="75"/>
      <c r="J168" s="75"/>
      <c r="K168" s="75"/>
      <c r="L168" s="75"/>
      <c r="M168" s="75"/>
      <c r="N168" s="75"/>
      <c r="O168" s="75"/>
      <c r="P168" s="75"/>
      <c r="Q168" s="75"/>
      <c r="R168" s="76"/>
      <c r="S168" s="76"/>
      <c r="T168" s="76"/>
      <c r="U168" s="76"/>
      <c r="V168" s="76"/>
      <c r="W168" s="76"/>
    </row>
    <row r="169" spans="1:23" ht="13.5" customHeight="1">
      <c r="A169" s="96"/>
      <c r="B169" s="96"/>
      <c r="C169" s="75"/>
      <c r="D169" s="75"/>
      <c r="E169" s="75"/>
      <c r="F169" s="75"/>
      <c r="G169" s="75"/>
      <c r="H169" s="75"/>
      <c r="I169" s="75"/>
      <c r="J169" s="75"/>
      <c r="K169" s="75"/>
      <c r="L169" s="75"/>
      <c r="M169" s="75"/>
      <c r="N169" s="75"/>
      <c r="O169" s="75"/>
      <c r="P169" s="75"/>
      <c r="Q169" s="75"/>
      <c r="R169" s="76"/>
      <c r="S169" s="76"/>
      <c r="T169" s="76"/>
      <c r="U169" s="76"/>
      <c r="V169" s="76"/>
      <c r="W169" s="76"/>
    </row>
    <row r="170" spans="1:23" ht="13.5" customHeight="1">
      <c r="A170" s="96"/>
      <c r="B170" s="96"/>
      <c r="C170" s="75"/>
      <c r="D170" s="75"/>
      <c r="E170" s="75"/>
      <c r="F170" s="75"/>
      <c r="G170" s="75"/>
      <c r="H170" s="75"/>
      <c r="I170" s="75"/>
      <c r="J170" s="75"/>
      <c r="K170" s="75"/>
      <c r="L170" s="75"/>
      <c r="M170" s="75"/>
      <c r="N170" s="75"/>
      <c r="O170" s="75"/>
      <c r="P170" s="75"/>
      <c r="Q170" s="75"/>
      <c r="R170" s="76"/>
      <c r="S170" s="76"/>
      <c r="T170" s="76"/>
      <c r="U170" s="76"/>
      <c r="V170" s="76"/>
      <c r="W170" s="76"/>
    </row>
    <row r="171" spans="1:23" ht="13.5" customHeight="1">
      <c r="A171" s="96"/>
      <c r="B171" s="96"/>
      <c r="C171" s="75"/>
      <c r="D171" s="75"/>
      <c r="E171" s="75"/>
      <c r="F171" s="75"/>
      <c r="G171" s="75"/>
      <c r="H171" s="75"/>
      <c r="I171" s="75"/>
      <c r="J171" s="75"/>
      <c r="K171" s="75"/>
      <c r="L171" s="75"/>
      <c r="M171" s="75"/>
      <c r="N171" s="75"/>
      <c r="O171" s="75"/>
      <c r="P171" s="75"/>
      <c r="Q171" s="75"/>
      <c r="R171" s="76"/>
      <c r="S171" s="76"/>
      <c r="T171" s="76"/>
      <c r="U171" s="76"/>
      <c r="V171" s="76"/>
      <c r="W171" s="76"/>
    </row>
    <row r="172" spans="1:23" ht="13.5" customHeight="1">
      <c r="A172" s="96"/>
      <c r="B172" s="96"/>
      <c r="C172" s="75"/>
      <c r="D172" s="75"/>
      <c r="E172" s="75"/>
      <c r="F172" s="75"/>
      <c r="G172" s="75"/>
      <c r="H172" s="75"/>
      <c r="I172" s="75"/>
      <c r="J172" s="75"/>
      <c r="K172" s="75"/>
      <c r="L172" s="75"/>
      <c r="M172" s="75"/>
      <c r="N172" s="75"/>
      <c r="O172" s="75"/>
      <c r="P172" s="75"/>
      <c r="Q172" s="75"/>
      <c r="R172" s="76"/>
      <c r="S172" s="76"/>
      <c r="T172" s="76"/>
      <c r="U172" s="76"/>
      <c r="V172" s="76"/>
      <c r="W172" s="76"/>
    </row>
    <row r="173" spans="1:23" ht="13.5" customHeight="1">
      <c r="A173" s="96"/>
      <c r="B173" s="96"/>
      <c r="C173" s="75"/>
      <c r="D173" s="75"/>
      <c r="E173" s="75"/>
      <c r="F173" s="75"/>
      <c r="G173" s="75"/>
      <c r="H173" s="75"/>
      <c r="I173" s="75"/>
      <c r="J173" s="75"/>
      <c r="K173" s="75"/>
      <c r="L173" s="75"/>
      <c r="M173" s="75"/>
      <c r="N173" s="75"/>
      <c r="O173" s="75"/>
      <c r="P173" s="75"/>
      <c r="Q173" s="75"/>
      <c r="R173" s="76"/>
      <c r="S173" s="76"/>
      <c r="T173" s="76"/>
      <c r="U173" s="76"/>
      <c r="V173" s="76"/>
      <c r="W173" s="76"/>
    </row>
    <row r="174" spans="1:23" ht="13.5" customHeight="1">
      <c r="A174" s="96"/>
      <c r="B174" s="96"/>
      <c r="C174" s="75"/>
      <c r="D174" s="75"/>
      <c r="E174" s="75"/>
      <c r="F174" s="75"/>
      <c r="G174" s="75"/>
      <c r="H174" s="75"/>
      <c r="I174" s="75"/>
      <c r="J174" s="75"/>
      <c r="K174" s="75"/>
      <c r="L174" s="75"/>
      <c r="M174" s="75"/>
      <c r="N174" s="75"/>
      <c r="O174" s="75"/>
      <c r="P174" s="75"/>
      <c r="Q174" s="75"/>
      <c r="R174" s="76"/>
      <c r="S174" s="76"/>
      <c r="T174" s="76"/>
      <c r="U174" s="76"/>
      <c r="V174" s="76"/>
      <c r="W174" s="76"/>
    </row>
    <row r="175" spans="1:23" ht="13.5" customHeight="1">
      <c r="A175" s="96"/>
      <c r="B175" s="96"/>
      <c r="C175" s="75"/>
      <c r="D175" s="75"/>
      <c r="E175" s="75"/>
      <c r="F175" s="75"/>
      <c r="G175" s="75"/>
      <c r="H175" s="75"/>
      <c r="I175" s="75"/>
      <c r="J175" s="75"/>
      <c r="K175" s="75"/>
      <c r="L175" s="75"/>
      <c r="M175" s="75"/>
      <c r="N175" s="75"/>
      <c r="O175" s="75"/>
      <c r="P175" s="75"/>
      <c r="Q175" s="75"/>
      <c r="R175" s="76"/>
      <c r="S175" s="76"/>
      <c r="T175" s="76"/>
      <c r="U175" s="76"/>
      <c r="V175" s="76"/>
      <c r="W175" s="76"/>
    </row>
    <row r="176" spans="1:23" ht="13.5" customHeight="1">
      <c r="A176" s="96"/>
      <c r="B176" s="96"/>
      <c r="C176" s="75"/>
      <c r="D176" s="75"/>
      <c r="E176" s="75"/>
      <c r="F176" s="75"/>
      <c r="G176" s="75"/>
      <c r="H176" s="75"/>
      <c r="I176" s="75"/>
      <c r="J176" s="75"/>
      <c r="K176" s="75"/>
      <c r="L176" s="75"/>
      <c r="M176" s="75"/>
      <c r="N176" s="75"/>
      <c r="O176" s="75"/>
      <c r="P176" s="75"/>
      <c r="Q176" s="75"/>
      <c r="R176" s="76"/>
      <c r="S176" s="76"/>
      <c r="T176" s="76"/>
      <c r="U176" s="76"/>
      <c r="V176" s="76"/>
      <c r="W176" s="76"/>
    </row>
    <row r="177" spans="1:23" ht="13.5" customHeight="1">
      <c r="A177" s="96"/>
      <c r="B177" s="96"/>
      <c r="C177" s="75"/>
      <c r="D177" s="75"/>
      <c r="E177" s="75"/>
      <c r="F177" s="75"/>
      <c r="G177" s="75"/>
      <c r="H177" s="75"/>
      <c r="I177" s="75"/>
      <c r="J177" s="75"/>
      <c r="K177" s="75"/>
      <c r="L177" s="75"/>
      <c r="M177" s="75"/>
      <c r="N177" s="75"/>
      <c r="O177" s="75"/>
      <c r="P177" s="75"/>
      <c r="Q177" s="75"/>
      <c r="R177" s="76"/>
      <c r="S177" s="76"/>
      <c r="T177" s="76"/>
      <c r="U177" s="76"/>
      <c r="V177" s="76"/>
      <c r="W177" s="76"/>
    </row>
    <row r="178" spans="1:23" ht="13.5" customHeight="1">
      <c r="A178" s="96"/>
      <c r="B178" s="96"/>
      <c r="C178" s="75"/>
      <c r="D178" s="75"/>
      <c r="E178" s="75"/>
      <c r="F178" s="75"/>
      <c r="G178" s="75"/>
      <c r="H178" s="75"/>
      <c r="I178" s="75"/>
      <c r="J178" s="75"/>
      <c r="K178" s="75"/>
      <c r="L178" s="75"/>
      <c r="M178" s="75"/>
      <c r="N178" s="75"/>
      <c r="O178" s="75"/>
      <c r="P178" s="75"/>
      <c r="Q178" s="75"/>
      <c r="R178" s="76"/>
      <c r="S178" s="76"/>
      <c r="T178" s="76"/>
      <c r="U178" s="76"/>
      <c r="V178" s="76"/>
      <c r="W178" s="76"/>
    </row>
    <row r="179" spans="1:23" ht="13.5" customHeight="1">
      <c r="A179" s="96"/>
      <c r="B179" s="96"/>
      <c r="C179" s="75"/>
      <c r="D179" s="75"/>
      <c r="E179" s="75"/>
      <c r="F179" s="75"/>
      <c r="G179" s="75"/>
      <c r="H179" s="75"/>
      <c r="I179" s="75"/>
      <c r="J179" s="75"/>
      <c r="K179" s="75"/>
      <c r="L179" s="75"/>
      <c r="M179" s="75"/>
      <c r="N179" s="75"/>
      <c r="O179" s="75"/>
      <c r="P179" s="75"/>
      <c r="Q179" s="75"/>
      <c r="R179" s="76"/>
      <c r="S179" s="76"/>
      <c r="T179" s="76"/>
      <c r="U179" s="76"/>
      <c r="V179" s="76"/>
      <c r="W179" s="76"/>
    </row>
    <row r="180" spans="1:23" ht="13.5" customHeight="1">
      <c r="A180" s="96"/>
      <c r="B180" s="96"/>
      <c r="C180" s="75"/>
      <c r="D180" s="75"/>
      <c r="E180" s="75"/>
      <c r="F180" s="75"/>
      <c r="G180" s="75"/>
      <c r="H180" s="75"/>
      <c r="I180" s="75"/>
      <c r="J180" s="75"/>
      <c r="K180" s="75"/>
      <c r="L180" s="75"/>
      <c r="M180" s="75"/>
      <c r="N180" s="75"/>
      <c r="O180" s="75"/>
      <c r="P180" s="75"/>
      <c r="Q180" s="75"/>
      <c r="R180" s="76"/>
      <c r="S180" s="76"/>
      <c r="T180" s="76"/>
      <c r="U180" s="76"/>
      <c r="V180" s="76"/>
      <c r="W180" s="76"/>
    </row>
    <row r="181" spans="1:23" ht="13.5" customHeight="1">
      <c r="A181" s="96"/>
      <c r="B181" s="96"/>
      <c r="C181" s="75"/>
      <c r="D181" s="75"/>
      <c r="E181" s="75"/>
      <c r="F181" s="75"/>
      <c r="G181" s="75"/>
      <c r="H181" s="75"/>
      <c r="I181" s="75"/>
      <c r="J181" s="75"/>
      <c r="K181" s="75"/>
      <c r="L181" s="75"/>
      <c r="M181" s="75"/>
      <c r="N181" s="75"/>
      <c r="O181" s="75"/>
      <c r="P181" s="75"/>
      <c r="Q181" s="75"/>
      <c r="R181" s="76"/>
      <c r="S181" s="76"/>
      <c r="T181" s="76"/>
      <c r="U181" s="76"/>
      <c r="V181" s="76"/>
      <c r="W181" s="76"/>
    </row>
    <row r="182" spans="1:23" ht="13.5" customHeight="1">
      <c r="A182" s="96"/>
      <c r="B182" s="96"/>
      <c r="C182" s="75"/>
      <c r="D182" s="75"/>
      <c r="E182" s="75"/>
      <c r="F182" s="75"/>
      <c r="G182" s="75"/>
      <c r="H182" s="75"/>
      <c r="I182" s="75"/>
      <c r="J182" s="75"/>
      <c r="K182" s="75"/>
      <c r="L182" s="75"/>
      <c r="M182" s="75"/>
      <c r="N182" s="75"/>
      <c r="O182" s="75"/>
      <c r="P182" s="75"/>
      <c r="Q182" s="75"/>
      <c r="R182" s="76"/>
      <c r="S182" s="76"/>
      <c r="T182" s="76"/>
      <c r="U182" s="76"/>
      <c r="V182" s="76"/>
      <c r="W182" s="76"/>
    </row>
    <row r="183" spans="1:23" ht="13.5" customHeight="1">
      <c r="A183" s="96"/>
      <c r="B183" s="96"/>
      <c r="C183" s="75"/>
      <c r="D183" s="75"/>
      <c r="E183" s="75"/>
      <c r="F183" s="75"/>
      <c r="G183" s="75"/>
      <c r="H183" s="75"/>
      <c r="I183" s="75"/>
      <c r="J183" s="75"/>
      <c r="K183" s="75"/>
      <c r="L183" s="75"/>
      <c r="M183" s="75"/>
      <c r="N183" s="75"/>
      <c r="O183" s="75"/>
      <c r="P183" s="75"/>
      <c r="Q183" s="75"/>
      <c r="R183" s="76"/>
      <c r="S183" s="76"/>
      <c r="T183" s="76"/>
      <c r="U183" s="76"/>
      <c r="V183" s="76"/>
      <c r="W183" s="76"/>
    </row>
    <row r="184" spans="1:23" ht="13.5" customHeight="1">
      <c r="A184" s="96"/>
      <c r="B184" s="96"/>
      <c r="C184" s="75"/>
      <c r="D184" s="75"/>
      <c r="E184" s="75"/>
      <c r="F184" s="75"/>
      <c r="G184" s="75"/>
      <c r="H184" s="75"/>
      <c r="I184" s="75"/>
      <c r="J184" s="75"/>
      <c r="K184" s="75"/>
      <c r="L184" s="75"/>
      <c r="M184" s="75"/>
      <c r="N184" s="75"/>
      <c r="O184" s="75"/>
      <c r="P184" s="75"/>
      <c r="Q184" s="75"/>
      <c r="R184" s="76"/>
      <c r="S184" s="76"/>
      <c r="T184" s="76"/>
      <c r="U184" s="76"/>
      <c r="V184" s="76"/>
      <c r="W184" s="76"/>
    </row>
    <row r="185" spans="1:23" ht="13.5" customHeight="1">
      <c r="A185" s="96"/>
      <c r="B185" s="96"/>
      <c r="C185" s="75"/>
      <c r="D185" s="75"/>
      <c r="E185" s="75"/>
      <c r="F185" s="75"/>
      <c r="G185" s="75"/>
      <c r="H185" s="75"/>
      <c r="I185" s="75"/>
      <c r="J185" s="75"/>
      <c r="K185" s="75"/>
      <c r="L185" s="75"/>
      <c r="M185" s="75"/>
      <c r="N185" s="75"/>
      <c r="O185" s="75"/>
      <c r="P185" s="75"/>
      <c r="Q185" s="75"/>
      <c r="R185" s="76"/>
      <c r="S185" s="76"/>
      <c r="T185" s="76"/>
      <c r="U185" s="76"/>
      <c r="V185" s="76"/>
      <c r="W185" s="76"/>
    </row>
    <row r="186" spans="1:23" ht="13.5" customHeight="1">
      <c r="A186" s="96"/>
      <c r="B186" s="96"/>
      <c r="C186" s="75"/>
      <c r="D186" s="75"/>
      <c r="E186" s="75"/>
      <c r="F186" s="75"/>
      <c r="G186" s="75"/>
      <c r="H186" s="75"/>
      <c r="I186" s="75"/>
      <c r="J186" s="75"/>
      <c r="K186" s="75"/>
      <c r="L186" s="75"/>
      <c r="M186" s="75"/>
      <c r="N186" s="75"/>
      <c r="O186" s="75"/>
      <c r="P186" s="75"/>
      <c r="Q186" s="75"/>
      <c r="R186" s="76"/>
      <c r="S186" s="76"/>
      <c r="T186" s="76"/>
      <c r="U186" s="76"/>
      <c r="V186" s="76"/>
      <c r="W186" s="76"/>
    </row>
    <row r="187" spans="1:23" ht="13.5" customHeight="1">
      <c r="A187" s="96"/>
      <c r="B187" s="96"/>
      <c r="C187" s="75"/>
      <c r="D187" s="75"/>
      <c r="E187" s="75"/>
      <c r="F187" s="75"/>
      <c r="G187" s="75"/>
      <c r="H187" s="75"/>
      <c r="I187" s="75"/>
      <c r="J187" s="75"/>
      <c r="K187" s="75"/>
      <c r="L187" s="75"/>
      <c r="M187" s="75"/>
      <c r="N187" s="75"/>
      <c r="O187" s="75"/>
      <c r="P187" s="75"/>
      <c r="Q187" s="75"/>
      <c r="R187" s="76"/>
      <c r="S187" s="76"/>
      <c r="T187" s="76"/>
      <c r="U187" s="76"/>
      <c r="V187" s="76"/>
      <c r="W187" s="76"/>
    </row>
    <row r="188" spans="1:23" ht="13.5" customHeight="1">
      <c r="A188" s="96"/>
      <c r="B188" s="96"/>
      <c r="C188" s="75"/>
      <c r="D188" s="75"/>
      <c r="E188" s="75"/>
      <c r="F188" s="75"/>
      <c r="G188" s="75"/>
      <c r="H188" s="75"/>
      <c r="I188" s="75"/>
      <c r="J188" s="75"/>
      <c r="K188" s="75"/>
      <c r="L188" s="75"/>
      <c r="M188" s="75"/>
      <c r="N188" s="75"/>
      <c r="O188" s="75"/>
      <c r="P188" s="75"/>
      <c r="Q188" s="75"/>
      <c r="R188" s="76"/>
      <c r="S188" s="76"/>
      <c r="T188" s="76"/>
      <c r="U188" s="76"/>
      <c r="V188" s="76"/>
      <c r="W188" s="76"/>
    </row>
    <row r="189" spans="1:23" ht="13.5" customHeight="1">
      <c r="A189" s="96"/>
      <c r="B189" s="96"/>
      <c r="C189" s="75"/>
      <c r="D189" s="75"/>
      <c r="E189" s="75"/>
      <c r="F189" s="75"/>
      <c r="G189" s="75"/>
      <c r="H189" s="75"/>
      <c r="I189" s="75"/>
      <c r="J189" s="75"/>
      <c r="K189" s="75"/>
      <c r="L189" s="75"/>
      <c r="M189" s="75"/>
      <c r="N189" s="75"/>
      <c r="O189" s="75"/>
      <c r="P189" s="75"/>
      <c r="Q189" s="75"/>
      <c r="R189" s="76"/>
      <c r="S189" s="76"/>
      <c r="T189" s="76"/>
      <c r="U189" s="76"/>
      <c r="V189" s="76"/>
      <c r="W189" s="76"/>
    </row>
    <row r="190" spans="1:23" ht="13.5" customHeight="1">
      <c r="A190" s="108"/>
      <c r="B190" s="108"/>
      <c r="C190" s="109"/>
      <c r="D190" s="109"/>
      <c r="E190" s="109"/>
      <c r="F190" s="109"/>
      <c r="G190" s="109"/>
      <c r="H190" s="109"/>
      <c r="I190" s="109"/>
      <c r="J190" s="109"/>
      <c r="K190" s="109"/>
      <c r="L190" s="109"/>
      <c r="M190" s="109"/>
      <c r="N190" s="109"/>
      <c r="O190" s="109"/>
      <c r="P190" s="109"/>
      <c r="Q190" s="109"/>
    </row>
    <row r="191" spans="1:23" ht="13.5" customHeight="1">
      <c r="A191" s="108"/>
      <c r="B191" s="108"/>
      <c r="C191" s="109"/>
      <c r="D191" s="109"/>
      <c r="E191" s="109"/>
      <c r="F191" s="109"/>
      <c r="G191" s="109"/>
      <c r="H191" s="109"/>
      <c r="I191" s="109"/>
      <c r="J191" s="109"/>
      <c r="K191" s="109"/>
      <c r="L191" s="109"/>
      <c r="M191" s="109"/>
      <c r="N191" s="109"/>
      <c r="O191" s="109"/>
      <c r="P191" s="109"/>
      <c r="Q191" s="109"/>
    </row>
    <row r="192" spans="1:23" ht="13.5" customHeight="1">
      <c r="A192" s="108"/>
      <c r="B192" s="108"/>
      <c r="C192" s="109"/>
      <c r="D192" s="109"/>
      <c r="E192" s="109"/>
      <c r="F192" s="109"/>
      <c r="G192" s="109"/>
      <c r="H192" s="109"/>
      <c r="I192" s="109"/>
      <c r="J192" s="109"/>
      <c r="K192" s="109"/>
      <c r="L192" s="109"/>
      <c r="M192" s="109"/>
      <c r="N192" s="109"/>
      <c r="O192" s="109"/>
      <c r="P192" s="109"/>
      <c r="Q192" s="109"/>
    </row>
    <row r="193" spans="1:17" ht="13.5" customHeight="1">
      <c r="A193" s="108"/>
      <c r="B193" s="108"/>
      <c r="C193" s="109"/>
      <c r="D193" s="109"/>
      <c r="E193" s="109"/>
      <c r="F193" s="109"/>
      <c r="G193" s="109"/>
      <c r="H193" s="109"/>
      <c r="I193" s="109"/>
      <c r="J193" s="109"/>
      <c r="K193" s="109"/>
      <c r="L193" s="109"/>
      <c r="M193" s="109"/>
      <c r="N193" s="109"/>
      <c r="O193" s="109"/>
      <c r="P193" s="109"/>
      <c r="Q193" s="109"/>
    </row>
    <row r="194" spans="1:17" ht="13.5" customHeight="1">
      <c r="A194" s="108"/>
      <c r="B194" s="108"/>
      <c r="C194" s="109"/>
      <c r="D194" s="109"/>
      <c r="E194" s="109"/>
      <c r="F194" s="109"/>
      <c r="G194" s="109"/>
      <c r="H194" s="109"/>
      <c r="I194" s="109"/>
      <c r="J194" s="109"/>
      <c r="K194" s="109"/>
      <c r="L194" s="109"/>
      <c r="M194" s="109"/>
      <c r="N194" s="109"/>
      <c r="O194" s="109"/>
      <c r="P194" s="109"/>
      <c r="Q194" s="109"/>
    </row>
    <row r="195" spans="1:17" ht="13.5" customHeight="1">
      <c r="A195" s="108"/>
      <c r="B195" s="108"/>
      <c r="C195" s="109"/>
      <c r="D195" s="109"/>
      <c r="E195" s="109"/>
      <c r="F195" s="109"/>
      <c r="G195" s="109"/>
      <c r="H195" s="109"/>
      <c r="I195" s="109"/>
      <c r="J195" s="109"/>
      <c r="K195" s="109"/>
      <c r="L195" s="109"/>
      <c r="M195" s="109"/>
      <c r="N195" s="109"/>
      <c r="O195" s="109"/>
      <c r="P195" s="109"/>
      <c r="Q195" s="109"/>
    </row>
    <row r="196" spans="1:17" ht="13.5" customHeight="1">
      <c r="A196" s="108"/>
      <c r="B196" s="108"/>
      <c r="C196" s="109"/>
      <c r="D196" s="109"/>
      <c r="E196" s="109"/>
      <c r="F196" s="109"/>
      <c r="G196" s="109"/>
      <c r="H196" s="109"/>
      <c r="I196" s="109"/>
      <c r="J196" s="109"/>
      <c r="K196" s="109"/>
      <c r="L196" s="109"/>
      <c r="M196" s="109"/>
      <c r="N196" s="109"/>
      <c r="O196" s="109"/>
      <c r="P196" s="109"/>
      <c r="Q196" s="109"/>
    </row>
    <row r="197" spans="1:17" ht="13.5" customHeight="1">
      <c r="A197" s="108"/>
      <c r="B197" s="108"/>
      <c r="C197" s="109"/>
      <c r="D197" s="109"/>
      <c r="E197" s="109"/>
      <c r="F197" s="109"/>
      <c r="G197" s="109"/>
      <c r="H197" s="109"/>
      <c r="I197" s="109"/>
      <c r="J197" s="109"/>
      <c r="K197" s="109"/>
      <c r="L197" s="109"/>
      <c r="M197" s="109"/>
      <c r="N197" s="109"/>
      <c r="O197" s="109"/>
      <c r="P197" s="109"/>
      <c r="Q197" s="109"/>
    </row>
    <row r="198" spans="1:17" ht="13.5" customHeight="1">
      <c r="A198" s="108"/>
      <c r="B198" s="108"/>
      <c r="C198" s="109"/>
      <c r="D198" s="109"/>
      <c r="E198" s="109"/>
      <c r="F198" s="109"/>
      <c r="G198" s="109"/>
      <c r="H198" s="109"/>
      <c r="I198" s="109"/>
      <c r="J198" s="109"/>
      <c r="K198" s="109"/>
      <c r="L198" s="109"/>
      <c r="M198" s="109"/>
      <c r="N198" s="109"/>
      <c r="O198" s="109"/>
      <c r="P198" s="109"/>
      <c r="Q198" s="109"/>
    </row>
    <row r="199" spans="1:17" ht="13.5" customHeight="1">
      <c r="A199" s="108"/>
      <c r="B199" s="108"/>
      <c r="C199" s="109"/>
      <c r="D199" s="109"/>
      <c r="E199" s="109"/>
      <c r="F199" s="109"/>
      <c r="G199" s="109"/>
      <c r="H199" s="109"/>
      <c r="I199" s="109"/>
      <c r="J199" s="109"/>
      <c r="K199" s="109"/>
      <c r="L199" s="109"/>
      <c r="M199" s="109"/>
      <c r="N199" s="109"/>
      <c r="O199" s="109"/>
      <c r="P199" s="109"/>
      <c r="Q199" s="109"/>
    </row>
    <row r="200" spans="1:17" ht="13.5" customHeight="1">
      <c r="A200" s="108"/>
      <c r="B200" s="108"/>
      <c r="C200" s="109"/>
      <c r="D200" s="109"/>
      <c r="E200" s="109"/>
      <c r="F200" s="109"/>
      <c r="G200" s="109"/>
      <c r="H200" s="109"/>
      <c r="I200" s="109"/>
      <c r="J200" s="109"/>
      <c r="K200" s="109"/>
      <c r="L200" s="109"/>
      <c r="M200" s="109"/>
      <c r="N200" s="109"/>
      <c r="O200" s="109"/>
      <c r="P200" s="109"/>
      <c r="Q200" s="109"/>
    </row>
    <row r="201" spans="1:17" ht="13.5" customHeight="1">
      <c r="A201" s="108"/>
      <c r="B201" s="108"/>
      <c r="C201" s="109"/>
      <c r="D201" s="109"/>
      <c r="E201" s="109"/>
      <c r="F201" s="109"/>
      <c r="G201" s="109"/>
      <c r="H201" s="109"/>
      <c r="I201" s="109"/>
      <c r="J201" s="109"/>
      <c r="K201" s="109"/>
      <c r="L201" s="109"/>
      <c r="M201" s="109"/>
      <c r="N201" s="109"/>
      <c r="O201" s="109"/>
      <c r="P201" s="109"/>
      <c r="Q201" s="109"/>
    </row>
    <row r="202" spans="1:17" ht="13.5" customHeight="1">
      <c r="A202" s="108"/>
      <c r="B202" s="108"/>
      <c r="C202" s="109"/>
      <c r="D202" s="109"/>
      <c r="E202" s="109"/>
      <c r="F202" s="109"/>
      <c r="G202" s="109"/>
      <c r="H202" s="109"/>
      <c r="I202" s="109"/>
      <c r="J202" s="109"/>
      <c r="K202" s="109"/>
      <c r="L202" s="109"/>
      <c r="M202" s="109"/>
      <c r="N202" s="109"/>
      <c r="O202" s="109"/>
      <c r="P202" s="109"/>
      <c r="Q202" s="109"/>
    </row>
    <row r="203" spans="1:17" ht="13.5" customHeight="1">
      <c r="A203" s="108"/>
      <c r="B203" s="108"/>
      <c r="C203" s="109"/>
      <c r="D203" s="109"/>
      <c r="E203" s="109"/>
      <c r="F203" s="109"/>
      <c r="G203" s="109"/>
      <c r="H203" s="109"/>
      <c r="I203" s="109"/>
      <c r="J203" s="109"/>
      <c r="K203" s="109"/>
      <c r="L203" s="109"/>
      <c r="M203" s="109"/>
      <c r="N203" s="109"/>
      <c r="O203" s="109"/>
      <c r="P203" s="109"/>
      <c r="Q203" s="109"/>
    </row>
    <row r="204" spans="1:17" ht="13.5" customHeight="1">
      <c r="A204" s="108"/>
      <c r="B204" s="108"/>
      <c r="C204" s="109"/>
      <c r="D204" s="109"/>
      <c r="E204" s="109"/>
      <c r="F204" s="109"/>
      <c r="G204" s="109"/>
      <c r="H204" s="109"/>
      <c r="I204" s="109"/>
      <c r="J204" s="109"/>
      <c r="K204" s="109"/>
      <c r="L204" s="109"/>
      <c r="M204" s="109"/>
      <c r="N204" s="109"/>
      <c r="O204" s="109"/>
      <c r="P204" s="109"/>
      <c r="Q204" s="109"/>
    </row>
    <row r="205" spans="1:17" ht="13.5" customHeight="1">
      <c r="A205" s="108"/>
      <c r="B205" s="108"/>
      <c r="C205" s="109"/>
      <c r="D205" s="109"/>
      <c r="E205" s="109"/>
      <c r="F205" s="109"/>
      <c r="G205" s="109"/>
      <c r="H205" s="109"/>
      <c r="I205" s="109"/>
      <c r="J205" s="109"/>
      <c r="K205" s="109"/>
      <c r="L205" s="109"/>
      <c r="M205" s="109"/>
      <c r="N205" s="109"/>
      <c r="O205" s="109"/>
      <c r="P205" s="109"/>
      <c r="Q205" s="109"/>
    </row>
    <row r="206" spans="1:17" ht="13.5" customHeight="1">
      <c r="A206" s="108"/>
      <c r="B206" s="108"/>
      <c r="C206" s="109"/>
      <c r="D206" s="109"/>
      <c r="E206" s="109"/>
      <c r="F206" s="109"/>
      <c r="G206" s="109"/>
      <c r="H206" s="109"/>
      <c r="I206" s="109"/>
      <c r="J206" s="109"/>
      <c r="K206" s="109"/>
      <c r="L206" s="109"/>
      <c r="M206" s="109"/>
      <c r="N206" s="109"/>
      <c r="O206" s="109"/>
      <c r="P206" s="109"/>
      <c r="Q206" s="109"/>
    </row>
    <row r="207" spans="1:17" ht="13.5" customHeight="1">
      <c r="A207" s="108"/>
      <c r="B207" s="108"/>
      <c r="C207" s="109"/>
      <c r="D207" s="109"/>
      <c r="E207" s="109"/>
      <c r="F207" s="109"/>
      <c r="G207" s="109"/>
      <c r="H207" s="109"/>
      <c r="I207" s="109"/>
      <c r="J207" s="109"/>
      <c r="K207" s="109"/>
      <c r="L207" s="109"/>
      <c r="M207" s="109"/>
      <c r="N207" s="109"/>
      <c r="O207" s="109"/>
      <c r="P207" s="109"/>
      <c r="Q207" s="109"/>
    </row>
    <row r="208" spans="1:17" ht="13.5" customHeight="1">
      <c r="A208" s="108"/>
      <c r="B208" s="108"/>
      <c r="C208" s="109"/>
      <c r="D208" s="109"/>
      <c r="E208" s="109"/>
      <c r="F208" s="109"/>
      <c r="G208" s="109"/>
      <c r="H208" s="109"/>
      <c r="I208" s="109"/>
      <c r="J208" s="109"/>
      <c r="K208" s="109"/>
      <c r="L208" s="109"/>
      <c r="M208" s="109"/>
      <c r="N208" s="109"/>
      <c r="O208" s="109"/>
      <c r="P208" s="109"/>
      <c r="Q208" s="109"/>
    </row>
    <row r="209" spans="1:17" ht="13.5" customHeight="1">
      <c r="A209" s="108"/>
      <c r="B209" s="108"/>
      <c r="C209" s="109"/>
      <c r="D209" s="109"/>
      <c r="E209" s="109"/>
      <c r="F209" s="109"/>
      <c r="G209" s="109"/>
      <c r="H209" s="109"/>
      <c r="I209" s="109"/>
      <c r="J209" s="109"/>
      <c r="K209" s="109"/>
      <c r="L209" s="109"/>
      <c r="M209" s="109"/>
      <c r="N209" s="109"/>
      <c r="O209" s="109"/>
      <c r="P209" s="109"/>
      <c r="Q209" s="109"/>
    </row>
    <row r="210" spans="1:17" ht="13.5" customHeight="1">
      <c r="A210" s="108"/>
      <c r="B210" s="108"/>
      <c r="C210" s="109"/>
      <c r="D210" s="109"/>
      <c r="E210" s="109"/>
      <c r="F210" s="109"/>
      <c r="G210" s="109"/>
      <c r="H210" s="109"/>
      <c r="I210" s="109"/>
      <c r="J210" s="109"/>
      <c r="K210" s="109"/>
      <c r="L210" s="109"/>
      <c r="M210" s="109"/>
      <c r="N210" s="109"/>
      <c r="O210" s="109"/>
      <c r="P210" s="109"/>
      <c r="Q210" s="109"/>
    </row>
    <row r="211" spans="1:17" ht="13.5" customHeight="1">
      <c r="A211" s="108"/>
      <c r="B211" s="108"/>
      <c r="C211" s="109"/>
      <c r="D211" s="109"/>
      <c r="E211" s="109"/>
      <c r="F211" s="109"/>
      <c r="G211" s="109"/>
      <c r="H211" s="109"/>
      <c r="I211" s="109"/>
      <c r="J211" s="109"/>
      <c r="K211" s="109"/>
      <c r="L211" s="109"/>
      <c r="M211" s="109"/>
      <c r="N211" s="109"/>
      <c r="O211" s="109"/>
      <c r="P211" s="109"/>
      <c r="Q211" s="109"/>
    </row>
    <row r="212" spans="1:17" ht="13.5" customHeight="1">
      <c r="A212" s="108"/>
      <c r="B212" s="108"/>
      <c r="C212" s="109"/>
      <c r="D212" s="109"/>
      <c r="E212" s="109"/>
      <c r="F212" s="109"/>
      <c r="G212" s="109"/>
      <c r="H212" s="109"/>
      <c r="I212" s="109"/>
      <c r="J212" s="109"/>
      <c r="K212" s="109"/>
      <c r="L212" s="109"/>
      <c r="M212" s="109"/>
      <c r="N212" s="109"/>
      <c r="O212" s="109"/>
      <c r="P212" s="109"/>
      <c r="Q212" s="109"/>
    </row>
    <row r="213" spans="1:17" ht="13.5" customHeight="1">
      <c r="A213" s="108"/>
      <c r="B213" s="108"/>
      <c r="C213" s="109"/>
      <c r="D213" s="109"/>
      <c r="E213" s="109"/>
      <c r="F213" s="109"/>
      <c r="G213" s="109"/>
      <c r="H213" s="109"/>
      <c r="I213" s="109"/>
      <c r="J213" s="109"/>
      <c r="K213" s="109"/>
      <c r="L213" s="109"/>
      <c r="M213" s="109"/>
      <c r="N213" s="109"/>
      <c r="O213" s="109"/>
      <c r="P213" s="109"/>
      <c r="Q213" s="109"/>
    </row>
    <row r="214" spans="1:17" ht="13.5" customHeight="1">
      <c r="A214" s="108"/>
      <c r="B214" s="108"/>
      <c r="C214" s="109"/>
      <c r="D214" s="109"/>
      <c r="E214" s="109"/>
      <c r="F214" s="109"/>
      <c r="G214" s="109"/>
      <c r="H214" s="109"/>
      <c r="I214" s="109"/>
      <c r="J214" s="109"/>
      <c r="K214" s="109"/>
      <c r="L214" s="109"/>
      <c r="M214" s="109"/>
      <c r="N214" s="109"/>
      <c r="O214" s="109"/>
      <c r="P214" s="109"/>
      <c r="Q214" s="109"/>
    </row>
    <row r="215" spans="1:17" ht="13.5" customHeight="1">
      <c r="A215" s="108"/>
      <c r="B215" s="108"/>
      <c r="C215" s="109"/>
      <c r="D215" s="109"/>
      <c r="E215" s="109"/>
      <c r="F215" s="109"/>
      <c r="G215" s="109"/>
      <c r="H215" s="109"/>
      <c r="I215" s="109"/>
      <c r="J215" s="109"/>
      <c r="K215" s="109"/>
      <c r="L215" s="109"/>
      <c r="M215" s="109"/>
      <c r="N215" s="109"/>
      <c r="O215" s="109"/>
      <c r="P215" s="109"/>
      <c r="Q215" s="109"/>
    </row>
    <row r="216" spans="1:17" ht="13.5" customHeight="1">
      <c r="A216" s="108"/>
      <c r="B216" s="108"/>
      <c r="C216" s="109"/>
      <c r="D216" s="109"/>
      <c r="E216" s="109"/>
      <c r="F216" s="109"/>
      <c r="G216" s="109"/>
      <c r="H216" s="109"/>
      <c r="I216" s="109"/>
      <c r="J216" s="109"/>
      <c r="K216" s="109"/>
      <c r="L216" s="109"/>
      <c r="M216" s="109"/>
      <c r="N216" s="109"/>
      <c r="O216" s="109"/>
      <c r="P216" s="109"/>
      <c r="Q216" s="109"/>
    </row>
    <row r="217" spans="1:17" ht="13.5" customHeight="1">
      <c r="A217" s="108"/>
      <c r="B217" s="108"/>
      <c r="C217" s="109"/>
      <c r="D217" s="109"/>
      <c r="E217" s="109"/>
      <c r="F217" s="109"/>
      <c r="G217" s="109"/>
      <c r="H217" s="109"/>
      <c r="I217" s="109"/>
      <c r="J217" s="109"/>
      <c r="K217" s="109"/>
      <c r="L217" s="109"/>
      <c r="M217" s="109"/>
      <c r="N217" s="109"/>
      <c r="O217" s="109"/>
      <c r="P217" s="109"/>
      <c r="Q217" s="109"/>
    </row>
    <row r="218" spans="1:17" ht="13.5" customHeight="1">
      <c r="A218" s="108"/>
      <c r="B218" s="108"/>
      <c r="C218" s="109"/>
      <c r="D218" s="109"/>
      <c r="E218" s="109"/>
      <c r="F218" s="109"/>
      <c r="G218" s="109"/>
      <c r="H218" s="109"/>
      <c r="I218" s="109"/>
      <c r="J218" s="109"/>
      <c r="K218" s="109"/>
      <c r="L218" s="109"/>
      <c r="M218" s="109"/>
      <c r="N218" s="109"/>
      <c r="O218" s="109"/>
      <c r="P218" s="109"/>
      <c r="Q218" s="109"/>
    </row>
    <row r="219" spans="1:17" ht="13.5" customHeight="1">
      <c r="A219" s="108"/>
      <c r="B219" s="108"/>
      <c r="C219" s="109"/>
      <c r="D219" s="109"/>
      <c r="E219" s="109"/>
      <c r="F219" s="109"/>
      <c r="G219" s="109"/>
      <c r="H219" s="109"/>
      <c r="I219" s="109"/>
      <c r="J219" s="109"/>
      <c r="K219" s="109"/>
      <c r="L219" s="109"/>
      <c r="M219" s="109"/>
      <c r="N219" s="109"/>
      <c r="O219" s="109"/>
      <c r="P219" s="109"/>
      <c r="Q219" s="109"/>
    </row>
    <row r="220" spans="1:17" ht="13.5" customHeight="1">
      <c r="A220" s="108"/>
      <c r="B220" s="108"/>
      <c r="C220" s="109"/>
      <c r="D220" s="109"/>
      <c r="E220" s="109"/>
      <c r="F220" s="109"/>
      <c r="G220" s="109"/>
      <c r="H220" s="109"/>
      <c r="I220" s="109"/>
      <c r="J220" s="109"/>
      <c r="K220" s="109"/>
      <c r="L220" s="109"/>
      <c r="M220" s="109"/>
      <c r="N220" s="109"/>
      <c r="O220" s="109"/>
      <c r="P220" s="109"/>
      <c r="Q220" s="109"/>
    </row>
    <row r="221" spans="1:17" ht="13.5" customHeight="1">
      <c r="A221" s="108"/>
      <c r="B221" s="108"/>
      <c r="C221" s="109"/>
      <c r="D221" s="109"/>
      <c r="E221" s="109"/>
      <c r="F221" s="109"/>
      <c r="G221" s="109"/>
      <c r="H221" s="109"/>
      <c r="I221" s="109"/>
      <c r="J221" s="109"/>
      <c r="K221" s="109"/>
      <c r="L221" s="109"/>
      <c r="M221" s="109"/>
      <c r="N221" s="109"/>
      <c r="O221" s="109"/>
      <c r="P221" s="109"/>
      <c r="Q221" s="109"/>
    </row>
    <row r="222" spans="1:17" ht="13.5" customHeight="1">
      <c r="A222" s="108"/>
      <c r="B222" s="108"/>
      <c r="C222" s="109"/>
      <c r="D222" s="109"/>
      <c r="E222" s="109"/>
      <c r="F222" s="109"/>
      <c r="G222" s="109"/>
      <c r="H222" s="109"/>
      <c r="I222" s="109"/>
      <c r="J222" s="109"/>
      <c r="K222" s="109"/>
      <c r="L222" s="109"/>
      <c r="M222" s="109"/>
      <c r="N222" s="109"/>
      <c r="O222" s="109"/>
      <c r="P222" s="109"/>
      <c r="Q222" s="109"/>
    </row>
    <row r="223" spans="1:17" ht="13.5" customHeight="1">
      <c r="A223" s="108"/>
      <c r="B223" s="108"/>
      <c r="C223" s="109"/>
      <c r="D223" s="109"/>
      <c r="E223" s="109"/>
      <c r="F223" s="109"/>
      <c r="G223" s="109"/>
      <c r="H223" s="109"/>
      <c r="I223" s="109"/>
      <c r="J223" s="109"/>
      <c r="K223" s="109"/>
      <c r="L223" s="109"/>
      <c r="M223" s="109"/>
      <c r="N223" s="109"/>
      <c r="O223" s="109"/>
      <c r="P223" s="109"/>
      <c r="Q223" s="109"/>
    </row>
    <row r="224" spans="1:17" ht="13.5" customHeight="1">
      <c r="A224" s="108"/>
      <c r="B224" s="108"/>
      <c r="C224" s="109"/>
      <c r="D224" s="109"/>
      <c r="E224" s="109"/>
      <c r="F224" s="109"/>
      <c r="G224" s="109"/>
      <c r="H224" s="109"/>
      <c r="I224" s="109"/>
      <c r="J224" s="109"/>
      <c r="K224" s="109"/>
      <c r="L224" s="109"/>
      <c r="M224" s="109"/>
      <c r="N224" s="109"/>
      <c r="O224" s="109"/>
      <c r="P224" s="109"/>
      <c r="Q224" s="109"/>
    </row>
    <row r="225" spans="1:17" ht="13.5" customHeight="1">
      <c r="A225" s="108"/>
      <c r="B225" s="108"/>
      <c r="C225" s="109"/>
      <c r="D225" s="109"/>
      <c r="E225" s="109"/>
      <c r="F225" s="109"/>
      <c r="G225" s="109"/>
      <c r="H225" s="109"/>
      <c r="I225" s="109"/>
      <c r="J225" s="109"/>
      <c r="K225" s="109"/>
      <c r="L225" s="109"/>
      <c r="M225" s="109"/>
      <c r="N225" s="109"/>
      <c r="O225" s="109"/>
      <c r="P225" s="109"/>
      <c r="Q225" s="109"/>
    </row>
    <row r="226" spans="1:17" ht="13.5" customHeight="1">
      <c r="A226" s="108"/>
      <c r="B226" s="108"/>
      <c r="C226" s="109"/>
      <c r="D226" s="109"/>
      <c r="E226" s="109"/>
      <c r="F226" s="109"/>
      <c r="G226" s="109"/>
      <c r="H226" s="109"/>
      <c r="I226" s="109"/>
      <c r="J226" s="109"/>
      <c r="K226" s="109"/>
      <c r="L226" s="109"/>
      <c r="M226" s="109"/>
      <c r="N226" s="109"/>
      <c r="O226" s="109"/>
      <c r="P226" s="109"/>
      <c r="Q226" s="109"/>
    </row>
    <row r="227" spans="1:17" ht="13.5" customHeight="1">
      <c r="A227" s="108"/>
      <c r="B227" s="108"/>
      <c r="C227" s="109"/>
      <c r="D227" s="109"/>
      <c r="E227" s="109"/>
      <c r="F227" s="109"/>
      <c r="G227" s="109"/>
      <c r="H227" s="109"/>
      <c r="I227" s="109"/>
      <c r="J227" s="109"/>
      <c r="K227" s="109"/>
      <c r="L227" s="109"/>
      <c r="M227" s="109"/>
      <c r="N227" s="109"/>
      <c r="O227" s="109"/>
      <c r="P227" s="109"/>
      <c r="Q227" s="109"/>
    </row>
    <row r="228" spans="1:17" ht="13.5" customHeight="1">
      <c r="A228" s="108"/>
      <c r="B228" s="108"/>
      <c r="C228" s="109"/>
      <c r="D228" s="109"/>
      <c r="E228" s="109"/>
      <c r="F228" s="109"/>
      <c r="G228" s="109"/>
      <c r="H228" s="109"/>
      <c r="I228" s="109"/>
      <c r="J228" s="109"/>
      <c r="K228" s="109"/>
      <c r="L228" s="109"/>
      <c r="M228" s="109"/>
      <c r="N228" s="109"/>
      <c r="O228" s="109"/>
      <c r="P228" s="109"/>
      <c r="Q228" s="109"/>
    </row>
    <row r="229" spans="1:17" ht="13.5" customHeight="1">
      <c r="A229" s="108"/>
      <c r="B229" s="108"/>
      <c r="C229" s="109"/>
      <c r="D229" s="109"/>
      <c r="E229" s="109"/>
      <c r="F229" s="109"/>
      <c r="G229" s="109"/>
      <c r="H229" s="109"/>
      <c r="I229" s="109"/>
      <c r="J229" s="109"/>
      <c r="K229" s="109"/>
      <c r="L229" s="109"/>
      <c r="M229" s="109"/>
      <c r="N229" s="109"/>
      <c r="O229" s="109"/>
      <c r="P229" s="109"/>
      <c r="Q229" s="109"/>
    </row>
    <row r="230" spans="1:17" ht="13.5" customHeight="1">
      <c r="A230" s="108"/>
      <c r="B230" s="108"/>
      <c r="C230" s="109"/>
      <c r="D230" s="109"/>
      <c r="E230" s="109"/>
      <c r="F230" s="109"/>
      <c r="G230" s="109"/>
      <c r="H230" s="109"/>
      <c r="I230" s="109"/>
      <c r="J230" s="109"/>
      <c r="K230" s="109"/>
      <c r="L230" s="109"/>
      <c r="M230" s="109"/>
      <c r="N230" s="109"/>
      <c r="O230" s="109"/>
      <c r="P230" s="109"/>
      <c r="Q230" s="109"/>
    </row>
    <row r="231" spans="1:17" ht="13.5" customHeight="1">
      <c r="A231" s="108"/>
      <c r="B231" s="108"/>
      <c r="C231" s="109"/>
      <c r="D231" s="109"/>
      <c r="E231" s="109"/>
      <c r="F231" s="109"/>
      <c r="G231" s="109"/>
      <c r="H231" s="109"/>
      <c r="I231" s="109"/>
      <c r="J231" s="109"/>
      <c r="K231" s="109"/>
      <c r="L231" s="109"/>
      <c r="M231" s="109"/>
      <c r="N231" s="109"/>
      <c r="O231" s="109"/>
      <c r="P231" s="109"/>
      <c r="Q231" s="109"/>
    </row>
    <row r="232" spans="1:17" ht="13.5" customHeight="1">
      <c r="A232" s="108"/>
      <c r="B232" s="108"/>
      <c r="C232" s="109"/>
      <c r="D232" s="109"/>
      <c r="E232" s="109"/>
      <c r="F232" s="109"/>
      <c r="G232" s="109"/>
      <c r="H232" s="109"/>
      <c r="I232" s="109"/>
      <c r="J232" s="109"/>
      <c r="K232" s="109"/>
      <c r="L232" s="109"/>
      <c r="M232" s="109"/>
      <c r="N232" s="109"/>
      <c r="O232" s="109"/>
      <c r="P232" s="109"/>
      <c r="Q232" s="109"/>
    </row>
    <row r="233" spans="1:17" ht="13.5" customHeight="1">
      <c r="A233" s="108"/>
      <c r="B233" s="108"/>
      <c r="C233" s="109"/>
      <c r="D233" s="109"/>
      <c r="E233" s="109"/>
      <c r="F233" s="109"/>
      <c r="G233" s="109"/>
      <c r="H233" s="109"/>
      <c r="I233" s="109"/>
      <c r="J233" s="109"/>
      <c r="K233" s="109"/>
      <c r="L233" s="109"/>
      <c r="M233" s="109"/>
      <c r="N233" s="109"/>
      <c r="O233" s="109"/>
      <c r="P233" s="109"/>
      <c r="Q233" s="109"/>
    </row>
    <row r="234" spans="1:17" ht="13.5" customHeight="1">
      <c r="A234" s="108"/>
      <c r="B234" s="108"/>
      <c r="C234" s="109"/>
      <c r="D234" s="109"/>
      <c r="E234" s="109"/>
      <c r="F234" s="109"/>
      <c r="G234" s="109"/>
      <c r="H234" s="109"/>
      <c r="I234" s="109"/>
      <c r="J234" s="109"/>
      <c r="K234" s="109"/>
      <c r="L234" s="109"/>
      <c r="M234" s="109"/>
      <c r="N234" s="109"/>
      <c r="O234" s="109"/>
      <c r="P234" s="109"/>
      <c r="Q234" s="109"/>
    </row>
    <row r="235" spans="1:17" ht="13.5" customHeight="1">
      <c r="A235" s="108"/>
      <c r="B235" s="108"/>
      <c r="C235" s="109"/>
      <c r="D235" s="109"/>
      <c r="E235" s="109"/>
      <c r="F235" s="109"/>
      <c r="G235" s="109"/>
      <c r="H235" s="109"/>
      <c r="I235" s="109"/>
      <c r="J235" s="109"/>
      <c r="K235" s="109"/>
      <c r="L235" s="109"/>
      <c r="M235" s="109"/>
      <c r="N235" s="109"/>
      <c r="O235" s="109"/>
      <c r="P235" s="109"/>
      <c r="Q235" s="109"/>
    </row>
    <row r="236" spans="1:17" ht="13.5" customHeight="1">
      <c r="A236" s="108"/>
      <c r="B236" s="108"/>
      <c r="C236" s="109"/>
      <c r="D236" s="109"/>
      <c r="E236" s="109"/>
      <c r="F236" s="109"/>
      <c r="G236" s="109"/>
      <c r="H236" s="109"/>
      <c r="I236" s="109"/>
      <c r="J236" s="109"/>
      <c r="K236" s="109"/>
      <c r="L236" s="109"/>
      <c r="M236" s="109"/>
      <c r="N236" s="109"/>
      <c r="O236" s="109"/>
      <c r="P236" s="109"/>
      <c r="Q236" s="109"/>
    </row>
    <row r="237" spans="1:17" ht="13.5" customHeight="1">
      <c r="A237" s="108"/>
      <c r="B237" s="108"/>
      <c r="C237" s="109"/>
      <c r="D237" s="109"/>
      <c r="E237" s="109"/>
      <c r="F237" s="109"/>
      <c r="G237" s="109"/>
      <c r="H237" s="109"/>
      <c r="I237" s="109"/>
      <c r="J237" s="109"/>
      <c r="K237" s="109"/>
      <c r="L237" s="109"/>
      <c r="M237" s="109"/>
      <c r="N237" s="109"/>
      <c r="O237" s="109"/>
      <c r="P237" s="109"/>
      <c r="Q237" s="109"/>
    </row>
    <row r="238" spans="1:17" ht="13.5" customHeight="1">
      <c r="A238" s="108"/>
      <c r="B238" s="108"/>
      <c r="C238" s="109"/>
      <c r="D238" s="109"/>
      <c r="E238" s="109"/>
      <c r="F238" s="109"/>
      <c r="G238" s="109"/>
      <c r="H238" s="109"/>
      <c r="I238" s="109"/>
      <c r="J238" s="109"/>
      <c r="K238" s="109"/>
      <c r="L238" s="109"/>
      <c r="M238" s="109"/>
      <c r="N238" s="109"/>
      <c r="O238" s="109"/>
      <c r="P238" s="109"/>
      <c r="Q238" s="109"/>
    </row>
    <row r="239" spans="1:17" ht="13.5" customHeight="1">
      <c r="A239" s="108"/>
      <c r="B239" s="108"/>
      <c r="C239" s="109"/>
      <c r="D239" s="109"/>
      <c r="E239" s="109"/>
      <c r="F239" s="109"/>
      <c r="G239" s="109"/>
      <c r="H239" s="109"/>
      <c r="I239" s="109"/>
      <c r="J239" s="109"/>
      <c r="K239" s="109"/>
      <c r="L239" s="109"/>
      <c r="M239" s="109"/>
      <c r="N239" s="109"/>
      <c r="O239" s="109"/>
      <c r="P239" s="109"/>
      <c r="Q239" s="109"/>
    </row>
    <row r="240" spans="1:17" ht="13.5" customHeight="1">
      <c r="A240" s="108"/>
      <c r="B240" s="108"/>
      <c r="C240" s="109"/>
      <c r="D240" s="109"/>
      <c r="E240" s="109"/>
      <c r="F240" s="109"/>
      <c r="G240" s="109"/>
      <c r="H240" s="109"/>
      <c r="I240" s="109"/>
      <c r="J240" s="109"/>
      <c r="K240" s="109"/>
      <c r="L240" s="109"/>
      <c r="M240" s="109"/>
      <c r="N240" s="109"/>
      <c r="O240" s="109"/>
      <c r="P240" s="109"/>
      <c r="Q240" s="109"/>
    </row>
    <row r="241" spans="1:17" ht="13.5" customHeight="1">
      <c r="A241" s="108"/>
      <c r="B241" s="108"/>
      <c r="C241" s="109"/>
      <c r="D241" s="109"/>
      <c r="E241" s="109"/>
      <c r="F241" s="109"/>
      <c r="G241" s="109"/>
      <c r="H241" s="109"/>
      <c r="I241" s="109"/>
      <c r="J241" s="109"/>
      <c r="K241" s="109"/>
      <c r="L241" s="109"/>
      <c r="M241" s="109"/>
      <c r="N241" s="109"/>
      <c r="O241" s="109"/>
      <c r="P241" s="109"/>
      <c r="Q241" s="109"/>
    </row>
    <row r="242" spans="1:17" ht="13.5" customHeight="1">
      <c r="A242" s="108"/>
      <c r="B242" s="108"/>
      <c r="C242" s="109"/>
      <c r="D242" s="109"/>
      <c r="E242" s="109"/>
      <c r="F242" s="109"/>
      <c r="G242" s="109"/>
      <c r="H242" s="109"/>
      <c r="I242" s="109"/>
      <c r="J242" s="109"/>
      <c r="K242" s="109"/>
      <c r="L242" s="109"/>
      <c r="M242" s="109"/>
      <c r="N242" s="109"/>
      <c r="O242" s="109"/>
      <c r="P242" s="109"/>
      <c r="Q242" s="109"/>
    </row>
    <row r="243" spans="1:17" ht="13.5" customHeight="1">
      <c r="A243" s="108"/>
      <c r="B243" s="108"/>
      <c r="C243" s="109"/>
      <c r="D243" s="109"/>
      <c r="E243" s="109"/>
      <c r="F243" s="109"/>
      <c r="G243" s="109"/>
      <c r="H243" s="109"/>
      <c r="I243" s="109"/>
      <c r="J243" s="109"/>
      <c r="K243" s="109"/>
      <c r="L243" s="109"/>
      <c r="M243" s="109"/>
      <c r="N243" s="109"/>
      <c r="O243" s="109"/>
      <c r="P243" s="109"/>
      <c r="Q243" s="109"/>
    </row>
    <row r="244" spans="1:17" ht="13.5" customHeight="1">
      <c r="A244" s="108"/>
      <c r="B244" s="108"/>
      <c r="C244" s="109"/>
      <c r="D244" s="109"/>
      <c r="E244" s="109"/>
      <c r="F244" s="109"/>
      <c r="G244" s="109"/>
      <c r="H244" s="109"/>
      <c r="I244" s="109"/>
      <c r="J244" s="109"/>
      <c r="K244" s="109"/>
      <c r="L244" s="109"/>
      <c r="M244" s="109"/>
      <c r="N244" s="109"/>
      <c r="O244" s="109"/>
      <c r="P244" s="109"/>
      <c r="Q244" s="109"/>
    </row>
    <row r="245" spans="1:17" ht="13.5" customHeight="1">
      <c r="A245" s="108"/>
      <c r="B245" s="108"/>
      <c r="C245" s="109"/>
      <c r="D245" s="109"/>
      <c r="E245" s="109"/>
      <c r="F245" s="109"/>
      <c r="G245" s="109"/>
      <c r="H245" s="109"/>
      <c r="I245" s="109"/>
      <c r="J245" s="109"/>
      <c r="K245" s="109"/>
      <c r="L245" s="109"/>
      <c r="M245" s="109"/>
      <c r="N245" s="109"/>
      <c r="O245" s="109"/>
      <c r="P245" s="109"/>
      <c r="Q245" s="109"/>
    </row>
    <row r="246" spans="1:17" ht="13.5" customHeight="1">
      <c r="A246" s="108"/>
      <c r="B246" s="108"/>
      <c r="C246" s="109"/>
      <c r="D246" s="109"/>
      <c r="E246" s="109"/>
      <c r="F246" s="109"/>
      <c r="G246" s="109"/>
      <c r="H246" s="109"/>
      <c r="I246" s="109"/>
      <c r="J246" s="109"/>
      <c r="K246" s="109"/>
      <c r="L246" s="109"/>
      <c r="M246" s="109"/>
      <c r="N246" s="109"/>
      <c r="O246" s="109"/>
      <c r="P246" s="109"/>
      <c r="Q246" s="109"/>
    </row>
    <row r="247" spans="1:17" ht="13.5" customHeight="1">
      <c r="A247" s="108"/>
      <c r="B247" s="108"/>
      <c r="C247" s="109"/>
      <c r="D247" s="109"/>
      <c r="E247" s="109"/>
      <c r="F247" s="109"/>
      <c r="G247" s="109"/>
      <c r="H247" s="109"/>
      <c r="I247" s="109"/>
      <c r="J247" s="109"/>
      <c r="K247" s="109"/>
      <c r="L247" s="109"/>
      <c r="M247" s="109"/>
      <c r="N247" s="109"/>
      <c r="O247" s="109"/>
      <c r="P247" s="109"/>
      <c r="Q247" s="109"/>
    </row>
    <row r="248" spans="1:17" ht="13.5" customHeight="1">
      <c r="A248" s="108"/>
      <c r="B248" s="108"/>
      <c r="C248" s="109"/>
      <c r="D248" s="109"/>
      <c r="E248" s="109"/>
      <c r="F248" s="109"/>
      <c r="G248" s="109"/>
      <c r="H248" s="109"/>
      <c r="I248" s="109"/>
      <c r="J248" s="109"/>
      <c r="K248" s="109"/>
      <c r="L248" s="109"/>
      <c r="M248" s="109"/>
      <c r="N248" s="109"/>
      <c r="O248" s="109"/>
      <c r="P248" s="109"/>
      <c r="Q248" s="109"/>
    </row>
    <row r="249" spans="1:17" ht="13.5" customHeight="1">
      <c r="A249" s="108"/>
      <c r="B249" s="108"/>
      <c r="C249" s="109"/>
      <c r="D249" s="109"/>
      <c r="E249" s="109"/>
      <c r="F249" s="109"/>
      <c r="G249" s="109"/>
      <c r="H249" s="109"/>
      <c r="I249" s="109"/>
      <c r="J249" s="109"/>
      <c r="K249" s="109"/>
      <c r="L249" s="109"/>
      <c r="M249" s="109"/>
      <c r="N249" s="109"/>
      <c r="O249" s="109"/>
      <c r="P249" s="109"/>
      <c r="Q249" s="109"/>
    </row>
    <row r="250" spans="1:17" ht="13.5" customHeight="1">
      <c r="A250" s="108"/>
      <c r="B250" s="108"/>
      <c r="C250" s="109"/>
      <c r="D250" s="109"/>
      <c r="E250" s="109"/>
      <c r="F250" s="109"/>
      <c r="G250" s="109"/>
      <c r="H250" s="109"/>
      <c r="I250" s="109"/>
      <c r="J250" s="109"/>
      <c r="K250" s="109"/>
      <c r="L250" s="109"/>
      <c r="M250" s="109"/>
      <c r="N250" s="109"/>
      <c r="O250" s="109"/>
      <c r="P250" s="109"/>
      <c r="Q250" s="109"/>
    </row>
    <row r="251" spans="1:17" ht="13.5" customHeight="1">
      <c r="A251" s="108"/>
      <c r="B251" s="108"/>
      <c r="C251" s="109"/>
      <c r="D251" s="109"/>
      <c r="E251" s="109"/>
      <c r="F251" s="109"/>
      <c r="G251" s="109"/>
      <c r="H251" s="109"/>
      <c r="I251" s="109"/>
      <c r="J251" s="109"/>
      <c r="K251" s="109"/>
      <c r="L251" s="109"/>
      <c r="M251" s="109"/>
      <c r="N251" s="109"/>
      <c r="O251" s="109"/>
      <c r="P251" s="109"/>
      <c r="Q251" s="109"/>
    </row>
    <row r="252" spans="1:17" ht="13.5" customHeight="1">
      <c r="A252" s="108"/>
      <c r="B252" s="108"/>
      <c r="C252" s="109"/>
      <c r="D252" s="109"/>
      <c r="E252" s="109"/>
      <c r="F252" s="109"/>
      <c r="G252" s="109"/>
      <c r="H252" s="109"/>
      <c r="I252" s="109"/>
      <c r="J252" s="109"/>
      <c r="K252" s="109"/>
      <c r="L252" s="109"/>
      <c r="M252" s="109"/>
      <c r="N252" s="109"/>
      <c r="O252" s="109"/>
      <c r="P252" s="109"/>
      <c r="Q252" s="109"/>
    </row>
    <row r="253" spans="1:17" ht="13.5" customHeight="1">
      <c r="A253" s="108"/>
      <c r="B253" s="108"/>
      <c r="C253" s="109"/>
      <c r="D253" s="109"/>
      <c r="E253" s="109"/>
      <c r="F253" s="109"/>
      <c r="G253" s="109"/>
      <c r="H253" s="109"/>
      <c r="I253" s="109"/>
      <c r="J253" s="109"/>
      <c r="K253" s="109"/>
      <c r="L253" s="109"/>
      <c r="M253" s="109"/>
      <c r="N253" s="109"/>
      <c r="O253" s="109"/>
      <c r="P253" s="109"/>
      <c r="Q253" s="109"/>
    </row>
    <row r="254" spans="1:17" ht="13.5" customHeight="1">
      <c r="A254" s="108"/>
      <c r="B254" s="108"/>
      <c r="C254" s="109"/>
      <c r="D254" s="109"/>
      <c r="E254" s="109"/>
      <c r="F254" s="109"/>
      <c r="G254" s="109"/>
      <c r="H254" s="109"/>
      <c r="I254" s="109"/>
      <c r="J254" s="109"/>
      <c r="K254" s="109"/>
      <c r="L254" s="109"/>
      <c r="M254" s="109"/>
      <c r="N254" s="109"/>
      <c r="O254" s="109"/>
      <c r="P254" s="109"/>
      <c r="Q254" s="109"/>
    </row>
    <row r="255" spans="1:17" ht="13.5" customHeight="1">
      <c r="A255" s="108"/>
      <c r="B255" s="108"/>
      <c r="C255" s="109"/>
      <c r="D255" s="109"/>
      <c r="E255" s="109"/>
      <c r="F255" s="109"/>
      <c r="G255" s="109"/>
      <c r="H255" s="109"/>
      <c r="I255" s="109"/>
      <c r="J255" s="109"/>
      <c r="K255" s="109"/>
      <c r="L255" s="109"/>
      <c r="M255" s="109"/>
      <c r="N255" s="109"/>
      <c r="O255" s="109"/>
      <c r="P255" s="109"/>
      <c r="Q255" s="109"/>
    </row>
    <row r="256" spans="1:17" ht="13.5" customHeight="1">
      <c r="A256" s="108"/>
      <c r="B256" s="108"/>
      <c r="C256" s="109"/>
      <c r="D256" s="109"/>
      <c r="E256" s="109"/>
      <c r="F256" s="109"/>
      <c r="G256" s="109"/>
      <c r="H256" s="109"/>
      <c r="I256" s="109"/>
      <c r="J256" s="109"/>
      <c r="K256" s="109"/>
      <c r="L256" s="109"/>
      <c r="M256" s="109"/>
      <c r="N256" s="109"/>
      <c r="O256" s="109"/>
      <c r="P256" s="109"/>
      <c r="Q256" s="109"/>
    </row>
    <row r="257" spans="1:17" ht="13.5" customHeight="1">
      <c r="A257" s="108"/>
      <c r="B257" s="108"/>
      <c r="C257" s="109"/>
      <c r="D257" s="109"/>
      <c r="E257" s="109"/>
      <c r="F257" s="109"/>
      <c r="G257" s="109"/>
      <c r="H257" s="109"/>
      <c r="I257" s="109"/>
      <c r="J257" s="109"/>
      <c r="K257" s="109"/>
      <c r="L257" s="109"/>
      <c r="M257" s="109"/>
      <c r="N257" s="109"/>
      <c r="O257" s="109"/>
      <c r="P257" s="109"/>
      <c r="Q257" s="109"/>
    </row>
    <row r="258" spans="1:17" ht="13.5" customHeight="1">
      <c r="A258" s="108"/>
      <c r="B258" s="108"/>
      <c r="C258" s="109"/>
      <c r="D258" s="109"/>
      <c r="E258" s="109"/>
      <c r="F258" s="109"/>
      <c r="G258" s="109"/>
      <c r="H258" s="109"/>
      <c r="I258" s="109"/>
      <c r="J258" s="109"/>
      <c r="K258" s="109"/>
      <c r="L258" s="109"/>
      <c r="M258" s="109"/>
      <c r="N258" s="109"/>
      <c r="O258" s="109"/>
      <c r="P258" s="109"/>
      <c r="Q258" s="109"/>
    </row>
    <row r="259" spans="1:17" ht="13.5" customHeight="1">
      <c r="A259" s="108"/>
      <c r="B259" s="108"/>
      <c r="C259" s="109"/>
      <c r="D259" s="109"/>
      <c r="E259" s="109"/>
      <c r="F259" s="109"/>
      <c r="G259" s="109"/>
      <c r="H259" s="109"/>
      <c r="I259" s="109"/>
      <c r="J259" s="109"/>
      <c r="K259" s="109"/>
      <c r="L259" s="109"/>
      <c r="M259" s="109"/>
      <c r="N259" s="109"/>
      <c r="O259" s="109"/>
      <c r="P259" s="109"/>
      <c r="Q259" s="109"/>
    </row>
    <row r="260" spans="1:17" ht="13.5" customHeight="1">
      <c r="A260" s="108"/>
      <c r="B260" s="108"/>
      <c r="C260" s="109"/>
      <c r="D260" s="109"/>
      <c r="E260" s="109"/>
      <c r="F260" s="109"/>
      <c r="G260" s="109"/>
      <c r="H260" s="109"/>
      <c r="I260" s="109"/>
      <c r="J260" s="109"/>
      <c r="K260" s="109"/>
      <c r="L260" s="109"/>
      <c r="M260" s="109"/>
      <c r="N260" s="109"/>
      <c r="O260" s="109"/>
      <c r="P260" s="109"/>
      <c r="Q260" s="109"/>
    </row>
    <row r="261" spans="1:17" ht="13.5" customHeight="1">
      <c r="A261" s="108"/>
      <c r="B261" s="108"/>
      <c r="C261" s="109"/>
      <c r="D261" s="109"/>
      <c r="E261" s="109"/>
      <c r="F261" s="109"/>
      <c r="G261" s="109"/>
      <c r="H261" s="109"/>
      <c r="I261" s="109"/>
      <c r="J261" s="109"/>
      <c r="K261" s="109"/>
      <c r="L261" s="109"/>
      <c r="M261" s="109"/>
      <c r="N261" s="109"/>
      <c r="O261" s="109"/>
      <c r="P261" s="109"/>
      <c r="Q261" s="109"/>
    </row>
    <row r="262" spans="1:17" ht="13.5" customHeight="1">
      <c r="A262" s="108"/>
      <c r="B262" s="108"/>
      <c r="C262" s="109"/>
      <c r="D262" s="109"/>
      <c r="E262" s="109"/>
      <c r="F262" s="109"/>
      <c r="G262" s="109"/>
      <c r="H262" s="109"/>
      <c r="I262" s="109"/>
      <c r="J262" s="109"/>
      <c r="K262" s="109"/>
      <c r="L262" s="109"/>
      <c r="M262" s="109"/>
      <c r="N262" s="109"/>
      <c r="O262" s="109"/>
      <c r="P262" s="109"/>
      <c r="Q262" s="109"/>
    </row>
    <row r="263" spans="1:17" ht="13.5" customHeight="1">
      <c r="A263" s="108"/>
      <c r="B263" s="108"/>
      <c r="C263" s="109"/>
      <c r="D263" s="109"/>
      <c r="E263" s="109"/>
      <c r="F263" s="109"/>
      <c r="G263" s="109"/>
      <c r="H263" s="109"/>
      <c r="I263" s="109"/>
      <c r="J263" s="109"/>
      <c r="K263" s="109"/>
      <c r="L263" s="109"/>
      <c r="M263" s="109"/>
      <c r="N263" s="109"/>
      <c r="O263" s="109"/>
      <c r="P263" s="109"/>
      <c r="Q263" s="109"/>
    </row>
    <row r="264" spans="1:17" ht="13.5" customHeight="1">
      <c r="A264" s="108"/>
      <c r="B264" s="108"/>
      <c r="C264" s="109"/>
      <c r="D264" s="109"/>
      <c r="E264" s="109"/>
      <c r="F264" s="109"/>
      <c r="G264" s="109"/>
      <c r="H264" s="109"/>
      <c r="I264" s="109"/>
      <c r="J264" s="109"/>
      <c r="K264" s="109"/>
      <c r="L264" s="109"/>
      <c r="M264" s="109"/>
      <c r="N264" s="109"/>
      <c r="O264" s="109"/>
      <c r="P264" s="109"/>
      <c r="Q264" s="109"/>
    </row>
    <row r="265" spans="1:17" ht="13.5" customHeight="1">
      <c r="A265" s="108"/>
      <c r="B265" s="108"/>
      <c r="C265" s="109"/>
      <c r="D265" s="109"/>
      <c r="E265" s="109"/>
      <c r="F265" s="109"/>
      <c r="G265" s="109"/>
      <c r="H265" s="109"/>
      <c r="I265" s="109"/>
      <c r="J265" s="109"/>
      <c r="K265" s="109"/>
      <c r="L265" s="109"/>
      <c r="M265" s="109"/>
      <c r="N265" s="109"/>
      <c r="O265" s="109"/>
      <c r="P265" s="109"/>
      <c r="Q265" s="109"/>
    </row>
    <row r="266" spans="1:17" ht="13.5" customHeight="1">
      <c r="A266" s="108"/>
      <c r="B266" s="108"/>
      <c r="C266" s="109"/>
      <c r="D266" s="109"/>
      <c r="E266" s="109"/>
      <c r="F266" s="109"/>
      <c r="G266" s="109"/>
      <c r="H266" s="109"/>
      <c r="I266" s="109"/>
      <c r="J266" s="109"/>
      <c r="K266" s="109"/>
      <c r="L266" s="109"/>
      <c r="M266" s="109"/>
      <c r="N266" s="109"/>
      <c r="O266" s="109"/>
      <c r="P266" s="109"/>
      <c r="Q266" s="109"/>
    </row>
    <row r="267" spans="1:17" ht="13.5" customHeight="1">
      <c r="A267" s="108"/>
      <c r="B267" s="108"/>
      <c r="C267" s="109"/>
      <c r="D267" s="109"/>
      <c r="E267" s="109"/>
      <c r="F267" s="109"/>
      <c r="G267" s="109"/>
      <c r="H267" s="109"/>
      <c r="I267" s="109"/>
      <c r="J267" s="109"/>
      <c r="K267" s="109"/>
      <c r="L267" s="109"/>
      <c r="M267" s="109"/>
      <c r="N267" s="109"/>
      <c r="O267" s="109"/>
      <c r="P267" s="109"/>
      <c r="Q267" s="109"/>
    </row>
    <row r="268" spans="1:17" ht="13.5" customHeight="1">
      <c r="A268" s="108"/>
      <c r="B268" s="108"/>
      <c r="C268" s="109"/>
      <c r="D268" s="109"/>
      <c r="E268" s="109"/>
      <c r="F268" s="109"/>
      <c r="G268" s="109"/>
      <c r="H268" s="109"/>
      <c r="I268" s="109"/>
      <c r="J268" s="109"/>
      <c r="K268" s="109"/>
      <c r="L268" s="109"/>
      <c r="M268" s="109"/>
      <c r="N268" s="109"/>
      <c r="O268" s="109"/>
      <c r="P268" s="109"/>
      <c r="Q268" s="109"/>
    </row>
    <row r="269" spans="1:17" ht="13.5" customHeight="1">
      <c r="A269" s="108"/>
      <c r="B269" s="108"/>
      <c r="C269" s="109"/>
      <c r="D269" s="109"/>
      <c r="E269" s="109"/>
      <c r="F269" s="109"/>
      <c r="G269" s="109"/>
      <c r="H269" s="109"/>
      <c r="I269" s="109"/>
      <c r="J269" s="109"/>
      <c r="K269" s="109"/>
      <c r="L269" s="109"/>
      <c r="M269" s="109"/>
      <c r="N269" s="109"/>
      <c r="O269" s="109"/>
      <c r="P269" s="109"/>
      <c r="Q269" s="109"/>
    </row>
    <row r="270" spans="1:17" ht="13.5" customHeight="1">
      <c r="A270" s="108"/>
      <c r="B270" s="108"/>
      <c r="C270" s="109"/>
      <c r="D270" s="109"/>
      <c r="E270" s="109"/>
      <c r="F270" s="109"/>
      <c r="G270" s="109"/>
      <c r="H270" s="109"/>
      <c r="I270" s="109"/>
      <c r="J270" s="109"/>
      <c r="K270" s="109"/>
      <c r="L270" s="109"/>
      <c r="M270" s="109"/>
      <c r="N270" s="109"/>
      <c r="O270" s="109"/>
      <c r="P270" s="109"/>
      <c r="Q270" s="109"/>
    </row>
    <row r="271" spans="1:17" ht="13.5" customHeight="1">
      <c r="A271" s="108"/>
      <c r="B271" s="108"/>
      <c r="C271" s="109"/>
      <c r="D271" s="109"/>
      <c r="E271" s="109"/>
      <c r="F271" s="109"/>
      <c r="G271" s="109"/>
      <c r="H271" s="109"/>
      <c r="I271" s="109"/>
      <c r="J271" s="109"/>
      <c r="K271" s="109"/>
      <c r="L271" s="109"/>
      <c r="M271" s="109"/>
      <c r="N271" s="109"/>
      <c r="O271" s="109"/>
      <c r="P271" s="109"/>
      <c r="Q271" s="109"/>
    </row>
    <row r="272" spans="1:17" ht="13.5" customHeight="1">
      <c r="A272" s="108"/>
      <c r="B272" s="108"/>
      <c r="C272" s="109"/>
      <c r="D272" s="109"/>
      <c r="E272" s="109"/>
      <c r="F272" s="109"/>
      <c r="G272" s="109"/>
      <c r="H272" s="109"/>
      <c r="I272" s="109"/>
      <c r="J272" s="109"/>
      <c r="K272" s="109"/>
      <c r="L272" s="109"/>
      <c r="M272" s="109"/>
      <c r="N272" s="109"/>
      <c r="O272" s="109"/>
      <c r="P272" s="109"/>
      <c r="Q272" s="109"/>
    </row>
    <row r="273" spans="1:17" ht="13.5" customHeight="1">
      <c r="A273" s="108"/>
      <c r="B273" s="108"/>
      <c r="C273" s="109"/>
      <c r="D273" s="109"/>
      <c r="E273" s="109"/>
      <c r="F273" s="109"/>
      <c r="G273" s="109"/>
      <c r="H273" s="109"/>
      <c r="I273" s="109"/>
      <c r="J273" s="109"/>
      <c r="K273" s="109"/>
      <c r="L273" s="109"/>
      <c r="M273" s="109"/>
      <c r="N273" s="109"/>
      <c r="O273" s="109"/>
      <c r="P273" s="109"/>
      <c r="Q273" s="109"/>
    </row>
    <row r="274" spans="1:17" ht="13.5" customHeight="1">
      <c r="A274" s="108"/>
      <c r="B274" s="108"/>
      <c r="C274" s="109"/>
      <c r="D274" s="109"/>
      <c r="E274" s="109"/>
      <c r="F274" s="109"/>
      <c r="G274" s="109"/>
      <c r="H274" s="109"/>
      <c r="I274" s="109"/>
      <c r="J274" s="109"/>
      <c r="K274" s="109"/>
      <c r="L274" s="109"/>
      <c r="M274" s="109"/>
      <c r="N274" s="109"/>
      <c r="O274" s="109"/>
      <c r="P274" s="109"/>
      <c r="Q274" s="109"/>
    </row>
    <row r="275" spans="1:17" ht="13.5" customHeight="1">
      <c r="A275" s="108"/>
      <c r="B275" s="108"/>
      <c r="C275" s="109"/>
      <c r="D275" s="109"/>
      <c r="E275" s="109"/>
      <c r="F275" s="109"/>
      <c r="G275" s="109"/>
      <c r="H275" s="109"/>
      <c r="I275" s="109"/>
      <c r="J275" s="109"/>
      <c r="K275" s="109"/>
      <c r="L275" s="109"/>
      <c r="M275" s="109"/>
      <c r="N275" s="109"/>
      <c r="O275" s="109"/>
      <c r="P275" s="109"/>
      <c r="Q275" s="109"/>
    </row>
    <row r="276" spans="1:17" ht="13.5" customHeight="1">
      <c r="A276" s="108"/>
      <c r="B276" s="108"/>
      <c r="C276" s="109"/>
      <c r="D276" s="109"/>
      <c r="E276" s="109"/>
      <c r="F276" s="109"/>
      <c r="G276" s="109"/>
      <c r="H276" s="109"/>
      <c r="I276" s="109"/>
      <c r="J276" s="109"/>
      <c r="K276" s="109"/>
      <c r="L276" s="109"/>
      <c r="M276" s="109"/>
      <c r="N276" s="109"/>
      <c r="O276" s="109"/>
      <c r="P276" s="109"/>
      <c r="Q276" s="109"/>
    </row>
    <row r="277" spans="1:17" ht="13.5" customHeight="1">
      <c r="A277" s="108"/>
      <c r="B277" s="108"/>
      <c r="C277" s="109"/>
      <c r="D277" s="109"/>
      <c r="E277" s="109"/>
      <c r="F277" s="109"/>
      <c r="G277" s="109"/>
      <c r="H277" s="109"/>
      <c r="I277" s="109"/>
      <c r="J277" s="109"/>
      <c r="K277" s="109"/>
      <c r="L277" s="109"/>
      <c r="M277" s="109"/>
      <c r="N277" s="109"/>
      <c r="O277" s="109"/>
      <c r="P277" s="109"/>
      <c r="Q277" s="109"/>
    </row>
    <row r="278" spans="1:17" ht="13.5" customHeight="1">
      <c r="A278" s="108"/>
      <c r="B278" s="108"/>
      <c r="C278" s="109"/>
      <c r="D278" s="109"/>
      <c r="E278" s="109"/>
      <c r="F278" s="109"/>
      <c r="G278" s="109"/>
      <c r="H278" s="109"/>
      <c r="I278" s="109"/>
      <c r="J278" s="109"/>
      <c r="K278" s="109"/>
      <c r="L278" s="109"/>
      <c r="M278" s="109"/>
      <c r="N278" s="109"/>
      <c r="O278" s="109"/>
      <c r="P278" s="109"/>
      <c r="Q278" s="109"/>
    </row>
    <row r="279" spans="1:17" ht="13.5" customHeight="1">
      <c r="A279" s="108"/>
      <c r="B279" s="108"/>
      <c r="C279" s="109"/>
      <c r="D279" s="109"/>
      <c r="E279" s="109"/>
      <c r="F279" s="109"/>
      <c r="G279" s="109"/>
      <c r="H279" s="109"/>
      <c r="I279" s="109"/>
      <c r="J279" s="109"/>
      <c r="K279" s="109"/>
      <c r="L279" s="109"/>
      <c r="M279" s="109"/>
      <c r="N279" s="109"/>
      <c r="O279" s="109"/>
      <c r="P279" s="109"/>
      <c r="Q279" s="109"/>
    </row>
    <row r="280" spans="1:17" ht="13.5" customHeight="1">
      <c r="A280" s="108"/>
      <c r="B280" s="108"/>
      <c r="C280" s="109"/>
      <c r="D280" s="109"/>
      <c r="E280" s="109"/>
      <c r="F280" s="109"/>
      <c r="G280" s="109"/>
      <c r="H280" s="109"/>
      <c r="I280" s="109"/>
      <c r="J280" s="109"/>
      <c r="K280" s="109"/>
      <c r="L280" s="109"/>
      <c r="M280" s="109"/>
      <c r="N280" s="109"/>
      <c r="O280" s="109"/>
      <c r="P280" s="109"/>
      <c r="Q280" s="109"/>
    </row>
    <row r="281" spans="1:17" ht="13.5" customHeight="1">
      <c r="A281" s="108"/>
      <c r="B281" s="108"/>
      <c r="C281" s="109"/>
      <c r="D281" s="109"/>
      <c r="E281" s="109"/>
      <c r="F281" s="109"/>
      <c r="G281" s="109"/>
      <c r="H281" s="109"/>
      <c r="I281" s="109"/>
      <c r="J281" s="109"/>
      <c r="K281" s="109"/>
      <c r="L281" s="109"/>
      <c r="M281" s="109"/>
      <c r="N281" s="109"/>
      <c r="O281" s="109"/>
      <c r="P281" s="109"/>
      <c r="Q281" s="109"/>
    </row>
    <row r="282" spans="1:17" ht="13.5" customHeight="1">
      <c r="A282" s="108"/>
      <c r="B282" s="108"/>
      <c r="C282" s="109"/>
      <c r="D282" s="109"/>
      <c r="E282" s="109"/>
      <c r="F282" s="109"/>
      <c r="G282" s="109"/>
      <c r="H282" s="109"/>
      <c r="I282" s="109"/>
      <c r="J282" s="109"/>
      <c r="K282" s="109"/>
      <c r="L282" s="109"/>
      <c r="M282" s="109"/>
      <c r="N282" s="109"/>
      <c r="O282" s="109"/>
      <c r="P282" s="109"/>
      <c r="Q282" s="109"/>
    </row>
    <row r="283" spans="1:17" ht="13.5" customHeight="1">
      <c r="A283" s="108"/>
      <c r="B283" s="108"/>
      <c r="C283" s="109"/>
      <c r="D283" s="109"/>
      <c r="E283" s="109"/>
      <c r="F283" s="109"/>
      <c r="G283" s="109"/>
      <c r="H283" s="109"/>
      <c r="I283" s="109"/>
      <c r="J283" s="109"/>
      <c r="K283" s="109"/>
      <c r="L283" s="109"/>
      <c r="M283" s="109"/>
      <c r="N283" s="109"/>
      <c r="O283" s="109"/>
      <c r="P283" s="109"/>
      <c r="Q283" s="109"/>
    </row>
    <row r="284" spans="1:17" ht="13.5" customHeight="1">
      <c r="A284" s="108"/>
      <c r="B284" s="108"/>
      <c r="C284" s="109"/>
      <c r="D284" s="109"/>
      <c r="E284" s="109"/>
      <c r="F284" s="109"/>
      <c r="G284" s="109"/>
      <c r="H284" s="109"/>
      <c r="I284" s="109"/>
      <c r="J284" s="109"/>
      <c r="K284" s="109"/>
      <c r="L284" s="109"/>
      <c r="M284" s="109"/>
      <c r="N284" s="109"/>
      <c r="O284" s="109"/>
      <c r="P284" s="109"/>
      <c r="Q284" s="109"/>
    </row>
    <row r="285" spans="1:17" ht="13.5" customHeight="1">
      <c r="A285" s="108"/>
      <c r="B285" s="108"/>
      <c r="C285" s="109"/>
      <c r="D285" s="109"/>
      <c r="E285" s="109"/>
      <c r="F285" s="109"/>
      <c r="G285" s="109"/>
      <c r="H285" s="109"/>
      <c r="I285" s="109"/>
      <c r="J285" s="109"/>
      <c r="K285" s="109"/>
      <c r="L285" s="109"/>
      <c r="M285" s="109"/>
      <c r="N285" s="109"/>
      <c r="O285" s="109"/>
      <c r="P285" s="109"/>
      <c r="Q285" s="109"/>
    </row>
    <row r="286" spans="1:17" ht="13.5" customHeight="1">
      <c r="A286" s="108"/>
      <c r="B286" s="108"/>
      <c r="C286" s="109"/>
      <c r="D286" s="109"/>
      <c r="E286" s="109"/>
      <c r="F286" s="109"/>
      <c r="G286" s="109"/>
      <c r="H286" s="109"/>
      <c r="I286" s="109"/>
      <c r="J286" s="109"/>
      <c r="K286" s="109"/>
      <c r="L286" s="109"/>
      <c r="M286" s="109"/>
      <c r="N286" s="109"/>
      <c r="O286" s="109"/>
      <c r="P286" s="109"/>
      <c r="Q286" s="109"/>
    </row>
    <row r="287" spans="1:17" ht="13.5" customHeight="1">
      <c r="A287" s="108"/>
      <c r="B287" s="108"/>
      <c r="C287" s="109"/>
      <c r="D287" s="109"/>
      <c r="E287" s="109"/>
      <c r="F287" s="109"/>
      <c r="G287" s="109"/>
      <c r="H287" s="109"/>
      <c r="I287" s="109"/>
      <c r="J287" s="109"/>
      <c r="K287" s="109"/>
      <c r="L287" s="109"/>
      <c r="M287" s="109"/>
      <c r="N287" s="109"/>
      <c r="O287" s="109"/>
      <c r="P287" s="109"/>
      <c r="Q287" s="109"/>
    </row>
    <row r="288" spans="1:17" ht="13.5" customHeight="1">
      <c r="A288" s="108"/>
      <c r="B288" s="108"/>
      <c r="C288" s="109"/>
      <c r="D288" s="109"/>
      <c r="E288" s="109"/>
      <c r="F288" s="109"/>
      <c r="G288" s="109"/>
      <c r="H288" s="109"/>
      <c r="I288" s="109"/>
      <c r="J288" s="109"/>
      <c r="K288" s="109"/>
      <c r="L288" s="109"/>
      <c r="M288" s="109"/>
      <c r="N288" s="109"/>
      <c r="O288" s="109"/>
      <c r="P288" s="109"/>
      <c r="Q288" s="109"/>
    </row>
    <row r="289" spans="1:17" ht="13.5" customHeight="1">
      <c r="A289" s="108"/>
      <c r="B289" s="108"/>
      <c r="C289" s="109"/>
      <c r="D289" s="109"/>
      <c r="E289" s="109"/>
      <c r="F289" s="109"/>
      <c r="G289" s="109"/>
      <c r="H289" s="109"/>
      <c r="I289" s="109"/>
      <c r="J289" s="109"/>
      <c r="K289" s="109"/>
      <c r="L289" s="109"/>
      <c r="M289" s="109"/>
      <c r="N289" s="109"/>
      <c r="O289" s="109"/>
      <c r="P289" s="109"/>
      <c r="Q289" s="109"/>
    </row>
    <row r="290" spans="1:17" ht="13.5" customHeight="1">
      <c r="A290" s="108"/>
      <c r="B290" s="108"/>
      <c r="C290" s="109"/>
      <c r="D290" s="109"/>
      <c r="E290" s="109"/>
      <c r="F290" s="109"/>
      <c r="G290" s="109"/>
      <c r="H290" s="109"/>
      <c r="I290" s="109"/>
      <c r="J290" s="109"/>
      <c r="K290" s="109"/>
      <c r="L290" s="109"/>
      <c r="M290" s="109"/>
      <c r="N290" s="109"/>
      <c r="O290" s="109"/>
      <c r="P290" s="109"/>
      <c r="Q290" s="109"/>
    </row>
    <row r="291" spans="1:17" ht="13.5" customHeight="1">
      <c r="A291" s="108"/>
      <c r="B291" s="108"/>
      <c r="C291" s="109"/>
      <c r="D291" s="109"/>
      <c r="E291" s="109"/>
      <c r="F291" s="109"/>
      <c r="G291" s="109"/>
      <c r="H291" s="109"/>
      <c r="I291" s="109"/>
      <c r="J291" s="109"/>
      <c r="K291" s="109"/>
      <c r="L291" s="109"/>
      <c r="M291" s="109"/>
      <c r="N291" s="109"/>
      <c r="O291" s="109"/>
      <c r="P291" s="109"/>
      <c r="Q291" s="109"/>
    </row>
    <row r="292" spans="1:17" ht="13.5" customHeight="1">
      <c r="A292" s="108"/>
      <c r="B292" s="108"/>
      <c r="C292" s="109"/>
      <c r="D292" s="109"/>
      <c r="E292" s="109"/>
      <c r="F292" s="109"/>
      <c r="G292" s="109"/>
      <c r="H292" s="109"/>
      <c r="I292" s="109"/>
      <c r="J292" s="109"/>
      <c r="K292" s="109"/>
      <c r="L292" s="109"/>
      <c r="M292" s="109"/>
      <c r="N292" s="109"/>
      <c r="O292" s="109"/>
      <c r="P292" s="109"/>
      <c r="Q292" s="109"/>
    </row>
    <row r="293" spans="1:17" ht="13.5" customHeight="1">
      <c r="A293" s="108"/>
      <c r="B293" s="108"/>
      <c r="C293" s="109"/>
      <c r="D293" s="109"/>
      <c r="E293" s="109"/>
      <c r="F293" s="109"/>
      <c r="G293" s="109"/>
      <c r="H293" s="109"/>
      <c r="I293" s="109"/>
      <c r="J293" s="109"/>
      <c r="K293" s="109"/>
      <c r="L293" s="109"/>
      <c r="M293" s="109"/>
      <c r="N293" s="109"/>
      <c r="O293" s="109"/>
      <c r="P293" s="109"/>
      <c r="Q293" s="109"/>
    </row>
    <row r="294" spans="1:17" ht="13.5" customHeight="1">
      <c r="A294" s="108"/>
      <c r="B294" s="108"/>
      <c r="C294" s="109"/>
      <c r="D294" s="109"/>
      <c r="E294" s="109"/>
      <c r="F294" s="109"/>
      <c r="G294" s="109"/>
      <c r="H294" s="109"/>
      <c r="I294" s="109"/>
      <c r="J294" s="109"/>
      <c r="K294" s="109"/>
      <c r="L294" s="109"/>
      <c r="M294" s="109"/>
      <c r="N294" s="109"/>
      <c r="O294" s="109"/>
      <c r="P294" s="109"/>
      <c r="Q294" s="109"/>
    </row>
    <row r="295" spans="1:17" ht="13.5" customHeight="1">
      <c r="A295" s="108"/>
      <c r="B295" s="108"/>
      <c r="C295" s="109"/>
      <c r="D295" s="109"/>
      <c r="E295" s="109"/>
      <c r="F295" s="109"/>
      <c r="G295" s="109"/>
      <c r="H295" s="109"/>
      <c r="I295" s="109"/>
      <c r="J295" s="109"/>
      <c r="K295" s="109"/>
      <c r="L295" s="109"/>
      <c r="M295" s="109"/>
      <c r="N295" s="109"/>
      <c r="O295" s="109"/>
      <c r="P295" s="109"/>
      <c r="Q295" s="109"/>
    </row>
    <row r="296" spans="1:17" ht="13.5" customHeight="1">
      <c r="A296" s="108"/>
      <c r="B296" s="108"/>
      <c r="C296" s="109"/>
      <c r="D296" s="109"/>
      <c r="E296" s="109"/>
      <c r="F296" s="109"/>
      <c r="G296" s="109"/>
      <c r="H296" s="109"/>
      <c r="I296" s="109"/>
      <c r="J296" s="109"/>
      <c r="K296" s="109"/>
      <c r="L296" s="109"/>
      <c r="M296" s="109"/>
      <c r="N296" s="109"/>
      <c r="O296" s="109"/>
      <c r="P296" s="109"/>
      <c r="Q296" s="109"/>
    </row>
    <row r="297" spans="1:17" ht="13.5" customHeight="1">
      <c r="A297" s="108"/>
      <c r="B297" s="108"/>
      <c r="C297" s="109"/>
      <c r="D297" s="109"/>
      <c r="E297" s="109"/>
      <c r="F297" s="109"/>
      <c r="G297" s="109"/>
      <c r="H297" s="109"/>
      <c r="I297" s="109"/>
      <c r="J297" s="109"/>
      <c r="K297" s="109"/>
      <c r="L297" s="109"/>
      <c r="M297" s="109"/>
      <c r="N297" s="109"/>
      <c r="O297" s="109"/>
      <c r="P297" s="109"/>
      <c r="Q297" s="109"/>
    </row>
    <row r="298" spans="1:17" ht="13.5" customHeight="1">
      <c r="A298" s="108"/>
      <c r="B298" s="108"/>
      <c r="C298" s="109"/>
      <c r="D298" s="109"/>
      <c r="E298" s="109"/>
      <c r="F298" s="109"/>
      <c r="G298" s="109"/>
      <c r="H298" s="109"/>
      <c r="I298" s="109"/>
      <c r="J298" s="109"/>
      <c r="K298" s="109"/>
      <c r="L298" s="109"/>
      <c r="M298" s="109"/>
      <c r="N298" s="109"/>
      <c r="O298" s="109"/>
      <c r="P298" s="109"/>
      <c r="Q298" s="109"/>
    </row>
    <row r="299" spans="1:17" ht="13.5" customHeight="1">
      <c r="A299" s="108"/>
      <c r="B299" s="108"/>
      <c r="C299" s="109"/>
      <c r="D299" s="109"/>
      <c r="E299" s="109"/>
      <c r="F299" s="109"/>
      <c r="G299" s="109"/>
      <c r="H299" s="109"/>
      <c r="I299" s="109"/>
      <c r="J299" s="109"/>
      <c r="K299" s="109"/>
      <c r="L299" s="109"/>
      <c r="M299" s="109"/>
      <c r="N299" s="109"/>
      <c r="O299" s="109"/>
      <c r="P299" s="109"/>
      <c r="Q299" s="109"/>
    </row>
    <row r="300" spans="1:17" ht="13.5" customHeight="1">
      <c r="A300" s="108"/>
      <c r="B300" s="108"/>
      <c r="C300" s="109"/>
      <c r="D300" s="109"/>
      <c r="E300" s="109"/>
      <c r="F300" s="109"/>
      <c r="G300" s="109"/>
      <c r="H300" s="109"/>
      <c r="I300" s="109"/>
      <c r="J300" s="109"/>
      <c r="K300" s="109"/>
      <c r="L300" s="109"/>
      <c r="M300" s="109"/>
      <c r="N300" s="109"/>
      <c r="O300" s="109"/>
      <c r="P300" s="109"/>
      <c r="Q300" s="109"/>
    </row>
    <row r="301" spans="1:17" ht="13.5" customHeight="1">
      <c r="A301" s="108"/>
      <c r="B301" s="108"/>
      <c r="C301" s="109"/>
      <c r="D301" s="109"/>
      <c r="E301" s="109"/>
      <c r="F301" s="109"/>
      <c r="G301" s="109"/>
      <c r="H301" s="109"/>
      <c r="I301" s="109"/>
      <c r="J301" s="109"/>
      <c r="K301" s="109"/>
      <c r="L301" s="109"/>
      <c r="M301" s="109"/>
      <c r="N301" s="109"/>
      <c r="O301" s="109"/>
      <c r="P301" s="109"/>
      <c r="Q301" s="109"/>
    </row>
    <row r="302" spans="1:17" ht="13.5" customHeight="1">
      <c r="A302" s="108"/>
      <c r="B302" s="108"/>
      <c r="C302" s="109"/>
      <c r="D302" s="109"/>
      <c r="E302" s="109"/>
      <c r="F302" s="109"/>
      <c r="G302" s="109"/>
      <c r="H302" s="109"/>
      <c r="I302" s="109"/>
      <c r="J302" s="109"/>
      <c r="K302" s="109"/>
      <c r="L302" s="109"/>
      <c r="M302" s="109"/>
      <c r="N302" s="109"/>
      <c r="O302" s="109"/>
      <c r="P302" s="109"/>
      <c r="Q302" s="109"/>
    </row>
    <row r="303" spans="1:17" ht="13.5" customHeight="1">
      <c r="A303" s="108"/>
      <c r="B303" s="108"/>
      <c r="C303" s="109"/>
      <c r="D303" s="109"/>
      <c r="E303" s="109"/>
      <c r="F303" s="109"/>
      <c r="G303" s="109"/>
      <c r="H303" s="109"/>
      <c r="I303" s="109"/>
      <c r="J303" s="109"/>
      <c r="K303" s="109"/>
      <c r="L303" s="109"/>
      <c r="M303" s="109"/>
      <c r="N303" s="109"/>
      <c r="O303" s="109"/>
      <c r="P303" s="109"/>
      <c r="Q303" s="109"/>
    </row>
    <row r="304" spans="1:17" ht="13.5" customHeight="1">
      <c r="A304" s="108"/>
      <c r="B304" s="108"/>
      <c r="C304" s="109"/>
      <c r="D304" s="109"/>
      <c r="E304" s="109"/>
      <c r="F304" s="109"/>
      <c r="G304" s="109"/>
      <c r="H304" s="109"/>
      <c r="I304" s="109"/>
      <c r="J304" s="109"/>
      <c r="K304" s="109"/>
      <c r="L304" s="109"/>
      <c r="M304" s="109"/>
      <c r="N304" s="109"/>
      <c r="O304" s="109"/>
      <c r="P304" s="109"/>
      <c r="Q304" s="109"/>
    </row>
    <row r="305" spans="1:17" ht="13.5" customHeight="1">
      <c r="A305" s="108"/>
      <c r="B305" s="108"/>
      <c r="C305" s="109"/>
      <c r="D305" s="109"/>
      <c r="E305" s="109"/>
      <c r="F305" s="109"/>
      <c r="G305" s="109"/>
      <c r="H305" s="109"/>
      <c r="I305" s="109"/>
      <c r="J305" s="109"/>
      <c r="K305" s="109"/>
      <c r="L305" s="109"/>
      <c r="M305" s="109"/>
      <c r="N305" s="109"/>
      <c r="O305" s="109"/>
      <c r="P305" s="109"/>
      <c r="Q305" s="109"/>
    </row>
    <row r="306" spans="1:17" ht="13.5" customHeight="1">
      <c r="A306" s="108"/>
      <c r="B306" s="108"/>
      <c r="C306" s="109"/>
      <c r="D306" s="109"/>
      <c r="E306" s="109"/>
      <c r="F306" s="109"/>
      <c r="G306" s="109"/>
      <c r="H306" s="109"/>
      <c r="I306" s="109"/>
      <c r="J306" s="109"/>
      <c r="K306" s="109"/>
      <c r="L306" s="109"/>
      <c r="M306" s="109"/>
      <c r="N306" s="109"/>
      <c r="O306" s="109"/>
      <c r="P306" s="109"/>
      <c r="Q306" s="109"/>
    </row>
    <row r="307" spans="1:17" ht="13.5" customHeight="1">
      <c r="A307" s="108"/>
      <c r="B307" s="108"/>
      <c r="C307" s="109"/>
      <c r="D307" s="109"/>
      <c r="E307" s="109"/>
      <c r="F307" s="109"/>
      <c r="G307" s="109"/>
      <c r="H307" s="109"/>
      <c r="I307" s="109"/>
      <c r="J307" s="109"/>
      <c r="K307" s="109"/>
      <c r="L307" s="109"/>
      <c r="M307" s="109"/>
      <c r="N307" s="109"/>
      <c r="O307" s="109"/>
      <c r="P307" s="109"/>
      <c r="Q307" s="109"/>
    </row>
    <row r="308" spans="1:17" ht="13.5" customHeight="1">
      <c r="A308" s="108"/>
      <c r="B308" s="108"/>
      <c r="C308" s="109"/>
      <c r="D308" s="109"/>
      <c r="E308" s="109"/>
      <c r="F308" s="109"/>
      <c r="G308" s="109"/>
      <c r="H308" s="109"/>
      <c r="I308" s="109"/>
      <c r="J308" s="109"/>
      <c r="K308" s="109"/>
      <c r="L308" s="109"/>
      <c r="M308" s="109"/>
      <c r="N308" s="109"/>
      <c r="O308" s="109"/>
      <c r="P308" s="109"/>
      <c r="Q308" s="109"/>
    </row>
    <row r="309" spans="1:17" ht="13.5" customHeight="1">
      <c r="A309" s="108"/>
      <c r="B309" s="108"/>
      <c r="C309" s="109"/>
      <c r="D309" s="109"/>
      <c r="E309" s="109"/>
      <c r="F309" s="109"/>
      <c r="G309" s="109"/>
      <c r="H309" s="109"/>
      <c r="I309" s="109"/>
      <c r="J309" s="109"/>
      <c r="K309" s="109"/>
      <c r="L309" s="109"/>
      <c r="M309" s="109"/>
      <c r="N309" s="109"/>
      <c r="O309" s="109"/>
      <c r="P309" s="109"/>
      <c r="Q309" s="109"/>
    </row>
    <row r="310" spans="1:17" ht="13.5" customHeight="1">
      <c r="A310" s="108"/>
      <c r="B310" s="108"/>
      <c r="C310" s="109"/>
      <c r="D310" s="109"/>
      <c r="E310" s="109"/>
      <c r="F310" s="109"/>
      <c r="G310" s="109"/>
      <c r="H310" s="109"/>
      <c r="I310" s="109"/>
      <c r="J310" s="109"/>
      <c r="K310" s="109"/>
      <c r="L310" s="109"/>
      <c r="M310" s="109"/>
      <c r="N310" s="109"/>
      <c r="O310" s="109"/>
      <c r="P310" s="109"/>
      <c r="Q310" s="109"/>
    </row>
    <row r="311" spans="1:17" ht="13.5" customHeight="1">
      <c r="A311" s="108"/>
      <c r="B311" s="108"/>
      <c r="C311" s="109"/>
      <c r="D311" s="109"/>
      <c r="E311" s="109"/>
      <c r="F311" s="109"/>
      <c r="G311" s="109"/>
      <c r="H311" s="109"/>
      <c r="I311" s="109"/>
      <c r="J311" s="109"/>
      <c r="K311" s="109"/>
      <c r="L311" s="109"/>
      <c r="M311" s="109"/>
      <c r="N311" s="109"/>
      <c r="O311" s="109"/>
      <c r="P311" s="109"/>
      <c r="Q311" s="109"/>
    </row>
    <row r="312" spans="1:17" ht="13.5" customHeight="1">
      <c r="A312" s="108"/>
      <c r="B312" s="108"/>
      <c r="C312" s="109"/>
      <c r="D312" s="109"/>
      <c r="E312" s="109"/>
      <c r="F312" s="109"/>
      <c r="G312" s="109"/>
      <c r="H312" s="109"/>
      <c r="I312" s="109"/>
      <c r="J312" s="109"/>
      <c r="K312" s="109"/>
      <c r="L312" s="109"/>
      <c r="M312" s="109"/>
      <c r="N312" s="109"/>
      <c r="O312" s="109"/>
      <c r="P312" s="109"/>
      <c r="Q312" s="109"/>
    </row>
    <row r="313" spans="1:17" ht="13.5" customHeight="1">
      <c r="A313" s="108"/>
      <c r="B313" s="108"/>
      <c r="C313" s="109"/>
      <c r="D313" s="109"/>
      <c r="E313" s="109"/>
      <c r="F313" s="109"/>
      <c r="G313" s="109"/>
      <c r="H313" s="109"/>
      <c r="I313" s="109"/>
      <c r="J313" s="109"/>
      <c r="K313" s="109"/>
      <c r="L313" s="109"/>
      <c r="M313" s="109"/>
      <c r="N313" s="109"/>
      <c r="O313" s="109"/>
      <c r="P313" s="109"/>
      <c r="Q313" s="109"/>
    </row>
    <row r="314" spans="1:17" ht="13.5" customHeight="1">
      <c r="A314" s="108"/>
      <c r="B314" s="108"/>
      <c r="C314" s="109"/>
      <c r="D314" s="109"/>
      <c r="E314" s="109"/>
      <c r="F314" s="109"/>
      <c r="G314" s="109"/>
      <c r="H314" s="109"/>
      <c r="I314" s="109"/>
      <c r="J314" s="109"/>
      <c r="K314" s="109"/>
      <c r="L314" s="109"/>
      <c r="M314" s="109"/>
      <c r="N314" s="109"/>
      <c r="O314" s="109"/>
      <c r="P314" s="109"/>
      <c r="Q314" s="109"/>
    </row>
    <row r="315" spans="1:17" ht="13.5" customHeight="1">
      <c r="A315" s="108"/>
      <c r="B315" s="108"/>
      <c r="C315" s="109"/>
      <c r="D315" s="109"/>
      <c r="E315" s="109"/>
      <c r="F315" s="109"/>
      <c r="G315" s="109"/>
      <c r="H315" s="109"/>
      <c r="I315" s="109"/>
      <c r="J315" s="109"/>
      <c r="K315" s="109"/>
      <c r="L315" s="109"/>
      <c r="M315" s="109"/>
      <c r="N315" s="109"/>
      <c r="O315" s="109"/>
      <c r="P315" s="109"/>
      <c r="Q315" s="109"/>
    </row>
    <row r="316" spans="1:17" ht="13.5" customHeight="1">
      <c r="A316" s="108"/>
      <c r="B316" s="108"/>
      <c r="C316" s="109"/>
      <c r="D316" s="109"/>
      <c r="E316" s="109"/>
      <c r="F316" s="109"/>
      <c r="G316" s="109"/>
      <c r="H316" s="109"/>
      <c r="I316" s="109"/>
      <c r="J316" s="109"/>
      <c r="K316" s="109"/>
      <c r="L316" s="109"/>
      <c r="M316" s="109"/>
      <c r="N316" s="109"/>
      <c r="O316" s="109"/>
      <c r="P316" s="109"/>
      <c r="Q316" s="109"/>
    </row>
    <row r="317" spans="1:17" ht="13.5" customHeight="1">
      <c r="A317" s="108"/>
      <c r="B317" s="108"/>
      <c r="C317" s="109"/>
      <c r="D317" s="109"/>
      <c r="E317" s="109"/>
      <c r="F317" s="109"/>
      <c r="G317" s="109"/>
      <c r="H317" s="109"/>
      <c r="I317" s="109"/>
      <c r="J317" s="109"/>
      <c r="K317" s="109"/>
      <c r="L317" s="109"/>
      <c r="M317" s="109"/>
      <c r="N317" s="109"/>
      <c r="O317" s="109"/>
      <c r="P317" s="109"/>
      <c r="Q317" s="109"/>
    </row>
    <row r="318" spans="1:17" ht="13.5" customHeight="1">
      <c r="A318" s="108"/>
      <c r="B318" s="108"/>
      <c r="C318" s="109"/>
      <c r="D318" s="109"/>
      <c r="E318" s="109"/>
      <c r="F318" s="109"/>
      <c r="G318" s="109"/>
      <c r="H318" s="109"/>
      <c r="I318" s="109"/>
      <c r="J318" s="109"/>
      <c r="K318" s="109"/>
      <c r="L318" s="109"/>
      <c r="M318" s="109"/>
      <c r="N318" s="109"/>
      <c r="O318" s="109"/>
      <c r="P318" s="109"/>
      <c r="Q318" s="109"/>
    </row>
    <row r="319" spans="1:17" ht="13.5" customHeight="1">
      <c r="A319" s="108"/>
      <c r="B319" s="108"/>
      <c r="C319" s="109"/>
      <c r="D319" s="109"/>
      <c r="E319" s="109"/>
      <c r="F319" s="109"/>
      <c r="G319" s="109"/>
      <c r="H319" s="109"/>
      <c r="I319" s="109"/>
      <c r="J319" s="109"/>
      <c r="K319" s="109"/>
      <c r="L319" s="109"/>
      <c r="M319" s="109"/>
      <c r="N319" s="109"/>
      <c r="O319" s="109"/>
      <c r="P319" s="109"/>
      <c r="Q319" s="109"/>
    </row>
    <row r="320" spans="1:17" ht="13.5" customHeight="1">
      <c r="A320" s="108"/>
      <c r="B320" s="108"/>
      <c r="C320" s="109"/>
      <c r="D320" s="109"/>
      <c r="E320" s="109"/>
      <c r="F320" s="109"/>
      <c r="G320" s="109"/>
      <c r="H320" s="109"/>
      <c r="I320" s="109"/>
      <c r="J320" s="109"/>
      <c r="K320" s="109"/>
      <c r="L320" s="109"/>
      <c r="M320" s="109"/>
      <c r="N320" s="109"/>
      <c r="O320" s="109"/>
      <c r="P320" s="109"/>
      <c r="Q320" s="109"/>
    </row>
    <row r="321" spans="1:17" ht="13.5" customHeight="1">
      <c r="A321" s="108"/>
      <c r="B321" s="108"/>
      <c r="C321" s="109"/>
      <c r="D321" s="109"/>
      <c r="E321" s="109"/>
      <c r="F321" s="109"/>
      <c r="G321" s="109"/>
      <c r="H321" s="109"/>
      <c r="I321" s="109"/>
      <c r="J321" s="109"/>
      <c r="K321" s="109"/>
      <c r="L321" s="109"/>
      <c r="M321" s="109"/>
      <c r="N321" s="109"/>
      <c r="O321" s="109"/>
      <c r="P321" s="109"/>
      <c r="Q321" s="109"/>
    </row>
    <row r="322" spans="1:17" ht="13.5" customHeight="1">
      <c r="A322" s="108"/>
      <c r="B322" s="108"/>
      <c r="C322" s="109"/>
      <c r="D322" s="109"/>
      <c r="E322" s="109"/>
      <c r="F322" s="109"/>
      <c r="G322" s="109"/>
      <c r="H322" s="109"/>
      <c r="I322" s="109"/>
      <c r="J322" s="109"/>
      <c r="K322" s="109"/>
      <c r="L322" s="109"/>
      <c r="M322" s="109"/>
      <c r="N322" s="109"/>
      <c r="O322" s="109"/>
      <c r="P322" s="109"/>
      <c r="Q322" s="109"/>
    </row>
    <row r="323" spans="1:17" ht="13.5" customHeight="1">
      <c r="A323" s="108"/>
      <c r="B323" s="108"/>
      <c r="C323" s="109"/>
      <c r="D323" s="109"/>
      <c r="E323" s="109"/>
      <c r="F323" s="109"/>
      <c r="G323" s="109"/>
      <c r="H323" s="109"/>
      <c r="I323" s="109"/>
      <c r="J323" s="109"/>
      <c r="K323" s="109"/>
      <c r="L323" s="109"/>
      <c r="M323" s="109"/>
      <c r="N323" s="109"/>
      <c r="O323" s="109"/>
      <c r="P323" s="109"/>
      <c r="Q323" s="109"/>
    </row>
    <row r="324" spans="1:17" ht="13.5" customHeight="1">
      <c r="A324" s="108"/>
      <c r="B324" s="108"/>
      <c r="C324" s="109"/>
      <c r="D324" s="109"/>
      <c r="E324" s="109"/>
      <c r="F324" s="109"/>
      <c r="G324" s="109"/>
      <c r="H324" s="109"/>
      <c r="I324" s="109"/>
      <c r="J324" s="109"/>
      <c r="K324" s="109"/>
      <c r="L324" s="109"/>
      <c r="M324" s="109"/>
      <c r="N324" s="109"/>
      <c r="O324" s="109"/>
      <c r="P324" s="109"/>
      <c r="Q324" s="109"/>
    </row>
    <row r="325" spans="1:17" ht="13.5" customHeight="1">
      <c r="A325" s="108"/>
      <c r="B325" s="108"/>
      <c r="C325" s="109"/>
      <c r="D325" s="109"/>
      <c r="E325" s="109"/>
      <c r="F325" s="109"/>
      <c r="G325" s="109"/>
      <c r="H325" s="109"/>
      <c r="I325" s="109"/>
      <c r="J325" s="109"/>
      <c r="K325" s="109"/>
      <c r="L325" s="109"/>
      <c r="M325" s="109"/>
      <c r="N325" s="109"/>
      <c r="O325" s="109"/>
      <c r="P325" s="109"/>
      <c r="Q325" s="109"/>
    </row>
    <row r="326" spans="1:17" ht="13.5" customHeight="1">
      <c r="A326" s="108"/>
      <c r="B326" s="108"/>
      <c r="C326" s="109"/>
      <c r="D326" s="109"/>
      <c r="E326" s="109"/>
      <c r="F326" s="109"/>
      <c r="G326" s="109"/>
      <c r="H326" s="109"/>
      <c r="I326" s="109"/>
      <c r="J326" s="109"/>
      <c r="K326" s="109"/>
      <c r="L326" s="109"/>
      <c r="M326" s="109"/>
      <c r="N326" s="109"/>
      <c r="O326" s="109"/>
      <c r="P326" s="109"/>
      <c r="Q326" s="109"/>
    </row>
    <row r="327" spans="1:17" ht="13.5" customHeight="1">
      <c r="A327" s="108"/>
      <c r="B327" s="108"/>
      <c r="C327" s="109"/>
      <c r="D327" s="109"/>
      <c r="E327" s="109"/>
      <c r="F327" s="109"/>
      <c r="G327" s="109"/>
      <c r="H327" s="109"/>
      <c r="I327" s="109"/>
      <c r="J327" s="109"/>
      <c r="K327" s="109"/>
      <c r="L327" s="109"/>
      <c r="M327" s="109"/>
      <c r="N327" s="109"/>
      <c r="O327" s="109"/>
      <c r="P327" s="109"/>
      <c r="Q327" s="109"/>
    </row>
    <row r="328" spans="1:17" ht="13.5" customHeight="1">
      <c r="A328" s="108"/>
      <c r="B328" s="108"/>
      <c r="C328" s="109"/>
      <c r="D328" s="109"/>
      <c r="E328" s="109"/>
      <c r="F328" s="109"/>
      <c r="G328" s="109"/>
      <c r="H328" s="109"/>
      <c r="I328" s="109"/>
      <c r="J328" s="109"/>
      <c r="K328" s="109"/>
      <c r="L328" s="109"/>
      <c r="M328" s="109"/>
      <c r="N328" s="109"/>
      <c r="O328" s="109"/>
      <c r="P328" s="109"/>
      <c r="Q328" s="109"/>
    </row>
    <row r="329" spans="1:17" ht="13.5" customHeight="1">
      <c r="A329" s="108"/>
      <c r="B329" s="108"/>
      <c r="C329" s="109"/>
      <c r="D329" s="109"/>
      <c r="E329" s="109"/>
      <c r="F329" s="109"/>
      <c r="G329" s="109"/>
      <c r="H329" s="109"/>
      <c r="I329" s="109"/>
      <c r="J329" s="109"/>
      <c r="K329" s="109"/>
      <c r="L329" s="109"/>
      <c r="M329" s="109"/>
      <c r="N329" s="109"/>
      <c r="O329" s="109"/>
      <c r="P329" s="109"/>
      <c r="Q329" s="109"/>
    </row>
    <row r="330" spans="1:17" ht="13.5" customHeight="1">
      <c r="A330" s="108"/>
      <c r="B330" s="108"/>
      <c r="C330" s="109"/>
      <c r="D330" s="109"/>
      <c r="E330" s="109"/>
      <c r="F330" s="109"/>
      <c r="G330" s="109"/>
      <c r="H330" s="109"/>
      <c r="I330" s="109"/>
      <c r="J330" s="109"/>
      <c r="K330" s="109"/>
      <c r="L330" s="109"/>
      <c r="M330" s="109"/>
      <c r="N330" s="109"/>
      <c r="O330" s="109"/>
      <c r="P330" s="109"/>
      <c r="Q330" s="109"/>
    </row>
    <row r="331" spans="1:17" ht="13.5" customHeight="1">
      <c r="A331" s="108"/>
      <c r="B331" s="108"/>
      <c r="C331" s="109"/>
      <c r="D331" s="109"/>
      <c r="E331" s="109"/>
      <c r="F331" s="109"/>
      <c r="G331" s="109"/>
      <c r="H331" s="109"/>
      <c r="I331" s="109"/>
      <c r="J331" s="109"/>
      <c r="K331" s="109"/>
      <c r="L331" s="109"/>
      <c r="M331" s="109"/>
      <c r="N331" s="109"/>
      <c r="O331" s="109"/>
      <c r="P331" s="109"/>
      <c r="Q331" s="109"/>
    </row>
    <row r="332" spans="1:17" ht="13.5" customHeight="1">
      <c r="A332" s="108"/>
      <c r="B332" s="108"/>
      <c r="C332" s="109"/>
      <c r="D332" s="109"/>
      <c r="E332" s="109"/>
      <c r="F332" s="109"/>
      <c r="G332" s="109"/>
      <c r="H332" s="109"/>
      <c r="I332" s="109"/>
      <c r="J332" s="109"/>
      <c r="K332" s="109"/>
      <c r="L332" s="109"/>
      <c r="M332" s="109"/>
      <c r="N332" s="109"/>
      <c r="O332" s="109"/>
      <c r="P332" s="109"/>
      <c r="Q332" s="109"/>
    </row>
    <row r="333" spans="1:17" ht="13.5" customHeight="1">
      <c r="A333" s="108"/>
      <c r="B333" s="108"/>
      <c r="C333" s="109"/>
      <c r="D333" s="109"/>
      <c r="E333" s="109"/>
      <c r="F333" s="109"/>
      <c r="G333" s="109"/>
      <c r="H333" s="109"/>
      <c r="I333" s="109"/>
      <c r="J333" s="109"/>
      <c r="K333" s="109"/>
      <c r="L333" s="109"/>
      <c r="M333" s="109"/>
      <c r="N333" s="109"/>
      <c r="O333" s="109"/>
      <c r="P333" s="109"/>
      <c r="Q333" s="109"/>
    </row>
    <row r="334" spans="1:17" ht="13.5" customHeight="1">
      <c r="A334" s="108"/>
      <c r="B334" s="108"/>
      <c r="C334" s="109"/>
      <c r="D334" s="109"/>
      <c r="E334" s="109"/>
      <c r="F334" s="109"/>
      <c r="G334" s="109"/>
      <c r="H334" s="109"/>
      <c r="I334" s="109"/>
      <c r="J334" s="109"/>
      <c r="K334" s="109"/>
      <c r="L334" s="109"/>
      <c r="M334" s="109"/>
      <c r="N334" s="109"/>
      <c r="O334" s="109"/>
      <c r="P334" s="109"/>
      <c r="Q334" s="109"/>
    </row>
    <row r="335" spans="1:17" ht="13.5" customHeight="1">
      <c r="A335" s="108"/>
      <c r="B335" s="108"/>
      <c r="C335" s="109"/>
      <c r="D335" s="109"/>
      <c r="E335" s="109"/>
      <c r="F335" s="109"/>
      <c r="G335" s="109"/>
      <c r="H335" s="109"/>
      <c r="I335" s="109"/>
      <c r="J335" s="109"/>
      <c r="K335" s="109"/>
      <c r="L335" s="109"/>
      <c r="M335" s="109"/>
      <c r="N335" s="109"/>
      <c r="O335" s="109"/>
      <c r="P335" s="109"/>
      <c r="Q335" s="109"/>
    </row>
    <row r="336" spans="1:17" ht="13.5" customHeight="1">
      <c r="A336" s="108"/>
      <c r="B336" s="108"/>
      <c r="C336" s="109"/>
      <c r="D336" s="109"/>
      <c r="E336" s="109"/>
      <c r="F336" s="109"/>
      <c r="G336" s="109"/>
      <c r="H336" s="109"/>
      <c r="I336" s="109"/>
      <c r="J336" s="109"/>
      <c r="K336" s="109"/>
      <c r="L336" s="109"/>
      <c r="M336" s="109"/>
      <c r="N336" s="109"/>
      <c r="O336" s="109"/>
      <c r="P336" s="109"/>
      <c r="Q336" s="109"/>
    </row>
    <row r="337" spans="1:17" ht="13.5" customHeight="1">
      <c r="A337" s="108"/>
      <c r="B337" s="108"/>
      <c r="C337" s="109"/>
      <c r="D337" s="109"/>
      <c r="E337" s="109"/>
      <c r="F337" s="109"/>
      <c r="G337" s="109"/>
      <c r="H337" s="109"/>
      <c r="I337" s="109"/>
      <c r="J337" s="109"/>
      <c r="K337" s="109"/>
      <c r="L337" s="109"/>
      <c r="M337" s="109"/>
      <c r="N337" s="109"/>
      <c r="O337" s="109"/>
      <c r="P337" s="109"/>
      <c r="Q337" s="109"/>
    </row>
    <row r="338" spans="1:17" ht="13.5" customHeight="1">
      <c r="A338" s="108"/>
      <c r="B338" s="108"/>
      <c r="C338" s="109"/>
      <c r="D338" s="109"/>
      <c r="E338" s="109"/>
      <c r="F338" s="109"/>
      <c r="G338" s="109"/>
      <c r="H338" s="109"/>
      <c r="I338" s="109"/>
      <c r="J338" s="109"/>
      <c r="K338" s="109"/>
      <c r="L338" s="109"/>
      <c r="M338" s="109"/>
      <c r="N338" s="109"/>
      <c r="O338" s="109"/>
      <c r="P338" s="109"/>
      <c r="Q338" s="109"/>
    </row>
    <row r="339" spans="1:17" ht="13.5" customHeight="1">
      <c r="A339" s="108"/>
      <c r="B339" s="108"/>
      <c r="C339" s="109"/>
      <c r="D339" s="109"/>
      <c r="E339" s="109"/>
      <c r="F339" s="109"/>
      <c r="G339" s="109"/>
      <c r="H339" s="109"/>
      <c r="I339" s="109"/>
      <c r="J339" s="109"/>
      <c r="K339" s="109"/>
      <c r="L339" s="109"/>
      <c r="M339" s="109"/>
      <c r="N339" s="109"/>
      <c r="O339" s="109"/>
      <c r="P339" s="109"/>
      <c r="Q339" s="109"/>
    </row>
    <row r="340" spans="1:17" ht="13.5" customHeight="1">
      <c r="A340" s="108"/>
      <c r="B340" s="108"/>
      <c r="C340" s="109"/>
      <c r="D340" s="109"/>
      <c r="E340" s="109"/>
      <c r="F340" s="109"/>
      <c r="G340" s="109"/>
      <c r="H340" s="109"/>
      <c r="I340" s="109"/>
      <c r="J340" s="109"/>
      <c r="K340" s="109"/>
      <c r="L340" s="109"/>
      <c r="M340" s="109"/>
      <c r="N340" s="109"/>
      <c r="O340" s="109"/>
      <c r="P340" s="109"/>
      <c r="Q340" s="109"/>
    </row>
    <row r="341" spans="1:17" ht="13.5" customHeight="1">
      <c r="A341" s="108"/>
      <c r="B341" s="108"/>
      <c r="C341" s="109"/>
      <c r="D341" s="109"/>
      <c r="E341" s="109"/>
      <c r="F341" s="109"/>
      <c r="G341" s="109"/>
      <c r="H341" s="109"/>
      <c r="I341" s="109"/>
      <c r="J341" s="109"/>
      <c r="K341" s="109"/>
      <c r="L341" s="109"/>
      <c r="M341" s="109"/>
      <c r="N341" s="109"/>
      <c r="O341" s="109"/>
      <c r="P341" s="109"/>
      <c r="Q341" s="109"/>
    </row>
    <row r="342" spans="1:17" ht="13.5" customHeight="1">
      <c r="A342" s="108"/>
      <c r="B342" s="108"/>
      <c r="C342" s="109"/>
      <c r="D342" s="109"/>
      <c r="E342" s="109"/>
      <c r="F342" s="109"/>
      <c r="G342" s="109"/>
      <c r="H342" s="109"/>
      <c r="I342" s="109"/>
      <c r="J342" s="109"/>
      <c r="K342" s="109"/>
      <c r="L342" s="109"/>
      <c r="M342" s="109"/>
      <c r="N342" s="109"/>
      <c r="O342" s="109"/>
      <c r="P342" s="109"/>
      <c r="Q342" s="109"/>
    </row>
    <row r="343" spans="1:17" ht="13.5" customHeight="1">
      <c r="A343" s="108"/>
      <c r="B343" s="108"/>
      <c r="C343" s="109"/>
      <c r="D343" s="109"/>
      <c r="E343" s="109"/>
      <c r="F343" s="109"/>
      <c r="G343" s="109"/>
      <c r="H343" s="109"/>
      <c r="I343" s="109"/>
      <c r="J343" s="109"/>
      <c r="K343" s="109"/>
      <c r="L343" s="109"/>
      <c r="M343" s="109"/>
      <c r="N343" s="109"/>
      <c r="O343" s="109"/>
      <c r="P343" s="109"/>
      <c r="Q343" s="109"/>
    </row>
    <row r="344" spans="1:17" ht="13.5" customHeight="1">
      <c r="A344" s="108"/>
      <c r="B344" s="108"/>
      <c r="C344" s="109"/>
      <c r="D344" s="109"/>
      <c r="E344" s="109"/>
      <c r="F344" s="109"/>
      <c r="G344" s="109"/>
      <c r="H344" s="109"/>
      <c r="I344" s="109"/>
      <c r="J344" s="109"/>
      <c r="K344" s="109"/>
      <c r="L344" s="109"/>
      <c r="M344" s="109"/>
      <c r="N344" s="109"/>
      <c r="O344" s="109"/>
      <c r="P344" s="109"/>
      <c r="Q344" s="109"/>
    </row>
    <row r="345" spans="1:17" ht="13.5" customHeight="1">
      <c r="A345" s="108"/>
      <c r="B345" s="108"/>
      <c r="C345" s="109"/>
      <c r="D345" s="109"/>
      <c r="E345" s="109"/>
      <c r="F345" s="109"/>
      <c r="G345" s="109"/>
      <c r="H345" s="109"/>
      <c r="I345" s="109"/>
      <c r="J345" s="109"/>
      <c r="K345" s="109"/>
      <c r="L345" s="109"/>
      <c r="M345" s="109"/>
      <c r="N345" s="109"/>
      <c r="O345" s="109"/>
      <c r="P345" s="109"/>
      <c r="Q345" s="109"/>
    </row>
    <row r="346" spans="1:17" ht="13.5" customHeight="1">
      <c r="A346" s="108"/>
      <c r="B346" s="108"/>
      <c r="C346" s="109"/>
      <c r="D346" s="109"/>
      <c r="E346" s="109"/>
      <c r="F346" s="109"/>
      <c r="G346" s="109"/>
      <c r="H346" s="109"/>
      <c r="I346" s="109"/>
      <c r="J346" s="109"/>
      <c r="K346" s="109"/>
      <c r="L346" s="109"/>
      <c r="M346" s="109"/>
      <c r="N346" s="109"/>
      <c r="O346" s="109"/>
      <c r="P346" s="109"/>
      <c r="Q346" s="109"/>
    </row>
    <row r="347" spans="1:17" ht="13.5" customHeight="1">
      <c r="A347" s="108"/>
      <c r="B347" s="108"/>
      <c r="C347" s="109"/>
      <c r="D347" s="109"/>
      <c r="E347" s="109"/>
      <c r="F347" s="109"/>
      <c r="G347" s="109"/>
      <c r="H347" s="109"/>
      <c r="I347" s="109"/>
      <c r="J347" s="109"/>
      <c r="K347" s="109"/>
      <c r="L347" s="109"/>
      <c r="M347" s="109"/>
      <c r="N347" s="109"/>
      <c r="O347" s="109"/>
      <c r="P347" s="109"/>
      <c r="Q347" s="109"/>
    </row>
    <row r="348" spans="1:17" ht="13.5" customHeight="1">
      <c r="A348" s="108"/>
      <c r="B348" s="108"/>
      <c r="C348" s="109"/>
      <c r="D348" s="109"/>
      <c r="E348" s="109"/>
      <c r="F348" s="109"/>
      <c r="G348" s="109"/>
      <c r="H348" s="109"/>
      <c r="I348" s="109"/>
      <c r="J348" s="109"/>
      <c r="K348" s="109"/>
      <c r="L348" s="109"/>
      <c r="M348" s="109"/>
      <c r="N348" s="109"/>
      <c r="O348" s="109"/>
      <c r="P348" s="109"/>
      <c r="Q348" s="109"/>
    </row>
    <row r="349" spans="1:17" ht="13.5" customHeight="1">
      <c r="A349" s="108"/>
      <c r="B349" s="108"/>
      <c r="C349" s="109"/>
      <c r="D349" s="109"/>
      <c r="E349" s="109"/>
      <c r="F349" s="109"/>
      <c r="G349" s="109"/>
      <c r="H349" s="109"/>
      <c r="I349" s="109"/>
      <c r="J349" s="109"/>
      <c r="K349" s="109"/>
      <c r="L349" s="109"/>
      <c r="M349" s="109"/>
      <c r="N349" s="109"/>
      <c r="O349" s="109"/>
      <c r="P349" s="109"/>
      <c r="Q349" s="109"/>
    </row>
    <row r="350" spans="1:17" ht="13.5" customHeight="1">
      <c r="A350" s="108"/>
      <c r="B350" s="108"/>
      <c r="C350" s="109"/>
      <c r="D350" s="109"/>
      <c r="E350" s="109"/>
      <c r="F350" s="109"/>
      <c r="G350" s="109"/>
      <c r="H350" s="109"/>
      <c r="I350" s="109"/>
      <c r="J350" s="109"/>
      <c r="K350" s="109"/>
      <c r="L350" s="109"/>
      <c r="M350" s="109"/>
      <c r="N350" s="109"/>
      <c r="O350" s="109"/>
      <c r="P350" s="109"/>
      <c r="Q350" s="109"/>
    </row>
    <row r="351" spans="1:17" ht="13.5" customHeight="1">
      <c r="A351" s="108"/>
      <c r="B351" s="108"/>
      <c r="C351" s="109"/>
      <c r="D351" s="109"/>
      <c r="E351" s="109"/>
      <c r="F351" s="109"/>
      <c r="G351" s="109"/>
      <c r="H351" s="109"/>
      <c r="I351" s="109"/>
      <c r="J351" s="109"/>
      <c r="K351" s="109"/>
      <c r="L351" s="109"/>
      <c r="M351" s="109"/>
      <c r="N351" s="109"/>
      <c r="O351" s="109"/>
      <c r="P351" s="109"/>
      <c r="Q351" s="109"/>
    </row>
    <row r="352" spans="1:17" ht="13.5" customHeight="1">
      <c r="A352" s="108"/>
      <c r="B352" s="108"/>
      <c r="C352" s="109"/>
      <c r="D352" s="109"/>
      <c r="E352" s="109"/>
      <c r="F352" s="109"/>
      <c r="G352" s="109"/>
      <c r="H352" s="109"/>
      <c r="I352" s="109"/>
      <c r="J352" s="109"/>
      <c r="K352" s="109"/>
      <c r="L352" s="109"/>
      <c r="M352" s="109"/>
      <c r="N352" s="109"/>
      <c r="O352" s="109"/>
      <c r="P352" s="109"/>
      <c r="Q352" s="109"/>
    </row>
    <row r="353" spans="1:17" ht="13.5" customHeight="1">
      <c r="A353" s="108"/>
      <c r="B353" s="108"/>
      <c r="C353" s="109"/>
      <c r="D353" s="109"/>
      <c r="E353" s="109"/>
      <c r="F353" s="109"/>
      <c r="G353" s="109"/>
      <c r="H353" s="109"/>
      <c r="I353" s="109"/>
      <c r="J353" s="109"/>
      <c r="K353" s="109"/>
      <c r="L353" s="109"/>
      <c r="M353" s="109"/>
      <c r="N353" s="109"/>
      <c r="O353" s="109"/>
      <c r="P353" s="109"/>
      <c r="Q353" s="109"/>
    </row>
    <row r="354" spans="1:17" ht="13.5" customHeight="1">
      <c r="A354" s="108"/>
      <c r="B354" s="108"/>
      <c r="C354" s="109"/>
      <c r="D354" s="109"/>
      <c r="E354" s="109"/>
      <c r="F354" s="109"/>
      <c r="G354" s="109"/>
      <c r="H354" s="109"/>
      <c r="I354" s="109"/>
      <c r="J354" s="109"/>
      <c r="K354" s="109"/>
      <c r="L354" s="109"/>
      <c r="M354" s="109"/>
      <c r="N354" s="109"/>
      <c r="O354" s="109"/>
      <c r="P354" s="109"/>
      <c r="Q354" s="109"/>
    </row>
    <row r="355" spans="1:17" ht="13.5" customHeight="1">
      <c r="A355" s="108"/>
      <c r="B355" s="108"/>
      <c r="C355" s="109"/>
      <c r="D355" s="109"/>
      <c r="E355" s="109"/>
      <c r="F355" s="109"/>
      <c r="G355" s="109"/>
      <c r="H355" s="109"/>
      <c r="I355" s="109"/>
      <c r="J355" s="109"/>
      <c r="K355" s="109"/>
      <c r="L355" s="109"/>
      <c r="M355" s="109"/>
      <c r="N355" s="109"/>
      <c r="O355" s="109"/>
      <c r="P355" s="109"/>
      <c r="Q355" s="109"/>
    </row>
    <row r="356" spans="1:17" ht="13.5" customHeight="1">
      <c r="A356" s="108"/>
      <c r="B356" s="108"/>
      <c r="C356" s="109"/>
      <c r="D356" s="109"/>
      <c r="E356" s="109"/>
      <c r="F356" s="109"/>
      <c r="G356" s="109"/>
      <c r="H356" s="109"/>
      <c r="I356" s="109"/>
      <c r="J356" s="109"/>
      <c r="K356" s="109"/>
      <c r="L356" s="109"/>
      <c r="M356" s="109"/>
      <c r="N356" s="109"/>
      <c r="O356" s="109"/>
      <c r="P356" s="109"/>
      <c r="Q356" s="109"/>
    </row>
    <row r="357" spans="1:17" ht="13.5" customHeight="1">
      <c r="A357" s="108"/>
      <c r="B357" s="108"/>
      <c r="C357" s="109"/>
      <c r="D357" s="109"/>
      <c r="E357" s="109"/>
      <c r="F357" s="109"/>
      <c r="G357" s="109"/>
      <c r="H357" s="109"/>
      <c r="I357" s="109"/>
      <c r="J357" s="109"/>
      <c r="K357" s="109"/>
      <c r="L357" s="109"/>
      <c r="M357" s="109"/>
      <c r="N357" s="109"/>
      <c r="O357" s="109"/>
      <c r="P357" s="109"/>
      <c r="Q357" s="109"/>
    </row>
    <row r="358" spans="1:17" ht="13.5" customHeight="1">
      <c r="A358" s="108"/>
      <c r="B358" s="108"/>
      <c r="C358" s="109"/>
      <c r="D358" s="109"/>
      <c r="E358" s="109"/>
      <c r="F358" s="109"/>
      <c r="G358" s="109"/>
      <c r="H358" s="109"/>
      <c r="I358" s="109"/>
      <c r="J358" s="109"/>
      <c r="K358" s="109"/>
      <c r="L358" s="109"/>
      <c r="M358" s="109"/>
      <c r="N358" s="109"/>
      <c r="O358" s="109"/>
      <c r="P358" s="109"/>
      <c r="Q358" s="109"/>
    </row>
    <row r="359" spans="1:17" ht="13.5" customHeight="1">
      <c r="A359" s="108"/>
      <c r="B359" s="108"/>
      <c r="C359" s="109"/>
      <c r="D359" s="109"/>
      <c r="E359" s="109"/>
      <c r="F359" s="109"/>
      <c r="G359" s="109"/>
      <c r="H359" s="109"/>
      <c r="I359" s="109"/>
      <c r="J359" s="109"/>
      <c r="K359" s="109"/>
      <c r="L359" s="109"/>
      <c r="M359" s="109"/>
      <c r="N359" s="109"/>
      <c r="O359" s="109"/>
      <c r="P359" s="109"/>
      <c r="Q359" s="109"/>
    </row>
    <row r="360" spans="1:17" ht="13.5" customHeight="1">
      <c r="A360" s="108"/>
      <c r="B360" s="108"/>
      <c r="C360" s="109"/>
      <c r="D360" s="109"/>
      <c r="E360" s="109"/>
      <c r="F360" s="109"/>
      <c r="G360" s="109"/>
      <c r="H360" s="109"/>
      <c r="I360" s="109"/>
      <c r="J360" s="109"/>
      <c r="K360" s="109"/>
      <c r="L360" s="109"/>
      <c r="M360" s="109"/>
      <c r="N360" s="109"/>
      <c r="O360" s="109"/>
      <c r="P360" s="109"/>
      <c r="Q360" s="109"/>
    </row>
    <row r="361" spans="1:17" ht="13.5" customHeight="1">
      <c r="A361" s="108"/>
      <c r="B361" s="108"/>
      <c r="C361" s="109"/>
      <c r="D361" s="109"/>
      <c r="E361" s="109"/>
      <c r="F361" s="109"/>
      <c r="G361" s="109"/>
      <c r="H361" s="109"/>
      <c r="I361" s="109"/>
      <c r="J361" s="109"/>
      <c r="K361" s="109"/>
      <c r="L361" s="109"/>
      <c r="M361" s="109"/>
      <c r="N361" s="109"/>
      <c r="O361" s="109"/>
      <c r="P361" s="109"/>
      <c r="Q361" s="109"/>
    </row>
    <row r="362" spans="1:17" ht="13.5" customHeight="1">
      <c r="A362" s="108"/>
      <c r="B362" s="108"/>
      <c r="C362" s="109"/>
      <c r="D362" s="109"/>
      <c r="E362" s="109"/>
      <c r="F362" s="109"/>
      <c r="G362" s="109"/>
      <c r="H362" s="109"/>
      <c r="I362" s="109"/>
      <c r="J362" s="109"/>
      <c r="K362" s="109"/>
      <c r="L362" s="109"/>
      <c r="M362" s="109"/>
      <c r="N362" s="109"/>
      <c r="O362" s="109"/>
      <c r="P362" s="109"/>
      <c r="Q362" s="109"/>
    </row>
    <row r="363" spans="1:17" ht="13.5" customHeight="1">
      <c r="A363" s="108"/>
      <c r="B363" s="108"/>
      <c r="C363" s="109"/>
      <c r="D363" s="109"/>
      <c r="E363" s="109"/>
      <c r="F363" s="109"/>
      <c r="G363" s="109"/>
      <c r="H363" s="109"/>
      <c r="I363" s="109"/>
      <c r="J363" s="109"/>
      <c r="K363" s="109"/>
      <c r="L363" s="109"/>
      <c r="M363" s="109"/>
      <c r="N363" s="109"/>
      <c r="O363" s="109"/>
      <c r="P363" s="109"/>
      <c r="Q363" s="109"/>
    </row>
    <row r="364" spans="1:17" ht="13.5" customHeight="1">
      <c r="A364" s="108"/>
      <c r="B364" s="108"/>
      <c r="C364" s="109"/>
      <c r="D364" s="109"/>
      <c r="E364" s="109"/>
      <c r="F364" s="109"/>
      <c r="G364" s="109"/>
      <c r="H364" s="109"/>
      <c r="I364" s="109"/>
      <c r="J364" s="109"/>
      <c r="K364" s="109"/>
      <c r="L364" s="109"/>
      <c r="M364" s="109"/>
      <c r="N364" s="109"/>
      <c r="O364" s="109"/>
      <c r="P364" s="109"/>
      <c r="Q364" s="109"/>
    </row>
    <row r="365" spans="1:17" ht="13.5" customHeight="1">
      <c r="A365" s="108"/>
      <c r="B365" s="108"/>
      <c r="C365" s="109"/>
      <c r="D365" s="109"/>
      <c r="E365" s="109"/>
      <c r="F365" s="109"/>
      <c r="G365" s="109"/>
      <c r="H365" s="109"/>
      <c r="I365" s="109"/>
      <c r="J365" s="109"/>
      <c r="K365" s="109"/>
      <c r="L365" s="109"/>
      <c r="M365" s="109"/>
      <c r="N365" s="109"/>
      <c r="O365" s="109"/>
      <c r="P365" s="109"/>
      <c r="Q365" s="109"/>
    </row>
    <row r="366" spans="1:17" ht="13.5" customHeight="1">
      <c r="A366" s="108"/>
      <c r="B366" s="108"/>
      <c r="C366" s="109"/>
      <c r="D366" s="109"/>
      <c r="E366" s="109"/>
      <c r="F366" s="109"/>
      <c r="G366" s="109"/>
      <c r="H366" s="109"/>
      <c r="I366" s="109"/>
      <c r="J366" s="109"/>
      <c r="K366" s="109"/>
      <c r="L366" s="109"/>
      <c r="M366" s="109"/>
      <c r="N366" s="109"/>
      <c r="O366" s="109"/>
      <c r="P366" s="109"/>
      <c r="Q366" s="109"/>
    </row>
    <row r="367" spans="1:17" ht="13.5" customHeight="1">
      <c r="A367" s="108"/>
      <c r="B367" s="108"/>
      <c r="C367" s="109"/>
      <c r="D367" s="109"/>
      <c r="E367" s="109"/>
      <c r="F367" s="109"/>
      <c r="G367" s="109"/>
      <c r="H367" s="109"/>
      <c r="I367" s="109"/>
      <c r="J367" s="109"/>
      <c r="K367" s="109"/>
      <c r="L367" s="109"/>
      <c r="M367" s="109"/>
      <c r="N367" s="109"/>
      <c r="O367" s="109"/>
      <c r="P367" s="109"/>
      <c r="Q367" s="109"/>
    </row>
    <row r="368" spans="1:17" ht="13.5" customHeight="1">
      <c r="A368" s="108"/>
      <c r="B368" s="108"/>
      <c r="C368" s="109"/>
      <c r="D368" s="109"/>
      <c r="E368" s="109"/>
      <c r="F368" s="109"/>
      <c r="G368" s="109"/>
      <c r="H368" s="109"/>
      <c r="I368" s="109"/>
      <c r="J368" s="109"/>
      <c r="K368" s="109"/>
      <c r="L368" s="109"/>
      <c r="M368" s="109"/>
      <c r="N368" s="109"/>
      <c r="O368" s="109"/>
      <c r="P368" s="109"/>
      <c r="Q368" s="109"/>
    </row>
    <row r="369" spans="1:17" ht="13.5" customHeight="1">
      <c r="A369" s="108"/>
      <c r="B369" s="108"/>
      <c r="C369" s="109"/>
      <c r="D369" s="109"/>
      <c r="E369" s="109"/>
      <c r="F369" s="109"/>
      <c r="G369" s="109"/>
      <c r="H369" s="109"/>
      <c r="I369" s="109"/>
      <c r="J369" s="109"/>
      <c r="K369" s="109"/>
      <c r="L369" s="109"/>
      <c r="M369" s="109"/>
      <c r="N369" s="109"/>
      <c r="O369" s="109"/>
      <c r="P369" s="109"/>
      <c r="Q369" s="109"/>
    </row>
    <row r="370" spans="1:17" ht="13.5" customHeight="1">
      <c r="A370" s="108"/>
      <c r="B370" s="108"/>
      <c r="C370" s="109"/>
      <c r="D370" s="109"/>
      <c r="E370" s="109"/>
      <c r="F370" s="109"/>
      <c r="G370" s="109"/>
      <c r="H370" s="109"/>
      <c r="I370" s="109"/>
      <c r="J370" s="109"/>
      <c r="K370" s="109"/>
      <c r="L370" s="109"/>
      <c r="M370" s="109"/>
      <c r="N370" s="109"/>
      <c r="O370" s="109"/>
      <c r="P370" s="109"/>
      <c r="Q370" s="109"/>
    </row>
    <row r="371" spans="1:17" ht="13.5" customHeight="1">
      <c r="A371" s="108"/>
      <c r="B371" s="108"/>
      <c r="C371" s="109"/>
      <c r="D371" s="109"/>
      <c r="E371" s="109"/>
      <c r="F371" s="109"/>
      <c r="G371" s="109"/>
      <c r="H371" s="109"/>
      <c r="I371" s="109"/>
      <c r="J371" s="109"/>
      <c r="K371" s="109"/>
      <c r="L371" s="109"/>
      <c r="M371" s="109"/>
      <c r="N371" s="109"/>
      <c r="O371" s="109"/>
      <c r="P371" s="109"/>
      <c r="Q371" s="109"/>
    </row>
    <row r="372" spans="1:17" ht="13.5" customHeight="1">
      <c r="A372" s="108"/>
      <c r="B372" s="108"/>
      <c r="C372" s="109"/>
      <c r="D372" s="109"/>
      <c r="E372" s="109"/>
      <c r="F372" s="109"/>
      <c r="G372" s="109"/>
      <c r="H372" s="109"/>
      <c r="I372" s="109"/>
      <c r="J372" s="109"/>
      <c r="K372" s="109"/>
      <c r="L372" s="109"/>
      <c r="M372" s="109"/>
      <c r="N372" s="109"/>
      <c r="O372" s="109"/>
      <c r="P372" s="109"/>
      <c r="Q372" s="109"/>
    </row>
    <row r="373" spans="1:17" ht="13.5" customHeight="1">
      <c r="A373" s="108"/>
      <c r="B373" s="108"/>
      <c r="C373" s="109"/>
      <c r="D373" s="109"/>
      <c r="E373" s="109"/>
      <c r="F373" s="109"/>
      <c r="G373" s="109"/>
      <c r="H373" s="109"/>
      <c r="I373" s="109"/>
      <c r="J373" s="109"/>
      <c r="K373" s="109"/>
      <c r="L373" s="109"/>
      <c r="M373" s="109"/>
      <c r="N373" s="109"/>
      <c r="O373" s="109"/>
      <c r="P373" s="109"/>
      <c r="Q373" s="109"/>
    </row>
    <row r="374" spans="1:17" ht="13.5" customHeight="1">
      <c r="A374" s="108"/>
      <c r="B374" s="108"/>
      <c r="C374" s="109"/>
      <c r="D374" s="109"/>
      <c r="E374" s="109"/>
      <c r="F374" s="109"/>
      <c r="G374" s="109"/>
      <c r="H374" s="109"/>
      <c r="I374" s="109"/>
      <c r="J374" s="109"/>
      <c r="K374" s="109"/>
      <c r="L374" s="109"/>
      <c r="M374" s="109"/>
      <c r="N374" s="109"/>
      <c r="O374" s="109"/>
      <c r="P374" s="109"/>
      <c r="Q374" s="109"/>
    </row>
    <row r="375" spans="1:17" ht="13.5" customHeight="1">
      <c r="A375" s="108"/>
      <c r="B375" s="108"/>
      <c r="C375" s="109"/>
      <c r="D375" s="109"/>
      <c r="E375" s="109"/>
      <c r="F375" s="109"/>
      <c r="G375" s="109"/>
      <c r="H375" s="109"/>
      <c r="I375" s="109"/>
      <c r="J375" s="109"/>
      <c r="K375" s="109"/>
      <c r="L375" s="109"/>
      <c r="M375" s="109"/>
      <c r="N375" s="109"/>
      <c r="O375" s="109"/>
      <c r="P375" s="109"/>
      <c r="Q375" s="109"/>
    </row>
    <row r="376" spans="1:17" ht="13.5" customHeight="1">
      <c r="A376" s="108"/>
      <c r="B376" s="108"/>
      <c r="C376" s="109"/>
      <c r="D376" s="109"/>
      <c r="E376" s="109"/>
      <c r="F376" s="109"/>
      <c r="G376" s="109"/>
      <c r="H376" s="109"/>
      <c r="I376" s="109"/>
      <c r="J376" s="109"/>
      <c r="K376" s="109"/>
      <c r="L376" s="109"/>
      <c r="M376" s="109"/>
      <c r="N376" s="109"/>
      <c r="O376" s="109"/>
      <c r="P376" s="109"/>
      <c r="Q376" s="109"/>
    </row>
    <row r="377" spans="1:17" ht="13.5" customHeight="1">
      <c r="A377" s="108"/>
      <c r="B377" s="108"/>
      <c r="C377" s="109"/>
      <c r="D377" s="109"/>
      <c r="E377" s="109"/>
      <c r="F377" s="109"/>
      <c r="G377" s="109"/>
      <c r="H377" s="109"/>
      <c r="I377" s="109"/>
      <c r="J377" s="109"/>
      <c r="K377" s="109"/>
      <c r="L377" s="109"/>
      <c r="M377" s="109"/>
      <c r="N377" s="109"/>
      <c r="O377" s="109"/>
      <c r="P377" s="109"/>
      <c r="Q377" s="109"/>
    </row>
    <row r="378" spans="1:17" ht="13.5" customHeight="1">
      <c r="A378" s="108"/>
      <c r="B378" s="108"/>
      <c r="C378" s="109"/>
      <c r="D378" s="109"/>
      <c r="E378" s="109"/>
      <c r="F378" s="109"/>
      <c r="G378" s="109"/>
      <c r="H378" s="109"/>
      <c r="I378" s="109"/>
      <c r="J378" s="109"/>
      <c r="K378" s="109"/>
      <c r="L378" s="109"/>
      <c r="M378" s="109"/>
      <c r="N378" s="109"/>
      <c r="O378" s="109"/>
      <c r="P378" s="109"/>
      <c r="Q378" s="109"/>
    </row>
    <row r="379" spans="1:17" ht="13.5" customHeight="1">
      <c r="A379" s="108"/>
      <c r="B379" s="108"/>
      <c r="C379" s="109"/>
      <c r="D379" s="109"/>
      <c r="E379" s="109"/>
      <c r="F379" s="109"/>
      <c r="G379" s="109"/>
      <c r="H379" s="109"/>
      <c r="I379" s="109"/>
      <c r="J379" s="109"/>
      <c r="K379" s="109"/>
      <c r="L379" s="109"/>
      <c r="M379" s="109"/>
      <c r="N379" s="109"/>
      <c r="O379" s="109"/>
      <c r="P379" s="109"/>
      <c r="Q379" s="109"/>
    </row>
    <row r="380" spans="1:17" ht="13.5" customHeight="1">
      <c r="A380" s="108"/>
      <c r="B380" s="108"/>
      <c r="C380" s="109"/>
      <c r="D380" s="109"/>
      <c r="E380" s="109"/>
      <c r="F380" s="109"/>
      <c r="G380" s="109"/>
      <c r="H380" s="109"/>
      <c r="I380" s="109"/>
      <c r="J380" s="109"/>
      <c r="K380" s="109"/>
      <c r="L380" s="109"/>
      <c r="M380" s="109"/>
      <c r="N380" s="109"/>
      <c r="O380" s="109"/>
      <c r="P380" s="109"/>
      <c r="Q380" s="109"/>
    </row>
    <row r="381" spans="1:17" ht="13.5" customHeight="1">
      <c r="A381" s="108"/>
      <c r="B381" s="108"/>
      <c r="C381" s="109"/>
      <c r="D381" s="109"/>
      <c r="E381" s="109"/>
      <c r="F381" s="109"/>
      <c r="G381" s="109"/>
      <c r="H381" s="109"/>
      <c r="I381" s="109"/>
      <c r="J381" s="109"/>
      <c r="K381" s="109"/>
      <c r="L381" s="109"/>
      <c r="M381" s="109"/>
      <c r="N381" s="109"/>
      <c r="O381" s="109"/>
      <c r="P381" s="109"/>
      <c r="Q381" s="109"/>
    </row>
    <row r="382" spans="1:17" ht="13.5" customHeight="1">
      <c r="A382" s="108"/>
      <c r="B382" s="108"/>
      <c r="C382" s="109"/>
      <c r="D382" s="109"/>
      <c r="E382" s="109"/>
      <c r="F382" s="109"/>
      <c r="G382" s="109"/>
      <c r="H382" s="109"/>
      <c r="I382" s="109"/>
      <c r="J382" s="109"/>
      <c r="K382" s="109"/>
      <c r="L382" s="109"/>
      <c r="M382" s="109"/>
      <c r="N382" s="109"/>
      <c r="O382" s="109"/>
      <c r="P382" s="109"/>
      <c r="Q382" s="109"/>
    </row>
    <row r="383" spans="1:17" ht="13.5" customHeight="1">
      <c r="A383" s="108"/>
      <c r="B383" s="108"/>
      <c r="C383" s="109"/>
      <c r="D383" s="109"/>
      <c r="E383" s="109"/>
      <c r="F383" s="109"/>
      <c r="G383" s="109"/>
      <c r="H383" s="109"/>
      <c r="I383" s="109"/>
      <c r="J383" s="109"/>
      <c r="K383" s="109"/>
      <c r="L383" s="109"/>
      <c r="M383" s="109"/>
      <c r="N383" s="109"/>
      <c r="O383" s="109"/>
      <c r="P383" s="109"/>
      <c r="Q383" s="109"/>
    </row>
    <row r="384" spans="1:17" ht="13.5" customHeight="1">
      <c r="A384" s="108"/>
      <c r="B384" s="108"/>
      <c r="C384" s="109"/>
      <c r="D384" s="109"/>
      <c r="E384" s="109"/>
      <c r="F384" s="109"/>
      <c r="G384" s="109"/>
      <c r="H384" s="109"/>
      <c r="I384" s="109"/>
      <c r="J384" s="109"/>
      <c r="K384" s="109"/>
      <c r="L384" s="109"/>
      <c r="M384" s="109"/>
      <c r="N384" s="109"/>
      <c r="O384" s="109"/>
      <c r="P384" s="109"/>
      <c r="Q384" s="109"/>
    </row>
    <row r="385" spans="1:17" ht="13.5" customHeight="1">
      <c r="A385" s="108"/>
      <c r="B385" s="108"/>
      <c r="C385" s="109"/>
      <c r="D385" s="109"/>
      <c r="E385" s="109"/>
      <c r="F385" s="109"/>
      <c r="G385" s="109"/>
      <c r="H385" s="109"/>
      <c r="I385" s="109"/>
      <c r="J385" s="109"/>
      <c r="K385" s="109"/>
      <c r="L385" s="109"/>
      <c r="M385" s="109"/>
      <c r="N385" s="109"/>
      <c r="O385" s="109"/>
      <c r="P385" s="109"/>
      <c r="Q385" s="109"/>
    </row>
    <row r="386" spans="1:17" ht="13.5" customHeight="1">
      <c r="A386" s="108"/>
      <c r="B386" s="108"/>
      <c r="C386" s="109"/>
      <c r="D386" s="109"/>
      <c r="E386" s="109"/>
      <c r="F386" s="109"/>
      <c r="G386" s="109"/>
      <c r="H386" s="109"/>
      <c r="I386" s="109"/>
      <c r="J386" s="109"/>
      <c r="K386" s="109"/>
      <c r="L386" s="109"/>
      <c r="M386" s="109"/>
      <c r="N386" s="109"/>
      <c r="O386" s="109"/>
      <c r="P386" s="109"/>
      <c r="Q386" s="109"/>
    </row>
    <row r="387" spans="1:17" ht="13.5" customHeight="1">
      <c r="A387" s="108"/>
      <c r="B387" s="108"/>
      <c r="C387" s="109"/>
      <c r="D387" s="109"/>
      <c r="E387" s="109"/>
      <c r="F387" s="109"/>
      <c r="G387" s="109"/>
      <c r="H387" s="109"/>
      <c r="I387" s="109"/>
      <c r="J387" s="109"/>
      <c r="K387" s="109"/>
      <c r="L387" s="109"/>
      <c r="M387" s="109"/>
      <c r="N387" s="109"/>
      <c r="O387" s="109"/>
      <c r="P387" s="109"/>
      <c r="Q387" s="109"/>
    </row>
    <row r="388" spans="1:17" ht="13.5" customHeight="1">
      <c r="A388" s="108"/>
      <c r="B388" s="108"/>
      <c r="C388" s="109"/>
      <c r="D388" s="109"/>
      <c r="E388" s="109"/>
      <c r="F388" s="109"/>
      <c r="G388" s="109"/>
      <c r="H388" s="109"/>
      <c r="I388" s="109"/>
      <c r="J388" s="109"/>
      <c r="K388" s="109"/>
      <c r="L388" s="109"/>
      <c r="M388" s="109"/>
      <c r="N388" s="109"/>
      <c r="O388" s="109"/>
      <c r="P388" s="109"/>
      <c r="Q388" s="109"/>
    </row>
    <row r="389" spans="1:17" ht="13.5" customHeight="1">
      <c r="A389" s="108"/>
      <c r="B389" s="108"/>
      <c r="C389" s="109"/>
      <c r="D389" s="109"/>
      <c r="E389" s="109"/>
      <c r="F389" s="109"/>
      <c r="G389" s="109"/>
      <c r="H389" s="109"/>
      <c r="I389" s="109"/>
      <c r="J389" s="109"/>
      <c r="K389" s="109"/>
      <c r="L389" s="109"/>
      <c r="M389" s="109"/>
      <c r="N389" s="109"/>
      <c r="O389" s="109"/>
      <c r="P389" s="109"/>
      <c r="Q389" s="109"/>
    </row>
    <row r="390" spans="1:17" ht="13.5" customHeight="1">
      <c r="A390" s="108"/>
      <c r="B390" s="108"/>
      <c r="C390" s="109"/>
      <c r="D390" s="109"/>
      <c r="E390" s="109"/>
      <c r="F390" s="109"/>
      <c r="G390" s="109"/>
      <c r="H390" s="109"/>
      <c r="I390" s="109"/>
      <c r="J390" s="109"/>
      <c r="K390" s="109"/>
      <c r="L390" s="109"/>
      <c r="M390" s="109"/>
      <c r="N390" s="109"/>
      <c r="O390" s="109"/>
      <c r="P390" s="109"/>
      <c r="Q390" s="109"/>
    </row>
    <row r="391" spans="1:17" ht="13.5" customHeight="1">
      <c r="A391" s="108"/>
      <c r="B391" s="108"/>
      <c r="C391" s="109"/>
      <c r="D391" s="109"/>
      <c r="E391" s="109"/>
      <c r="F391" s="109"/>
      <c r="G391" s="109"/>
      <c r="H391" s="109"/>
      <c r="I391" s="109"/>
      <c r="J391" s="109"/>
      <c r="K391" s="109"/>
      <c r="L391" s="109"/>
      <c r="M391" s="109"/>
      <c r="N391" s="109"/>
      <c r="O391" s="109"/>
      <c r="P391" s="109"/>
      <c r="Q391" s="109"/>
    </row>
    <row r="392" spans="1:17" ht="13.5" customHeight="1">
      <c r="A392" s="108"/>
      <c r="B392" s="108"/>
      <c r="C392" s="109"/>
      <c r="D392" s="109"/>
      <c r="E392" s="109"/>
      <c r="F392" s="109"/>
      <c r="G392" s="109"/>
      <c r="H392" s="109"/>
      <c r="I392" s="109"/>
      <c r="J392" s="109"/>
      <c r="K392" s="109"/>
      <c r="L392" s="109"/>
      <c r="M392" s="109"/>
      <c r="N392" s="109"/>
      <c r="O392" s="109"/>
      <c r="P392" s="109"/>
      <c r="Q392" s="109"/>
    </row>
    <row r="393" spans="1:17" ht="13.5" customHeight="1">
      <c r="A393" s="108"/>
      <c r="B393" s="108"/>
      <c r="C393" s="109"/>
      <c r="D393" s="109"/>
      <c r="E393" s="109"/>
      <c r="F393" s="109"/>
      <c r="G393" s="109"/>
      <c r="H393" s="109"/>
      <c r="I393" s="109"/>
      <c r="J393" s="109"/>
      <c r="K393" s="109"/>
      <c r="L393" s="109"/>
      <c r="M393" s="109"/>
      <c r="N393" s="109"/>
      <c r="O393" s="109"/>
      <c r="P393" s="109"/>
      <c r="Q393" s="109"/>
    </row>
    <row r="394" spans="1:17" ht="13.5" customHeight="1">
      <c r="A394" s="108"/>
      <c r="B394" s="108"/>
      <c r="C394" s="109"/>
      <c r="D394" s="109"/>
      <c r="E394" s="109"/>
      <c r="F394" s="109"/>
      <c r="G394" s="109"/>
      <c r="H394" s="109"/>
      <c r="I394" s="109"/>
      <c r="J394" s="109"/>
      <c r="K394" s="109"/>
      <c r="L394" s="109"/>
      <c r="M394" s="109"/>
      <c r="N394" s="109"/>
      <c r="O394" s="109"/>
      <c r="P394" s="109"/>
      <c r="Q394" s="109"/>
    </row>
    <row r="395" spans="1:17" ht="13.5" customHeight="1">
      <c r="A395" s="108"/>
      <c r="B395" s="108"/>
      <c r="C395" s="109"/>
      <c r="D395" s="109"/>
      <c r="E395" s="109"/>
      <c r="F395" s="109"/>
      <c r="G395" s="109"/>
      <c r="H395" s="109"/>
      <c r="I395" s="109"/>
      <c r="J395" s="109"/>
      <c r="K395" s="109"/>
      <c r="L395" s="109"/>
      <c r="M395" s="109"/>
      <c r="N395" s="109"/>
      <c r="O395" s="109"/>
      <c r="P395" s="109"/>
      <c r="Q395" s="109"/>
    </row>
    <row r="396" spans="1:17" ht="13.5" customHeight="1">
      <c r="A396" s="108"/>
      <c r="B396" s="108"/>
      <c r="C396" s="109"/>
      <c r="D396" s="109"/>
      <c r="E396" s="109"/>
      <c r="F396" s="109"/>
      <c r="G396" s="109"/>
      <c r="H396" s="109"/>
      <c r="I396" s="109"/>
      <c r="J396" s="109"/>
      <c r="K396" s="109"/>
      <c r="L396" s="109"/>
      <c r="M396" s="109"/>
      <c r="N396" s="109"/>
      <c r="O396" s="109"/>
      <c r="P396" s="109"/>
      <c r="Q396" s="109"/>
    </row>
    <row r="397" spans="1:17" ht="13.5" customHeight="1">
      <c r="A397" s="108"/>
      <c r="B397" s="108"/>
      <c r="C397" s="109"/>
      <c r="D397" s="109"/>
      <c r="E397" s="109"/>
      <c r="F397" s="109"/>
      <c r="G397" s="109"/>
      <c r="H397" s="109"/>
      <c r="I397" s="109"/>
      <c r="J397" s="109"/>
      <c r="K397" s="109"/>
      <c r="L397" s="109"/>
      <c r="M397" s="109"/>
      <c r="N397" s="109"/>
      <c r="O397" s="109"/>
      <c r="P397" s="109"/>
      <c r="Q397" s="109"/>
    </row>
    <row r="398" spans="1:17" ht="13.5" customHeight="1">
      <c r="A398" s="108"/>
      <c r="B398" s="108"/>
      <c r="C398" s="109"/>
      <c r="D398" s="109"/>
      <c r="E398" s="109"/>
      <c r="F398" s="109"/>
      <c r="G398" s="109"/>
      <c r="H398" s="109"/>
      <c r="I398" s="109"/>
      <c r="J398" s="109"/>
      <c r="K398" s="109"/>
      <c r="L398" s="109"/>
      <c r="M398" s="109"/>
      <c r="N398" s="109"/>
      <c r="O398" s="109"/>
      <c r="P398" s="109"/>
      <c r="Q398" s="109"/>
    </row>
    <row r="399" spans="1:17" ht="13.5" customHeight="1">
      <c r="A399" s="108"/>
      <c r="B399" s="108"/>
      <c r="C399" s="109"/>
      <c r="D399" s="109"/>
      <c r="E399" s="109"/>
      <c r="F399" s="109"/>
      <c r="G399" s="109"/>
      <c r="H399" s="109"/>
      <c r="I399" s="109"/>
      <c r="J399" s="109"/>
      <c r="K399" s="109"/>
      <c r="L399" s="109"/>
      <c r="M399" s="109"/>
      <c r="N399" s="109"/>
      <c r="O399" s="109"/>
      <c r="P399" s="109"/>
      <c r="Q399" s="109"/>
    </row>
    <row r="400" spans="1:17" ht="13.5" customHeight="1">
      <c r="A400" s="108"/>
      <c r="B400" s="108"/>
      <c r="C400" s="109"/>
      <c r="D400" s="109"/>
      <c r="E400" s="109"/>
      <c r="F400" s="109"/>
      <c r="G400" s="109"/>
      <c r="H400" s="109"/>
      <c r="I400" s="109"/>
      <c r="J400" s="109"/>
      <c r="K400" s="109"/>
      <c r="L400" s="109"/>
      <c r="M400" s="109"/>
      <c r="N400" s="109"/>
      <c r="O400" s="109"/>
      <c r="P400" s="109"/>
      <c r="Q400" s="109"/>
    </row>
    <row r="401" spans="1:17" ht="13.5" customHeight="1">
      <c r="A401" s="108"/>
      <c r="B401" s="108"/>
      <c r="C401" s="109"/>
      <c r="D401" s="109"/>
      <c r="E401" s="109"/>
      <c r="F401" s="109"/>
      <c r="G401" s="109"/>
      <c r="H401" s="109"/>
      <c r="I401" s="109"/>
      <c r="J401" s="109"/>
      <c r="K401" s="109"/>
      <c r="L401" s="109"/>
      <c r="M401" s="109"/>
      <c r="N401" s="109"/>
      <c r="O401" s="109"/>
      <c r="P401" s="109"/>
      <c r="Q401" s="109"/>
    </row>
    <row r="402" spans="1:17" ht="13.5" customHeight="1">
      <c r="A402" s="108"/>
      <c r="B402" s="108"/>
      <c r="C402" s="109"/>
      <c r="D402" s="109"/>
      <c r="E402" s="109"/>
      <c r="F402" s="109"/>
      <c r="G402" s="109"/>
      <c r="H402" s="109"/>
      <c r="I402" s="109"/>
      <c r="J402" s="109"/>
      <c r="K402" s="109"/>
      <c r="L402" s="109"/>
      <c r="M402" s="109"/>
      <c r="N402" s="109"/>
      <c r="O402" s="109"/>
      <c r="P402" s="109"/>
      <c r="Q402" s="109"/>
    </row>
    <row r="403" spans="1:17" ht="13.5" customHeight="1">
      <c r="A403" s="108"/>
      <c r="B403" s="108"/>
      <c r="C403" s="109"/>
      <c r="D403" s="109"/>
      <c r="E403" s="109"/>
      <c r="F403" s="109"/>
      <c r="G403" s="109"/>
      <c r="H403" s="109"/>
      <c r="I403" s="109"/>
      <c r="J403" s="109"/>
      <c r="K403" s="109"/>
      <c r="L403" s="109"/>
      <c r="M403" s="109"/>
      <c r="N403" s="109"/>
      <c r="O403" s="109"/>
      <c r="P403" s="109"/>
      <c r="Q403" s="109"/>
    </row>
    <row r="404" spans="1:17" ht="13.5" customHeight="1">
      <c r="A404" s="108"/>
      <c r="B404" s="108"/>
      <c r="C404" s="109"/>
      <c r="D404" s="109"/>
      <c r="E404" s="109"/>
      <c r="F404" s="109"/>
      <c r="G404" s="109"/>
      <c r="H404" s="109"/>
      <c r="I404" s="109"/>
      <c r="J404" s="109"/>
      <c r="K404" s="109"/>
      <c r="L404" s="109"/>
      <c r="M404" s="109"/>
      <c r="N404" s="109"/>
      <c r="O404" s="109"/>
      <c r="P404" s="109"/>
      <c r="Q404" s="109"/>
    </row>
    <row r="405" spans="1:17" ht="13.5" customHeight="1">
      <c r="A405" s="108"/>
      <c r="B405" s="108"/>
      <c r="C405" s="109"/>
      <c r="D405" s="109"/>
      <c r="E405" s="109"/>
      <c r="F405" s="109"/>
      <c r="G405" s="109"/>
      <c r="H405" s="109"/>
      <c r="I405" s="109"/>
      <c r="J405" s="109"/>
      <c r="K405" s="109"/>
      <c r="L405" s="109"/>
      <c r="M405" s="109"/>
      <c r="N405" s="109"/>
      <c r="O405" s="109"/>
      <c r="P405" s="109"/>
      <c r="Q405" s="109"/>
    </row>
    <row r="406" spans="1:17" ht="13.5" customHeight="1">
      <c r="A406" s="108"/>
      <c r="B406" s="108"/>
      <c r="C406" s="109"/>
      <c r="D406" s="109"/>
      <c r="E406" s="109"/>
      <c r="F406" s="109"/>
      <c r="G406" s="109"/>
      <c r="H406" s="109"/>
      <c r="I406" s="109"/>
      <c r="J406" s="109"/>
      <c r="K406" s="109"/>
      <c r="L406" s="109"/>
      <c r="M406" s="109"/>
      <c r="N406" s="109"/>
      <c r="O406" s="109"/>
      <c r="P406" s="109"/>
      <c r="Q406" s="109"/>
    </row>
    <row r="407" spans="1:17" ht="13.5" customHeight="1">
      <c r="A407" s="108"/>
      <c r="B407" s="108"/>
      <c r="C407" s="109"/>
      <c r="D407" s="109"/>
      <c r="E407" s="109"/>
      <c r="F407" s="109"/>
      <c r="G407" s="109"/>
      <c r="H407" s="109"/>
      <c r="I407" s="109"/>
      <c r="J407" s="109"/>
      <c r="K407" s="109"/>
      <c r="L407" s="109"/>
      <c r="M407" s="109"/>
      <c r="N407" s="109"/>
      <c r="O407" s="109"/>
      <c r="P407" s="109"/>
      <c r="Q407" s="109"/>
    </row>
    <row r="408" spans="1:17" ht="13.5" customHeight="1">
      <c r="A408" s="108"/>
      <c r="B408" s="108"/>
      <c r="C408" s="109"/>
      <c r="D408" s="109"/>
      <c r="E408" s="109"/>
      <c r="F408" s="109"/>
      <c r="G408" s="109"/>
      <c r="H408" s="109"/>
      <c r="I408" s="109"/>
      <c r="J408" s="109"/>
      <c r="K408" s="109"/>
      <c r="L408" s="109"/>
      <c r="M408" s="109"/>
      <c r="N408" s="109"/>
      <c r="O408" s="109"/>
      <c r="P408" s="109"/>
      <c r="Q408" s="109"/>
    </row>
    <row r="409" spans="1:17" ht="13.5" customHeight="1">
      <c r="A409" s="108"/>
      <c r="B409" s="108"/>
      <c r="C409" s="109"/>
      <c r="D409" s="109"/>
      <c r="E409" s="109"/>
      <c r="F409" s="109"/>
      <c r="G409" s="109"/>
      <c r="H409" s="109"/>
      <c r="I409" s="109"/>
      <c r="J409" s="109"/>
      <c r="K409" s="109"/>
      <c r="L409" s="109"/>
      <c r="M409" s="109"/>
      <c r="N409" s="109"/>
      <c r="O409" s="109"/>
      <c r="P409" s="109"/>
      <c r="Q409" s="109"/>
    </row>
    <row r="410" spans="1:17" ht="13.5" customHeight="1">
      <c r="A410" s="108"/>
      <c r="B410" s="108"/>
      <c r="C410" s="109"/>
      <c r="D410" s="109"/>
      <c r="E410" s="109"/>
      <c r="F410" s="109"/>
      <c r="G410" s="109"/>
      <c r="H410" s="109"/>
      <c r="I410" s="109"/>
      <c r="J410" s="109"/>
      <c r="K410" s="109"/>
      <c r="L410" s="109"/>
      <c r="M410" s="109"/>
      <c r="N410" s="109"/>
      <c r="O410" s="109"/>
      <c r="P410" s="109"/>
      <c r="Q410" s="109"/>
    </row>
    <row r="411" spans="1:17" ht="13.5" customHeight="1">
      <c r="A411" s="108"/>
      <c r="B411" s="108"/>
      <c r="C411" s="109"/>
      <c r="D411" s="109"/>
      <c r="E411" s="109"/>
      <c r="F411" s="109"/>
      <c r="G411" s="109"/>
      <c r="H411" s="109"/>
      <c r="I411" s="109"/>
      <c r="J411" s="109"/>
      <c r="K411" s="109"/>
      <c r="L411" s="109"/>
      <c r="M411" s="109"/>
      <c r="N411" s="109"/>
      <c r="O411" s="109"/>
      <c r="P411" s="109"/>
      <c r="Q411" s="109"/>
    </row>
    <row r="412" spans="1:17" ht="13.5" customHeight="1">
      <c r="A412" s="108"/>
      <c r="B412" s="108"/>
      <c r="C412" s="109"/>
      <c r="D412" s="109"/>
      <c r="E412" s="109"/>
      <c r="F412" s="109"/>
      <c r="G412" s="109"/>
      <c r="H412" s="109"/>
      <c r="I412" s="109"/>
      <c r="J412" s="109"/>
      <c r="K412" s="109"/>
      <c r="L412" s="109"/>
      <c r="M412" s="109"/>
      <c r="N412" s="109"/>
      <c r="O412" s="109"/>
      <c r="P412" s="109"/>
      <c r="Q412" s="109"/>
    </row>
    <row r="413" spans="1:17" ht="13.5" customHeight="1">
      <c r="A413" s="108"/>
      <c r="B413" s="108"/>
      <c r="C413" s="109"/>
      <c r="D413" s="109"/>
      <c r="E413" s="109"/>
      <c r="F413" s="109"/>
      <c r="G413" s="109"/>
      <c r="H413" s="109"/>
      <c r="I413" s="109"/>
      <c r="J413" s="109"/>
      <c r="K413" s="109"/>
      <c r="L413" s="109"/>
      <c r="M413" s="109"/>
      <c r="N413" s="109"/>
      <c r="O413" s="109"/>
      <c r="P413" s="109"/>
      <c r="Q413" s="109"/>
    </row>
    <row r="414" spans="1:17" ht="13.5" customHeight="1">
      <c r="A414" s="108"/>
      <c r="B414" s="108"/>
      <c r="C414" s="109"/>
      <c r="D414" s="109"/>
      <c r="E414" s="109"/>
      <c r="F414" s="109"/>
      <c r="G414" s="109"/>
      <c r="H414" s="109"/>
      <c r="I414" s="109"/>
      <c r="J414" s="109"/>
      <c r="K414" s="109"/>
      <c r="L414" s="109"/>
      <c r="M414" s="109"/>
      <c r="N414" s="109"/>
      <c r="O414" s="109"/>
      <c r="P414" s="109"/>
      <c r="Q414" s="109"/>
    </row>
    <row r="415" spans="1:17" ht="13.5" customHeight="1">
      <c r="A415" s="108"/>
      <c r="B415" s="108"/>
      <c r="C415" s="109"/>
      <c r="D415" s="109"/>
      <c r="E415" s="109"/>
      <c r="F415" s="109"/>
      <c r="G415" s="109"/>
      <c r="H415" s="109"/>
      <c r="I415" s="109"/>
      <c r="J415" s="109"/>
      <c r="K415" s="109"/>
      <c r="L415" s="109"/>
      <c r="M415" s="109"/>
      <c r="N415" s="109"/>
      <c r="O415" s="109"/>
      <c r="P415" s="109"/>
      <c r="Q415" s="109"/>
    </row>
    <row r="416" spans="1:17" ht="13.5" customHeight="1">
      <c r="A416" s="108"/>
      <c r="B416" s="108"/>
      <c r="C416" s="109"/>
      <c r="D416" s="109"/>
      <c r="E416" s="109"/>
      <c r="F416" s="109"/>
      <c r="G416" s="109"/>
      <c r="H416" s="109"/>
      <c r="I416" s="109"/>
      <c r="J416" s="109"/>
      <c r="K416" s="109"/>
      <c r="L416" s="109"/>
      <c r="M416" s="109"/>
      <c r="N416" s="109"/>
      <c r="O416" s="109"/>
      <c r="P416" s="109"/>
      <c r="Q416" s="109"/>
    </row>
    <row r="417" spans="1:17" ht="13.5" customHeight="1">
      <c r="A417" s="108"/>
      <c r="B417" s="108"/>
      <c r="C417" s="109"/>
      <c r="D417" s="109"/>
      <c r="E417" s="109"/>
      <c r="F417" s="109"/>
      <c r="G417" s="109"/>
      <c r="H417" s="109"/>
      <c r="I417" s="109"/>
      <c r="J417" s="109"/>
      <c r="K417" s="109"/>
      <c r="L417" s="109"/>
      <c r="M417" s="109"/>
      <c r="N417" s="109"/>
      <c r="O417" s="109"/>
      <c r="P417" s="109"/>
      <c r="Q417" s="109"/>
    </row>
    <row r="418" spans="1:17" ht="13.5" customHeight="1">
      <c r="A418" s="108"/>
      <c r="B418" s="108"/>
      <c r="C418" s="109"/>
      <c r="D418" s="109"/>
      <c r="E418" s="109"/>
      <c r="F418" s="109"/>
      <c r="G418" s="109"/>
      <c r="H418" s="109"/>
      <c r="I418" s="109"/>
      <c r="J418" s="109"/>
      <c r="K418" s="109"/>
      <c r="L418" s="109"/>
      <c r="M418" s="109"/>
      <c r="N418" s="109"/>
      <c r="O418" s="109"/>
      <c r="P418" s="109"/>
      <c r="Q418" s="109"/>
    </row>
    <row r="419" spans="1:17" ht="13.5" customHeight="1">
      <c r="A419" s="108"/>
      <c r="B419" s="108"/>
      <c r="C419" s="109"/>
      <c r="D419" s="109"/>
      <c r="E419" s="109"/>
      <c r="F419" s="109"/>
      <c r="G419" s="109"/>
      <c r="H419" s="109"/>
      <c r="I419" s="109"/>
      <c r="J419" s="109"/>
      <c r="K419" s="109"/>
      <c r="L419" s="109"/>
      <c r="M419" s="109"/>
      <c r="N419" s="109"/>
      <c r="O419" s="109"/>
      <c r="P419" s="109"/>
      <c r="Q419" s="109"/>
    </row>
    <row r="420" spans="1:17" ht="13.5" customHeight="1">
      <c r="A420" s="108"/>
      <c r="B420" s="108"/>
      <c r="C420" s="109"/>
      <c r="D420" s="109"/>
      <c r="E420" s="109"/>
      <c r="F420" s="109"/>
      <c r="G420" s="109"/>
      <c r="H420" s="109"/>
      <c r="I420" s="109"/>
      <c r="J420" s="109"/>
      <c r="K420" s="109"/>
      <c r="L420" s="109"/>
      <c r="M420" s="109"/>
      <c r="N420" s="109"/>
      <c r="O420" s="109"/>
      <c r="P420" s="109"/>
      <c r="Q420" s="109"/>
    </row>
    <row r="421" spans="1:17" ht="13.5" customHeight="1">
      <c r="A421" s="108"/>
      <c r="B421" s="108"/>
      <c r="C421" s="109"/>
      <c r="D421" s="109"/>
      <c r="E421" s="109"/>
      <c r="F421" s="109"/>
      <c r="G421" s="109"/>
      <c r="H421" s="109"/>
      <c r="I421" s="109"/>
      <c r="J421" s="109"/>
      <c r="K421" s="109"/>
      <c r="L421" s="109"/>
      <c r="M421" s="109"/>
      <c r="N421" s="109"/>
      <c r="O421" s="109"/>
      <c r="P421" s="109"/>
      <c r="Q421" s="109"/>
    </row>
    <row r="422" spans="1:17" ht="13.5" customHeight="1">
      <c r="A422" s="108"/>
      <c r="B422" s="108"/>
      <c r="C422" s="109"/>
      <c r="D422" s="109"/>
      <c r="E422" s="109"/>
      <c r="F422" s="109"/>
      <c r="G422" s="109"/>
      <c r="H422" s="109"/>
      <c r="I422" s="109"/>
      <c r="J422" s="109"/>
      <c r="K422" s="109"/>
      <c r="L422" s="109"/>
      <c r="M422" s="109"/>
      <c r="N422" s="109"/>
      <c r="O422" s="109"/>
      <c r="P422" s="109"/>
      <c r="Q422" s="109"/>
    </row>
    <row r="423" spans="1:17" ht="13.5" customHeight="1">
      <c r="A423" s="108"/>
      <c r="B423" s="108"/>
      <c r="C423" s="109"/>
      <c r="D423" s="109"/>
      <c r="E423" s="109"/>
      <c r="F423" s="109"/>
      <c r="G423" s="109"/>
      <c r="H423" s="109"/>
      <c r="I423" s="109"/>
      <c r="J423" s="109"/>
      <c r="K423" s="109"/>
      <c r="L423" s="109"/>
      <c r="M423" s="109"/>
      <c r="N423" s="109"/>
      <c r="O423" s="109"/>
      <c r="P423" s="109"/>
      <c r="Q423" s="109"/>
    </row>
    <row r="424" spans="1:17" ht="13.5" customHeight="1">
      <c r="A424" s="108"/>
      <c r="B424" s="108"/>
      <c r="C424" s="109"/>
      <c r="D424" s="109"/>
      <c r="E424" s="109"/>
      <c r="F424" s="109"/>
      <c r="G424" s="109"/>
      <c r="H424" s="109"/>
      <c r="I424" s="109"/>
      <c r="J424" s="109"/>
      <c r="K424" s="109"/>
      <c r="L424" s="109"/>
      <c r="M424" s="109"/>
      <c r="N424" s="109"/>
      <c r="O424" s="109"/>
      <c r="P424" s="109"/>
      <c r="Q424" s="109"/>
    </row>
    <row r="425" spans="1:17" ht="13.5" customHeight="1">
      <c r="A425" s="108"/>
      <c r="B425" s="108"/>
      <c r="C425" s="109"/>
      <c r="D425" s="109"/>
      <c r="E425" s="109"/>
      <c r="F425" s="109"/>
      <c r="G425" s="109"/>
      <c r="H425" s="109"/>
      <c r="I425" s="109"/>
      <c r="J425" s="109"/>
      <c r="K425" s="109"/>
      <c r="L425" s="109"/>
      <c r="M425" s="109"/>
      <c r="N425" s="109"/>
      <c r="O425" s="109"/>
      <c r="P425" s="109"/>
      <c r="Q425" s="109"/>
    </row>
    <row r="426" spans="1:17" ht="13.5" customHeight="1">
      <c r="A426" s="108"/>
      <c r="B426" s="108"/>
      <c r="C426" s="109"/>
      <c r="D426" s="109"/>
      <c r="E426" s="109"/>
      <c r="F426" s="109"/>
      <c r="G426" s="109"/>
      <c r="H426" s="109"/>
      <c r="I426" s="109"/>
      <c r="J426" s="109"/>
      <c r="K426" s="109"/>
      <c r="L426" s="109"/>
      <c r="M426" s="109"/>
      <c r="N426" s="109"/>
      <c r="O426" s="109"/>
      <c r="P426" s="109"/>
      <c r="Q426" s="109"/>
    </row>
    <row r="427" spans="1:17" ht="13.5" customHeight="1">
      <c r="A427" s="108"/>
      <c r="B427" s="108"/>
      <c r="C427" s="109"/>
      <c r="D427" s="109"/>
      <c r="E427" s="109"/>
      <c r="F427" s="109"/>
      <c r="G427" s="109"/>
      <c r="H427" s="109"/>
      <c r="I427" s="109"/>
      <c r="J427" s="109"/>
      <c r="K427" s="109"/>
      <c r="L427" s="109"/>
      <c r="M427" s="109"/>
      <c r="N427" s="109"/>
      <c r="O427" s="109"/>
      <c r="P427" s="109"/>
      <c r="Q427" s="109"/>
    </row>
    <row r="428" spans="1:17" ht="13.5" customHeight="1">
      <c r="A428" s="108"/>
      <c r="B428" s="108"/>
      <c r="C428" s="109"/>
      <c r="D428" s="109"/>
      <c r="E428" s="109"/>
      <c r="F428" s="109"/>
      <c r="G428" s="109"/>
      <c r="H428" s="109"/>
      <c r="I428" s="109"/>
      <c r="J428" s="109"/>
      <c r="K428" s="109"/>
      <c r="L428" s="109"/>
      <c r="M428" s="109"/>
      <c r="N428" s="109"/>
      <c r="O428" s="109"/>
      <c r="P428" s="109"/>
      <c r="Q428" s="109"/>
    </row>
    <row r="429" spans="1:17" ht="13.5" customHeight="1">
      <c r="A429" s="108"/>
      <c r="B429" s="108"/>
      <c r="C429" s="109"/>
      <c r="D429" s="109"/>
      <c r="E429" s="109"/>
      <c r="F429" s="109"/>
      <c r="G429" s="109"/>
      <c r="H429" s="109"/>
      <c r="I429" s="109"/>
      <c r="J429" s="109"/>
      <c r="K429" s="109"/>
      <c r="L429" s="109"/>
      <c r="M429" s="109"/>
      <c r="N429" s="109"/>
      <c r="O429" s="109"/>
      <c r="P429" s="109"/>
      <c r="Q429" s="109"/>
    </row>
    <row r="430" spans="1:17" ht="13.5" customHeight="1">
      <c r="A430" s="108"/>
      <c r="B430" s="108"/>
      <c r="C430" s="109"/>
      <c r="D430" s="109"/>
      <c r="E430" s="109"/>
      <c r="F430" s="109"/>
      <c r="G430" s="109"/>
      <c r="H430" s="109"/>
      <c r="I430" s="109"/>
      <c r="J430" s="109"/>
      <c r="K430" s="109"/>
      <c r="L430" s="109"/>
      <c r="M430" s="109"/>
      <c r="N430" s="109"/>
      <c r="O430" s="109"/>
      <c r="P430" s="109"/>
      <c r="Q430" s="109"/>
    </row>
    <row r="431" spans="1:17" ht="13.5" customHeight="1">
      <c r="A431" s="108"/>
      <c r="B431" s="108"/>
      <c r="C431" s="109"/>
      <c r="D431" s="109"/>
      <c r="E431" s="109"/>
      <c r="F431" s="109"/>
      <c r="G431" s="109"/>
      <c r="H431" s="109"/>
      <c r="I431" s="109"/>
      <c r="J431" s="109"/>
      <c r="K431" s="109"/>
      <c r="L431" s="109"/>
      <c r="M431" s="109"/>
      <c r="N431" s="109"/>
      <c r="O431" s="109"/>
      <c r="P431" s="109"/>
      <c r="Q431" s="109"/>
    </row>
    <row r="432" spans="1:17" ht="13.5" customHeight="1">
      <c r="A432" s="108"/>
      <c r="B432" s="108"/>
      <c r="C432" s="109"/>
      <c r="D432" s="109"/>
      <c r="E432" s="109"/>
      <c r="F432" s="109"/>
      <c r="G432" s="109"/>
      <c r="H432" s="109"/>
      <c r="I432" s="109"/>
      <c r="J432" s="109"/>
      <c r="K432" s="109"/>
      <c r="L432" s="109"/>
      <c r="M432" s="109"/>
      <c r="N432" s="109"/>
      <c r="O432" s="109"/>
      <c r="P432" s="109"/>
      <c r="Q432" s="109"/>
    </row>
    <row r="433" spans="1:17" ht="13.5" customHeight="1">
      <c r="A433" s="108"/>
      <c r="B433" s="108"/>
      <c r="C433" s="109"/>
      <c r="D433" s="109"/>
      <c r="E433" s="109"/>
      <c r="F433" s="109"/>
      <c r="G433" s="109"/>
      <c r="H433" s="109"/>
      <c r="I433" s="109"/>
      <c r="J433" s="109"/>
      <c r="K433" s="109"/>
      <c r="L433" s="109"/>
      <c r="M433" s="109"/>
      <c r="N433" s="109"/>
      <c r="O433" s="109"/>
      <c r="P433" s="109"/>
      <c r="Q433" s="109"/>
    </row>
    <row r="434" spans="1:17" ht="13.5" customHeight="1">
      <c r="A434" s="108"/>
      <c r="B434" s="108"/>
      <c r="C434" s="109"/>
      <c r="D434" s="109"/>
      <c r="E434" s="109"/>
      <c r="F434" s="109"/>
      <c r="G434" s="109"/>
      <c r="H434" s="109"/>
      <c r="I434" s="109"/>
      <c r="J434" s="109"/>
      <c r="K434" s="109"/>
      <c r="L434" s="109"/>
      <c r="M434" s="109"/>
      <c r="N434" s="109"/>
      <c r="O434" s="109"/>
      <c r="P434" s="109"/>
      <c r="Q434" s="109"/>
    </row>
    <row r="435" spans="1:17" ht="13.5" customHeight="1">
      <c r="A435" s="108"/>
      <c r="B435" s="108"/>
      <c r="C435" s="109"/>
      <c r="D435" s="109"/>
      <c r="E435" s="109"/>
      <c r="F435" s="109"/>
      <c r="G435" s="109"/>
      <c r="H435" s="109"/>
      <c r="I435" s="109"/>
      <c r="J435" s="109"/>
      <c r="K435" s="109"/>
      <c r="L435" s="109"/>
      <c r="M435" s="109"/>
      <c r="N435" s="109"/>
      <c r="O435" s="109"/>
      <c r="P435" s="109"/>
      <c r="Q435" s="109"/>
    </row>
    <row r="436" spans="1:17" ht="13.5" customHeight="1">
      <c r="A436" s="108"/>
      <c r="B436" s="108"/>
      <c r="C436" s="109"/>
      <c r="D436" s="109"/>
      <c r="E436" s="109"/>
      <c r="F436" s="109"/>
      <c r="G436" s="109"/>
      <c r="H436" s="109"/>
      <c r="I436" s="109"/>
      <c r="J436" s="109"/>
      <c r="K436" s="109"/>
      <c r="L436" s="109"/>
      <c r="M436" s="109"/>
      <c r="N436" s="109"/>
      <c r="O436" s="109"/>
      <c r="P436" s="109"/>
      <c r="Q436" s="109"/>
    </row>
    <row r="437" spans="1:17" ht="13.5" customHeight="1">
      <c r="A437" s="108"/>
      <c r="B437" s="108"/>
      <c r="C437" s="109"/>
      <c r="D437" s="109"/>
      <c r="E437" s="109"/>
      <c r="F437" s="109"/>
      <c r="G437" s="109"/>
      <c r="H437" s="109"/>
      <c r="I437" s="109"/>
      <c r="J437" s="109"/>
      <c r="K437" s="109"/>
      <c r="L437" s="109"/>
      <c r="M437" s="109"/>
      <c r="N437" s="109"/>
      <c r="O437" s="109"/>
      <c r="P437" s="109"/>
      <c r="Q437" s="109"/>
    </row>
    <row r="438" spans="1:17" ht="13.5" customHeight="1">
      <c r="A438" s="108"/>
      <c r="B438" s="108"/>
      <c r="C438" s="109"/>
      <c r="D438" s="109"/>
      <c r="E438" s="109"/>
      <c r="F438" s="109"/>
      <c r="G438" s="109"/>
      <c r="H438" s="109"/>
      <c r="I438" s="109"/>
      <c r="J438" s="109"/>
      <c r="K438" s="109"/>
      <c r="L438" s="109"/>
      <c r="M438" s="109"/>
      <c r="N438" s="109"/>
      <c r="O438" s="109"/>
      <c r="P438" s="109"/>
      <c r="Q438" s="109"/>
    </row>
    <row r="439" spans="1:17" ht="13.5" customHeight="1">
      <c r="A439" s="108"/>
      <c r="B439" s="108"/>
      <c r="C439" s="109"/>
      <c r="D439" s="109"/>
      <c r="E439" s="109"/>
      <c r="F439" s="109"/>
      <c r="G439" s="109"/>
      <c r="H439" s="109"/>
      <c r="I439" s="109"/>
      <c r="J439" s="109"/>
      <c r="K439" s="109"/>
      <c r="L439" s="109"/>
      <c r="M439" s="109"/>
      <c r="N439" s="109"/>
      <c r="O439" s="109"/>
      <c r="P439" s="109"/>
      <c r="Q439" s="109"/>
    </row>
    <row r="440" spans="1:17" ht="13.5" customHeight="1">
      <c r="A440" s="108"/>
      <c r="B440" s="108"/>
      <c r="C440" s="109"/>
      <c r="D440" s="109"/>
      <c r="E440" s="109"/>
      <c r="F440" s="109"/>
      <c r="G440" s="109"/>
      <c r="H440" s="109"/>
      <c r="I440" s="109"/>
      <c r="J440" s="109"/>
      <c r="K440" s="109"/>
      <c r="L440" s="109"/>
      <c r="M440" s="109"/>
      <c r="N440" s="109"/>
      <c r="O440" s="109"/>
      <c r="P440" s="109"/>
      <c r="Q440" s="109"/>
    </row>
    <row r="441" spans="1:17" ht="13.5" customHeight="1">
      <c r="A441" s="108"/>
      <c r="B441" s="108"/>
      <c r="C441" s="109"/>
      <c r="D441" s="109"/>
      <c r="E441" s="109"/>
      <c r="F441" s="109"/>
      <c r="G441" s="109"/>
      <c r="H441" s="109"/>
      <c r="I441" s="109"/>
      <c r="J441" s="109"/>
      <c r="K441" s="109"/>
      <c r="L441" s="109"/>
      <c r="M441" s="109"/>
      <c r="N441" s="109"/>
      <c r="O441" s="109"/>
      <c r="P441" s="109"/>
      <c r="Q441" s="109"/>
    </row>
    <row r="442" spans="1:17" ht="13.5" customHeight="1">
      <c r="A442" s="108"/>
      <c r="B442" s="108"/>
      <c r="C442" s="109"/>
      <c r="D442" s="109"/>
      <c r="E442" s="109"/>
      <c r="F442" s="109"/>
      <c r="G442" s="109"/>
      <c r="H442" s="109"/>
      <c r="I442" s="109"/>
      <c r="J442" s="109"/>
      <c r="K442" s="109"/>
      <c r="L442" s="109"/>
      <c r="M442" s="109"/>
      <c r="N442" s="109"/>
      <c r="O442" s="109"/>
      <c r="P442" s="109"/>
      <c r="Q442" s="109"/>
    </row>
    <row r="443" spans="1:17" ht="13.5" customHeight="1">
      <c r="A443" s="108"/>
      <c r="B443" s="108"/>
      <c r="C443" s="109"/>
      <c r="D443" s="109"/>
      <c r="E443" s="109"/>
      <c r="F443" s="109"/>
      <c r="G443" s="109"/>
      <c r="H443" s="109"/>
      <c r="I443" s="109"/>
      <c r="J443" s="109"/>
      <c r="K443" s="109"/>
      <c r="L443" s="109"/>
      <c r="M443" s="109"/>
      <c r="N443" s="109"/>
      <c r="O443" s="109"/>
      <c r="P443" s="109"/>
      <c r="Q443" s="109"/>
    </row>
    <row r="444" spans="1:17" ht="13.5" customHeight="1">
      <c r="A444" s="108"/>
      <c r="B444" s="108"/>
      <c r="C444" s="109"/>
      <c r="D444" s="109"/>
      <c r="E444" s="109"/>
      <c r="F444" s="109"/>
      <c r="G444" s="109"/>
      <c r="H444" s="109"/>
      <c r="I444" s="109"/>
      <c r="J444" s="109"/>
      <c r="K444" s="109"/>
      <c r="L444" s="109"/>
      <c r="M444" s="109"/>
      <c r="N444" s="109"/>
      <c r="O444" s="109"/>
      <c r="P444" s="109"/>
      <c r="Q444" s="109"/>
    </row>
    <row r="445" spans="1:17" ht="13.5" customHeight="1">
      <c r="A445" s="108"/>
      <c r="B445" s="108"/>
      <c r="C445" s="109"/>
      <c r="D445" s="109"/>
      <c r="E445" s="109"/>
      <c r="F445" s="109"/>
      <c r="G445" s="109"/>
      <c r="H445" s="109"/>
      <c r="I445" s="109"/>
      <c r="J445" s="109"/>
      <c r="K445" s="109"/>
      <c r="L445" s="109"/>
      <c r="M445" s="109"/>
      <c r="N445" s="109"/>
      <c r="O445" s="109"/>
      <c r="P445" s="109"/>
      <c r="Q445" s="109"/>
    </row>
    <row r="446" spans="1:17" ht="13.5" customHeight="1">
      <c r="A446" s="108"/>
      <c r="B446" s="108"/>
      <c r="C446" s="109"/>
      <c r="D446" s="109"/>
      <c r="E446" s="109"/>
      <c r="F446" s="109"/>
      <c r="G446" s="109"/>
      <c r="H446" s="109"/>
      <c r="I446" s="109"/>
      <c r="J446" s="109"/>
      <c r="K446" s="109"/>
      <c r="L446" s="109"/>
      <c r="M446" s="109"/>
      <c r="N446" s="109"/>
      <c r="O446" s="109"/>
      <c r="P446" s="109"/>
      <c r="Q446" s="109"/>
    </row>
    <row r="447" spans="1:17" ht="13.5" customHeight="1">
      <c r="A447" s="108"/>
      <c r="B447" s="108"/>
      <c r="C447" s="109"/>
      <c r="D447" s="109"/>
      <c r="E447" s="109"/>
      <c r="F447" s="109"/>
      <c r="G447" s="109"/>
      <c r="H447" s="109"/>
      <c r="I447" s="109"/>
      <c r="J447" s="109"/>
      <c r="K447" s="109"/>
      <c r="L447" s="109"/>
      <c r="M447" s="109"/>
      <c r="N447" s="109"/>
      <c r="O447" s="109"/>
      <c r="P447" s="109"/>
      <c r="Q447" s="109"/>
    </row>
    <row r="448" spans="1:17" ht="13.5" customHeight="1">
      <c r="A448" s="108"/>
      <c r="B448" s="108"/>
      <c r="C448" s="109"/>
      <c r="D448" s="109"/>
      <c r="E448" s="109"/>
      <c r="F448" s="109"/>
      <c r="G448" s="109"/>
      <c r="H448" s="109"/>
      <c r="I448" s="109"/>
      <c r="J448" s="109"/>
      <c r="K448" s="109"/>
      <c r="L448" s="109"/>
      <c r="M448" s="109"/>
      <c r="N448" s="109"/>
      <c r="O448" s="109"/>
      <c r="P448" s="109"/>
      <c r="Q448" s="109"/>
    </row>
    <row r="449" spans="1:17" ht="13.5" customHeight="1">
      <c r="A449" s="108"/>
      <c r="B449" s="108"/>
      <c r="C449" s="109"/>
      <c r="D449" s="109"/>
      <c r="E449" s="109"/>
      <c r="F449" s="109"/>
      <c r="G449" s="109"/>
      <c r="H449" s="109"/>
      <c r="I449" s="109"/>
      <c r="J449" s="109"/>
      <c r="K449" s="109"/>
      <c r="L449" s="109"/>
      <c r="M449" s="109"/>
      <c r="N449" s="109"/>
      <c r="O449" s="109"/>
      <c r="P449" s="109"/>
      <c r="Q449" s="109"/>
    </row>
    <row r="450" spans="1:17" ht="13.5" customHeight="1">
      <c r="A450" s="108"/>
      <c r="B450" s="108"/>
      <c r="C450" s="109"/>
      <c r="D450" s="109"/>
      <c r="E450" s="109"/>
      <c r="F450" s="109"/>
      <c r="G450" s="109"/>
      <c r="H450" s="109"/>
      <c r="I450" s="109"/>
      <c r="J450" s="109"/>
      <c r="K450" s="109"/>
      <c r="L450" s="109"/>
      <c r="M450" s="109"/>
      <c r="N450" s="109"/>
      <c r="O450" s="109"/>
      <c r="P450" s="109"/>
      <c r="Q450" s="109"/>
    </row>
    <row r="451" spans="1:17" ht="13.5" customHeight="1">
      <c r="A451" s="108"/>
      <c r="B451" s="108"/>
      <c r="C451" s="109"/>
      <c r="D451" s="109"/>
      <c r="E451" s="109"/>
      <c r="F451" s="109"/>
      <c r="G451" s="109"/>
      <c r="H451" s="109"/>
      <c r="I451" s="109"/>
      <c r="J451" s="109"/>
      <c r="K451" s="109"/>
      <c r="L451" s="109"/>
      <c r="M451" s="109"/>
      <c r="N451" s="109"/>
      <c r="O451" s="109"/>
      <c r="P451" s="109"/>
      <c r="Q451" s="109"/>
    </row>
    <row r="452" spans="1:17" ht="13.5" customHeight="1">
      <c r="A452" s="108"/>
      <c r="B452" s="108"/>
      <c r="C452" s="109"/>
      <c r="D452" s="109"/>
      <c r="E452" s="109"/>
      <c r="F452" s="109"/>
      <c r="G452" s="109"/>
      <c r="H452" s="109"/>
      <c r="I452" s="109"/>
      <c r="J452" s="109"/>
      <c r="K452" s="109"/>
      <c r="L452" s="109"/>
      <c r="M452" s="109"/>
      <c r="N452" s="109"/>
      <c r="O452" s="109"/>
      <c r="P452" s="109"/>
      <c r="Q452" s="109"/>
    </row>
    <row r="453" spans="1:17" ht="13.5" customHeight="1">
      <c r="A453" s="108"/>
      <c r="B453" s="108"/>
      <c r="C453" s="109"/>
      <c r="D453" s="109"/>
      <c r="E453" s="109"/>
      <c r="F453" s="109"/>
      <c r="G453" s="109"/>
      <c r="H453" s="109"/>
      <c r="I453" s="109"/>
      <c r="J453" s="109"/>
      <c r="K453" s="109"/>
      <c r="L453" s="109"/>
      <c r="M453" s="109"/>
      <c r="N453" s="109"/>
      <c r="O453" s="109"/>
      <c r="P453" s="109"/>
      <c r="Q453" s="109"/>
    </row>
    <row r="454" spans="1:17" ht="13.5" customHeight="1">
      <c r="A454" s="108"/>
      <c r="B454" s="108"/>
      <c r="C454" s="109"/>
      <c r="D454" s="109"/>
      <c r="E454" s="109"/>
      <c r="F454" s="109"/>
      <c r="G454" s="109"/>
      <c r="H454" s="109"/>
      <c r="I454" s="109"/>
      <c r="J454" s="109"/>
      <c r="K454" s="109"/>
      <c r="L454" s="109"/>
      <c r="M454" s="109"/>
      <c r="N454" s="109"/>
      <c r="O454" s="109"/>
      <c r="P454" s="109"/>
      <c r="Q454" s="109"/>
    </row>
    <row r="455" spans="1:17" ht="13.5" customHeight="1">
      <c r="A455" s="108"/>
      <c r="B455" s="108"/>
      <c r="C455" s="109"/>
      <c r="D455" s="109"/>
      <c r="E455" s="109"/>
      <c r="F455" s="109"/>
      <c r="G455" s="109"/>
      <c r="H455" s="109"/>
      <c r="I455" s="109"/>
      <c r="J455" s="109"/>
      <c r="K455" s="109"/>
      <c r="L455" s="109"/>
      <c r="M455" s="109"/>
      <c r="N455" s="109"/>
      <c r="O455" s="109"/>
      <c r="P455" s="109"/>
      <c r="Q455" s="109"/>
    </row>
    <row r="456" spans="1:17" ht="13.5" customHeight="1">
      <c r="A456" s="108"/>
      <c r="B456" s="108"/>
      <c r="C456" s="109"/>
      <c r="D456" s="109"/>
      <c r="E456" s="109"/>
      <c r="F456" s="109"/>
      <c r="G456" s="109"/>
      <c r="H456" s="109"/>
      <c r="I456" s="109"/>
      <c r="J456" s="109"/>
      <c r="K456" s="109"/>
      <c r="L456" s="109"/>
      <c r="M456" s="109"/>
      <c r="N456" s="109"/>
      <c r="O456" s="109"/>
      <c r="P456" s="109"/>
      <c r="Q456" s="109"/>
    </row>
    <row r="457" spans="1:17" ht="13.5" customHeight="1">
      <c r="A457" s="108"/>
      <c r="B457" s="108"/>
      <c r="C457" s="109"/>
      <c r="D457" s="109"/>
      <c r="E457" s="109"/>
      <c r="F457" s="109"/>
      <c r="G457" s="109"/>
      <c r="H457" s="109"/>
      <c r="I457" s="109"/>
      <c r="J457" s="109"/>
      <c r="K457" s="109"/>
      <c r="L457" s="109"/>
      <c r="M457" s="109"/>
      <c r="N457" s="109"/>
      <c r="O457" s="109"/>
      <c r="P457" s="109"/>
      <c r="Q457" s="109"/>
    </row>
    <row r="458" spans="1:17" ht="13.5" customHeight="1">
      <c r="A458" s="108"/>
      <c r="B458" s="108"/>
      <c r="C458" s="109"/>
      <c r="D458" s="109"/>
      <c r="E458" s="109"/>
      <c r="F458" s="109"/>
      <c r="G458" s="109"/>
      <c r="H458" s="109"/>
      <c r="I458" s="109"/>
      <c r="J458" s="109"/>
      <c r="K458" s="109"/>
      <c r="L458" s="109"/>
      <c r="M458" s="109"/>
      <c r="N458" s="109"/>
      <c r="O458" s="109"/>
      <c r="P458" s="109"/>
      <c r="Q458" s="109"/>
    </row>
    <row r="459" spans="1:17" ht="13.5" customHeight="1">
      <c r="A459" s="108"/>
      <c r="B459" s="108"/>
      <c r="C459" s="109"/>
      <c r="D459" s="109"/>
      <c r="E459" s="109"/>
      <c r="F459" s="109"/>
      <c r="G459" s="109"/>
      <c r="H459" s="109"/>
      <c r="I459" s="109"/>
      <c r="J459" s="109"/>
      <c r="K459" s="109"/>
      <c r="L459" s="109"/>
      <c r="M459" s="109"/>
      <c r="N459" s="109"/>
      <c r="O459" s="109"/>
      <c r="P459" s="109"/>
      <c r="Q459" s="109"/>
    </row>
    <row r="460" spans="1:17" ht="13.5" customHeight="1">
      <c r="A460" s="108"/>
      <c r="B460" s="108"/>
      <c r="C460" s="109"/>
      <c r="D460" s="109"/>
      <c r="E460" s="109"/>
      <c r="F460" s="109"/>
      <c r="G460" s="109"/>
      <c r="H460" s="109"/>
      <c r="I460" s="109"/>
      <c r="J460" s="109"/>
      <c r="K460" s="109"/>
      <c r="L460" s="109"/>
      <c r="M460" s="109"/>
      <c r="N460" s="109"/>
      <c r="O460" s="109"/>
      <c r="P460" s="109"/>
      <c r="Q460" s="109"/>
    </row>
    <row r="461" spans="1:17" ht="13.5" customHeight="1">
      <c r="A461" s="108"/>
      <c r="B461" s="108"/>
      <c r="C461" s="109"/>
      <c r="D461" s="109"/>
      <c r="E461" s="109"/>
      <c r="F461" s="109"/>
      <c r="G461" s="109"/>
      <c r="H461" s="109"/>
      <c r="I461" s="109"/>
      <c r="J461" s="109"/>
      <c r="K461" s="109"/>
      <c r="L461" s="109"/>
      <c r="M461" s="109"/>
      <c r="N461" s="109"/>
      <c r="O461" s="109"/>
      <c r="P461" s="109"/>
      <c r="Q461" s="109"/>
    </row>
    <row r="462" spans="1:17" ht="13.5" customHeight="1">
      <c r="A462" s="108"/>
      <c r="B462" s="108"/>
      <c r="C462" s="109"/>
      <c r="D462" s="109"/>
      <c r="E462" s="109"/>
      <c r="F462" s="109"/>
      <c r="G462" s="109"/>
      <c r="H462" s="109"/>
      <c r="I462" s="109"/>
      <c r="J462" s="109"/>
      <c r="K462" s="109"/>
      <c r="L462" s="109"/>
      <c r="M462" s="109"/>
      <c r="N462" s="109"/>
      <c r="O462" s="109"/>
      <c r="P462" s="109"/>
      <c r="Q462" s="109"/>
    </row>
    <row r="463" spans="1:17" ht="13.5" customHeight="1">
      <c r="A463" s="108"/>
      <c r="B463" s="108"/>
      <c r="C463" s="109"/>
      <c r="D463" s="109"/>
      <c r="E463" s="109"/>
      <c r="F463" s="109"/>
      <c r="G463" s="109"/>
      <c r="H463" s="109"/>
      <c r="I463" s="109"/>
      <c r="J463" s="109"/>
      <c r="K463" s="109"/>
      <c r="L463" s="109"/>
      <c r="M463" s="109"/>
      <c r="N463" s="109"/>
      <c r="O463" s="109"/>
      <c r="P463" s="109"/>
      <c r="Q463" s="109"/>
    </row>
    <row r="464" spans="1:17" ht="13.5" customHeight="1">
      <c r="A464" s="108"/>
      <c r="B464" s="108"/>
      <c r="C464" s="109"/>
      <c r="D464" s="109"/>
      <c r="E464" s="109"/>
      <c r="F464" s="109"/>
      <c r="G464" s="109"/>
      <c r="H464" s="109"/>
      <c r="I464" s="109"/>
      <c r="J464" s="109"/>
      <c r="K464" s="109"/>
      <c r="L464" s="109"/>
      <c r="M464" s="109"/>
      <c r="N464" s="109"/>
      <c r="O464" s="109"/>
      <c r="P464" s="109"/>
      <c r="Q464" s="109"/>
    </row>
    <row r="465" spans="1:17" ht="13.5" customHeight="1">
      <c r="A465" s="108"/>
      <c r="B465" s="108"/>
      <c r="C465" s="109"/>
      <c r="D465" s="109"/>
      <c r="E465" s="109"/>
      <c r="F465" s="109"/>
      <c r="G465" s="109"/>
      <c r="H465" s="109"/>
      <c r="I465" s="109"/>
      <c r="J465" s="109"/>
      <c r="K465" s="109"/>
      <c r="L465" s="109"/>
      <c r="M465" s="109"/>
      <c r="N465" s="109"/>
      <c r="O465" s="109"/>
      <c r="P465" s="109"/>
      <c r="Q465" s="109"/>
    </row>
    <row r="466" spans="1:17" ht="13.5" customHeight="1">
      <c r="A466" s="108"/>
      <c r="B466" s="108"/>
      <c r="C466" s="109"/>
      <c r="D466" s="109"/>
      <c r="E466" s="109"/>
      <c r="F466" s="109"/>
      <c r="G466" s="109"/>
      <c r="H466" s="109"/>
      <c r="I466" s="109"/>
      <c r="J466" s="109"/>
      <c r="K466" s="109"/>
      <c r="L466" s="109"/>
      <c r="M466" s="109"/>
      <c r="N466" s="109"/>
      <c r="O466" s="109"/>
      <c r="P466" s="109"/>
      <c r="Q466" s="109"/>
    </row>
    <row r="467" spans="1:17" ht="13.5" customHeight="1">
      <c r="A467" s="108"/>
      <c r="B467" s="108"/>
      <c r="C467" s="109"/>
      <c r="D467" s="109"/>
      <c r="E467" s="109"/>
      <c r="F467" s="109"/>
      <c r="G467" s="109"/>
      <c r="H467" s="109"/>
      <c r="I467" s="109"/>
      <c r="J467" s="109"/>
      <c r="K467" s="109"/>
      <c r="L467" s="109"/>
      <c r="M467" s="109"/>
      <c r="N467" s="109"/>
      <c r="O467" s="109"/>
      <c r="P467" s="109"/>
      <c r="Q467" s="109"/>
    </row>
    <row r="468" spans="1:17" ht="13.5" customHeight="1">
      <c r="A468" s="108"/>
      <c r="B468" s="108"/>
      <c r="C468" s="109"/>
      <c r="D468" s="109"/>
      <c r="E468" s="109"/>
      <c r="F468" s="109"/>
      <c r="G468" s="109"/>
      <c r="H468" s="109"/>
      <c r="I468" s="109"/>
      <c r="J468" s="109"/>
      <c r="K468" s="109"/>
      <c r="L468" s="109"/>
      <c r="M468" s="109"/>
      <c r="N468" s="109"/>
      <c r="O468" s="109"/>
      <c r="P468" s="109"/>
      <c r="Q468" s="109"/>
    </row>
    <row r="469" spans="1:17" ht="13.5" customHeight="1">
      <c r="A469" s="108"/>
      <c r="B469" s="108"/>
      <c r="C469" s="109"/>
      <c r="D469" s="109"/>
      <c r="E469" s="109"/>
      <c r="F469" s="109"/>
      <c r="G469" s="109"/>
      <c r="H469" s="109"/>
      <c r="I469" s="109"/>
      <c r="J469" s="109"/>
      <c r="K469" s="109"/>
      <c r="L469" s="109"/>
      <c r="M469" s="109"/>
      <c r="N469" s="109"/>
      <c r="O469" s="109"/>
      <c r="P469" s="109"/>
      <c r="Q469" s="109"/>
    </row>
    <row r="470" spans="1:17" ht="13.5" customHeight="1">
      <c r="A470" s="108"/>
      <c r="B470" s="108"/>
      <c r="C470" s="109"/>
      <c r="D470" s="109"/>
      <c r="E470" s="109"/>
      <c r="F470" s="109"/>
      <c r="G470" s="109"/>
      <c r="H470" s="109"/>
      <c r="I470" s="109"/>
      <c r="J470" s="109"/>
      <c r="K470" s="109"/>
      <c r="L470" s="109"/>
      <c r="M470" s="109"/>
      <c r="N470" s="109"/>
      <c r="O470" s="109"/>
      <c r="P470" s="109"/>
      <c r="Q470" s="109"/>
    </row>
    <row r="471" spans="1:17" ht="13.5" customHeight="1">
      <c r="A471" s="108"/>
      <c r="B471" s="108"/>
      <c r="C471" s="109"/>
      <c r="D471" s="109"/>
      <c r="E471" s="109"/>
      <c r="F471" s="109"/>
      <c r="G471" s="109"/>
      <c r="H471" s="109"/>
      <c r="I471" s="109"/>
      <c r="J471" s="109"/>
      <c r="K471" s="109"/>
      <c r="L471" s="109"/>
      <c r="M471" s="109"/>
      <c r="N471" s="109"/>
      <c r="O471" s="109"/>
      <c r="P471" s="109"/>
      <c r="Q471" s="109"/>
    </row>
    <row r="472" spans="1:17" ht="13.5" customHeight="1">
      <c r="A472" s="108"/>
      <c r="B472" s="108"/>
      <c r="C472" s="109"/>
      <c r="D472" s="109"/>
      <c r="E472" s="109"/>
      <c r="F472" s="109"/>
      <c r="G472" s="109"/>
      <c r="H472" s="109"/>
      <c r="I472" s="109"/>
      <c r="J472" s="109"/>
      <c r="K472" s="109"/>
      <c r="L472" s="109"/>
      <c r="M472" s="109"/>
      <c r="N472" s="109"/>
      <c r="O472" s="109"/>
      <c r="P472" s="109"/>
      <c r="Q472" s="109"/>
    </row>
    <row r="473" spans="1:17" ht="13.5" customHeight="1">
      <c r="A473" s="108"/>
      <c r="B473" s="108"/>
      <c r="C473" s="109"/>
      <c r="D473" s="109"/>
      <c r="E473" s="109"/>
      <c r="F473" s="109"/>
      <c r="G473" s="109"/>
      <c r="H473" s="109"/>
      <c r="I473" s="109"/>
      <c r="J473" s="109"/>
      <c r="K473" s="109"/>
      <c r="L473" s="109"/>
      <c r="M473" s="109"/>
      <c r="N473" s="109"/>
      <c r="O473" s="109"/>
      <c r="P473" s="109"/>
      <c r="Q473" s="109"/>
    </row>
    <row r="474" spans="1:17" ht="13.5" customHeight="1">
      <c r="A474" s="108"/>
      <c r="B474" s="108"/>
      <c r="C474" s="109"/>
      <c r="D474" s="109"/>
      <c r="E474" s="109"/>
      <c r="F474" s="109"/>
      <c r="G474" s="109"/>
      <c r="H474" s="109"/>
      <c r="I474" s="109"/>
      <c r="J474" s="109"/>
      <c r="K474" s="109"/>
      <c r="L474" s="109"/>
      <c r="M474" s="109"/>
      <c r="N474" s="109"/>
      <c r="O474" s="109"/>
      <c r="P474" s="109"/>
      <c r="Q474" s="109"/>
    </row>
    <row r="475" spans="1:17" ht="13.5" customHeight="1">
      <c r="A475" s="108"/>
      <c r="B475" s="108"/>
      <c r="C475" s="109"/>
      <c r="D475" s="109"/>
      <c r="E475" s="109"/>
      <c r="F475" s="109"/>
      <c r="G475" s="109"/>
      <c r="H475" s="109"/>
      <c r="I475" s="109"/>
      <c r="J475" s="109"/>
      <c r="K475" s="109"/>
      <c r="L475" s="109"/>
      <c r="M475" s="109"/>
      <c r="N475" s="109"/>
      <c r="O475" s="109"/>
      <c r="P475" s="109"/>
      <c r="Q475" s="109"/>
    </row>
    <row r="476" spans="1:17" ht="13.5" customHeight="1">
      <c r="A476" s="108"/>
      <c r="B476" s="108"/>
      <c r="C476" s="109"/>
      <c r="D476" s="109"/>
      <c r="E476" s="109"/>
      <c r="F476" s="109"/>
      <c r="G476" s="109"/>
      <c r="H476" s="109"/>
      <c r="I476" s="109"/>
      <c r="J476" s="109"/>
      <c r="K476" s="109"/>
      <c r="L476" s="109"/>
      <c r="M476" s="109"/>
      <c r="N476" s="109"/>
      <c r="O476" s="109"/>
      <c r="P476" s="109"/>
      <c r="Q476" s="109"/>
    </row>
    <row r="477" spans="1:17" ht="13.5" customHeight="1">
      <c r="A477" s="108"/>
      <c r="B477" s="108"/>
      <c r="C477" s="109"/>
      <c r="D477" s="109"/>
      <c r="E477" s="109"/>
      <c r="F477" s="109"/>
      <c r="G477" s="109"/>
      <c r="H477" s="109"/>
      <c r="I477" s="109"/>
      <c r="J477" s="109"/>
      <c r="K477" s="109"/>
      <c r="L477" s="109"/>
      <c r="M477" s="109"/>
      <c r="N477" s="109"/>
      <c r="O477" s="109"/>
      <c r="P477" s="109"/>
      <c r="Q477" s="109"/>
    </row>
    <row r="478" spans="1:17" ht="13.5" customHeight="1">
      <c r="A478" s="108"/>
      <c r="B478" s="108"/>
      <c r="C478" s="109"/>
      <c r="D478" s="109"/>
      <c r="E478" s="109"/>
      <c r="F478" s="109"/>
      <c r="G478" s="109"/>
      <c r="H478" s="109"/>
      <c r="I478" s="109"/>
      <c r="J478" s="109"/>
      <c r="K478" s="109"/>
      <c r="L478" s="109"/>
      <c r="M478" s="109"/>
      <c r="N478" s="109"/>
      <c r="O478" s="109"/>
      <c r="P478" s="109"/>
      <c r="Q478" s="109"/>
    </row>
    <row r="479" spans="1:17" ht="13.5" customHeight="1">
      <c r="A479" s="108"/>
      <c r="B479" s="108"/>
      <c r="C479" s="109"/>
      <c r="D479" s="109"/>
      <c r="E479" s="109"/>
      <c r="F479" s="109"/>
      <c r="G479" s="109"/>
      <c r="H479" s="109"/>
      <c r="I479" s="109"/>
      <c r="J479" s="109"/>
      <c r="K479" s="109"/>
      <c r="L479" s="109"/>
      <c r="M479" s="109"/>
      <c r="N479" s="109"/>
      <c r="O479" s="109"/>
      <c r="P479" s="109"/>
      <c r="Q479" s="109"/>
    </row>
    <row r="480" spans="1:17" ht="13.5" customHeight="1">
      <c r="A480" s="108"/>
      <c r="B480" s="108"/>
      <c r="C480" s="109"/>
      <c r="D480" s="109"/>
      <c r="E480" s="109"/>
      <c r="F480" s="109"/>
      <c r="G480" s="109"/>
      <c r="H480" s="109"/>
      <c r="I480" s="109"/>
      <c r="J480" s="109"/>
      <c r="K480" s="109"/>
      <c r="L480" s="109"/>
      <c r="M480" s="109"/>
      <c r="N480" s="109"/>
      <c r="O480" s="109"/>
      <c r="P480" s="109"/>
      <c r="Q480" s="109"/>
    </row>
    <row r="481" spans="1:17" ht="13.5" customHeight="1">
      <c r="A481" s="108"/>
      <c r="B481" s="108"/>
      <c r="C481" s="109"/>
      <c r="D481" s="109"/>
      <c r="E481" s="109"/>
      <c r="F481" s="109"/>
      <c r="G481" s="109"/>
      <c r="H481" s="109"/>
      <c r="I481" s="109"/>
      <c r="J481" s="109"/>
      <c r="K481" s="109"/>
      <c r="L481" s="109"/>
      <c r="M481" s="109"/>
      <c r="N481" s="109"/>
      <c r="O481" s="109"/>
      <c r="P481" s="109"/>
      <c r="Q481" s="109"/>
    </row>
    <row r="482" spans="1:17" ht="13.5" customHeight="1">
      <c r="A482" s="108"/>
      <c r="B482" s="108"/>
      <c r="C482" s="109"/>
      <c r="D482" s="109"/>
      <c r="E482" s="109"/>
      <c r="F482" s="109"/>
      <c r="G482" s="109"/>
      <c r="H482" s="109"/>
      <c r="I482" s="109"/>
      <c r="J482" s="109"/>
      <c r="K482" s="109"/>
      <c r="L482" s="109"/>
      <c r="M482" s="109"/>
      <c r="N482" s="109"/>
      <c r="O482" s="109"/>
      <c r="P482" s="109"/>
      <c r="Q482" s="109"/>
    </row>
    <row r="483" spans="1:17" ht="13.5" customHeight="1">
      <c r="A483" s="108"/>
      <c r="B483" s="108"/>
      <c r="C483" s="109"/>
      <c r="D483" s="109"/>
      <c r="E483" s="109"/>
      <c r="F483" s="109"/>
      <c r="G483" s="109"/>
      <c r="H483" s="109"/>
      <c r="I483" s="109"/>
      <c r="J483" s="109"/>
      <c r="K483" s="109"/>
      <c r="L483" s="109"/>
      <c r="M483" s="109"/>
      <c r="N483" s="109"/>
      <c r="O483" s="109"/>
      <c r="P483" s="109"/>
      <c r="Q483" s="109"/>
    </row>
    <row r="484" spans="1:17" ht="13.5" customHeight="1">
      <c r="A484" s="108"/>
      <c r="B484" s="108"/>
      <c r="C484" s="109"/>
      <c r="D484" s="109"/>
      <c r="E484" s="109"/>
      <c r="F484" s="109"/>
      <c r="G484" s="109"/>
      <c r="H484" s="109"/>
      <c r="I484" s="109"/>
      <c r="J484" s="109"/>
      <c r="K484" s="109"/>
      <c r="L484" s="109"/>
      <c r="M484" s="109"/>
      <c r="N484" s="109"/>
      <c r="O484" s="109"/>
      <c r="P484" s="109"/>
      <c r="Q484" s="109"/>
    </row>
    <row r="485" spans="1:17" ht="13.5" customHeight="1">
      <c r="A485" s="108"/>
      <c r="B485" s="108"/>
      <c r="C485" s="109"/>
      <c r="D485" s="109"/>
      <c r="E485" s="109"/>
      <c r="F485" s="109"/>
      <c r="G485" s="109"/>
      <c r="H485" s="109"/>
      <c r="I485" s="109"/>
      <c r="J485" s="109"/>
      <c r="K485" s="109"/>
      <c r="L485" s="109"/>
      <c r="M485" s="109"/>
      <c r="N485" s="109"/>
      <c r="O485" s="109"/>
      <c r="P485" s="109"/>
      <c r="Q485" s="109"/>
    </row>
    <row r="486" spans="1:17" ht="13.5" customHeight="1">
      <c r="A486" s="108"/>
      <c r="B486" s="108"/>
      <c r="C486" s="109"/>
      <c r="D486" s="109"/>
      <c r="E486" s="109"/>
      <c r="F486" s="109"/>
      <c r="G486" s="109"/>
      <c r="H486" s="109"/>
      <c r="I486" s="109"/>
      <c r="J486" s="109"/>
      <c r="K486" s="109"/>
      <c r="L486" s="109"/>
      <c r="M486" s="109"/>
      <c r="N486" s="109"/>
      <c r="O486" s="109"/>
      <c r="P486" s="109"/>
      <c r="Q486" s="109"/>
    </row>
    <row r="487" spans="1:17" ht="13.5" customHeight="1">
      <c r="A487" s="108"/>
      <c r="B487" s="108"/>
      <c r="C487" s="109"/>
      <c r="D487" s="109"/>
      <c r="E487" s="109"/>
      <c r="F487" s="109"/>
      <c r="G487" s="109"/>
      <c r="H487" s="109"/>
      <c r="I487" s="109"/>
      <c r="J487" s="109"/>
      <c r="K487" s="109"/>
      <c r="L487" s="109"/>
      <c r="M487" s="109"/>
      <c r="N487" s="109"/>
      <c r="O487" s="109"/>
      <c r="P487" s="109"/>
      <c r="Q487" s="109"/>
    </row>
    <row r="488" spans="1:17" ht="13.5" customHeight="1">
      <c r="A488" s="108"/>
      <c r="B488" s="108"/>
      <c r="C488" s="109"/>
      <c r="D488" s="109"/>
      <c r="E488" s="109"/>
      <c r="F488" s="109"/>
      <c r="G488" s="109"/>
      <c r="H488" s="109"/>
      <c r="I488" s="109"/>
      <c r="J488" s="109"/>
      <c r="K488" s="109"/>
      <c r="L488" s="109"/>
      <c r="M488" s="109"/>
      <c r="N488" s="109"/>
      <c r="O488" s="109"/>
      <c r="P488" s="109"/>
      <c r="Q488" s="109"/>
    </row>
    <row r="489" spans="1:17" ht="13.5" customHeight="1">
      <c r="A489" s="108"/>
      <c r="B489" s="108"/>
      <c r="C489" s="109"/>
      <c r="D489" s="109"/>
      <c r="E489" s="109"/>
      <c r="F489" s="109"/>
      <c r="G489" s="109"/>
      <c r="H489" s="109"/>
      <c r="I489" s="109"/>
      <c r="J489" s="109"/>
      <c r="K489" s="109"/>
      <c r="L489" s="109"/>
      <c r="M489" s="109"/>
      <c r="N489" s="109"/>
      <c r="O489" s="109"/>
      <c r="P489" s="109"/>
      <c r="Q489" s="109"/>
    </row>
    <row r="490" spans="1:17" ht="13.5" customHeight="1">
      <c r="A490" s="108"/>
      <c r="B490" s="108"/>
      <c r="C490" s="109"/>
      <c r="D490" s="109"/>
      <c r="E490" s="109"/>
      <c r="F490" s="109"/>
      <c r="G490" s="109"/>
      <c r="H490" s="109"/>
      <c r="I490" s="109"/>
      <c r="J490" s="109"/>
      <c r="K490" s="109"/>
      <c r="L490" s="109"/>
      <c r="M490" s="109"/>
      <c r="N490" s="109"/>
      <c r="O490" s="109"/>
      <c r="P490" s="109"/>
      <c r="Q490" s="109"/>
    </row>
    <row r="491" spans="1:17" ht="13.5" customHeight="1">
      <c r="A491" s="108"/>
      <c r="B491" s="108"/>
      <c r="C491" s="109"/>
      <c r="D491" s="109"/>
      <c r="E491" s="109"/>
      <c r="F491" s="109"/>
      <c r="G491" s="109"/>
      <c r="H491" s="109"/>
      <c r="I491" s="109"/>
      <c r="J491" s="109"/>
      <c r="K491" s="109"/>
      <c r="L491" s="109"/>
      <c r="M491" s="109"/>
      <c r="N491" s="109"/>
      <c r="O491" s="109"/>
      <c r="P491" s="109"/>
      <c r="Q491" s="109"/>
    </row>
    <row r="492" spans="1:17" ht="13.5" customHeight="1">
      <c r="A492" s="108"/>
      <c r="B492" s="108"/>
      <c r="C492" s="109"/>
      <c r="D492" s="109"/>
      <c r="E492" s="109"/>
      <c r="F492" s="109"/>
      <c r="G492" s="109"/>
      <c r="H492" s="109"/>
      <c r="I492" s="109"/>
      <c r="J492" s="109"/>
      <c r="K492" s="109"/>
      <c r="L492" s="109"/>
      <c r="M492" s="109"/>
      <c r="N492" s="109"/>
      <c r="O492" s="109"/>
      <c r="P492" s="109"/>
      <c r="Q492" s="109"/>
    </row>
    <row r="493" spans="1:17" ht="13.5" customHeight="1">
      <c r="A493" s="108"/>
      <c r="B493" s="108"/>
      <c r="C493" s="109"/>
      <c r="D493" s="109"/>
      <c r="E493" s="109"/>
      <c r="F493" s="109"/>
      <c r="G493" s="109"/>
      <c r="H493" s="109"/>
      <c r="I493" s="109"/>
      <c r="J493" s="109"/>
      <c r="K493" s="109"/>
      <c r="L493" s="109"/>
      <c r="M493" s="109"/>
      <c r="N493" s="109"/>
      <c r="O493" s="109"/>
      <c r="P493" s="109"/>
      <c r="Q493" s="109"/>
    </row>
    <row r="494" spans="1:17" ht="13.5" customHeight="1">
      <c r="A494" s="108"/>
      <c r="B494" s="108"/>
      <c r="C494" s="109"/>
      <c r="D494" s="109"/>
      <c r="E494" s="109"/>
      <c r="F494" s="109"/>
      <c r="G494" s="109"/>
      <c r="H494" s="109"/>
      <c r="I494" s="109"/>
      <c r="J494" s="109"/>
      <c r="K494" s="109"/>
      <c r="L494" s="109"/>
      <c r="M494" s="109"/>
      <c r="N494" s="109"/>
      <c r="O494" s="109"/>
      <c r="P494" s="109"/>
      <c r="Q494" s="109"/>
    </row>
    <row r="495" spans="1:17" ht="13.5" customHeight="1">
      <c r="A495" s="108"/>
      <c r="B495" s="108"/>
      <c r="C495" s="109"/>
      <c r="D495" s="109"/>
      <c r="E495" s="109"/>
      <c r="F495" s="109"/>
      <c r="G495" s="109"/>
      <c r="H495" s="109"/>
      <c r="I495" s="109"/>
      <c r="J495" s="109"/>
      <c r="K495" s="109"/>
      <c r="L495" s="109"/>
      <c r="M495" s="109"/>
      <c r="N495" s="109"/>
      <c r="O495" s="109"/>
      <c r="P495" s="109"/>
      <c r="Q495" s="109"/>
    </row>
    <row r="496" spans="1:17" ht="13.5" customHeight="1">
      <c r="A496" s="108"/>
      <c r="B496" s="108"/>
      <c r="C496" s="109"/>
      <c r="D496" s="109"/>
      <c r="E496" s="109"/>
      <c r="F496" s="109"/>
      <c r="G496" s="109"/>
      <c r="H496" s="109"/>
      <c r="I496" s="109"/>
      <c r="J496" s="109"/>
      <c r="K496" s="109"/>
      <c r="L496" s="109"/>
      <c r="M496" s="109"/>
      <c r="N496" s="109"/>
      <c r="O496" s="109"/>
      <c r="P496" s="109"/>
      <c r="Q496" s="109"/>
    </row>
    <row r="497" spans="1:17" ht="13.5" customHeight="1">
      <c r="A497" s="108"/>
      <c r="B497" s="108"/>
      <c r="C497" s="109"/>
      <c r="D497" s="109"/>
      <c r="E497" s="109"/>
      <c r="F497" s="109"/>
      <c r="G497" s="109"/>
      <c r="H497" s="109"/>
      <c r="I497" s="109"/>
      <c r="J497" s="109"/>
      <c r="K497" s="109"/>
      <c r="L497" s="109"/>
      <c r="M497" s="109"/>
      <c r="N497" s="109"/>
      <c r="O497" s="109"/>
      <c r="P497" s="109"/>
      <c r="Q497" s="109"/>
    </row>
    <row r="498" spans="1:17" ht="13.5" customHeight="1">
      <c r="A498" s="108"/>
      <c r="B498" s="108"/>
      <c r="C498" s="109"/>
      <c r="D498" s="109"/>
      <c r="E498" s="109"/>
      <c r="F498" s="109"/>
      <c r="G498" s="109"/>
      <c r="H498" s="109"/>
      <c r="I498" s="109"/>
      <c r="J498" s="109"/>
      <c r="K498" s="109"/>
      <c r="L498" s="109"/>
      <c r="M498" s="109"/>
      <c r="N498" s="109"/>
      <c r="O498" s="109"/>
      <c r="P498" s="109"/>
      <c r="Q498" s="109"/>
    </row>
    <row r="499" spans="1:17" ht="13.5" customHeight="1">
      <c r="A499" s="108"/>
      <c r="B499" s="108"/>
      <c r="C499" s="109"/>
      <c r="D499" s="109"/>
      <c r="E499" s="109"/>
      <c r="F499" s="109"/>
      <c r="G499" s="109"/>
      <c r="H499" s="109"/>
      <c r="I499" s="109"/>
      <c r="J499" s="109"/>
      <c r="K499" s="109"/>
      <c r="L499" s="109"/>
      <c r="M499" s="109"/>
      <c r="N499" s="109"/>
      <c r="O499" s="109"/>
      <c r="P499" s="109"/>
      <c r="Q499" s="109"/>
    </row>
    <row r="500" spans="1:17" ht="13.5" customHeight="1">
      <c r="A500" s="108"/>
      <c r="B500" s="108"/>
      <c r="C500" s="109"/>
      <c r="D500" s="109"/>
      <c r="E500" s="109"/>
      <c r="F500" s="109"/>
      <c r="G500" s="109"/>
      <c r="H500" s="109"/>
      <c r="I500" s="109"/>
      <c r="J500" s="109"/>
      <c r="K500" s="109"/>
      <c r="L500" s="109"/>
      <c r="M500" s="109"/>
      <c r="N500" s="109"/>
      <c r="O500" s="109"/>
      <c r="P500" s="109"/>
      <c r="Q500" s="109"/>
    </row>
    <row r="501" spans="1:17" ht="13.5" customHeight="1">
      <c r="A501" s="108"/>
      <c r="B501" s="108"/>
      <c r="C501" s="109"/>
      <c r="D501" s="109"/>
      <c r="E501" s="109"/>
      <c r="F501" s="109"/>
      <c r="G501" s="109"/>
      <c r="H501" s="109"/>
      <c r="I501" s="109"/>
      <c r="J501" s="109"/>
      <c r="K501" s="109"/>
      <c r="L501" s="109"/>
      <c r="M501" s="109"/>
      <c r="N501" s="109"/>
      <c r="O501" s="109"/>
      <c r="P501" s="109"/>
      <c r="Q501" s="109"/>
    </row>
    <row r="502" spans="1:17" ht="13.5" customHeight="1">
      <c r="A502" s="108"/>
      <c r="B502" s="108"/>
      <c r="C502" s="109"/>
      <c r="D502" s="109"/>
      <c r="E502" s="109"/>
      <c r="F502" s="109"/>
      <c r="G502" s="109"/>
      <c r="H502" s="109"/>
      <c r="I502" s="109"/>
      <c r="J502" s="109"/>
      <c r="K502" s="109"/>
      <c r="L502" s="109"/>
      <c r="M502" s="109"/>
      <c r="N502" s="109"/>
      <c r="O502" s="109"/>
      <c r="P502" s="109"/>
      <c r="Q502" s="109"/>
    </row>
    <row r="503" spans="1:17" ht="13.5" customHeight="1">
      <c r="A503" s="108"/>
      <c r="B503" s="108"/>
      <c r="C503" s="109"/>
      <c r="D503" s="109"/>
      <c r="E503" s="109"/>
      <c r="F503" s="109"/>
      <c r="G503" s="109"/>
      <c r="H503" s="109"/>
      <c r="I503" s="109"/>
      <c r="J503" s="109"/>
      <c r="K503" s="109"/>
      <c r="L503" s="109"/>
      <c r="M503" s="109"/>
      <c r="N503" s="109"/>
      <c r="O503" s="109"/>
      <c r="P503" s="109"/>
      <c r="Q503" s="109"/>
    </row>
    <row r="504" spans="1:17" ht="13.5" customHeight="1">
      <c r="A504" s="108"/>
      <c r="B504" s="108"/>
      <c r="C504" s="109"/>
      <c r="D504" s="109"/>
      <c r="E504" s="109"/>
      <c r="F504" s="109"/>
      <c r="G504" s="109"/>
      <c r="H504" s="109"/>
      <c r="I504" s="109"/>
      <c r="J504" s="109"/>
      <c r="K504" s="109"/>
      <c r="L504" s="109"/>
      <c r="M504" s="109"/>
      <c r="N504" s="109"/>
      <c r="O504" s="109"/>
      <c r="P504" s="109"/>
      <c r="Q504" s="109"/>
    </row>
    <row r="505" spans="1:17" ht="13.5" customHeight="1">
      <c r="A505" s="108"/>
      <c r="B505" s="108"/>
      <c r="C505" s="109"/>
      <c r="D505" s="109"/>
      <c r="E505" s="109"/>
      <c r="F505" s="109"/>
      <c r="G505" s="109"/>
      <c r="H505" s="109"/>
      <c r="I505" s="109"/>
      <c r="J505" s="109"/>
      <c r="K505" s="109"/>
      <c r="L505" s="109"/>
      <c r="M505" s="109"/>
      <c r="N505" s="109"/>
      <c r="O505" s="109"/>
      <c r="P505" s="109"/>
      <c r="Q505" s="109"/>
    </row>
    <row r="506" spans="1:17" ht="13.5" customHeight="1">
      <c r="A506" s="108"/>
      <c r="B506" s="108"/>
      <c r="C506" s="109"/>
      <c r="D506" s="109"/>
      <c r="E506" s="109"/>
      <c r="F506" s="109"/>
      <c r="G506" s="109"/>
      <c r="H506" s="109"/>
      <c r="I506" s="109"/>
      <c r="J506" s="109"/>
      <c r="K506" s="109"/>
      <c r="L506" s="109"/>
      <c r="M506" s="109"/>
      <c r="N506" s="109"/>
      <c r="O506" s="109"/>
      <c r="P506" s="109"/>
      <c r="Q506" s="109"/>
    </row>
    <row r="507" spans="1:17" ht="13.5" customHeight="1">
      <c r="A507" s="108"/>
      <c r="B507" s="108"/>
      <c r="C507" s="109"/>
      <c r="D507" s="109"/>
      <c r="E507" s="109"/>
      <c r="F507" s="109"/>
      <c r="G507" s="109"/>
      <c r="H507" s="109"/>
      <c r="I507" s="109"/>
      <c r="J507" s="109"/>
      <c r="K507" s="109"/>
      <c r="L507" s="109"/>
      <c r="M507" s="109"/>
      <c r="N507" s="109"/>
      <c r="O507" s="109"/>
      <c r="P507" s="109"/>
      <c r="Q507" s="109"/>
    </row>
    <row r="508" spans="1:17" ht="13.5" customHeight="1">
      <c r="A508" s="108"/>
      <c r="B508" s="108"/>
      <c r="C508" s="109"/>
      <c r="D508" s="109"/>
      <c r="E508" s="109"/>
      <c r="F508" s="109"/>
      <c r="G508" s="109"/>
      <c r="H508" s="109"/>
      <c r="I508" s="109"/>
      <c r="J508" s="109"/>
      <c r="K508" s="109"/>
      <c r="L508" s="109"/>
      <c r="M508" s="109"/>
      <c r="N508" s="109"/>
      <c r="O508" s="109"/>
      <c r="P508" s="109"/>
      <c r="Q508" s="109"/>
    </row>
    <row r="509" spans="1:17" ht="13.5" customHeight="1">
      <c r="A509" s="108"/>
      <c r="B509" s="108"/>
      <c r="C509" s="109"/>
      <c r="D509" s="109"/>
      <c r="E509" s="109"/>
      <c r="F509" s="109"/>
      <c r="G509" s="109"/>
      <c r="H509" s="109"/>
      <c r="I509" s="109"/>
      <c r="J509" s="109"/>
      <c r="K509" s="109"/>
      <c r="L509" s="109"/>
      <c r="M509" s="109"/>
      <c r="N509" s="109"/>
      <c r="O509" s="109"/>
      <c r="P509" s="109"/>
      <c r="Q509" s="109"/>
    </row>
    <row r="510" spans="1:17" ht="13.5" customHeight="1">
      <c r="A510" s="108"/>
      <c r="B510" s="108"/>
      <c r="C510" s="109"/>
      <c r="D510" s="109"/>
      <c r="E510" s="109"/>
      <c r="F510" s="109"/>
      <c r="G510" s="109"/>
      <c r="H510" s="109"/>
      <c r="I510" s="109"/>
      <c r="J510" s="109"/>
      <c r="K510" s="109"/>
      <c r="L510" s="109"/>
      <c r="M510" s="109"/>
      <c r="N510" s="109"/>
      <c r="O510" s="109"/>
      <c r="P510" s="109"/>
      <c r="Q510" s="109"/>
    </row>
    <row r="511" spans="1:17" ht="13.5" customHeight="1">
      <c r="A511" s="108"/>
      <c r="B511" s="108"/>
      <c r="C511" s="109"/>
      <c r="D511" s="109"/>
      <c r="E511" s="109"/>
      <c r="F511" s="109"/>
      <c r="G511" s="109"/>
      <c r="H511" s="109"/>
      <c r="I511" s="109"/>
      <c r="J511" s="109"/>
      <c r="K511" s="109"/>
      <c r="L511" s="109"/>
      <c r="M511" s="109"/>
      <c r="N511" s="109"/>
      <c r="O511" s="109"/>
      <c r="P511" s="109"/>
      <c r="Q511" s="109"/>
    </row>
    <row r="512" spans="1:17" ht="13.5" customHeight="1">
      <c r="A512" s="108"/>
      <c r="B512" s="108"/>
      <c r="C512" s="109"/>
      <c r="D512" s="109"/>
      <c r="E512" s="109"/>
      <c r="F512" s="109"/>
      <c r="G512" s="109"/>
      <c r="H512" s="109"/>
      <c r="I512" s="109"/>
      <c r="J512" s="109"/>
      <c r="K512" s="109"/>
      <c r="L512" s="109"/>
      <c r="M512" s="109"/>
      <c r="N512" s="109"/>
      <c r="O512" s="109"/>
      <c r="P512" s="109"/>
      <c r="Q512" s="109"/>
    </row>
    <row r="513" spans="1:17" ht="13.5" customHeight="1">
      <c r="A513" s="108"/>
      <c r="B513" s="108"/>
      <c r="C513" s="109"/>
      <c r="D513" s="109"/>
      <c r="E513" s="109"/>
      <c r="F513" s="109"/>
      <c r="G513" s="109"/>
      <c r="H513" s="109"/>
      <c r="I513" s="109"/>
      <c r="J513" s="109"/>
      <c r="K513" s="109"/>
      <c r="L513" s="109"/>
      <c r="M513" s="109"/>
      <c r="N513" s="109"/>
      <c r="O513" s="109"/>
      <c r="P513" s="109"/>
      <c r="Q513" s="109"/>
    </row>
    <row r="514" spans="1:17" ht="13.5" customHeight="1">
      <c r="A514" s="108"/>
      <c r="B514" s="108"/>
      <c r="C514" s="109"/>
      <c r="D514" s="109"/>
      <c r="E514" s="109"/>
      <c r="F514" s="109"/>
      <c r="G514" s="109"/>
      <c r="H514" s="109"/>
      <c r="I514" s="109"/>
      <c r="J514" s="109"/>
      <c r="K514" s="109"/>
      <c r="L514" s="109"/>
      <c r="M514" s="109"/>
      <c r="N514" s="109"/>
      <c r="O514" s="109"/>
      <c r="P514" s="109"/>
      <c r="Q514" s="109"/>
    </row>
    <row r="515" spans="1:17" ht="13.5" customHeight="1">
      <c r="A515" s="108"/>
      <c r="B515" s="108"/>
      <c r="C515" s="109"/>
      <c r="D515" s="109"/>
      <c r="E515" s="109"/>
      <c r="F515" s="109"/>
      <c r="G515" s="109"/>
      <c r="H515" s="109"/>
      <c r="I515" s="109"/>
      <c r="J515" s="109"/>
      <c r="K515" s="109"/>
      <c r="L515" s="109"/>
      <c r="M515" s="109"/>
      <c r="N515" s="109"/>
      <c r="O515" s="109"/>
      <c r="P515" s="109"/>
      <c r="Q515" s="109"/>
    </row>
    <row r="516" spans="1:17" ht="13.5" customHeight="1">
      <c r="A516" s="108"/>
      <c r="B516" s="108"/>
      <c r="C516" s="109"/>
      <c r="D516" s="109"/>
      <c r="E516" s="109"/>
      <c r="F516" s="109"/>
      <c r="G516" s="109"/>
      <c r="H516" s="109"/>
      <c r="I516" s="109"/>
      <c r="J516" s="109"/>
      <c r="K516" s="109"/>
      <c r="L516" s="109"/>
      <c r="M516" s="109"/>
      <c r="N516" s="109"/>
      <c r="O516" s="109"/>
      <c r="P516" s="109"/>
      <c r="Q516" s="109"/>
    </row>
    <row r="517" spans="1:17" ht="13.5" customHeight="1">
      <c r="A517" s="108"/>
      <c r="B517" s="108"/>
      <c r="C517" s="109"/>
      <c r="D517" s="109"/>
      <c r="E517" s="109"/>
      <c r="F517" s="109"/>
      <c r="G517" s="109"/>
      <c r="H517" s="109"/>
      <c r="I517" s="109"/>
      <c r="J517" s="109"/>
      <c r="K517" s="109"/>
      <c r="L517" s="109"/>
      <c r="M517" s="109"/>
      <c r="N517" s="109"/>
      <c r="O517" s="109"/>
      <c r="P517" s="109"/>
      <c r="Q517" s="109"/>
    </row>
    <row r="518" spans="1:17" ht="13.5" customHeight="1">
      <c r="A518" s="108"/>
      <c r="B518" s="108"/>
      <c r="C518" s="109"/>
      <c r="D518" s="109"/>
      <c r="E518" s="109"/>
      <c r="F518" s="109"/>
      <c r="G518" s="109"/>
      <c r="H518" s="109"/>
      <c r="I518" s="109"/>
      <c r="J518" s="109"/>
      <c r="K518" s="109"/>
      <c r="L518" s="109"/>
      <c r="M518" s="109"/>
      <c r="N518" s="109"/>
      <c r="O518" s="109"/>
      <c r="P518" s="109"/>
      <c r="Q518" s="109"/>
    </row>
    <row r="519" spans="1:17" ht="13.5" customHeight="1">
      <c r="A519" s="108"/>
      <c r="B519" s="108"/>
      <c r="C519" s="109"/>
      <c r="D519" s="109"/>
      <c r="E519" s="109"/>
      <c r="F519" s="109"/>
      <c r="G519" s="109"/>
      <c r="H519" s="109"/>
      <c r="I519" s="109"/>
      <c r="J519" s="109"/>
      <c r="K519" s="109"/>
      <c r="L519" s="109"/>
      <c r="M519" s="109"/>
      <c r="N519" s="109"/>
      <c r="O519" s="109"/>
      <c r="P519" s="109"/>
      <c r="Q519" s="109"/>
    </row>
    <row r="520" spans="1:17" ht="13.5" customHeight="1">
      <c r="A520" s="108"/>
      <c r="B520" s="108"/>
      <c r="C520" s="109"/>
      <c r="D520" s="109"/>
      <c r="E520" s="109"/>
      <c r="F520" s="109"/>
      <c r="G520" s="109"/>
      <c r="H520" s="109"/>
      <c r="I520" s="109"/>
      <c r="J520" s="109"/>
      <c r="K520" s="109"/>
      <c r="L520" s="109"/>
      <c r="M520" s="109"/>
      <c r="N520" s="109"/>
      <c r="O520" s="109"/>
      <c r="P520" s="109"/>
      <c r="Q520" s="109"/>
    </row>
    <row r="521" spans="1:17" ht="13.5" customHeight="1">
      <c r="A521" s="108"/>
      <c r="B521" s="108"/>
      <c r="C521" s="109"/>
      <c r="D521" s="109"/>
      <c r="E521" s="109"/>
      <c r="F521" s="109"/>
      <c r="G521" s="109"/>
      <c r="H521" s="109"/>
      <c r="I521" s="109"/>
      <c r="J521" s="109"/>
      <c r="K521" s="109"/>
      <c r="L521" s="109"/>
      <c r="M521" s="109"/>
      <c r="N521" s="109"/>
      <c r="O521" s="109"/>
      <c r="P521" s="109"/>
      <c r="Q521" s="109"/>
    </row>
    <row r="522" spans="1:17" ht="13.5" customHeight="1">
      <c r="A522" s="108"/>
      <c r="B522" s="108"/>
      <c r="C522" s="109"/>
      <c r="D522" s="109"/>
      <c r="E522" s="109"/>
      <c r="F522" s="109"/>
      <c r="G522" s="109"/>
      <c r="H522" s="109"/>
      <c r="I522" s="109"/>
      <c r="J522" s="109"/>
      <c r="K522" s="109"/>
      <c r="L522" s="109"/>
      <c r="M522" s="109"/>
      <c r="N522" s="109"/>
      <c r="O522" s="109"/>
      <c r="P522" s="109"/>
      <c r="Q522" s="109"/>
    </row>
    <row r="523" spans="1:17" ht="13.5" customHeight="1">
      <c r="A523" s="108"/>
      <c r="B523" s="108"/>
      <c r="C523" s="109"/>
      <c r="D523" s="109"/>
      <c r="E523" s="109"/>
      <c r="F523" s="109"/>
      <c r="G523" s="109"/>
      <c r="H523" s="109"/>
      <c r="I523" s="109"/>
      <c r="J523" s="109"/>
      <c r="K523" s="109"/>
      <c r="L523" s="109"/>
      <c r="M523" s="109"/>
      <c r="N523" s="109"/>
      <c r="O523" s="109"/>
      <c r="P523" s="109"/>
      <c r="Q523" s="109"/>
    </row>
    <row r="524" spans="1:17" ht="13.5" customHeight="1">
      <c r="A524" s="108"/>
      <c r="B524" s="108"/>
      <c r="C524" s="109"/>
      <c r="D524" s="109"/>
      <c r="E524" s="109"/>
      <c r="F524" s="109"/>
      <c r="G524" s="109"/>
      <c r="H524" s="109"/>
      <c r="I524" s="109"/>
      <c r="J524" s="109"/>
      <c r="K524" s="109"/>
      <c r="L524" s="109"/>
      <c r="M524" s="109"/>
      <c r="N524" s="109"/>
      <c r="O524" s="109"/>
      <c r="P524" s="109"/>
      <c r="Q524" s="109"/>
    </row>
    <row r="525" spans="1:17" ht="13.5" customHeight="1">
      <c r="A525" s="108"/>
      <c r="B525" s="108"/>
      <c r="C525" s="109"/>
      <c r="D525" s="109"/>
      <c r="E525" s="109"/>
      <c r="F525" s="109"/>
      <c r="G525" s="109"/>
      <c r="H525" s="109"/>
      <c r="I525" s="109"/>
      <c r="J525" s="109"/>
      <c r="K525" s="109"/>
      <c r="L525" s="109"/>
      <c r="M525" s="109"/>
      <c r="N525" s="109"/>
      <c r="O525" s="109"/>
      <c r="P525" s="109"/>
      <c r="Q525" s="109"/>
    </row>
    <row r="526" spans="1:17" ht="13.5" customHeight="1">
      <c r="A526" s="108"/>
      <c r="B526" s="108"/>
      <c r="C526" s="109"/>
      <c r="D526" s="109"/>
      <c r="E526" s="109"/>
      <c r="F526" s="109"/>
      <c r="G526" s="109"/>
      <c r="H526" s="109"/>
      <c r="I526" s="109"/>
      <c r="J526" s="109"/>
      <c r="K526" s="109"/>
      <c r="L526" s="109"/>
      <c r="M526" s="109"/>
      <c r="N526" s="109"/>
      <c r="O526" s="109"/>
      <c r="P526" s="109"/>
      <c r="Q526" s="109"/>
    </row>
    <row r="527" spans="1:17" ht="13.5" customHeight="1">
      <c r="A527" s="108"/>
      <c r="B527" s="108"/>
      <c r="C527" s="109"/>
      <c r="D527" s="109"/>
      <c r="E527" s="109"/>
      <c r="F527" s="109"/>
      <c r="G527" s="109"/>
      <c r="H527" s="109"/>
      <c r="I527" s="109"/>
      <c r="J527" s="109"/>
      <c r="K527" s="109"/>
      <c r="L527" s="109"/>
      <c r="M527" s="109"/>
      <c r="N527" s="109"/>
      <c r="O527" s="109"/>
      <c r="P527" s="109"/>
      <c r="Q527" s="109"/>
    </row>
    <row r="528" spans="1:17" ht="13.5" customHeight="1">
      <c r="A528" s="108"/>
      <c r="B528" s="108"/>
      <c r="C528" s="109"/>
      <c r="D528" s="109"/>
      <c r="E528" s="109"/>
      <c r="F528" s="109"/>
      <c r="G528" s="109"/>
      <c r="H528" s="109"/>
      <c r="I528" s="109"/>
      <c r="J528" s="109"/>
      <c r="K528" s="109"/>
      <c r="L528" s="109"/>
      <c r="M528" s="109"/>
      <c r="N528" s="109"/>
      <c r="O528" s="109"/>
      <c r="P528" s="109"/>
      <c r="Q528" s="109"/>
    </row>
    <row r="529" spans="1:17" ht="13.5" customHeight="1">
      <c r="A529" s="108"/>
      <c r="B529" s="108"/>
      <c r="C529" s="109"/>
      <c r="D529" s="109"/>
      <c r="E529" s="109"/>
      <c r="F529" s="109"/>
      <c r="G529" s="109"/>
      <c r="H529" s="109"/>
      <c r="I529" s="109"/>
      <c r="J529" s="109"/>
      <c r="K529" s="109"/>
      <c r="L529" s="109"/>
      <c r="M529" s="109"/>
      <c r="N529" s="109"/>
      <c r="O529" s="109"/>
      <c r="P529" s="109"/>
      <c r="Q529" s="109"/>
    </row>
    <row r="530" spans="1:17" ht="13.5" customHeight="1">
      <c r="A530" s="108"/>
      <c r="B530" s="108"/>
      <c r="C530" s="109"/>
      <c r="D530" s="109"/>
      <c r="E530" s="109"/>
      <c r="F530" s="109"/>
      <c r="G530" s="109"/>
      <c r="H530" s="109"/>
      <c r="I530" s="109"/>
      <c r="J530" s="109"/>
      <c r="K530" s="109"/>
      <c r="L530" s="109"/>
      <c r="M530" s="109"/>
      <c r="N530" s="109"/>
      <c r="O530" s="109"/>
      <c r="P530" s="109"/>
      <c r="Q530" s="109"/>
    </row>
    <row r="531" spans="1:17" ht="13.5" customHeight="1">
      <c r="A531" s="108"/>
      <c r="B531" s="108"/>
      <c r="C531" s="109"/>
      <c r="D531" s="109"/>
      <c r="E531" s="109"/>
      <c r="F531" s="109"/>
      <c r="G531" s="109"/>
      <c r="H531" s="109"/>
      <c r="I531" s="109"/>
      <c r="J531" s="109"/>
      <c r="K531" s="109"/>
      <c r="L531" s="109"/>
      <c r="M531" s="109"/>
      <c r="N531" s="109"/>
      <c r="O531" s="109"/>
      <c r="P531" s="109"/>
      <c r="Q531" s="109"/>
    </row>
    <row r="532" spans="1:17" ht="13.5" customHeight="1">
      <c r="A532" s="108"/>
      <c r="B532" s="108"/>
      <c r="C532" s="109"/>
      <c r="D532" s="109"/>
      <c r="E532" s="109"/>
      <c r="F532" s="109"/>
      <c r="G532" s="109"/>
      <c r="H532" s="109"/>
      <c r="I532" s="109"/>
      <c r="J532" s="109"/>
      <c r="K532" s="109"/>
      <c r="L532" s="109"/>
      <c r="M532" s="109"/>
      <c r="N532" s="109"/>
      <c r="O532" s="109"/>
      <c r="P532" s="109"/>
      <c r="Q532" s="109"/>
    </row>
    <row r="533" spans="1:17" ht="13.5" customHeight="1">
      <c r="A533" s="108"/>
      <c r="B533" s="108"/>
      <c r="C533" s="109"/>
      <c r="D533" s="109"/>
      <c r="E533" s="109"/>
      <c r="F533" s="109"/>
      <c r="G533" s="109"/>
      <c r="H533" s="109"/>
      <c r="I533" s="109"/>
      <c r="J533" s="109"/>
      <c r="K533" s="109"/>
      <c r="L533" s="109"/>
      <c r="M533" s="109"/>
      <c r="N533" s="109"/>
      <c r="O533" s="109"/>
      <c r="P533" s="109"/>
      <c r="Q533" s="109"/>
    </row>
    <row r="534" spans="1:17" ht="13.5" customHeight="1">
      <c r="A534" s="108"/>
      <c r="B534" s="108"/>
      <c r="C534" s="109"/>
      <c r="D534" s="109"/>
      <c r="E534" s="109"/>
      <c r="F534" s="109"/>
      <c r="G534" s="109"/>
      <c r="H534" s="109"/>
      <c r="I534" s="109"/>
      <c r="J534" s="109"/>
      <c r="K534" s="109"/>
      <c r="L534" s="109"/>
      <c r="M534" s="109"/>
      <c r="N534" s="109"/>
      <c r="O534" s="109"/>
      <c r="P534" s="109"/>
      <c r="Q534" s="109"/>
    </row>
    <row r="535" spans="1:17" ht="13.5" customHeight="1">
      <c r="A535" s="108"/>
      <c r="B535" s="108"/>
      <c r="C535" s="109"/>
      <c r="D535" s="109"/>
      <c r="E535" s="109"/>
      <c r="F535" s="109"/>
      <c r="G535" s="109"/>
      <c r="H535" s="109"/>
      <c r="I535" s="109"/>
      <c r="J535" s="109"/>
      <c r="K535" s="109"/>
      <c r="L535" s="109"/>
      <c r="M535" s="109"/>
      <c r="N535" s="109"/>
      <c r="O535" s="109"/>
      <c r="P535" s="109"/>
      <c r="Q535" s="109"/>
    </row>
    <row r="536" spans="1:17" ht="13.5" customHeight="1">
      <c r="A536" s="108"/>
      <c r="B536" s="108"/>
      <c r="C536" s="109"/>
      <c r="D536" s="109"/>
      <c r="E536" s="109"/>
      <c r="F536" s="109"/>
      <c r="G536" s="109"/>
      <c r="H536" s="109"/>
      <c r="I536" s="109"/>
      <c r="J536" s="109"/>
      <c r="K536" s="109"/>
      <c r="L536" s="109"/>
      <c r="M536" s="109"/>
      <c r="N536" s="109"/>
      <c r="O536" s="109"/>
      <c r="P536" s="109"/>
      <c r="Q536" s="109"/>
    </row>
    <row r="537" spans="1:17" ht="13.5" customHeight="1">
      <c r="A537" s="108"/>
      <c r="B537" s="108"/>
      <c r="C537" s="109"/>
      <c r="D537" s="109"/>
      <c r="E537" s="109"/>
      <c r="F537" s="109"/>
      <c r="G537" s="109"/>
      <c r="H537" s="109"/>
      <c r="I537" s="109"/>
      <c r="J537" s="109"/>
      <c r="K537" s="109"/>
      <c r="L537" s="109"/>
      <c r="M537" s="109"/>
      <c r="N537" s="109"/>
      <c r="O537" s="109"/>
      <c r="P537" s="109"/>
      <c r="Q537" s="109"/>
    </row>
    <row r="538" spans="1:17" ht="13.5" customHeight="1">
      <c r="A538" s="108"/>
      <c r="B538" s="108"/>
      <c r="C538" s="109"/>
      <c r="D538" s="109"/>
      <c r="E538" s="109"/>
      <c r="F538" s="109"/>
      <c r="G538" s="109"/>
      <c r="H538" s="109"/>
      <c r="I538" s="109"/>
      <c r="J538" s="109"/>
      <c r="K538" s="109"/>
      <c r="L538" s="109"/>
      <c r="M538" s="109"/>
      <c r="N538" s="109"/>
      <c r="O538" s="109"/>
      <c r="P538" s="109"/>
      <c r="Q538" s="109"/>
    </row>
    <row r="539" spans="1:17" ht="13.5" customHeight="1">
      <c r="A539" s="108"/>
      <c r="B539" s="108"/>
      <c r="C539" s="109"/>
      <c r="D539" s="109"/>
      <c r="E539" s="109"/>
      <c r="F539" s="109"/>
      <c r="G539" s="109"/>
      <c r="H539" s="109"/>
      <c r="I539" s="109"/>
      <c r="J539" s="109"/>
      <c r="K539" s="109"/>
      <c r="L539" s="109"/>
      <c r="M539" s="109"/>
      <c r="N539" s="109"/>
      <c r="O539" s="109"/>
      <c r="P539" s="109"/>
      <c r="Q539" s="109"/>
    </row>
    <row r="540" spans="1:17" ht="13.5" customHeight="1">
      <c r="A540" s="108"/>
      <c r="B540" s="108"/>
      <c r="C540" s="109"/>
      <c r="D540" s="109"/>
      <c r="E540" s="109"/>
      <c r="F540" s="109"/>
      <c r="G540" s="109"/>
      <c r="H540" s="109"/>
      <c r="I540" s="109"/>
      <c r="J540" s="109"/>
      <c r="K540" s="109"/>
      <c r="L540" s="109"/>
      <c r="M540" s="109"/>
      <c r="N540" s="109"/>
      <c r="O540" s="109"/>
      <c r="P540" s="109"/>
      <c r="Q540" s="109"/>
    </row>
    <row r="541" spans="1:17" ht="13.5" customHeight="1">
      <c r="A541" s="108"/>
      <c r="B541" s="108"/>
      <c r="C541" s="109"/>
      <c r="D541" s="109"/>
      <c r="E541" s="109"/>
      <c r="F541" s="109"/>
      <c r="G541" s="109"/>
      <c r="H541" s="109"/>
      <c r="I541" s="109"/>
      <c r="J541" s="109"/>
      <c r="K541" s="109"/>
      <c r="L541" s="109"/>
      <c r="M541" s="109"/>
      <c r="N541" s="109"/>
      <c r="O541" s="109"/>
      <c r="P541" s="109"/>
      <c r="Q541" s="109"/>
    </row>
    <row r="542" spans="1:17" ht="13.5" customHeight="1">
      <c r="A542" s="108"/>
      <c r="B542" s="108"/>
      <c r="C542" s="109"/>
      <c r="D542" s="109"/>
      <c r="E542" s="109"/>
      <c r="F542" s="109"/>
      <c r="G542" s="109"/>
      <c r="H542" s="109"/>
      <c r="I542" s="109"/>
      <c r="J542" s="109"/>
      <c r="K542" s="109"/>
      <c r="L542" s="109"/>
      <c r="M542" s="109"/>
      <c r="N542" s="109"/>
      <c r="O542" s="109"/>
      <c r="P542" s="109"/>
      <c r="Q542" s="109"/>
    </row>
    <row r="543" spans="1:17" ht="13.5" customHeight="1">
      <c r="A543" s="108"/>
      <c r="B543" s="108"/>
      <c r="C543" s="109"/>
      <c r="D543" s="109"/>
      <c r="E543" s="109"/>
      <c r="F543" s="109"/>
      <c r="G543" s="109"/>
      <c r="H543" s="109"/>
      <c r="I543" s="109"/>
      <c r="J543" s="109"/>
      <c r="K543" s="109"/>
      <c r="L543" s="109"/>
      <c r="M543" s="109"/>
      <c r="N543" s="109"/>
      <c r="O543" s="109"/>
      <c r="P543" s="109"/>
      <c r="Q543" s="109"/>
    </row>
    <row r="544" spans="1:17" ht="13.5" customHeight="1">
      <c r="A544" s="108"/>
      <c r="B544" s="108"/>
      <c r="C544" s="109"/>
      <c r="D544" s="109"/>
      <c r="E544" s="109"/>
      <c r="F544" s="109"/>
      <c r="G544" s="109"/>
      <c r="H544" s="109"/>
      <c r="I544" s="109"/>
      <c r="J544" s="109"/>
      <c r="K544" s="109"/>
      <c r="L544" s="109"/>
      <c r="M544" s="109"/>
      <c r="N544" s="109"/>
      <c r="O544" s="109"/>
      <c r="P544" s="109"/>
      <c r="Q544" s="109"/>
    </row>
    <row r="545" spans="1:17" ht="13.5" customHeight="1">
      <c r="A545" s="108"/>
      <c r="B545" s="108"/>
      <c r="C545" s="109"/>
      <c r="D545" s="109"/>
      <c r="E545" s="109"/>
      <c r="F545" s="109"/>
      <c r="G545" s="109"/>
      <c r="H545" s="109"/>
      <c r="I545" s="109"/>
      <c r="J545" s="109"/>
      <c r="K545" s="109"/>
      <c r="L545" s="109"/>
      <c r="M545" s="109"/>
      <c r="N545" s="109"/>
      <c r="O545" s="109"/>
      <c r="P545" s="109"/>
      <c r="Q545" s="109"/>
    </row>
    <row r="546" spans="1:17" ht="13.5" customHeight="1">
      <c r="A546" s="108"/>
      <c r="B546" s="108"/>
      <c r="C546" s="109"/>
      <c r="D546" s="109"/>
      <c r="E546" s="109"/>
      <c r="F546" s="109"/>
      <c r="G546" s="109"/>
      <c r="H546" s="109"/>
      <c r="I546" s="109"/>
      <c r="J546" s="109"/>
      <c r="K546" s="109"/>
      <c r="L546" s="109"/>
      <c r="M546" s="109"/>
      <c r="N546" s="109"/>
      <c r="O546" s="109"/>
      <c r="P546" s="109"/>
      <c r="Q546" s="109"/>
    </row>
    <row r="547" spans="1:17" ht="13.5" customHeight="1">
      <c r="A547" s="108"/>
      <c r="B547" s="108"/>
      <c r="C547" s="109"/>
      <c r="D547" s="109"/>
      <c r="E547" s="109"/>
      <c r="F547" s="109"/>
      <c r="G547" s="109"/>
      <c r="H547" s="109"/>
      <c r="I547" s="109"/>
      <c r="J547" s="109"/>
      <c r="K547" s="109"/>
      <c r="L547" s="109"/>
      <c r="M547" s="109"/>
      <c r="N547" s="109"/>
      <c r="O547" s="109"/>
      <c r="P547" s="109"/>
      <c r="Q547" s="109"/>
    </row>
    <row r="548" spans="1:17" ht="13.5" customHeight="1">
      <c r="A548" s="108"/>
      <c r="B548" s="108"/>
      <c r="C548" s="109"/>
      <c r="D548" s="109"/>
      <c r="E548" s="109"/>
      <c r="F548" s="109"/>
      <c r="G548" s="109"/>
      <c r="H548" s="109"/>
      <c r="I548" s="109"/>
      <c r="J548" s="109"/>
      <c r="K548" s="109"/>
      <c r="L548" s="109"/>
      <c r="M548" s="109"/>
      <c r="N548" s="109"/>
      <c r="O548" s="109"/>
      <c r="P548" s="109"/>
      <c r="Q548" s="109"/>
    </row>
    <row r="549" spans="1:17" ht="13.5" customHeight="1">
      <c r="A549" s="108"/>
      <c r="B549" s="108"/>
      <c r="C549" s="109"/>
      <c r="D549" s="109"/>
      <c r="E549" s="109"/>
      <c r="F549" s="109"/>
      <c r="G549" s="109"/>
      <c r="H549" s="109"/>
      <c r="I549" s="109"/>
      <c r="J549" s="109"/>
      <c r="K549" s="109"/>
      <c r="L549" s="109"/>
      <c r="M549" s="109"/>
      <c r="N549" s="109"/>
      <c r="O549" s="109"/>
      <c r="P549" s="109"/>
      <c r="Q549" s="109"/>
    </row>
    <row r="550" spans="1:17" ht="13.5" customHeight="1">
      <c r="A550" s="108"/>
      <c r="B550" s="108"/>
      <c r="C550" s="109"/>
      <c r="D550" s="109"/>
      <c r="E550" s="109"/>
      <c r="F550" s="109"/>
      <c r="G550" s="109"/>
      <c r="H550" s="109"/>
      <c r="I550" s="109"/>
      <c r="J550" s="109"/>
      <c r="K550" s="109"/>
      <c r="L550" s="109"/>
      <c r="M550" s="109"/>
      <c r="N550" s="109"/>
      <c r="O550" s="109"/>
      <c r="P550" s="109"/>
      <c r="Q550" s="109"/>
    </row>
    <row r="551" spans="1:17" ht="13.5" customHeight="1">
      <c r="A551" s="108"/>
      <c r="B551" s="108"/>
      <c r="C551" s="109"/>
      <c r="D551" s="109"/>
      <c r="E551" s="109"/>
      <c r="F551" s="109"/>
      <c r="G551" s="109"/>
      <c r="H551" s="109"/>
      <c r="I551" s="109"/>
      <c r="J551" s="109"/>
      <c r="K551" s="109"/>
      <c r="L551" s="109"/>
      <c r="M551" s="109"/>
      <c r="N551" s="109"/>
      <c r="O551" s="109"/>
      <c r="P551" s="109"/>
      <c r="Q551" s="109"/>
    </row>
    <row r="552" spans="1:17" ht="13.5" customHeight="1">
      <c r="A552" s="108"/>
      <c r="B552" s="108"/>
      <c r="C552" s="109"/>
      <c r="D552" s="109"/>
      <c r="E552" s="109"/>
      <c r="F552" s="109"/>
      <c r="G552" s="109"/>
      <c r="H552" s="109"/>
      <c r="I552" s="109"/>
      <c r="J552" s="109"/>
      <c r="K552" s="109"/>
      <c r="L552" s="109"/>
      <c r="M552" s="109"/>
      <c r="N552" s="109"/>
      <c r="O552" s="109"/>
      <c r="P552" s="109"/>
      <c r="Q552" s="109"/>
    </row>
    <row r="553" spans="1:17" ht="13.5" customHeight="1">
      <c r="A553" s="108"/>
      <c r="B553" s="108"/>
      <c r="C553" s="109"/>
      <c r="D553" s="109"/>
      <c r="E553" s="109"/>
      <c r="F553" s="109"/>
      <c r="G553" s="109"/>
      <c r="H553" s="109"/>
      <c r="I553" s="109"/>
      <c r="J553" s="109"/>
      <c r="K553" s="109"/>
      <c r="L553" s="109"/>
      <c r="M553" s="109"/>
      <c r="N553" s="109"/>
      <c r="O553" s="109"/>
      <c r="P553" s="109"/>
      <c r="Q553" s="109"/>
    </row>
    <row r="554" spans="1:17" ht="13.5" customHeight="1">
      <c r="A554" s="108"/>
      <c r="B554" s="108"/>
      <c r="C554" s="109"/>
      <c r="D554" s="109"/>
      <c r="E554" s="109"/>
      <c r="F554" s="109"/>
      <c r="G554" s="109"/>
      <c r="H554" s="109"/>
      <c r="I554" s="109"/>
      <c r="J554" s="109"/>
      <c r="K554" s="109"/>
      <c r="L554" s="109"/>
      <c r="M554" s="109"/>
      <c r="N554" s="109"/>
      <c r="O554" s="109"/>
      <c r="P554" s="109"/>
      <c r="Q554" s="109"/>
    </row>
    <row r="555" spans="1:17" ht="13.5" customHeight="1">
      <c r="A555" s="108"/>
      <c r="B555" s="108"/>
      <c r="C555" s="109"/>
      <c r="D555" s="109"/>
      <c r="E555" s="109"/>
      <c r="F555" s="109"/>
      <c r="G555" s="109"/>
      <c r="H555" s="109"/>
      <c r="I555" s="109"/>
      <c r="J555" s="109"/>
      <c r="K555" s="109"/>
      <c r="L555" s="109"/>
      <c r="M555" s="109"/>
      <c r="N555" s="109"/>
      <c r="O555" s="109"/>
      <c r="P555" s="109"/>
      <c r="Q555" s="109"/>
    </row>
    <row r="556" spans="1:17" ht="13.5" customHeight="1">
      <c r="A556" s="108"/>
      <c r="B556" s="108"/>
      <c r="C556" s="109"/>
      <c r="D556" s="109"/>
      <c r="E556" s="109"/>
      <c r="F556" s="109"/>
      <c r="G556" s="109"/>
      <c r="H556" s="109"/>
      <c r="I556" s="109"/>
      <c r="J556" s="109"/>
      <c r="K556" s="109"/>
      <c r="L556" s="109"/>
      <c r="M556" s="109"/>
      <c r="N556" s="109"/>
      <c r="O556" s="109"/>
      <c r="P556" s="109"/>
      <c r="Q556" s="109"/>
    </row>
    <row r="557" spans="1:17" ht="13.5" customHeight="1">
      <c r="A557" s="108"/>
      <c r="B557" s="108"/>
      <c r="C557" s="109"/>
      <c r="D557" s="109"/>
      <c r="E557" s="109"/>
      <c r="F557" s="109"/>
      <c r="G557" s="109"/>
      <c r="H557" s="109"/>
      <c r="I557" s="109"/>
      <c r="J557" s="109"/>
      <c r="K557" s="109"/>
      <c r="L557" s="109"/>
      <c r="M557" s="109"/>
      <c r="N557" s="109"/>
      <c r="O557" s="109"/>
      <c r="P557" s="109"/>
      <c r="Q557" s="109"/>
    </row>
    <row r="558" spans="1:17" ht="13.5" customHeight="1">
      <c r="A558" s="108"/>
      <c r="B558" s="108"/>
      <c r="C558" s="109"/>
      <c r="D558" s="109"/>
      <c r="E558" s="109"/>
      <c r="F558" s="109"/>
      <c r="G558" s="109"/>
      <c r="H558" s="109"/>
      <c r="I558" s="109"/>
      <c r="J558" s="109"/>
      <c r="K558" s="109"/>
      <c r="L558" s="109"/>
      <c r="M558" s="109"/>
      <c r="N558" s="109"/>
      <c r="O558" s="109"/>
      <c r="P558" s="109"/>
      <c r="Q558" s="109"/>
    </row>
    <row r="559" spans="1:17" ht="13.5" customHeight="1">
      <c r="A559" s="108"/>
      <c r="B559" s="108"/>
      <c r="C559" s="109"/>
      <c r="D559" s="109"/>
      <c r="E559" s="109"/>
      <c r="F559" s="109"/>
      <c r="G559" s="109"/>
      <c r="H559" s="109"/>
      <c r="I559" s="109"/>
      <c r="J559" s="109"/>
      <c r="K559" s="109"/>
      <c r="L559" s="109"/>
      <c r="M559" s="109"/>
      <c r="N559" s="109"/>
      <c r="O559" s="109"/>
      <c r="P559" s="109"/>
      <c r="Q559" s="109"/>
    </row>
    <row r="560" spans="1:17" ht="13.5" customHeight="1">
      <c r="A560" s="108"/>
      <c r="B560" s="108"/>
      <c r="C560" s="109"/>
      <c r="D560" s="109"/>
      <c r="E560" s="109"/>
      <c r="F560" s="109"/>
      <c r="G560" s="109"/>
      <c r="H560" s="109"/>
      <c r="I560" s="109"/>
      <c r="J560" s="109"/>
      <c r="K560" s="109"/>
      <c r="L560" s="109"/>
      <c r="M560" s="109"/>
      <c r="N560" s="109"/>
      <c r="O560" s="109"/>
      <c r="P560" s="109"/>
      <c r="Q560" s="109"/>
    </row>
    <row r="561" spans="1:17" ht="13.5" customHeight="1">
      <c r="A561" s="108"/>
      <c r="B561" s="108"/>
      <c r="C561" s="109"/>
      <c r="D561" s="109"/>
      <c r="E561" s="109"/>
      <c r="F561" s="109"/>
      <c r="G561" s="109"/>
      <c r="H561" s="109"/>
      <c r="I561" s="109"/>
      <c r="J561" s="109"/>
      <c r="K561" s="109"/>
      <c r="L561" s="109"/>
      <c r="M561" s="109"/>
      <c r="N561" s="109"/>
      <c r="O561" s="109"/>
      <c r="P561" s="109"/>
      <c r="Q561" s="109"/>
    </row>
    <row r="562" spans="1:17" ht="13.5" customHeight="1">
      <c r="A562" s="108"/>
      <c r="B562" s="108"/>
      <c r="C562" s="109"/>
      <c r="D562" s="109"/>
      <c r="E562" s="109"/>
      <c r="F562" s="109"/>
      <c r="G562" s="109"/>
      <c r="H562" s="109"/>
      <c r="I562" s="109"/>
      <c r="J562" s="109"/>
      <c r="K562" s="109"/>
      <c r="L562" s="109"/>
      <c r="M562" s="109"/>
      <c r="N562" s="109"/>
      <c r="O562" s="109"/>
      <c r="P562" s="109"/>
      <c r="Q562" s="109"/>
    </row>
    <row r="563" spans="1:17" ht="13.5" customHeight="1">
      <c r="A563" s="108"/>
      <c r="B563" s="108"/>
      <c r="C563" s="109"/>
      <c r="D563" s="109"/>
      <c r="E563" s="109"/>
      <c r="F563" s="109"/>
      <c r="G563" s="109"/>
      <c r="H563" s="109"/>
      <c r="I563" s="109"/>
      <c r="J563" s="109"/>
      <c r="K563" s="109"/>
      <c r="L563" s="109"/>
      <c r="M563" s="109"/>
      <c r="N563" s="109"/>
      <c r="O563" s="109"/>
      <c r="P563" s="109"/>
      <c r="Q563" s="109"/>
    </row>
    <row r="564" spans="1:17" ht="13.5" customHeight="1">
      <c r="A564" s="108"/>
      <c r="B564" s="108"/>
      <c r="C564" s="109"/>
      <c r="D564" s="109"/>
      <c r="E564" s="109"/>
      <c r="F564" s="109"/>
      <c r="G564" s="109"/>
      <c r="H564" s="109"/>
      <c r="I564" s="109"/>
      <c r="J564" s="109"/>
      <c r="K564" s="109"/>
      <c r="L564" s="109"/>
      <c r="M564" s="109"/>
      <c r="N564" s="109"/>
      <c r="O564" s="109"/>
      <c r="P564" s="109"/>
      <c r="Q564" s="109"/>
    </row>
    <row r="565" spans="1:17" ht="13.5" customHeight="1">
      <c r="A565" s="108"/>
      <c r="B565" s="108"/>
      <c r="C565" s="109"/>
      <c r="D565" s="109"/>
      <c r="E565" s="109"/>
      <c r="F565" s="109"/>
      <c r="G565" s="109"/>
      <c r="H565" s="109"/>
      <c r="I565" s="109"/>
      <c r="J565" s="109"/>
      <c r="K565" s="109"/>
      <c r="L565" s="109"/>
      <c r="M565" s="109"/>
      <c r="N565" s="109"/>
      <c r="O565" s="109"/>
      <c r="P565" s="109"/>
      <c r="Q565" s="109"/>
    </row>
    <row r="566" spans="1:17" ht="13.5" customHeight="1">
      <c r="A566" s="108"/>
      <c r="B566" s="108"/>
      <c r="C566" s="109"/>
      <c r="D566" s="109"/>
      <c r="E566" s="109"/>
      <c r="F566" s="109"/>
      <c r="G566" s="109"/>
      <c r="H566" s="109"/>
      <c r="I566" s="109"/>
      <c r="J566" s="109"/>
      <c r="K566" s="109"/>
      <c r="L566" s="109"/>
      <c r="M566" s="109"/>
      <c r="N566" s="109"/>
      <c r="O566" s="109"/>
      <c r="P566" s="109"/>
      <c r="Q566" s="109"/>
    </row>
    <row r="567" spans="1:17" ht="13.5" customHeight="1">
      <c r="A567" s="108"/>
      <c r="B567" s="108"/>
      <c r="C567" s="109"/>
      <c r="D567" s="109"/>
      <c r="E567" s="109"/>
      <c r="F567" s="109"/>
      <c r="G567" s="109"/>
      <c r="H567" s="109"/>
      <c r="I567" s="109"/>
      <c r="J567" s="109"/>
      <c r="K567" s="109"/>
      <c r="L567" s="109"/>
      <c r="M567" s="109"/>
      <c r="N567" s="109"/>
      <c r="O567" s="109"/>
      <c r="P567" s="109"/>
      <c r="Q567" s="109"/>
    </row>
    <row r="568" spans="1:17" ht="13.5" customHeight="1">
      <c r="A568" s="108"/>
      <c r="B568" s="108"/>
      <c r="C568" s="109"/>
      <c r="D568" s="109"/>
      <c r="E568" s="109"/>
      <c r="F568" s="109"/>
      <c r="G568" s="109"/>
      <c r="H568" s="109"/>
      <c r="I568" s="109"/>
      <c r="J568" s="109"/>
      <c r="K568" s="109"/>
      <c r="L568" s="109"/>
      <c r="M568" s="109"/>
      <c r="N568" s="109"/>
      <c r="O568" s="109"/>
      <c r="P568" s="109"/>
      <c r="Q568" s="109"/>
    </row>
    <row r="569" spans="1:17" ht="13.5" customHeight="1">
      <c r="A569" s="108"/>
      <c r="B569" s="108"/>
      <c r="C569" s="109"/>
      <c r="D569" s="109"/>
      <c r="E569" s="109"/>
      <c r="F569" s="109"/>
      <c r="G569" s="109"/>
      <c r="H569" s="109"/>
      <c r="I569" s="109"/>
      <c r="J569" s="109"/>
      <c r="K569" s="109"/>
      <c r="L569" s="109"/>
      <c r="M569" s="109"/>
      <c r="N569" s="109"/>
      <c r="O569" s="109"/>
      <c r="P569" s="109"/>
      <c r="Q569" s="109"/>
    </row>
    <row r="570" spans="1:17" ht="13.5" customHeight="1">
      <c r="A570" s="108"/>
      <c r="B570" s="108"/>
      <c r="C570" s="109"/>
      <c r="D570" s="109"/>
      <c r="E570" s="109"/>
      <c r="F570" s="109"/>
      <c r="G570" s="109"/>
      <c r="H570" s="109"/>
      <c r="I570" s="109"/>
      <c r="J570" s="109"/>
      <c r="K570" s="109"/>
      <c r="L570" s="109"/>
      <c r="M570" s="109"/>
      <c r="N570" s="109"/>
      <c r="O570" s="109"/>
      <c r="P570" s="109"/>
      <c r="Q570" s="109"/>
    </row>
    <row r="571" spans="1:17" ht="13.5" customHeight="1">
      <c r="A571" s="108"/>
      <c r="B571" s="108"/>
      <c r="C571" s="109"/>
      <c r="D571" s="109"/>
      <c r="E571" s="109"/>
      <c r="F571" s="109"/>
      <c r="G571" s="109"/>
      <c r="H571" s="109"/>
      <c r="I571" s="109"/>
      <c r="J571" s="109"/>
      <c r="K571" s="109"/>
      <c r="L571" s="109"/>
      <c r="M571" s="109"/>
      <c r="N571" s="109"/>
      <c r="O571" s="109"/>
      <c r="P571" s="109"/>
      <c r="Q571" s="109"/>
    </row>
    <row r="572" spans="1:17" ht="13.5" customHeight="1">
      <c r="A572" s="108"/>
      <c r="B572" s="108"/>
      <c r="C572" s="109"/>
      <c r="D572" s="109"/>
      <c r="E572" s="109"/>
      <c r="F572" s="109"/>
      <c r="G572" s="109"/>
      <c r="H572" s="109"/>
      <c r="I572" s="109"/>
      <c r="J572" s="109"/>
      <c r="K572" s="109"/>
      <c r="L572" s="109"/>
      <c r="M572" s="109"/>
      <c r="N572" s="109"/>
      <c r="O572" s="109"/>
      <c r="P572" s="109"/>
      <c r="Q572" s="109"/>
    </row>
    <row r="573" spans="1:17" ht="13.5" customHeight="1">
      <c r="A573" s="108"/>
      <c r="B573" s="108"/>
      <c r="C573" s="109"/>
      <c r="D573" s="109"/>
      <c r="E573" s="109"/>
      <c r="F573" s="109"/>
      <c r="G573" s="109"/>
      <c r="H573" s="109"/>
      <c r="I573" s="109"/>
      <c r="J573" s="109"/>
      <c r="K573" s="109"/>
      <c r="L573" s="109"/>
      <c r="M573" s="109"/>
      <c r="N573" s="109"/>
      <c r="O573" s="109"/>
      <c r="P573" s="109"/>
      <c r="Q573" s="109"/>
    </row>
    <row r="574" spans="1:17" ht="13.5" customHeight="1">
      <c r="A574" s="108"/>
      <c r="B574" s="108"/>
      <c r="C574" s="109"/>
      <c r="D574" s="109"/>
      <c r="E574" s="109"/>
      <c r="F574" s="109"/>
      <c r="G574" s="109"/>
      <c r="H574" s="109"/>
      <c r="I574" s="109"/>
      <c r="J574" s="109"/>
      <c r="K574" s="109"/>
      <c r="L574" s="109"/>
      <c r="M574" s="109"/>
      <c r="N574" s="109"/>
      <c r="O574" s="109"/>
      <c r="P574" s="109"/>
      <c r="Q574" s="109"/>
    </row>
    <row r="575" spans="1:17" ht="13.5" customHeight="1">
      <c r="A575" s="108"/>
      <c r="B575" s="108"/>
      <c r="C575" s="109"/>
      <c r="D575" s="109"/>
      <c r="E575" s="109"/>
      <c r="F575" s="109"/>
      <c r="G575" s="109"/>
      <c r="H575" s="109"/>
      <c r="I575" s="109"/>
      <c r="J575" s="109"/>
      <c r="K575" s="109"/>
      <c r="L575" s="109"/>
      <c r="M575" s="109"/>
      <c r="N575" s="109"/>
      <c r="O575" s="109"/>
      <c r="P575" s="109"/>
      <c r="Q575" s="109"/>
    </row>
    <row r="576" spans="1:17" ht="13.5" customHeight="1">
      <c r="A576" s="108"/>
      <c r="B576" s="108"/>
      <c r="C576" s="109"/>
      <c r="D576" s="109"/>
      <c r="E576" s="109"/>
      <c r="F576" s="109"/>
      <c r="G576" s="109"/>
      <c r="H576" s="109"/>
      <c r="I576" s="109"/>
      <c r="J576" s="109"/>
      <c r="K576" s="109"/>
      <c r="L576" s="109"/>
      <c r="M576" s="109"/>
      <c r="N576" s="109"/>
      <c r="O576" s="109"/>
      <c r="P576" s="109"/>
      <c r="Q576" s="109"/>
    </row>
    <row r="577" spans="1:17" ht="13.5" customHeight="1">
      <c r="A577" s="108"/>
      <c r="B577" s="108"/>
      <c r="C577" s="109"/>
      <c r="D577" s="109"/>
      <c r="E577" s="109"/>
      <c r="F577" s="109"/>
      <c r="G577" s="109"/>
      <c r="H577" s="109"/>
      <c r="I577" s="109"/>
      <c r="J577" s="109"/>
      <c r="K577" s="109"/>
      <c r="L577" s="109"/>
      <c r="M577" s="109"/>
      <c r="N577" s="109"/>
      <c r="O577" s="109"/>
      <c r="P577" s="109"/>
      <c r="Q577" s="109"/>
    </row>
    <row r="578" spans="1:17" ht="13.5" customHeight="1">
      <c r="A578" s="108"/>
      <c r="B578" s="108"/>
      <c r="C578" s="109"/>
      <c r="D578" s="109"/>
      <c r="E578" s="109"/>
      <c r="F578" s="109"/>
      <c r="G578" s="109"/>
      <c r="H578" s="109"/>
      <c r="I578" s="109"/>
      <c r="J578" s="109"/>
      <c r="K578" s="109"/>
      <c r="L578" s="109"/>
      <c r="M578" s="109"/>
      <c r="N578" s="109"/>
      <c r="O578" s="109"/>
      <c r="P578" s="109"/>
      <c r="Q578" s="109"/>
    </row>
    <row r="579" spans="1:17" ht="13.5" customHeight="1">
      <c r="A579" s="108"/>
      <c r="B579" s="108"/>
      <c r="C579" s="109"/>
      <c r="D579" s="109"/>
      <c r="E579" s="109"/>
      <c r="F579" s="109"/>
      <c r="G579" s="109"/>
      <c r="H579" s="109"/>
      <c r="I579" s="109"/>
      <c r="J579" s="109"/>
      <c r="K579" s="109"/>
      <c r="L579" s="109"/>
      <c r="M579" s="109"/>
      <c r="N579" s="109"/>
      <c r="O579" s="109"/>
      <c r="P579" s="109"/>
      <c r="Q579" s="109"/>
    </row>
    <row r="580" spans="1:17" ht="13.5" customHeight="1">
      <c r="A580" s="108"/>
      <c r="B580" s="108"/>
      <c r="C580" s="109"/>
      <c r="D580" s="109"/>
      <c r="E580" s="109"/>
      <c r="F580" s="109"/>
      <c r="G580" s="109"/>
      <c r="H580" s="109"/>
      <c r="I580" s="109"/>
      <c r="J580" s="109"/>
      <c r="K580" s="109"/>
      <c r="L580" s="109"/>
      <c r="M580" s="109"/>
      <c r="N580" s="109"/>
      <c r="O580" s="109"/>
      <c r="P580" s="109"/>
      <c r="Q580" s="109"/>
    </row>
    <row r="581" spans="1:17" ht="13.5" customHeight="1">
      <c r="A581" s="108"/>
      <c r="B581" s="108"/>
      <c r="C581" s="109"/>
      <c r="D581" s="109"/>
      <c r="E581" s="109"/>
      <c r="F581" s="109"/>
      <c r="G581" s="109"/>
      <c r="H581" s="109"/>
      <c r="I581" s="109"/>
      <c r="J581" s="109"/>
      <c r="K581" s="109"/>
      <c r="L581" s="109"/>
      <c r="M581" s="109"/>
      <c r="N581" s="109"/>
      <c r="O581" s="109"/>
      <c r="P581" s="109"/>
      <c r="Q581" s="109"/>
    </row>
    <row r="582" spans="1:17" ht="13.5" customHeight="1">
      <c r="A582" s="108"/>
      <c r="B582" s="108"/>
      <c r="C582" s="109"/>
      <c r="D582" s="109"/>
      <c r="E582" s="109"/>
      <c r="F582" s="109"/>
      <c r="G582" s="109"/>
      <c r="H582" s="109"/>
      <c r="I582" s="109"/>
      <c r="J582" s="109"/>
      <c r="K582" s="109"/>
      <c r="L582" s="109"/>
      <c r="M582" s="109"/>
      <c r="N582" s="109"/>
      <c r="O582" s="109"/>
      <c r="P582" s="109"/>
      <c r="Q582" s="109"/>
    </row>
    <row r="583" spans="1:17" ht="13.5" customHeight="1">
      <c r="A583" s="108"/>
      <c r="B583" s="108"/>
      <c r="C583" s="109"/>
      <c r="D583" s="109"/>
      <c r="E583" s="109"/>
      <c r="F583" s="109"/>
      <c r="G583" s="109"/>
      <c r="H583" s="109"/>
      <c r="I583" s="109"/>
      <c r="J583" s="109"/>
      <c r="K583" s="109"/>
      <c r="L583" s="109"/>
      <c r="M583" s="109"/>
      <c r="N583" s="109"/>
      <c r="O583" s="109"/>
      <c r="P583" s="109"/>
      <c r="Q583" s="109"/>
    </row>
    <row r="584" spans="1:17" ht="13.5" customHeight="1">
      <c r="A584" s="108"/>
      <c r="B584" s="108"/>
      <c r="C584" s="109"/>
      <c r="D584" s="109"/>
      <c r="E584" s="109"/>
      <c r="F584" s="109"/>
      <c r="G584" s="109"/>
      <c r="H584" s="109"/>
      <c r="I584" s="109"/>
      <c r="J584" s="109"/>
      <c r="K584" s="109"/>
      <c r="L584" s="109"/>
      <c r="M584" s="109"/>
      <c r="N584" s="109"/>
      <c r="O584" s="109"/>
      <c r="P584" s="109"/>
      <c r="Q584" s="109"/>
    </row>
    <row r="585" spans="1:17" ht="13.5" customHeight="1">
      <c r="A585" s="108"/>
      <c r="B585" s="108"/>
      <c r="C585" s="109"/>
      <c r="D585" s="109"/>
      <c r="E585" s="109"/>
      <c r="F585" s="109"/>
      <c r="G585" s="109"/>
      <c r="H585" s="109"/>
      <c r="I585" s="109"/>
      <c r="J585" s="109"/>
      <c r="K585" s="109"/>
      <c r="L585" s="109"/>
      <c r="M585" s="109"/>
      <c r="N585" s="109"/>
      <c r="O585" s="109"/>
      <c r="P585" s="109"/>
      <c r="Q585" s="109"/>
    </row>
    <row r="586" spans="1:17" ht="13.5" customHeight="1">
      <c r="A586" s="108"/>
      <c r="B586" s="108"/>
      <c r="C586" s="109"/>
      <c r="D586" s="109"/>
      <c r="E586" s="109"/>
      <c r="F586" s="109"/>
      <c r="G586" s="109"/>
      <c r="H586" s="109"/>
      <c r="I586" s="109"/>
      <c r="J586" s="109"/>
      <c r="K586" s="109"/>
      <c r="L586" s="109"/>
      <c r="M586" s="109"/>
      <c r="N586" s="109"/>
      <c r="O586" s="109"/>
      <c r="P586" s="109"/>
      <c r="Q586" s="109"/>
    </row>
    <row r="587" spans="1:17" ht="13.5" customHeight="1">
      <c r="A587" s="108"/>
      <c r="B587" s="108"/>
      <c r="C587" s="109"/>
      <c r="D587" s="109"/>
      <c r="E587" s="109"/>
      <c r="F587" s="109"/>
      <c r="G587" s="109"/>
      <c r="H587" s="109"/>
      <c r="I587" s="109"/>
      <c r="J587" s="109"/>
      <c r="K587" s="109"/>
      <c r="L587" s="109"/>
      <c r="M587" s="109"/>
      <c r="N587" s="109"/>
      <c r="O587" s="109"/>
      <c r="P587" s="109"/>
      <c r="Q587" s="109"/>
    </row>
    <row r="588" spans="1:17" ht="13.5" customHeight="1">
      <c r="A588" s="108"/>
      <c r="B588" s="108"/>
      <c r="C588" s="109"/>
      <c r="D588" s="109"/>
      <c r="E588" s="109"/>
      <c r="F588" s="109"/>
      <c r="G588" s="109"/>
      <c r="H588" s="109"/>
      <c r="I588" s="109"/>
      <c r="J588" s="109"/>
      <c r="K588" s="109"/>
      <c r="L588" s="109"/>
      <c r="M588" s="109"/>
      <c r="N588" s="109"/>
      <c r="O588" s="109"/>
      <c r="P588" s="109"/>
      <c r="Q588" s="109"/>
    </row>
    <row r="589" spans="1:17" ht="13.5" customHeight="1">
      <c r="A589" s="108"/>
      <c r="B589" s="108"/>
      <c r="C589" s="109"/>
      <c r="D589" s="109"/>
      <c r="E589" s="109"/>
      <c r="F589" s="109"/>
      <c r="G589" s="109"/>
      <c r="H589" s="109"/>
      <c r="I589" s="109"/>
      <c r="J589" s="109"/>
      <c r="K589" s="109"/>
      <c r="L589" s="109"/>
      <c r="M589" s="109"/>
      <c r="N589" s="109"/>
      <c r="O589" s="109"/>
      <c r="P589" s="109"/>
      <c r="Q589" s="109"/>
    </row>
    <row r="590" spans="1:17" ht="13.5" customHeight="1">
      <c r="A590" s="108"/>
      <c r="B590" s="108"/>
      <c r="C590" s="109"/>
      <c r="D590" s="109"/>
      <c r="E590" s="109"/>
      <c r="F590" s="109"/>
      <c r="G590" s="109"/>
      <c r="H590" s="109"/>
      <c r="I590" s="109"/>
      <c r="J590" s="109"/>
      <c r="K590" s="109"/>
      <c r="L590" s="109"/>
      <c r="M590" s="109"/>
      <c r="N590" s="109"/>
      <c r="O590" s="109"/>
      <c r="P590" s="109"/>
      <c r="Q590" s="109"/>
    </row>
    <row r="591" spans="1:17" ht="13.5" customHeight="1">
      <c r="A591" s="108"/>
      <c r="B591" s="108"/>
      <c r="C591" s="109"/>
      <c r="D591" s="109"/>
      <c r="E591" s="109"/>
      <c r="F591" s="109"/>
      <c r="G591" s="109"/>
      <c r="H591" s="109"/>
      <c r="I591" s="109"/>
      <c r="J591" s="109"/>
      <c r="K591" s="109"/>
      <c r="L591" s="109"/>
      <c r="M591" s="109"/>
      <c r="N591" s="109"/>
      <c r="O591" s="109"/>
      <c r="P591" s="109"/>
      <c r="Q591" s="109"/>
    </row>
    <row r="592" spans="1:17" ht="13.5" customHeight="1">
      <c r="A592" s="108"/>
      <c r="B592" s="108"/>
      <c r="C592" s="109"/>
      <c r="D592" s="109"/>
      <c r="E592" s="109"/>
      <c r="F592" s="109"/>
      <c r="G592" s="109"/>
      <c r="H592" s="109"/>
      <c r="I592" s="109"/>
      <c r="J592" s="109"/>
      <c r="K592" s="109"/>
      <c r="L592" s="109"/>
      <c r="M592" s="109"/>
      <c r="N592" s="109"/>
      <c r="O592" s="109"/>
      <c r="P592" s="109"/>
      <c r="Q592" s="109"/>
    </row>
    <row r="593" spans="1:17" ht="13.5" customHeight="1">
      <c r="A593" s="108"/>
      <c r="B593" s="108"/>
      <c r="C593" s="109"/>
      <c r="D593" s="109"/>
      <c r="E593" s="109"/>
      <c r="F593" s="109"/>
      <c r="G593" s="109"/>
      <c r="H593" s="109"/>
      <c r="I593" s="109"/>
      <c r="J593" s="109"/>
      <c r="K593" s="109"/>
      <c r="L593" s="109"/>
      <c r="M593" s="109"/>
      <c r="N593" s="109"/>
      <c r="O593" s="109"/>
      <c r="P593" s="109"/>
      <c r="Q593" s="109"/>
    </row>
    <row r="594" spans="1:17" ht="13.5" customHeight="1">
      <c r="A594" s="108"/>
      <c r="B594" s="108"/>
      <c r="C594" s="109"/>
      <c r="D594" s="109"/>
      <c r="E594" s="109"/>
      <c r="F594" s="109"/>
      <c r="G594" s="109"/>
      <c r="H594" s="109"/>
      <c r="I594" s="109"/>
      <c r="J594" s="109"/>
      <c r="K594" s="109"/>
      <c r="L594" s="109"/>
      <c r="M594" s="109"/>
      <c r="N594" s="109"/>
      <c r="O594" s="109"/>
      <c r="P594" s="109"/>
      <c r="Q594" s="109"/>
    </row>
    <row r="595" spans="1:17" ht="13.5" customHeight="1">
      <c r="A595" s="108"/>
      <c r="B595" s="108"/>
      <c r="C595" s="109"/>
      <c r="D595" s="109"/>
      <c r="E595" s="109"/>
      <c r="F595" s="109"/>
      <c r="G595" s="109"/>
      <c r="H595" s="109"/>
      <c r="I595" s="109"/>
      <c r="J595" s="109"/>
      <c r="K595" s="109"/>
      <c r="L595" s="109"/>
      <c r="M595" s="109"/>
      <c r="N595" s="109"/>
      <c r="O595" s="109"/>
      <c r="P595" s="109"/>
      <c r="Q595" s="109"/>
    </row>
    <row r="596" spans="1:17" ht="13.5" customHeight="1">
      <c r="A596" s="108"/>
      <c r="B596" s="108"/>
      <c r="C596" s="109"/>
      <c r="D596" s="109"/>
      <c r="E596" s="109"/>
      <c r="F596" s="109"/>
      <c r="G596" s="109"/>
      <c r="H596" s="109"/>
      <c r="I596" s="109"/>
      <c r="J596" s="109"/>
      <c r="K596" s="109"/>
      <c r="L596" s="109"/>
      <c r="M596" s="109"/>
      <c r="N596" s="109"/>
      <c r="O596" s="109"/>
      <c r="P596" s="109"/>
      <c r="Q596" s="109"/>
    </row>
    <row r="597" spans="1:17" ht="13.5" customHeight="1">
      <c r="A597" s="108"/>
      <c r="B597" s="108"/>
      <c r="C597" s="109"/>
      <c r="D597" s="109"/>
      <c r="E597" s="109"/>
      <c r="F597" s="109"/>
      <c r="G597" s="109"/>
      <c r="H597" s="109"/>
      <c r="I597" s="109"/>
      <c r="J597" s="109"/>
      <c r="K597" s="109"/>
      <c r="L597" s="109"/>
      <c r="M597" s="109"/>
      <c r="N597" s="109"/>
      <c r="O597" s="109"/>
      <c r="P597" s="109"/>
      <c r="Q597" s="109"/>
    </row>
    <row r="598" spans="1:17" ht="13.5" customHeight="1">
      <c r="A598" s="108"/>
      <c r="B598" s="108"/>
      <c r="C598" s="109"/>
      <c r="D598" s="109"/>
      <c r="E598" s="109"/>
      <c r="F598" s="109"/>
      <c r="G598" s="109"/>
      <c r="H598" s="109"/>
      <c r="I598" s="109"/>
      <c r="J598" s="109"/>
      <c r="K598" s="109"/>
      <c r="L598" s="109"/>
      <c r="M598" s="109"/>
      <c r="N598" s="109"/>
      <c r="O598" s="109"/>
      <c r="P598" s="109"/>
      <c r="Q598" s="109"/>
    </row>
    <row r="599" spans="1:17" ht="13.5" customHeight="1">
      <c r="A599" s="108"/>
      <c r="B599" s="108"/>
      <c r="C599" s="109"/>
      <c r="D599" s="109"/>
      <c r="E599" s="109"/>
      <c r="F599" s="109"/>
      <c r="G599" s="109"/>
      <c r="H599" s="109"/>
      <c r="I599" s="109"/>
      <c r="J599" s="109"/>
      <c r="K599" s="109"/>
      <c r="L599" s="109"/>
      <c r="M599" s="109"/>
      <c r="N599" s="109"/>
      <c r="O599" s="109"/>
      <c r="P599" s="109"/>
      <c r="Q599" s="109"/>
    </row>
    <row r="600" spans="1:17" ht="13.5" customHeight="1">
      <c r="A600" s="108"/>
      <c r="B600" s="108"/>
      <c r="C600" s="109"/>
      <c r="D600" s="109"/>
      <c r="E600" s="109"/>
      <c r="F600" s="109"/>
      <c r="G600" s="109"/>
      <c r="H600" s="109"/>
      <c r="I600" s="109"/>
      <c r="J600" s="109"/>
      <c r="K600" s="109"/>
      <c r="L600" s="109"/>
      <c r="M600" s="109"/>
      <c r="N600" s="109"/>
      <c r="O600" s="109"/>
      <c r="P600" s="109"/>
      <c r="Q600" s="109"/>
    </row>
    <row r="601" spans="1:17" ht="13.5" customHeight="1">
      <c r="A601" s="108"/>
      <c r="B601" s="108"/>
      <c r="C601" s="109"/>
      <c r="D601" s="109"/>
      <c r="E601" s="109"/>
      <c r="F601" s="109"/>
      <c r="G601" s="109"/>
      <c r="H601" s="109"/>
      <c r="I601" s="109"/>
      <c r="J601" s="109"/>
      <c r="K601" s="109"/>
      <c r="L601" s="109"/>
      <c r="M601" s="109"/>
      <c r="N601" s="109"/>
      <c r="O601" s="109"/>
      <c r="P601" s="109"/>
      <c r="Q601" s="109"/>
    </row>
    <row r="602" spans="1:17" ht="13.5" customHeight="1">
      <c r="A602" s="108"/>
      <c r="B602" s="108"/>
      <c r="C602" s="109"/>
      <c r="D602" s="109"/>
      <c r="E602" s="109"/>
      <c r="F602" s="109"/>
      <c r="G602" s="109"/>
      <c r="H602" s="109"/>
      <c r="I602" s="109"/>
      <c r="J602" s="109"/>
      <c r="K602" s="109"/>
      <c r="L602" s="109"/>
      <c r="M602" s="109"/>
      <c r="N602" s="109"/>
      <c r="O602" s="109"/>
      <c r="P602" s="109"/>
      <c r="Q602" s="109"/>
    </row>
    <row r="603" spans="1:17" ht="13.5" customHeight="1">
      <c r="A603" s="108"/>
      <c r="B603" s="108"/>
      <c r="C603" s="109"/>
      <c r="D603" s="109"/>
      <c r="E603" s="109"/>
      <c r="F603" s="109"/>
      <c r="G603" s="109"/>
      <c r="H603" s="109"/>
      <c r="I603" s="109"/>
      <c r="J603" s="109"/>
      <c r="K603" s="109"/>
      <c r="L603" s="109"/>
      <c r="M603" s="109"/>
      <c r="N603" s="109"/>
      <c r="O603" s="109"/>
      <c r="P603" s="109"/>
      <c r="Q603" s="109"/>
    </row>
    <row r="604" spans="1:17" ht="13.5" customHeight="1">
      <c r="A604" s="108"/>
      <c r="B604" s="108"/>
      <c r="C604" s="109"/>
      <c r="D604" s="109"/>
      <c r="E604" s="109"/>
      <c r="F604" s="109"/>
      <c r="G604" s="109"/>
      <c r="H604" s="109"/>
      <c r="I604" s="109"/>
      <c r="J604" s="109"/>
      <c r="K604" s="109"/>
      <c r="L604" s="109"/>
      <c r="M604" s="109"/>
      <c r="N604" s="109"/>
      <c r="O604" s="109"/>
      <c r="P604" s="109"/>
      <c r="Q604" s="109"/>
    </row>
    <row r="605" spans="1:17" ht="13.5" customHeight="1">
      <c r="A605" s="108"/>
      <c r="B605" s="108"/>
      <c r="C605" s="109"/>
      <c r="D605" s="109"/>
      <c r="E605" s="109"/>
      <c r="F605" s="109"/>
      <c r="G605" s="109"/>
      <c r="H605" s="109"/>
      <c r="I605" s="109"/>
      <c r="J605" s="109"/>
      <c r="K605" s="109"/>
      <c r="L605" s="109"/>
      <c r="M605" s="109"/>
      <c r="N605" s="109"/>
      <c r="O605" s="109"/>
      <c r="P605" s="109"/>
      <c r="Q605" s="109"/>
    </row>
    <row r="606" spans="1:17" ht="13.5" customHeight="1">
      <c r="A606" s="108"/>
      <c r="B606" s="108"/>
      <c r="C606" s="109"/>
      <c r="D606" s="109"/>
      <c r="E606" s="109"/>
      <c r="F606" s="109"/>
      <c r="G606" s="109"/>
      <c r="H606" s="109"/>
      <c r="I606" s="109"/>
      <c r="J606" s="109"/>
      <c r="K606" s="109"/>
      <c r="L606" s="109"/>
      <c r="M606" s="109"/>
      <c r="N606" s="109"/>
      <c r="O606" s="109"/>
      <c r="P606" s="109"/>
      <c r="Q606" s="109"/>
    </row>
    <row r="607" spans="1:17" ht="13.5" customHeight="1">
      <c r="A607" s="108"/>
      <c r="B607" s="108"/>
      <c r="C607" s="109"/>
      <c r="D607" s="109"/>
      <c r="E607" s="109"/>
      <c r="F607" s="109"/>
      <c r="G607" s="109"/>
      <c r="H607" s="109"/>
      <c r="I607" s="109"/>
      <c r="J607" s="109"/>
      <c r="K607" s="109"/>
      <c r="L607" s="109"/>
      <c r="M607" s="109"/>
      <c r="N607" s="109"/>
      <c r="O607" s="109"/>
      <c r="P607" s="109"/>
      <c r="Q607" s="109"/>
    </row>
    <row r="608" spans="1:17" ht="13.5" customHeight="1">
      <c r="A608" s="108"/>
      <c r="B608" s="108"/>
      <c r="C608" s="109"/>
      <c r="D608" s="109"/>
      <c r="E608" s="109"/>
      <c r="F608" s="109"/>
      <c r="G608" s="109"/>
      <c r="H608" s="109"/>
      <c r="I608" s="109"/>
      <c r="J608" s="109"/>
      <c r="K608" s="109"/>
      <c r="L608" s="109"/>
      <c r="M608" s="109"/>
      <c r="N608" s="109"/>
      <c r="O608" s="109"/>
      <c r="P608" s="109"/>
      <c r="Q608" s="109"/>
    </row>
    <row r="609" spans="1:17" ht="13.5" customHeight="1">
      <c r="A609" s="108"/>
      <c r="B609" s="108"/>
      <c r="C609" s="109"/>
      <c r="D609" s="109"/>
      <c r="E609" s="109"/>
      <c r="F609" s="109"/>
      <c r="G609" s="109"/>
      <c r="H609" s="109"/>
      <c r="I609" s="109"/>
      <c r="J609" s="109"/>
      <c r="K609" s="109"/>
      <c r="L609" s="109"/>
      <c r="M609" s="109"/>
      <c r="N609" s="109"/>
      <c r="O609" s="109"/>
      <c r="P609" s="109"/>
      <c r="Q609" s="109"/>
    </row>
    <row r="610" spans="1:17" ht="13.5" customHeight="1">
      <c r="A610" s="108"/>
      <c r="B610" s="108"/>
      <c r="C610" s="109"/>
      <c r="D610" s="109"/>
      <c r="E610" s="109"/>
      <c r="F610" s="109"/>
      <c r="G610" s="109"/>
      <c r="H610" s="109"/>
      <c r="I610" s="109"/>
      <c r="J610" s="109"/>
      <c r="K610" s="109"/>
      <c r="L610" s="109"/>
      <c r="M610" s="109"/>
      <c r="N610" s="109"/>
      <c r="O610" s="109"/>
      <c r="P610" s="109"/>
      <c r="Q610" s="109"/>
    </row>
    <row r="611" spans="1:17" ht="13.5" customHeight="1">
      <c r="A611" s="108"/>
      <c r="B611" s="108"/>
      <c r="C611" s="109"/>
      <c r="D611" s="109"/>
      <c r="E611" s="109"/>
      <c r="F611" s="109"/>
      <c r="G611" s="109"/>
      <c r="H611" s="109"/>
      <c r="I611" s="109"/>
      <c r="J611" s="109"/>
      <c r="K611" s="109"/>
      <c r="L611" s="109"/>
      <c r="M611" s="109"/>
      <c r="N611" s="109"/>
      <c r="O611" s="109"/>
      <c r="P611" s="109"/>
      <c r="Q611" s="109"/>
    </row>
    <row r="612" spans="1:17" ht="13.5" customHeight="1">
      <c r="A612" s="108"/>
      <c r="B612" s="108"/>
      <c r="C612" s="109"/>
      <c r="D612" s="109"/>
      <c r="E612" s="109"/>
      <c r="F612" s="109"/>
      <c r="G612" s="109"/>
      <c r="H612" s="109"/>
      <c r="I612" s="109"/>
      <c r="J612" s="109"/>
      <c r="K612" s="109"/>
      <c r="L612" s="109"/>
      <c r="M612" s="109"/>
      <c r="N612" s="109"/>
      <c r="O612" s="109"/>
      <c r="P612" s="109"/>
      <c r="Q612" s="109"/>
    </row>
    <row r="613" spans="1:17" ht="13.5" customHeight="1">
      <c r="A613" s="108"/>
      <c r="B613" s="108"/>
      <c r="C613" s="109"/>
      <c r="D613" s="109"/>
      <c r="E613" s="109"/>
      <c r="F613" s="109"/>
      <c r="G613" s="109"/>
      <c r="H613" s="109"/>
      <c r="I613" s="109"/>
      <c r="J613" s="109"/>
      <c r="K613" s="109"/>
      <c r="L613" s="109"/>
      <c r="M613" s="109"/>
      <c r="N613" s="109"/>
      <c r="O613" s="109"/>
      <c r="P613" s="109"/>
      <c r="Q613" s="109"/>
    </row>
    <row r="614" spans="1:17" ht="13.5" customHeight="1">
      <c r="A614" s="108"/>
      <c r="B614" s="108"/>
      <c r="C614" s="109"/>
      <c r="D614" s="109"/>
      <c r="E614" s="109"/>
      <c r="F614" s="109"/>
      <c r="G614" s="109"/>
      <c r="H614" s="109"/>
      <c r="I614" s="109"/>
      <c r="J614" s="109"/>
      <c r="K614" s="109"/>
      <c r="L614" s="109"/>
      <c r="M614" s="109"/>
      <c r="N614" s="109"/>
      <c r="O614" s="109"/>
      <c r="P614" s="109"/>
      <c r="Q614" s="109"/>
    </row>
    <row r="615" spans="1:17" ht="13.5" customHeight="1">
      <c r="A615" s="108"/>
      <c r="B615" s="108"/>
      <c r="C615" s="109"/>
      <c r="D615" s="109"/>
      <c r="E615" s="109"/>
      <c r="F615" s="109"/>
      <c r="G615" s="109"/>
      <c r="H615" s="109"/>
      <c r="I615" s="109"/>
      <c r="J615" s="109"/>
      <c r="K615" s="109"/>
      <c r="L615" s="109"/>
      <c r="M615" s="109"/>
      <c r="N615" s="109"/>
      <c r="O615" s="109"/>
      <c r="P615" s="109"/>
      <c r="Q615" s="109"/>
    </row>
    <row r="616" spans="1:17" ht="13.5" customHeight="1">
      <c r="A616" s="108"/>
      <c r="B616" s="108"/>
      <c r="C616" s="109"/>
      <c r="D616" s="109"/>
      <c r="E616" s="109"/>
      <c r="F616" s="109"/>
      <c r="G616" s="109"/>
      <c r="H616" s="109"/>
      <c r="I616" s="109"/>
      <c r="J616" s="109"/>
      <c r="K616" s="109"/>
      <c r="L616" s="109"/>
      <c r="M616" s="109"/>
      <c r="N616" s="109"/>
      <c r="O616" s="109"/>
      <c r="P616" s="109"/>
      <c r="Q616" s="109"/>
    </row>
    <row r="617" spans="1:17" ht="13.5" customHeight="1">
      <c r="A617" s="108"/>
      <c r="B617" s="108"/>
      <c r="C617" s="109"/>
      <c r="D617" s="109"/>
      <c r="E617" s="109"/>
      <c r="F617" s="109"/>
      <c r="G617" s="109"/>
      <c r="H617" s="109"/>
      <c r="I617" s="109"/>
      <c r="J617" s="109"/>
      <c r="K617" s="109"/>
      <c r="L617" s="109"/>
      <c r="M617" s="109"/>
      <c r="N617" s="109"/>
      <c r="O617" s="109"/>
      <c r="P617" s="109"/>
      <c r="Q617" s="109"/>
    </row>
    <row r="618" spans="1:17" ht="13.5" customHeight="1">
      <c r="A618" s="108"/>
      <c r="B618" s="108"/>
      <c r="C618" s="109"/>
      <c r="D618" s="109"/>
      <c r="E618" s="109"/>
      <c r="F618" s="109"/>
      <c r="G618" s="109"/>
      <c r="H618" s="109"/>
      <c r="I618" s="109"/>
      <c r="J618" s="109"/>
      <c r="K618" s="109"/>
      <c r="L618" s="109"/>
      <c r="M618" s="109"/>
      <c r="N618" s="109"/>
      <c r="O618" s="109"/>
      <c r="P618" s="109"/>
      <c r="Q618" s="109"/>
    </row>
    <row r="619" spans="1:17" ht="13.5" customHeight="1">
      <c r="A619" s="108"/>
      <c r="B619" s="108"/>
      <c r="C619" s="109"/>
      <c r="D619" s="109"/>
      <c r="E619" s="109"/>
      <c r="F619" s="109"/>
      <c r="G619" s="109"/>
      <c r="H619" s="109"/>
      <c r="I619" s="109"/>
      <c r="J619" s="109"/>
      <c r="K619" s="109"/>
      <c r="L619" s="109"/>
      <c r="M619" s="109"/>
      <c r="N619" s="109"/>
      <c r="O619" s="109"/>
      <c r="P619" s="109"/>
      <c r="Q619" s="109"/>
    </row>
    <row r="620" spans="1:17" ht="13.5" customHeight="1">
      <c r="A620" s="108"/>
      <c r="B620" s="108"/>
      <c r="C620" s="109"/>
      <c r="D620" s="109"/>
      <c r="E620" s="109"/>
      <c r="F620" s="109"/>
      <c r="G620" s="109"/>
      <c r="H620" s="109"/>
      <c r="I620" s="109"/>
      <c r="J620" s="109"/>
      <c r="K620" s="109"/>
      <c r="L620" s="109"/>
      <c r="M620" s="109"/>
      <c r="N620" s="109"/>
      <c r="O620" s="109"/>
      <c r="P620" s="109"/>
      <c r="Q620" s="109"/>
    </row>
    <row r="621" spans="1:17" ht="13.5" customHeight="1">
      <c r="A621" s="108"/>
      <c r="B621" s="108"/>
      <c r="C621" s="109"/>
      <c r="D621" s="109"/>
      <c r="E621" s="109"/>
      <c r="F621" s="109"/>
      <c r="G621" s="109"/>
      <c r="H621" s="109"/>
      <c r="I621" s="109"/>
      <c r="J621" s="109"/>
      <c r="K621" s="109"/>
      <c r="L621" s="109"/>
      <c r="M621" s="109"/>
      <c r="N621" s="109"/>
      <c r="O621" s="109"/>
      <c r="P621" s="109"/>
      <c r="Q621" s="109"/>
    </row>
    <row r="622" spans="1:17" ht="13.5" customHeight="1">
      <c r="A622" s="108"/>
      <c r="B622" s="108"/>
      <c r="C622" s="109"/>
      <c r="D622" s="109"/>
      <c r="E622" s="109"/>
      <c r="F622" s="109"/>
      <c r="G622" s="109"/>
      <c r="H622" s="109"/>
      <c r="I622" s="109"/>
      <c r="J622" s="109"/>
      <c r="K622" s="109"/>
      <c r="L622" s="109"/>
      <c r="M622" s="109"/>
      <c r="N622" s="109"/>
      <c r="O622" s="109"/>
      <c r="P622" s="109"/>
      <c r="Q622" s="109"/>
    </row>
    <row r="623" spans="1:17" ht="13.5" customHeight="1">
      <c r="A623" s="108"/>
      <c r="B623" s="108"/>
      <c r="C623" s="109"/>
      <c r="D623" s="109"/>
      <c r="E623" s="109"/>
      <c r="F623" s="109"/>
      <c r="G623" s="109"/>
      <c r="H623" s="109"/>
      <c r="I623" s="109"/>
      <c r="J623" s="109"/>
      <c r="K623" s="109"/>
      <c r="L623" s="109"/>
      <c r="M623" s="109"/>
      <c r="N623" s="109"/>
      <c r="O623" s="109"/>
      <c r="P623" s="109"/>
      <c r="Q623" s="109"/>
    </row>
    <row r="624" spans="1:17" ht="13.5" customHeight="1">
      <c r="A624" s="108"/>
      <c r="B624" s="108"/>
      <c r="C624" s="109"/>
      <c r="D624" s="109"/>
      <c r="E624" s="109"/>
      <c r="F624" s="109"/>
      <c r="G624" s="109"/>
      <c r="H624" s="109"/>
      <c r="I624" s="109"/>
      <c r="J624" s="109"/>
      <c r="K624" s="109"/>
      <c r="L624" s="109"/>
      <c r="M624" s="109"/>
      <c r="N624" s="109"/>
      <c r="O624" s="109"/>
      <c r="P624" s="109"/>
      <c r="Q624" s="109"/>
    </row>
    <row r="625" spans="1:17" ht="13.5" customHeight="1">
      <c r="A625" s="108"/>
      <c r="B625" s="108"/>
      <c r="C625" s="109"/>
      <c r="D625" s="109"/>
      <c r="E625" s="109"/>
      <c r="F625" s="109"/>
      <c r="G625" s="109"/>
      <c r="H625" s="109"/>
      <c r="I625" s="109"/>
      <c r="J625" s="109"/>
      <c r="K625" s="109"/>
      <c r="L625" s="109"/>
      <c r="M625" s="109"/>
      <c r="N625" s="109"/>
      <c r="O625" s="109"/>
      <c r="P625" s="109"/>
      <c r="Q625" s="109"/>
    </row>
    <row r="626" spans="1:17" ht="13.5" customHeight="1">
      <c r="A626" s="108"/>
      <c r="B626" s="108"/>
      <c r="C626" s="109"/>
      <c r="D626" s="109"/>
      <c r="E626" s="109"/>
      <c r="F626" s="109"/>
      <c r="G626" s="109"/>
      <c r="H626" s="109"/>
      <c r="I626" s="109"/>
      <c r="J626" s="109"/>
      <c r="K626" s="109"/>
      <c r="L626" s="109"/>
      <c r="M626" s="109"/>
      <c r="N626" s="109"/>
      <c r="O626" s="109"/>
      <c r="P626" s="109"/>
      <c r="Q626" s="109"/>
    </row>
    <row r="627" spans="1:17" ht="13.5" customHeight="1">
      <c r="A627" s="108"/>
      <c r="B627" s="108"/>
      <c r="C627" s="109"/>
      <c r="D627" s="109"/>
      <c r="E627" s="109"/>
      <c r="F627" s="109"/>
      <c r="G627" s="109"/>
      <c r="H627" s="109"/>
      <c r="I627" s="109"/>
      <c r="J627" s="109"/>
      <c r="K627" s="109"/>
      <c r="L627" s="109"/>
      <c r="M627" s="109"/>
      <c r="N627" s="109"/>
      <c r="O627" s="109"/>
      <c r="P627" s="109"/>
      <c r="Q627" s="109"/>
    </row>
    <row r="628" spans="1:17" ht="13.5" customHeight="1">
      <c r="A628" s="108"/>
      <c r="B628" s="108"/>
      <c r="C628" s="109"/>
      <c r="D628" s="109"/>
      <c r="E628" s="109"/>
      <c r="F628" s="109"/>
      <c r="G628" s="109"/>
      <c r="H628" s="109"/>
      <c r="I628" s="109"/>
      <c r="J628" s="109"/>
      <c r="K628" s="109"/>
      <c r="L628" s="109"/>
      <c r="M628" s="109"/>
      <c r="N628" s="109"/>
      <c r="O628" s="109"/>
      <c r="P628" s="109"/>
      <c r="Q628" s="109"/>
    </row>
    <row r="629" spans="1:17" ht="13.5" customHeight="1">
      <c r="A629" s="108"/>
      <c r="B629" s="108"/>
      <c r="C629" s="109"/>
      <c r="D629" s="109"/>
      <c r="E629" s="109"/>
      <c r="F629" s="109"/>
      <c r="G629" s="109"/>
      <c r="H629" s="109"/>
      <c r="I629" s="109"/>
      <c r="J629" s="109"/>
      <c r="K629" s="109"/>
      <c r="L629" s="109"/>
      <c r="M629" s="109"/>
      <c r="N629" s="109"/>
      <c r="O629" s="109"/>
      <c r="P629" s="109"/>
      <c r="Q629" s="109"/>
    </row>
    <row r="630" spans="1:17" ht="13.5" customHeight="1">
      <c r="A630" s="108"/>
      <c r="B630" s="108"/>
      <c r="C630" s="109"/>
      <c r="D630" s="109"/>
      <c r="E630" s="109"/>
      <c r="F630" s="109"/>
      <c r="G630" s="109"/>
      <c r="H630" s="109"/>
      <c r="I630" s="109"/>
      <c r="J630" s="109"/>
      <c r="K630" s="109"/>
      <c r="L630" s="109"/>
      <c r="M630" s="109"/>
      <c r="N630" s="109"/>
      <c r="O630" s="109"/>
      <c r="P630" s="109"/>
      <c r="Q630" s="109"/>
    </row>
    <row r="631" spans="1:17" ht="13.5" customHeight="1">
      <c r="A631" s="108"/>
      <c r="B631" s="108"/>
      <c r="C631" s="109"/>
      <c r="D631" s="109"/>
      <c r="E631" s="109"/>
      <c r="F631" s="109"/>
      <c r="G631" s="109"/>
      <c r="H631" s="109"/>
      <c r="I631" s="109"/>
      <c r="J631" s="109"/>
      <c r="K631" s="109"/>
      <c r="L631" s="109"/>
      <c r="M631" s="109"/>
      <c r="N631" s="109"/>
      <c r="O631" s="109"/>
      <c r="P631" s="109"/>
      <c r="Q631" s="109"/>
    </row>
    <row r="632" spans="1:17" ht="13.5" customHeight="1">
      <c r="A632" s="108"/>
      <c r="B632" s="108"/>
      <c r="C632" s="109"/>
      <c r="D632" s="109"/>
      <c r="E632" s="109"/>
      <c r="F632" s="109"/>
      <c r="G632" s="109"/>
      <c r="H632" s="109"/>
      <c r="I632" s="109"/>
      <c r="J632" s="109"/>
      <c r="K632" s="109"/>
      <c r="L632" s="109"/>
      <c r="M632" s="109"/>
      <c r="N632" s="109"/>
      <c r="O632" s="109"/>
      <c r="P632" s="109"/>
      <c r="Q632" s="109"/>
    </row>
    <row r="633" spans="1:17" ht="13.5" customHeight="1">
      <c r="A633" s="108"/>
      <c r="B633" s="108"/>
      <c r="C633" s="109"/>
      <c r="D633" s="109"/>
      <c r="E633" s="109"/>
      <c r="F633" s="109"/>
      <c r="G633" s="109"/>
      <c r="H633" s="109"/>
      <c r="I633" s="109"/>
      <c r="J633" s="109"/>
      <c r="K633" s="109"/>
      <c r="L633" s="109"/>
      <c r="M633" s="109"/>
      <c r="N633" s="109"/>
      <c r="O633" s="109"/>
      <c r="P633" s="109"/>
      <c r="Q633" s="109"/>
    </row>
    <row r="634" spans="1:17" ht="13.5" customHeight="1">
      <c r="A634" s="108"/>
      <c r="B634" s="108"/>
      <c r="C634" s="109"/>
      <c r="D634" s="109"/>
      <c r="E634" s="109"/>
      <c r="F634" s="109"/>
      <c r="G634" s="109"/>
      <c r="H634" s="109"/>
      <c r="I634" s="109"/>
      <c r="J634" s="109"/>
      <c r="K634" s="109"/>
      <c r="L634" s="109"/>
      <c r="M634" s="109"/>
      <c r="N634" s="109"/>
      <c r="O634" s="109"/>
      <c r="P634" s="109"/>
      <c r="Q634" s="109"/>
    </row>
    <row r="635" spans="1:17" ht="13.5" customHeight="1">
      <c r="A635" s="108"/>
      <c r="B635" s="108"/>
      <c r="C635" s="109"/>
      <c r="D635" s="109"/>
      <c r="E635" s="109"/>
      <c r="F635" s="109"/>
      <c r="G635" s="109"/>
      <c r="H635" s="109"/>
      <c r="I635" s="109"/>
      <c r="J635" s="109"/>
      <c r="K635" s="109"/>
      <c r="L635" s="109"/>
      <c r="M635" s="109"/>
      <c r="N635" s="109"/>
      <c r="O635" s="109"/>
      <c r="P635" s="109"/>
      <c r="Q635" s="109"/>
    </row>
    <row r="636" spans="1:17" ht="13.5" customHeight="1">
      <c r="A636" s="108"/>
      <c r="B636" s="108"/>
      <c r="C636" s="109"/>
      <c r="D636" s="109"/>
      <c r="E636" s="109"/>
      <c r="F636" s="109"/>
      <c r="G636" s="109"/>
      <c r="H636" s="109"/>
      <c r="I636" s="109"/>
      <c r="J636" s="109"/>
      <c r="K636" s="109"/>
      <c r="L636" s="109"/>
      <c r="M636" s="109"/>
      <c r="N636" s="109"/>
      <c r="O636" s="109"/>
      <c r="P636" s="109"/>
      <c r="Q636" s="109"/>
    </row>
    <row r="637" spans="1:17" ht="13.5" customHeight="1">
      <c r="A637" s="108"/>
      <c r="B637" s="108"/>
      <c r="C637" s="109"/>
      <c r="D637" s="109"/>
      <c r="E637" s="109"/>
      <c r="F637" s="109"/>
      <c r="G637" s="109"/>
      <c r="H637" s="109"/>
      <c r="I637" s="109"/>
      <c r="J637" s="109"/>
      <c r="K637" s="109"/>
      <c r="L637" s="109"/>
      <c r="M637" s="109"/>
      <c r="N637" s="109"/>
      <c r="O637" s="109"/>
      <c r="P637" s="109"/>
      <c r="Q637" s="109"/>
    </row>
    <row r="638" spans="1:17" ht="13.5" customHeight="1">
      <c r="A638" s="108"/>
      <c r="B638" s="108"/>
      <c r="C638" s="109"/>
      <c r="D638" s="109"/>
      <c r="E638" s="109"/>
      <c r="F638" s="109"/>
      <c r="G638" s="109"/>
      <c r="H638" s="109"/>
      <c r="I638" s="109"/>
      <c r="J638" s="109"/>
      <c r="K638" s="109"/>
      <c r="L638" s="109"/>
      <c r="M638" s="109"/>
      <c r="N638" s="109"/>
      <c r="O638" s="109"/>
      <c r="P638" s="109"/>
      <c r="Q638" s="109"/>
    </row>
    <row r="639" spans="1:17" ht="13.5" customHeight="1">
      <c r="A639" s="108"/>
      <c r="B639" s="108"/>
      <c r="C639" s="109"/>
      <c r="D639" s="109"/>
      <c r="E639" s="109"/>
      <c r="F639" s="109"/>
      <c r="G639" s="109"/>
      <c r="H639" s="109"/>
      <c r="I639" s="109"/>
      <c r="J639" s="109"/>
      <c r="K639" s="109"/>
      <c r="L639" s="109"/>
      <c r="M639" s="109"/>
      <c r="N639" s="109"/>
      <c r="O639" s="109"/>
      <c r="P639" s="109"/>
      <c r="Q639" s="109"/>
    </row>
    <row r="640" spans="1:17" ht="13.5" customHeight="1">
      <c r="A640" s="108"/>
      <c r="B640" s="108"/>
      <c r="C640" s="109"/>
      <c r="D640" s="109"/>
      <c r="E640" s="109"/>
      <c r="F640" s="109"/>
      <c r="G640" s="109"/>
      <c r="H640" s="109"/>
      <c r="I640" s="109"/>
      <c r="J640" s="109"/>
      <c r="K640" s="109"/>
      <c r="L640" s="109"/>
      <c r="M640" s="109"/>
      <c r="N640" s="109"/>
      <c r="O640" s="109"/>
      <c r="P640" s="109"/>
      <c r="Q640" s="109"/>
    </row>
    <row r="641" spans="1:17" ht="13.5" customHeight="1">
      <c r="A641" s="108"/>
      <c r="B641" s="108"/>
      <c r="C641" s="109"/>
      <c r="D641" s="109"/>
      <c r="E641" s="109"/>
      <c r="F641" s="109"/>
      <c r="G641" s="109"/>
      <c r="H641" s="109"/>
      <c r="I641" s="109"/>
      <c r="J641" s="109"/>
      <c r="K641" s="109"/>
      <c r="L641" s="109"/>
      <c r="M641" s="109"/>
      <c r="N641" s="109"/>
      <c r="O641" s="109"/>
      <c r="P641" s="109"/>
      <c r="Q641" s="109"/>
    </row>
    <row r="642" spans="1:17" ht="13.5" customHeight="1">
      <c r="A642" s="108"/>
      <c r="B642" s="108"/>
      <c r="C642" s="109"/>
      <c r="D642" s="109"/>
      <c r="E642" s="109"/>
      <c r="F642" s="109"/>
      <c r="G642" s="109"/>
      <c r="H642" s="109"/>
      <c r="I642" s="109"/>
      <c r="J642" s="109"/>
      <c r="K642" s="109"/>
      <c r="L642" s="109"/>
      <c r="M642" s="109"/>
      <c r="N642" s="109"/>
      <c r="O642" s="109"/>
      <c r="P642" s="109"/>
      <c r="Q642" s="109"/>
    </row>
    <row r="643" spans="1:17" ht="13.5" customHeight="1">
      <c r="A643" s="108"/>
      <c r="B643" s="108"/>
      <c r="C643" s="109"/>
      <c r="D643" s="109"/>
      <c r="E643" s="109"/>
      <c r="F643" s="109"/>
      <c r="G643" s="109"/>
      <c r="H643" s="109"/>
      <c r="I643" s="109"/>
      <c r="J643" s="109"/>
      <c r="K643" s="109"/>
      <c r="L643" s="109"/>
      <c r="M643" s="109"/>
      <c r="N643" s="109"/>
      <c r="O643" s="109"/>
      <c r="P643" s="109"/>
      <c r="Q643" s="109"/>
    </row>
    <row r="644" spans="1:17" ht="13.5" customHeight="1">
      <c r="A644" s="108"/>
      <c r="B644" s="108"/>
      <c r="C644" s="109"/>
      <c r="D644" s="109"/>
      <c r="E644" s="109"/>
      <c r="F644" s="109"/>
      <c r="G644" s="109"/>
      <c r="H644" s="109"/>
      <c r="I644" s="109"/>
      <c r="J644" s="109"/>
      <c r="K644" s="109"/>
      <c r="L644" s="109"/>
      <c r="M644" s="109"/>
      <c r="N644" s="109"/>
      <c r="O644" s="109"/>
      <c r="P644" s="109"/>
      <c r="Q644" s="109"/>
    </row>
    <row r="645" spans="1:17" ht="13.5" customHeight="1">
      <c r="A645" s="108"/>
      <c r="B645" s="108"/>
      <c r="C645" s="109"/>
      <c r="D645" s="109"/>
      <c r="E645" s="109"/>
      <c r="F645" s="109"/>
      <c r="G645" s="109"/>
      <c r="H645" s="109"/>
      <c r="I645" s="109"/>
      <c r="J645" s="109"/>
      <c r="K645" s="109"/>
      <c r="L645" s="109"/>
      <c r="M645" s="109"/>
      <c r="N645" s="109"/>
      <c r="O645" s="109"/>
      <c r="P645" s="109"/>
      <c r="Q645" s="109"/>
    </row>
    <row r="646" spans="1:17" ht="13.5" customHeight="1">
      <c r="A646" s="108"/>
      <c r="B646" s="108"/>
      <c r="C646" s="109"/>
      <c r="D646" s="109"/>
      <c r="E646" s="109"/>
      <c r="F646" s="109"/>
      <c r="G646" s="109"/>
      <c r="H646" s="109"/>
      <c r="I646" s="109"/>
      <c r="J646" s="109"/>
      <c r="K646" s="109"/>
      <c r="L646" s="109"/>
      <c r="M646" s="109"/>
      <c r="N646" s="109"/>
      <c r="O646" s="109"/>
      <c r="P646" s="109"/>
      <c r="Q646" s="109"/>
    </row>
    <row r="647" spans="1:17" ht="13.5" customHeight="1">
      <c r="A647" s="108"/>
      <c r="B647" s="108"/>
      <c r="C647" s="109"/>
      <c r="D647" s="109"/>
      <c r="E647" s="109"/>
      <c r="F647" s="109"/>
      <c r="G647" s="109"/>
      <c r="H647" s="109"/>
      <c r="I647" s="109"/>
      <c r="J647" s="109"/>
      <c r="K647" s="109"/>
      <c r="L647" s="109"/>
      <c r="M647" s="109"/>
      <c r="N647" s="109"/>
      <c r="O647" s="109"/>
      <c r="P647" s="109"/>
      <c r="Q647" s="109"/>
    </row>
    <row r="648" spans="1:17" ht="13.5" customHeight="1">
      <c r="A648" s="108"/>
      <c r="B648" s="108"/>
      <c r="C648" s="109"/>
      <c r="D648" s="109"/>
      <c r="E648" s="109"/>
      <c r="F648" s="109"/>
      <c r="G648" s="109"/>
      <c r="H648" s="109"/>
      <c r="I648" s="109"/>
      <c r="J648" s="109"/>
      <c r="K648" s="109"/>
      <c r="L648" s="109"/>
      <c r="M648" s="109"/>
      <c r="N648" s="109"/>
      <c r="O648" s="109"/>
      <c r="P648" s="109"/>
      <c r="Q648" s="109"/>
    </row>
    <row r="649" spans="1:17" ht="13.5" customHeight="1">
      <c r="A649" s="108"/>
      <c r="B649" s="108"/>
      <c r="C649" s="109"/>
      <c r="D649" s="109"/>
      <c r="E649" s="109"/>
      <c r="F649" s="109"/>
      <c r="G649" s="109"/>
      <c r="H649" s="109"/>
      <c r="I649" s="109"/>
      <c r="J649" s="109"/>
      <c r="K649" s="109"/>
      <c r="L649" s="109"/>
      <c r="M649" s="109"/>
      <c r="N649" s="109"/>
      <c r="O649" s="109"/>
      <c r="P649" s="109"/>
      <c r="Q649" s="109"/>
    </row>
    <row r="650" spans="1:17" ht="13.5" customHeight="1">
      <c r="A650" s="108"/>
      <c r="B650" s="108"/>
      <c r="C650" s="109"/>
      <c r="D650" s="109"/>
      <c r="E650" s="109"/>
      <c r="F650" s="109"/>
      <c r="G650" s="109"/>
      <c r="H650" s="109"/>
      <c r="I650" s="109"/>
      <c r="J650" s="109"/>
      <c r="K650" s="109"/>
      <c r="L650" s="109"/>
      <c r="M650" s="109"/>
      <c r="N650" s="109"/>
      <c r="O650" s="109"/>
      <c r="P650" s="109"/>
      <c r="Q650" s="109"/>
    </row>
    <row r="651" spans="1:17" ht="13.5" customHeight="1">
      <c r="A651" s="108"/>
      <c r="B651" s="108"/>
      <c r="C651" s="109"/>
      <c r="D651" s="109"/>
      <c r="E651" s="109"/>
      <c r="F651" s="109"/>
      <c r="G651" s="109"/>
      <c r="H651" s="109"/>
      <c r="I651" s="109"/>
      <c r="J651" s="109"/>
      <c r="K651" s="109"/>
      <c r="L651" s="109"/>
      <c r="M651" s="109"/>
      <c r="N651" s="109"/>
      <c r="O651" s="109"/>
      <c r="P651" s="109"/>
      <c r="Q651" s="109"/>
    </row>
    <row r="652" spans="1:17" ht="13.5" customHeight="1">
      <c r="A652" s="108"/>
      <c r="B652" s="108"/>
      <c r="C652" s="109"/>
      <c r="D652" s="109"/>
      <c r="E652" s="109"/>
      <c r="F652" s="109"/>
      <c r="G652" s="109"/>
      <c r="H652" s="109"/>
      <c r="I652" s="109"/>
      <c r="J652" s="109"/>
      <c r="K652" s="109"/>
      <c r="L652" s="109"/>
      <c r="M652" s="109"/>
      <c r="N652" s="109"/>
      <c r="O652" s="109"/>
      <c r="P652" s="109"/>
      <c r="Q652" s="109"/>
    </row>
    <row r="653" spans="1:17" ht="13.5" customHeight="1">
      <c r="A653" s="108"/>
      <c r="B653" s="108"/>
      <c r="C653" s="109"/>
      <c r="D653" s="109"/>
      <c r="E653" s="109"/>
      <c r="F653" s="109"/>
      <c r="G653" s="109"/>
      <c r="H653" s="109"/>
      <c r="I653" s="109"/>
      <c r="J653" s="109"/>
      <c r="K653" s="109"/>
      <c r="L653" s="109"/>
      <c r="M653" s="109"/>
      <c r="N653" s="109"/>
      <c r="O653" s="109"/>
      <c r="P653" s="109"/>
      <c r="Q653" s="109"/>
    </row>
    <row r="654" spans="1:17" ht="13.5" customHeight="1">
      <c r="A654" s="108"/>
      <c r="B654" s="108"/>
      <c r="C654" s="109"/>
      <c r="D654" s="109"/>
      <c r="E654" s="109"/>
      <c r="F654" s="109"/>
      <c r="G654" s="109"/>
      <c r="H654" s="109"/>
      <c r="I654" s="109"/>
      <c r="J654" s="109"/>
      <c r="K654" s="109"/>
      <c r="L654" s="109"/>
      <c r="M654" s="109"/>
      <c r="N654" s="109"/>
      <c r="O654" s="109"/>
      <c r="P654" s="109"/>
      <c r="Q654" s="109"/>
    </row>
    <row r="655" spans="1:17" ht="13.5" customHeight="1">
      <c r="A655" s="108"/>
      <c r="B655" s="108"/>
      <c r="C655" s="109"/>
      <c r="D655" s="109"/>
      <c r="E655" s="109"/>
      <c r="F655" s="109"/>
      <c r="G655" s="109"/>
      <c r="H655" s="109"/>
      <c r="I655" s="109"/>
      <c r="J655" s="109"/>
      <c r="K655" s="109"/>
      <c r="L655" s="109"/>
      <c r="M655" s="109"/>
      <c r="N655" s="109"/>
      <c r="O655" s="109"/>
      <c r="P655" s="109"/>
      <c r="Q655" s="109"/>
    </row>
    <row r="656" spans="1:17" ht="13.5" customHeight="1">
      <c r="A656" s="108"/>
      <c r="B656" s="108"/>
      <c r="C656" s="109"/>
      <c r="D656" s="109"/>
      <c r="E656" s="109"/>
      <c r="F656" s="109"/>
      <c r="G656" s="109"/>
      <c r="H656" s="109"/>
      <c r="I656" s="109"/>
      <c r="J656" s="109"/>
      <c r="K656" s="109"/>
      <c r="L656" s="109"/>
      <c r="M656" s="109"/>
      <c r="N656" s="109"/>
      <c r="O656" s="109"/>
      <c r="P656" s="109"/>
      <c r="Q656" s="109"/>
    </row>
    <row r="657" spans="1:17" ht="13.5" customHeight="1">
      <c r="A657" s="108"/>
      <c r="B657" s="108"/>
      <c r="C657" s="109"/>
      <c r="D657" s="109"/>
      <c r="E657" s="109"/>
      <c r="F657" s="109"/>
      <c r="G657" s="109"/>
      <c r="H657" s="109"/>
      <c r="I657" s="109"/>
      <c r="J657" s="109"/>
      <c r="K657" s="109"/>
      <c r="L657" s="109"/>
      <c r="M657" s="109"/>
      <c r="N657" s="109"/>
      <c r="O657" s="109"/>
      <c r="P657" s="109"/>
      <c r="Q657" s="109"/>
    </row>
    <row r="658" spans="1:17" ht="13.5" customHeight="1">
      <c r="A658" s="108"/>
      <c r="B658" s="108"/>
      <c r="C658" s="109"/>
      <c r="D658" s="109"/>
      <c r="E658" s="109"/>
      <c r="F658" s="109"/>
      <c r="G658" s="109"/>
      <c r="H658" s="109"/>
      <c r="I658" s="109"/>
      <c r="J658" s="109"/>
      <c r="K658" s="109"/>
      <c r="L658" s="109"/>
      <c r="M658" s="109"/>
      <c r="N658" s="109"/>
      <c r="O658" s="109"/>
      <c r="P658" s="109"/>
      <c r="Q658" s="109"/>
    </row>
    <row r="659" spans="1:17" ht="13.5" customHeight="1">
      <c r="A659" s="108"/>
      <c r="B659" s="108"/>
      <c r="C659" s="109"/>
      <c r="D659" s="109"/>
      <c r="E659" s="109"/>
      <c r="F659" s="109"/>
      <c r="G659" s="109"/>
      <c r="H659" s="109"/>
      <c r="I659" s="109"/>
      <c r="J659" s="109"/>
      <c r="K659" s="109"/>
      <c r="L659" s="109"/>
      <c r="M659" s="109"/>
      <c r="N659" s="109"/>
      <c r="O659" s="109"/>
      <c r="P659" s="109"/>
      <c r="Q659" s="109"/>
    </row>
    <row r="660" spans="1:17" ht="13.5" customHeight="1">
      <c r="A660" s="108"/>
      <c r="B660" s="108"/>
      <c r="C660" s="109"/>
      <c r="D660" s="109"/>
      <c r="E660" s="109"/>
      <c r="F660" s="109"/>
      <c r="G660" s="109"/>
      <c r="H660" s="109"/>
      <c r="I660" s="109"/>
      <c r="J660" s="109"/>
      <c r="K660" s="109"/>
      <c r="L660" s="109"/>
      <c r="M660" s="109"/>
      <c r="N660" s="109"/>
      <c r="O660" s="109"/>
      <c r="P660" s="109"/>
      <c r="Q660" s="109"/>
    </row>
    <row r="661" spans="1:17" ht="13.5" customHeight="1">
      <c r="A661" s="108"/>
      <c r="B661" s="108"/>
      <c r="C661" s="109"/>
      <c r="D661" s="109"/>
      <c r="E661" s="109"/>
      <c r="F661" s="109"/>
      <c r="G661" s="109"/>
      <c r="H661" s="109"/>
      <c r="I661" s="109"/>
      <c r="J661" s="109"/>
      <c r="K661" s="109"/>
      <c r="L661" s="109"/>
      <c r="M661" s="109"/>
      <c r="N661" s="109"/>
      <c r="O661" s="109"/>
      <c r="P661" s="109"/>
      <c r="Q661" s="109"/>
    </row>
    <row r="662" spans="1:17" ht="13.5" customHeight="1">
      <c r="A662" s="108"/>
      <c r="B662" s="108"/>
      <c r="C662" s="109"/>
      <c r="D662" s="109"/>
      <c r="E662" s="109"/>
      <c r="F662" s="109"/>
      <c r="G662" s="109"/>
      <c r="H662" s="109"/>
      <c r="I662" s="109"/>
      <c r="J662" s="109"/>
      <c r="K662" s="109"/>
      <c r="L662" s="109"/>
      <c r="M662" s="109"/>
      <c r="N662" s="109"/>
      <c r="O662" s="109"/>
      <c r="P662" s="109"/>
      <c r="Q662" s="109"/>
    </row>
    <row r="663" spans="1:17" ht="13.5" customHeight="1">
      <c r="A663" s="108"/>
      <c r="B663" s="108"/>
      <c r="C663" s="109"/>
      <c r="D663" s="109"/>
      <c r="E663" s="109"/>
      <c r="F663" s="109"/>
      <c r="G663" s="109"/>
      <c r="H663" s="109"/>
      <c r="I663" s="109"/>
      <c r="J663" s="109"/>
      <c r="K663" s="109"/>
      <c r="L663" s="109"/>
      <c r="M663" s="109"/>
      <c r="N663" s="109"/>
      <c r="O663" s="109"/>
      <c r="P663" s="109"/>
      <c r="Q663" s="109"/>
    </row>
    <row r="664" spans="1:17" ht="13.5" customHeight="1">
      <c r="A664" s="108"/>
      <c r="B664" s="108"/>
      <c r="C664" s="109"/>
      <c r="D664" s="109"/>
      <c r="E664" s="109"/>
      <c r="F664" s="109"/>
      <c r="G664" s="109"/>
      <c r="H664" s="109"/>
      <c r="I664" s="109"/>
      <c r="J664" s="109"/>
      <c r="K664" s="109"/>
      <c r="L664" s="109"/>
      <c r="M664" s="109"/>
      <c r="N664" s="109"/>
      <c r="O664" s="109"/>
      <c r="P664" s="109"/>
      <c r="Q664" s="109"/>
    </row>
    <row r="665" spans="1:17" ht="13.5" customHeight="1">
      <c r="A665" s="108"/>
      <c r="B665" s="108"/>
      <c r="C665" s="109"/>
      <c r="D665" s="109"/>
      <c r="E665" s="109"/>
      <c r="F665" s="109"/>
      <c r="G665" s="109"/>
      <c r="H665" s="109"/>
      <c r="I665" s="109"/>
      <c r="J665" s="109"/>
      <c r="K665" s="109"/>
      <c r="L665" s="109"/>
      <c r="M665" s="109"/>
      <c r="N665" s="109"/>
      <c r="O665" s="109"/>
      <c r="P665" s="109"/>
      <c r="Q665" s="109"/>
    </row>
    <row r="666" spans="1:17" ht="13.5" customHeight="1">
      <c r="A666" s="108"/>
      <c r="B666" s="108"/>
      <c r="C666" s="109"/>
      <c r="D666" s="109"/>
      <c r="E666" s="109"/>
      <c r="F666" s="109"/>
      <c r="G666" s="109"/>
      <c r="H666" s="109"/>
      <c r="I666" s="109"/>
      <c r="J666" s="109"/>
      <c r="K666" s="109"/>
      <c r="L666" s="109"/>
      <c r="M666" s="109"/>
      <c r="N666" s="109"/>
      <c r="O666" s="109"/>
      <c r="P666" s="109"/>
      <c r="Q666" s="109"/>
    </row>
    <row r="667" spans="1:17" ht="13.5" customHeight="1">
      <c r="A667" s="108"/>
      <c r="B667" s="108"/>
      <c r="C667" s="109"/>
      <c r="D667" s="109"/>
      <c r="E667" s="109"/>
      <c r="F667" s="109"/>
      <c r="G667" s="109"/>
      <c r="H667" s="109"/>
      <c r="I667" s="109"/>
      <c r="J667" s="109"/>
      <c r="K667" s="109"/>
      <c r="L667" s="109"/>
      <c r="M667" s="109"/>
      <c r="N667" s="109"/>
      <c r="O667" s="109"/>
      <c r="P667" s="109"/>
      <c r="Q667" s="109"/>
    </row>
    <row r="668" spans="1:17" ht="13.5" customHeight="1">
      <c r="A668" s="108"/>
      <c r="B668" s="108"/>
      <c r="C668" s="109"/>
      <c r="D668" s="109"/>
      <c r="E668" s="109"/>
      <c r="F668" s="109"/>
      <c r="G668" s="109"/>
      <c r="H668" s="109"/>
      <c r="I668" s="109"/>
      <c r="J668" s="109"/>
      <c r="K668" s="109"/>
      <c r="L668" s="109"/>
      <c r="M668" s="109"/>
      <c r="N668" s="109"/>
      <c r="O668" s="109"/>
      <c r="P668" s="109"/>
      <c r="Q668" s="109"/>
    </row>
    <row r="669" spans="1:17" ht="13.5" customHeight="1">
      <c r="A669" s="108"/>
      <c r="B669" s="108"/>
      <c r="C669" s="109"/>
      <c r="D669" s="109"/>
      <c r="E669" s="109"/>
      <c r="F669" s="109"/>
      <c r="G669" s="109"/>
      <c r="H669" s="109"/>
      <c r="I669" s="109"/>
      <c r="J669" s="109"/>
      <c r="K669" s="109"/>
      <c r="L669" s="109"/>
      <c r="M669" s="109"/>
      <c r="N669" s="109"/>
      <c r="O669" s="109"/>
      <c r="P669" s="109"/>
      <c r="Q669" s="109"/>
    </row>
    <row r="670" spans="1:17" ht="13.5" customHeight="1">
      <c r="A670" s="108"/>
      <c r="B670" s="108"/>
      <c r="C670" s="109"/>
      <c r="D670" s="109"/>
      <c r="E670" s="109"/>
      <c r="F670" s="109"/>
      <c r="G670" s="109"/>
      <c r="H670" s="109"/>
      <c r="I670" s="109"/>
      <c r="J670" s="109"/>
      <c r="K670" s="109"/>
      <c r="L670" s="109"/>
      <c r="M670" s="109"/>
      <c r="N670" s="109"/>
      <c r="O670" s="109"/>
      <c r="P670" s="109"/>
      <c r="Q670" s="109"/>
    </row>
    <row r="671" spans="1:17" ht="13.5" customHeight="1">
      <c r="A671" s="108"/>
      <c r="B671" s="108"/>
      <c r="C671" s="109"/>
      <c r="D671" s="109"/>
      <c r="E671" s="109"/>
      <c r="F671" s="109"/>
      <c r="G671" s="109"/>
      <c r="H671" s="109"/>
      <c r="I671" s="109"/>
      <c r="J671" s="109"/>
      <c r="K671" s="109"/>
      <c r="L671" s="109"/>
      <c r="M671" s="109"/>
      <c r="N671" s="109"/>
      <c r="O671" s="109"/>
      <c r="P671" s="109"/>
      <c r="Q671" s="109"/>
    </row>
    <row r="672" spans="1:17" ht="13.5" customHeight="1">
      <c r="A672" s="108"/>
      <c r="B672" s="108"/>
      <c r="C672" s="109"/>
      <c r="D672" s="109"/>
      <c r="E672" s="109"/>
      <c r="F672" s="109"/>
      <c r="G672" s="109"/>
      <c r="H672" s="109"/>
      <c r="I672" s="109"/>
      <c r="J672" s="109"/>
      <c r="K672" s="109"/>
      <c r="L672" s="109"/>
      <c r="M672" s="109"/>
      <c r="N672" s="109"/>
      <c r="O672" s="109"/>
      <c r="P672" s="109"/>
      <c r="Q672" s="109"/>
    </row>
    <row r="673" spans="1:17" ht="13.5" customHeight="1">
      <c r="A673" s="108"/>
      <c r="B673" s="108"/>
      <c r="C673" s="109"/>
      <c r="D673" s="109"/>
      <c r="E673" s="109"/>
      <c r="F673" s="109"/>
      <c r="G673" s="109"/>
      <c r="H673" s="109"/>
      <c r="I673" s="109"/>
      <c r="J673" s="109"/>
      <c r="K673" s="109"/>
      <c r="L673" s="109"/>
      <c r="M673" s="109"/>
      <c r="N673" s="109"/>
      <c r="O673" s="109"/>
      <c r="P673" s="109"/>
      <c r="Q673" s="109"/>
    </row>
    <row r="674" spans="1:17" ht="13.5" customHeight="1">
      <c r="A674" s="108"/>
      <c r="B674" s="108"/>
      <c r="C674" s="109"/>
      <c r="D674" s="109"/>
      <c r="E674" s="109"/>
      <c r="F674" s="109"/>
      <c r="G674" s="109"/>
      <c r="H674" s="109"/>
      <c r="I674" s="109"/>
      <c r="J674" s="109"/>
      <c r="K674" s="109"/>
      <c r="L674" s="109"/>
      <c r="M674" s="109"/>
      <c r="N674" s="109"/>
      <c r="O674" s="109"/>
      <c r="P674" s="109"/>
      <c r="Q674" s="109"/>
    </row>
    <row r="675" spans="1:17" ht="13.5" customHeight="1">
      <c r="A675" s="108"/>
      <c r="B675" s="108"/>
      <c r="C675" s="109"/>
      <c r="D675" s="109"/>
      <c r="E675" s="109"/>
      <c r="F675" s="109"/>
      <c r="G675" s="109"/>
      <c r="H675" s="109"/>
      <c r="I675" s="109"/>
      <c r="J675" s="109"/>
      <c r="K675" s="109"/>
      <c r="L675" s="109"/>
      <c r="M675" s="109"/>
      <c r="N675" s="109"/>
      <c r="O675" s="109"/>
      <c r="P675" s="109"/>
      <c r="Q675" s="109"/>
    </row>
    <row r="676" spans="1:17" ht="13.5" customHeight="1">
      <c r="A676" s="108"/>
      <c r="B676" s="108"/>
      <c r="C676" s="109"/>
      <c r="D676" s="109"/>
      <c r="E676" s="109"/>
      <c r="F676" s="109"/>
      <c r="G676" s="109"/>
      <c r="H676" s="109"/>
      <c r="I676" s="109"/>
      <c r="J676" s="109"/>
      <c r="K676" s="109"/>
      <c r="L676" s="109"/>
      <c r="M676" s="109"/>
      <c r="N676" s="109"/>
      <c r="O676" s="109"/>
      <c r="P676" s="109"/>
      <c r="Q676" s="109"/>
    </row>
    <row r="677" spans="1:17" ht="13.5" customHeight="1">
      <c r="A677" s="108"/>
      <c r="B677" s="108"/>
      <c r="C677" s="109"/>
      <c r="D677" s="109"/>
      <c r="E677" s="109"/>
      <c r="F677" s="109"/>
      <c r="G677" s="109"/>
      <c r="H677" s="109"/>
      <c r="I677" s="109"/>
      <c r="J677" s="109"/>
      <c r="K677" s="109"/>
      <c r="L677" s="109"/>
      <c r="M677" s="109"/>
      <c r="N677" s="109"/>
      <c r="O677" s="109"/>
      <c r="P677" s="109"/>
      <c r="Q677" s="109"/>
    </row>
    <row r="678" spans="1:17" ht="13.5" customHeight="1">
      <c r="A678" s="108"/>
      <c r="B678" s="108"/>
      <c r="C678" s="109"/>
      <c r="D678" s="109"/>
      <c r="E678" s="109"/>
      <c r="F678" s="109"/>
      <c r="G678" s="109"/>
      <c r="H678" s="109"/>
      <c r="I678" s="109"/>
      <c r="J678" s="109"/>
      <c r="K678" s="109"/>
      <c r="L678" s="109"/>
      <c r="M678" s="109"/>
      <c r="N678" s="109"/>
      <c r="O678" s="109"/>
      <c r="P678" s="109"/>
      <c r="Q678" s="109"/>
    </row>
    <row r="679" spans="1:17" ht="13.5" customHeight="1">
      <c r="A679" s="108"/>
      <c r="B679" s="108"/>
      <c r="C679" s="109"/>
      <c r="D679" s="109"/>
      <c r="E679" s="109"/>
      <c r="F679" s="109"/>
      <c r="G679" s="109"/>
      <c r="H679" s="109"/>
      <c r="I679" s="109"/>
      <c r="J679" s="109"/>
      <c r="K679" s="109"/>
      <c r="L679" s="109"/>
      <c r="M679" s="109"/>
      <c r="N679" s="109"/>
      <c r="O679" s="109"/>
      <c r="P679" s="109"/>
      <c r="Q679" s="109"/>
    </row>
    <row r="680" spans="1:17" ht="13.5" customHeight="1">
      <c r="A680" s="108"/>
      <c r="B680" s="108"/>
      <c r="C680" s="109"/>
      <c r="D680" s="109"/>
      <c r="E680" s="109"/>
      <c r="F680" s="109"/>
      <c r="G680" s="109"/>
      <c r="H680" s="109"/>
      <c r="I680" s="109"/>
      <c r="J680" s="109"/>
      <c r="K680" s="109"/>
      <c r="L680" s="109"/>
      <c r="M680" s="109"/>
      <c r="N680" s="109"/>
      <c r="O680" s="109"/>
      <c r="P680" s="109"/>
      <c r="Q680" s="109"/>
    </row>
    <row r="681" spans="1:17" ht="13.5" customHeight="1">
      <c r="A681" s="108"/>
      <c r="B681" s="108"/>
      <c r="C681" s="109"/>
      <c r="D681" s="109"/>
      <c r="E681" s="109"/>
      <c r="F681" s="109"/>
      <c r="G681" s="109"/>
      <c r="H681" s="109"/>
      <c r="I681" s="109"/>
      <c r="J681" s="109"/>
      <c r="K681" s="109"/>
      <c r="L681" s="109"/>
      <c r="M681" s="109"/>
      <c r="N681" s="109"/>
      <c r="O681" s="109"/>
      <c r="P681" s="109"/>
      <c r="Q681" s="109"/>
    </row>
    <row r="682" spans="1:17" ht="13.5" customHeight="1">
      <c r="A682" s="108"/>
      <c r="B682" s="108"/>
      <c r="C682" s="109"/>
      <c r="D682" s="109"/>
      <c r="E682" s="109"/>
      <c r="F682" s="109"/>
      <c r="G682" s="109"/>
      <c r="H682" s="109"/>
      <c r="I682" s="109"/>
      <c r="J682" s="109"/>
      <c r="K682" s="109"/>
      <c r="L682" s="109"/>
      <c r="M682" s="109"/>
      <c r="N682" s="109"/>
      <c r="O682" s="109"/>
      <c r="P682" s="109"/>
      <c r="Q682" s="109"/>
    </row>
    <row r="683" spans="1:17" ht="13.5" customHeight="1">
      <c r="A683" s="108"/>
      <c r="B683" s="108"/>
      <c r="C683" s="109"/>
      <c r="D683" s="109"/>
      <c r="E683" s="109"/>
      <c r="F683" s="109"/>
      <c r="G683" s="109"/>
      <c r="H683" s="109"/>
      <c r="I683" s="109"/>
      <c r="J683" s="109"/>
      <c r="K683" s="109"/>
      <c r="L683" s="109"/>
      <c r="M683" s="109"/>
      <c r="N683" s="109"/>
      <c r="O683" s="109"/>
      <c r="P683" s="109"/>
      <c r="Q683" s="109"/>
    </row>
    <row r="684" spans="1:17" ht="13.5" customHeight="1">
      <c r="A684" s="108"/>
      <c r="B684" s="108"/>
      <c r="C684" s="109"/>
      <c r="D684" s="109"/>
      <c r="E684" s="109"/>
      <c r="F684" s="109"/>
      <c r="G684" s="109"/>
      <c r="H684" s="109"/>
      <c r="I684" s="109"/>
      <c r="J684" s="109"/>
      <c r="K684" s="109"/>
      <c r="L684" s="109"/>
      <c r="M684" s="109"/>
      <c r="N684" s="109"/>
      <c r="O684" s="109"/>
      <c r="P684" s="109"/>
      <c r="Q684" s="109"/>
    </row>
    <row r="685" spans="1:17" ht="13.5" customHeight="1">
      <c r="A685" s="108"/>
      <c r="B685" s="108"/>
      <c r="C685" s="109"/>
      <c r="D685" s="109"/>
      <c r="E685" s="109"/>
      <c r="F685" s="109"/>
      <c r="G685" s="109"/>
      <c r="H685" s="109"/>
      <c r="I685" s="109"/>
      <c r="J685" s="109"/>
      <c r="K685" s="109"/>
      <c r="L685" s="109"/>
      <c r="M685" s="109"/>
      <c r="N685" s="109"/>
      <c r="O685" s="109"/>
      <c r="P685" s="109"/>
      <c r="Q685" s="109"/>
    </row>
    <row r="686" spans="1:17" ht="13.5" customHeight="1">
      <c r="A686" s="108"/>
      <c r="B686" s="108"/>
      <c r="C686" s="109"/>
      <c r="D686" s="109"/>
      <c r="E686" s="109"/>
      <c r="F686" s="109"/>
      <c r="G686" s="109"/>
      <c r="H686" s="109"/>
      <c r="I686" s="109"/>
      <c r="J686" s="109"/>
      <c r="K686" s="109"/>
      <c r="L686" s="109"/>
      <c r="M686" s="109"/>
      <c r="N686" s="109"/>
      <c r="O686" s="109"/>
      <c r="P686" s="109"/>
      <c r="Q686" s="109"/>
    </row>
    <row r="687" spans="1:17" ht="13.5" customHeight="1">
      <c r="A687" s="108"/>
      <c r="B687" s="108"/>
      <c r="C687" s="109"/>
      <c r="D687" s="109"/>
      <c r="E687" s="109"/>
      <c r="F687" s="109"/>
      <c r="G687" s="109"/>
      <c r="H687" s="109"/>
      <c r="I687" s="109"/>
      <c r="J687" s="109"/>
      <c r="K687" s="109"/>
      <c r="L687" s="109"/>
      <c r="M687" s="109"/>
      <c r="N687" s="109"/>
      <c r="O687" s="109"/>
      <c r="P687" s="109"/>
      <c r="Q687" s="109"/>
    </row>
    <row r="688" spans="1:17" ht="13.5" customHeight="1">
      <c r="A688" s="108"/>
      <c r="B688" s="108"/>
      <c r="C688" s="109"/>
      <c r="D688" s="109"/>
      <c r="E688" s="109"/>
      <c r="F688" s="109"/>
      <c r="G688" s="109"/>
      <c r="H688" s="109"/>
      <c r="I688" s="109"/>
      <c r="J688" s="109"/>
      <c r="K688" s="109"/>
      <c r="L688" s="109"/>
      <c r="M688" s="109"/>
      <c r="N688" s="109"/>
      <c r="O688" s="109"/>
      <c r="P688" s="109"/>
      <c r="Q688" s="109"/>
    </row>
    <row r="689" spans="1:17" ht="13.5" customHeight="1">
      <c r="A689" s="108"/>
      <c r="B689" s="108"/>
      <c r="C689" s="109"/>
      <c r="D689" s="109"/>
      <c r="E689" s="109"/>
      <c r="F689" s="109"/>
      <c r="G689" s="109"/>
      <c r="H689" s="109"/>
      <c r="I689" s="109"/>
      <c r="J689" s="109"/>
      <c r="K689" s="109"/>
      <c r="L689" s="109"/>
      <c r="M689" s="109"/>
      <c r="N689" s="109"/>
      <c r="O689" s="109"/>
      <c r="P689" s="109"/>
      <c r="Q689" s="109"/>
    </row>
    <row r="690" spans="1:17" ht="13.5" customHeight="1">
      <c r="A690" s="108"/>
      <c r="B690" s="108"/>
      <c r="C690" s="109"/>
      <c r="D690" s="109"/>
      <c r="E690" s="109"/>
      <c r="F690" s="109"/>
      <c r="G690" s="109"/>
      <c r="H690" s="109"/>
      <c r="I690" s="109"/>
      <c r="J690" s="109"/>
      <c r="K690" s="109"/>
      <c r="L690" s="109"/>
      <c r="M690" s="109"/>
      <c r="N690" s="109"/>
      <c r="O690" s="109"/>
      <c r="P690" s="109"/>
      <c r="Q690" s="109"/>
    </row>
    <row r="691" spans="1:17" ht="13.5" customHeight="1">
      <c r="A691" s="108"/>
      <c r="B691" s="108"/>
      <c r="C691" s="109"/>
      <c r="D691" s="109"/>
      <c r="E691" s="109"/>
      <c r="F691" s="109"/>
      <c r="G691" s="109"/>
      <c r="H691" s="109"/>
      <c r="I691" s="109"/>
      <c r="J691" s="109"/>
      <c r="K691" s="109"/>
      <c r="L691" s="109"/>
      <c r="M691" s="109"/>
      <c r="N691" s="109"/>
      <c r="O691" s="109"/>
      <c r="P691" s="109"/>
      <c r="Q691" s="109"/>
    </row>
    <row r="692" spans="1:17" ht="13.5" customHeight="1">
      <c r="A692" s="108"/>
      <c r="B692" s="108"/>
      <c r="C692" s="109"/>
      <c r="D692" s="109"/>
      <c r="E692" s="109"/>
      <c r="F692" s="109"/>
      <c r="G692" s="109"/>
      <c r="H692" s="109"/>
      <c r="I692" s="109"/>
      <c r="J692" s="109"/>
      <c r="K692" s="109"/>
      <c r="L692" s="109"/>
      <c r="M692" s="109"/>
      <c r="N692" s="109"/>
      <c r="O692" s="109"/>
      <c r="P692" s="109"/>
      <c r="Q692" s="109"/>
    </row>
    <row r="693" spans="1:17" ht="13.5" customHeight="1">
      <c r="A693" s="108"/>
      <c r="B693" s="108"/>
      <c r="C693" s="109"/>
      <c r="D693" s="109"/>
      <c r="E693" s="109"/>
      <c r="F693" s="109"/>
      <c r="G693" s="109"/>
      <c r="H693" s="109"/>
      <c r="I693" s="109"/>
      <c r="J693" s="109"/>
      <c r="K693" s="109"/>
      <c r="L693" s="109"/>
      <c r="M693" s="109"/>
      <c r="N693" s="109"/>
      <c r="O693" s="109"/>
      <c r="P693" s="109"/>
      <c r="Q693" s="109"/>
    </row>
    <row r="694" spans="1:17" ht="13.5" customHeight="1">
      <c r="A694" s="108"/>
      <c r="B694" s="108"/>
      <c r="C694" s="109"/>
      <c r="D694" s="109"/>
      <c r="E694" s="109"/>
      <c r="F694" s="109"/>
      <c r="G694" s="109"/>
      <c r="H694" s="109"/>
      <c r="I694" s="109"/>
      <c r="J694" s="109"/>
      <c r="K694" s="109"/>
      <c r="L694" s="109"/>
      <c r="M694" s="109"/>
      <c r="N694" s="109"/>
      <c r="O694" s="109"/>
      <c r="P694" s="109"/>
      <c r="Q694" s="109"/>
    </row>
    <row r="695" spans="1:17" ht="13.5" customHeight="1">
      <c r="A695" s="108"/>
      <c r="B695" s="108"/>
      <c r="C695" s="109"/>
      <c r="D695" s="109"/>
      <c r="E695" s="109"/>
      <c r="F695" s="109"/>
      <c r="G695" s="109"/>
      <c r="H695" s="109"/>
      <c r="I695" s="109"/>
      <c r="J695" s="109"/>
      <c r="K695" s="109"/>
      <c r="L695" s="109"/>
      <c r="M695" s="109"/>
      <c r="N695" s="109"/>
      <c r="O695" s="109"/>
      <c r="P695" s="109"/>
      <c r="Q695" s="109"/>
    </row>
    <row r="696" spans="1:17" ht="13.5" customHeight="1">
      <c r="A696" s="108"/>
      <c r="B696" s="108"/>
      <c r="C696" s="109"/>
      <c r="D696" s="109"/>
      <c r="E696" s="109"/>
      <c r="F696" s="109"/>
      <c r="G696" s="109"/>
      <c r="H696" s="109"/>
      <c r="I696" s="109"/>
      <c r="J696" s="109"/>
      <c r="K696" s="109"/>
      <c r="L696" s="109"/>
      <c r="M696" s="109"/>
      <c r="N696" s="109"/>
      <c r="O696" s="109"/>
      <c r="P696" s="109"/>
      <c r="Q696" s="109"/>
    </row>
    <row r="697" spans="1:17" ht="13.5" customHeight="1">
      <c r="A697" s="108"/>
      <c r="B697" s="108"/>
      <c r="C697" s="109"/>
      <c r="D697" s="109"/>
      <c r="E697" s="109"/>
      <c r="F697" s="109"/>
      <c r="G697" s="109"/>
      <c r="H697" s="109"/>
      <c r="I697" s="109"/>
      <c r="J697" s="109"/>
      <c r="K697" s="109"/>
      <c r="L697" s="109"/>
      <c r="M697" s="109"/>
      <c r="N697" s="109"/>
      <c r="O697" s="109"/>
      <c r="P697" s="109"/>
      <c r="Q697" s="109"/>
    </row>
    <row r="698" spans="1:17" ht="13.5" customHeight="1">
      <c r="A698" s="108"/>
      <c r="B698" s="108"/>
      <c r="C698" s="109"/>
      <c r="D698" s="109"/>
      <c r="E698" s="109"/>
      <c r="F698" s="109"/>
      <c r="G698" s="109"/>
      <c r="H698" s="109"/>
      <c r="I698" s="109"/>
      <c r="J698" s="109"/>
      <c r="K698" s="109"/>
      <c r="L698" s="109"/>
      <c r="M698" s="109"/>
      <c r="N698" s="109"/>
      <c r="O698" s="109"/>
      <c r="P698" s="109"/>
      <c r="Q698" s="109"/>
    </row>
    <row r="699" spans="1:17" ht="13.5" customHeight="1">
      <c r="A699" s="108"/>
      <c r="B699" s="108"/>
      <c r="C699" s="109"/>
      <c r="D699" s="109"/>
      <c r="E699" s="109"/>
      <c r="F699" s="109"/>
      <c r="G699" s="109"/>
      <c r="H699" s="109"/>
      <c r="I699" s="109"/>
      <c r="J699" s="109"/>
      <c r="K699" s="109"/>
      <c r="L699" s="109"/>
      <c r="M699" s="109"/>
      <c r="N699" s="109"/>
      <c r="O699" s="109"/>
      <c r="P699" s="109"/>
      <c r="Q699" s="109"/>
    </row>
    <row r="700" spans="1:17" ht="13.5" customHeight="1">
      <c r="A700" s="108"/>
      <c r="B700" s="108"/>
      <c r="C700" s="109"/>
      <c r="D700" s="109"/>
      <c r="E700" s="109"/>
      <c r="F700" s="109"/>
      <c r="G700" s="109"/>
      <c r="H700" s="109"/>
      <c r="I700" s="109"/>
      <c r="J700" s="109"/>
      <c r="K700" s="109"/>
      <c r="L700" s="109"/>
      <c r="M700" s="109"/>
      <c r="N700" s="109"/>
      <c r="O700" s="109"/>
      <c r="P700" s="109"/>
      <c r="Q700" s="109"/>
    </row>
    <row r="701" spans="1:17" ht="13.5" customHeight="1">
      <c r="A701" s="108"/>
      <c r="B701" s="108"/>
      <c r="C701" s="109"/>
      <c r="D701" s="109"/>
      <c r="E701" s="109"/>
      <c r="F701" s="109"/>
      <c r="G701" s="109"/>
      <c r="H701" s="109"/>
      <c r="I701" s="109"/>
      <c r="J701" s="109"/>
      <c r="K701" s="109"/>
      <c r="L701" s="109"/>
      <c r="M701" s="109"/>
      <c r="N701" s="109"/>
      <c r="O701" s="109"/>
      <c r="P701" s="109"/>
      <c r="Q701" s="109"/>
    </row>
    <row r="702" spans="1:17" ht="13.5" customHeight="1">
      <c r="A702" s="108"/>
      <c r="B702" s="108"/>
      <c r="C702" s="109"/>
      <c r="D702" s="109"/>
      <c r="E702" s="109"/>
      <c r="F702" s="109"/>
      <c r="G702" s="109"/>
      <c r="H702" s="109"/>
      <c r="I702" s="109"/>
      <c r="J702" s="109"/>
      <c r="K702" s="109"/>
      <c r="L702" s="109"/>
      <c r="M702" s="109"/>
      <c r="N702" s="109"/>
      <c r="O702" s="109"/>
      <c r="P702" s="109"/>
      <c r="Q702" s="109"/>
    </row>
    <row r="703" spans="1:17" ht="13.5" customHeight="1">
      <c r="A703" s="108"/>
      <c r="B703" s="108"/>
      <c r="C703" s="109"/>
      <c r="D703" s="109"/>
      <c r="E703" s="109"/>
      <c r="F703" s="109"/>
      <c r="G703" s="109"/>
      <c r="H703" s="109"/>
      <c r="I703" s="109"/>
      <c r="J703" s="109"/>
      <c r="K703" s="109"/>
      <c r="L703" s="109"/>
      <c r="M703" s="109"/>
      <c r="N703" s="109"/>
      <c r="O703" s="109"/>
      <c r="P703" s="109"/>
      <c r="Q703" s="109"/>
    </row>
    <row r="704" spans="1:17" ht="13.5" customHeight="1">
      <c r="A704" s="108"/>
      <c r="B704" s="108"/>
      <c r="C704" s="109"/>
      <c r="D704" s="109"/>
      <c r="E704" s="109"/>
      <c r="F704" s="109"/>
      <c r="G704" s="109"/>
      <c r="H704" s="109"/>
      <c r="I704" s="109"/>
      <c r="J704" s="109"/>
      <c r="K704" s="109"/>
      <c r="L704" s="109"/>
      <c r="M704" s="109"/>
      <c r="N704" s="109"/>
      <c r="O704" s="109"/>
      <c r="P704" s="109"/>
      <c r="Q704" s="109"/>
    </row>
    <row r="705" spans="1:17" ht="13.5" customHeight="1">
      <c r="A705" s="108"/>
      <c r="B705" s="108"/>
      <c r="C705" s="109"/>
      <c r="D705" s="109"/>
      <c r="E705" s="109"/>
      <c r="F705" s="109"/>
      <c r="G705" s="109"/>
      <c r="H705" s="109"/>
      <c r="I705" s="109"/>
      <c r="J705" s="109"/>
      <c r="K705" s="109"/>
      <c r="L705" s="109"/>
      <c r="M705" s="109"/>
      <c r="N705" s="109"/>
      <c r="O705" s="109"/>
      <c r="P705" s="109"/>
      <c r="Q705" s="109"/>
    </row>
    <row r="706" spans="1:17" ht="13.5" customHeight="1">
      <c r="A706" s="108"/>
      <c r="B706" s="108"/>
      <c r="C706" s="109"/>
      <c r="D706" s="109"/>
      <c r="E706" s="109"/>
      <c r="F706" s="109"/>
      <c r="G706" s="109"/>
      <c r="H706" s="109"/>
      <c r="I706" s="109"/>
      <c r="J706" s="109"/>
      <c r="K706" s="109"/>
      <c r="L706" s="109"/>
      <c r="M706" s="109"/>
      <c r="N706" s="109"/>
      <c r="O706" s="109"/>
      <c r="P706" s="109"/>
      <c r="Q706" s="109"/>
    </row>
    <row r="707" spans="1:17" ht="13.5" customHeight="1">
      <c r="A707" s="108"/>
      <c r="B707" s="108"/>
      <c r="C707" s="109"/>
      <c r="D707" s="109"/>
      <c r="E707" s="109"/>
      <c r="F707" s="109"/>
      <c r="G707" s="109"/>
      <c r="H707" s="109"/>
      <c r="I707" s="109"/>
      <c r="J707" s="109"/>
      <c r="K707" s="109"/>
      <c r="L707" s="109"/>
      <c r="M707" s="109"/>
      <c r="N707" s="109"/>
      <c r="O707" s="109"/>
      <c r="P707" s="109"/>
      <c r="Q707" s="109"/>
    </row>
    <row r="708" spans="1:17" ht="13.5" customHeight="1">
      <c r="A708" s="108"/>
      <c r="B708" s="108"/>
      <c r="C708" s="109"/>
      <c r="D708" s="109"/>
      <c r="E708" s="109"/>
      <c r="F708" s="109"/>
      <c r="G708" s="109"/>
      <c r="H708" s="109"/>
      <c r="I708" s="109"/>
      <c r="J708" s="109"/>
      <c r="K708" s="109"/>
      <c r="L708" s="109"/>
      <c r="M708" s="109"/>
      <c r="N708" s="109"/>
      <c r="O708" s="109"/>
      <c r="P708" s="109"/>
      <c r="Q708" s="109"/>
    </row>
    <row r="709" spans="1:17" ht="13.5" customHeight="1">
      <c r="A709" s="108"/>
      <c r="B709" s="108"/>
      <c r="C709" s="109"/>
      <c r="D709" s="109"/>
      <c r="E709" s="109"/>
      <c r="F709" s="109"/>
      <c r="G709" s="109"/>
      <c r="H709" s="109"/>
      <c r="I709" s="109"/>
      <c r="J709" s="109"/>
      <c r="K709" s="109"/>
      <c r="L709" s="109"/>
      <c r="M709" s="109"/>
      <c r="N709" s="109"/>
      <c r="O709" s="109"/>
      <c r="P709" s="109"/>
      <c r="Q709" s="109"/>
    </row>
    <row r="710" spans="1:17" ht="13.5" customHeight="1">
      <c r="A710" s="108"/>
      <c r="B710" s="108"/>
      <c r="C710" s="109"/>
      <c r="D710" s="109"/>
      <c r="E710" s="109"/>
      <c r="F710" s="109"/>
      <c r="G710" s="109"/>
      <c r="H710" s="109"/>
      <c r="I710" s="109"/>
      <c r="J710" s="109"/>
      <c r="K710" s="109"/>
      <c r="L710" s="109"/>
      <c r="M710" s="109"/>
      <c r="N710" s="109"/>
      <c r="O710" s="109"/>
      <c r="P710" s="109"/>
      <c r="Q710" s="109"/>
    </row>
    <row r="711" spans="1:17" ht="13.5" customHeight="1">
      <c r="A711" s="108"/>
      <c r="B711" s="108"/>
      <c r="C711" s="109"/>
      <c r="D711" s="109"/>
      <c r="E711" s="109"/>
      <c r="F711" s="109"/>
      <c r="G711" s="109"/>
      <c r="H711" s="109"/>
      <c r="I711" s="109"/>
      <c r="J711" s="109"/>
      <c r="K711" s="109"/>
      <c r="L711" s="109"/>
      <c r="M711" s="109"/>
      <c r="N711" s="109"/>
      <c r="O711" s="109"/>
      <c r="P711" s="109"/>
      <c r="Q711" s="109"/>
    </row>
    <row r="712" spans="1:17" ht="13.5" customHeight="1">
      <c r="A712" s="108"/>
      <c r="B712" s="108"/>
      <c r="C712" s="109"/>
      <c r="D712" s="109"/>
      <c r="E712" s="109"/>
      <c r="F712" s="109"/>
      <c r="G712" s="109"/>
      <c r="H712" s="109"/>
      <c r="I712" s="109"/>
      <c r="J712" s="109"/>
      <c r="K712" s="109"/>
      <c r="L712" s="109"/>
      <c r="M712" s="109"/>
      <c r="N712" s="109"/>
      <c r="O712" s="109"/>
      <c r="P712" s="109"/>
      <c r="Q712" s="109"/>
    </row>
    <row r="713" spans="1:17" ht="13.5" customHeight="1">
      <c r="A713" s="108"/>
      <c r="B713" s="108"/>
      <c r="C713" s="109"/>
      <c r="D713" s="109"/>
      <c r="E713" s="109"/>
      <c r="F713" s="109"/>
      <c r="G713" s="109"/>
      <c r="H713" s="109"/>
      <c r="I713" s="109"/>
      <c r="J713" s="109"/>
      <c r="K713" s="109"/>
      <c r="L713" s="109"/>
      <c r="M713" s="109"/>
      <c r="N713" s="109"/>
      <c r="O713" s="109"/>
      <c r="P713" s="109"/>
      <c r="Q713" s="109"/>
    </row>
    <row r="714" spans="1:17" ht="13.5" customHeight="1">
      <c r="A714" s="108"/>
      <c r="B714" s="108"/>
      <c r="C714" s="109"/>
      <c r="D714" s="109"/>
      <c r="E714" s="109"/>
      <c r="F714" s="109"/>
      <c r="G714" s="109"/>
      <c r="H714" s="109"/>
      <c r="I714" s="109"/>
      <c r="J714" s="109"/>
      <c r="K714" s="109"/>
      <c r="L714" s="109"/>
      <c r="M714" s="109"/>
      <c r="N714" s="109"/>
      <c r="O714" s="109"/>
      <c r="P714" s="109"/>
      <c r="Q714" s="109"/>
    </row>
    <row r="715" spans="1:17" ht="13.5" customHeight="1">
      <c r="A715" s="108"/>
      <c r="B715" s="108"/>
      <c r="C715" s="109"/>
      <c r="D715" s="109"/>
      <c r="E715" s="109"/>
      <c r="F715" s="109"/>
      <c r="G715" s="109"/>
      <c r="H715" s="109"/>
      <c r="I715" s="109"/>
      <c r="J715" s="109"/>
      <c r="K715" s="109"/>
      <c r="L715" s="109"/>
      <c r="M715" s="109"/>
      <c r="N715" s="109"/>
      <c r="O715" s="109"/>
      <c r="P715" s="109"/>
      <c r="Q715" s="109"/>
    </row>
    <row r="716" spans="1:17" ht="13.5" customHeight="1">
      <c r="A716" s="108"/>
      <c r="B716" s="108"/>
      <c r="C716" s="109"/>
      <c r="D716" s="109"/>
      <c r="E716" s="109"/>
      <c r="F716" s="109"/>
      <c r="G716" s="109"/>
      <c r="H716" s="109"/>
      <c r="I716" s="109"/>
      <c r="J716" s="109"/>
      <c r="K716" s="109"/>
      <c r="L716" s="109"/>
      <c r="M716" s="109"/>
      <c r="N716" s="109"/>
      <c r="O716" s="109"/>
      <c r="P716" s="109"/>
      <c r="Q716" s="109"/>
    </row>
    <row r="717" spans="1:17" ht="13.5" customHeight="1">
      <c r="A717" s="108"/>
      <c r="B717" s="108"/>
      <c r="C717" s="109"/>
      <c r="D717" s="109"/>
      <c r="E717" s="109"/>
      <c r="F717" s="109"/>
      <c r="G717" s="109"/>
      <c r="H717" s="109"/>
      <c r="I717" s="109"/>
      <c r="J717" s="109"/>
      <c r="K717" s="109"/>
      <c r="L717" s="109"/>
      <c r="M717" s="109"/>
      <c r="N717" s="109"/>
      <c r="O717" s="109"/>
      <c r="P717" s="109"/>
      <c r="Q717" s="109"/>
    </row>
    <row r="718" spans="1:17" ht="13.5" customHeight="1">
      <c r="A718" s="108"/>
      <c r="B718" s="108"/>
      <c r="C718" s="109"/>
      <c r="D718" s="109"/>
      <c r="E718" s="109"/>
      <c r="F718" s="109"/>
      <c r="G718" s="109"/>
      <c r="H718" s="109"/>
      <c r="I718" s="109"/>
      <c r="J718" s="109"/>
      <c r="K718" s="109"/>
      <c r="L718" s="109"/>
      <c r="M718" s="109"/>
      <c r="N718" s="109"/>
      <c r="O718" s="109"/>
      <c r="P718" s="109"/>
      <c r="Q718" s="109"/>
    </row>
    <row r="719" spans="1:17" ht="13.5" customHeight="1">
      <c r="A719" s="108"/>
      <c r="B719" s="108"/>
      <c r="C719" s="109"/>
      <c r="D719" s="109"/>
      <c r="E719" s="109"/>
      <c r="F719" s="109"/>
      <c r="G719" s="109"/>
      <c r="H719" s="109"/>
      <c r="I719" s="109"/>
      <c r="J719" s="109"/>
      <c r="K719" s="109"/>
      <c r="L719" s="109"/>
      <c r="M719" s="109"/>
      <c r="N719" s="109"/>
      <c r="O719" s="109"/>
      <c r="P719" s="109"/>
      <c r="Q719" s="109"/>
    </row>
    <row r="720" spans="1:17" ht="13.5" customHeight="1">
      <c r="A720" s="108"/>
      <c r="B720" s="108"/>
      <c r="C720" s="109"/>
      <c r="D720" s="109"/>
      <c r="E720" s="109"/>
      <c r="F720" s="109"/>
      <c r="G720" s="109"/>
      <c r="H720" s="109"/>
      <c r="I720" s="109"/>
      <c r="J720" s="109"/>
      <c r="K720" s="109"/>
      <c r="L720" s="109"/>
      <c r="M720" s="109"/>
      <c r="N720" s="109"/>
      <c r="O720" s="109"/>
      <c r="P720" s="109"/>
      <c r="Q720" s="109"/>
    </row>
    <row r="721" spans="1:17" ht="13.5" customHeight="1">
      <c r="A721" s="108"/>
      <c r="B721" s="108"/>
      <c r="C721" s="109"/>
      <c r="D721" s="109"/>
      <c r="E721" s="109"/>
      <c r="F721" s="109"/>
      <c r="G721" s="109"/>
      <c r="H721" s="109"/>
      <c r="I721" s="109"/>
      <c r="J721" s="109"/>
      <c r="K721" s="109"/>
      <c r="L721" s="109"/>
      <c r="M721" s="109"/>
      <c r="N721" s="109"/>
      <c r="O721" s="109"/>
      <c r="P721" s="109"/>
      <c r="Q721" s="109"/>
    </row>
    <row r="722" spans="1:17" ht="13.5" customHeight="1">
      <c r="A722" s="108"/>
      <c r="B722" s="108"/>
      <c r="C722" s="109"/>
      <c r="D722" s="109"/>
      <c r="E722" s="109"/>
      <c r="F722" s="109"/>
      <c r="G722" s="109"/>
      <c r="H722" s="109"/>
      <c r="I722" s="109"/>
      <c r="J722" s="109"/>
      <c r="K722" s="109"/>
      <c r="L722" s="109"/>
      <c r="M722" s="109"/>
      <c r="N722" s="109"/>
      <c r="O722" s="109"/>
      <c r="P722" s="109"/>
      <c r="Q722" s="109"/>
    </row>
    <row r="723" spans="1:17" ht="13.5" customHeight="1">
      <c r="A723" s="108"/>
      <c r="B723" s="108"/>
      <c r="C723" s="109"/>
      <c r="D723" s="109"/>
      <c r="E723" s="109"/>
      <c r="F723" s="109"/>
      <c r="G723" s="109"/>
      <c r="H723" s="109"/>
      <c r="I723" s="109"/>
      <c r="J723" s="109"/>
      <c r="K723" s="109"/>
      <c r="L723" s="109"/>
      <c r="M723" s="109"/>
      <c r="N723" s="109"/>
      <c r="O723" s="109"/>
      <c r="P723" s="109"/>
      <c r="Q723" s="109"/>
    </row>
    <row r="724" spans="1:17" ht="13.5" customHeight="1">
      <c r="A724" s="108"/>
      <c r="B724" s="108"/>
      <c r="C724" s="109"/>
      <c r="D724" s="109"/>
      <c r="E724" s="109"/>
      <c r="F724" s="109"/>
      <c r="G724" s="109"/>
      <c r="H724" s="109"/>
      <c r="I724" s="109"/>
      <c r="J724" s="109"/>
      <c r="K724" s="109"/>
      <c r="L724" s="109"/>
      <c r="M724" s="109"/>
      <c r="N724" s="109"/>
      <c r="O724" s="109"/>
      <c r="P724" s="109"/>
      <c r="Q724" s="109"/>
    </row>
    <row r="725" spans="1:17" ht="13.5" customHeight="1">
      <c r="A725" s="108"/>
      <c r="B725" s="108"/>
      <c r="C725" s="109"/>
      <c r="D725" s="109"/>
      <c r="E725" s="109"/>
      <c r="F725" s="109"/>
      <c r="G725" s="109"/>
      <c r="H725" s="109"/>
      <c r="I725" s="109"/>
      <c r="J725" s="109"/>
      <c r="K725" s="109"/>
      <c r="L725" s="109"/>
      <c r="M725" s="109"/>
      <c r="N725" s="109"/>
      <c r="O725" s="109"/>
      <c r="P725" s="109"/>
      <c r="Q725" s="109"/>
    </row>
    <row r="726" spans="1:17" ht="13.5" customHeight="1">
      <c r="A726" s="108"/>
      <c r="B726" s="108"/>
      <c r="C726" s="109"/>
      <c r="D726" s="109"/>
      <c r="E726" s="109"/>
      <c r="F726" s="109"/>
      <c r="G726" s="109"/>
      <c r="H726" s="109"/>
      <c r="I726" s="109"/>
      <c r="J726" s="109"/>
      <c r="K726" s="109"/>
      <c r="L726" s="109"/>
      <c r="M726" s="109"/>
      <c r="N726" s="109"/>
      <c r="O726" s="109"/>
      <c r="P726" s="109"/>
      <c r="Q726" s="109"/>
    </row>
    <row r="727" spans="1:17" ht="13.5" customHeight="1">
      <c r="A727" s="108"/>
      <c r="B727" s="108"/>
      <c r="C727" s="109"/>
      <c r="D727" s="109"/>
      <c r="E727" s="109"/>
      <c r="F727" s="109"/>
      <c r="G727" s="109"/>
      <c r="H727" s="109"/>
      <c r="I727" s="109"/>
      <c r="J727" s="109"/>
      <c r="K727" s="109"/>
      <c r="L727" s="109"/>
      <c r="M727" s="109"/>
      <c r="N727" s="109"/>
      <c r="O727" s="109"/>
      <c r="P727" s="109"/>
      <c r="Q727" s="109"/>
    </row>
    <row r="728" spans="1:17" ht="13.5" customHeight="1">
      <c r="A728" s="108"/>
      <c r="B728" s="108"/>
      <c r="C728" s="109"/>
      <c r="D728" s="109"/>
      <c r="E728" s="109"/>
      <c r="F728" s="109"/>
      <c r="G728" s="109"/>
      <c r="H728" s="109"/>
      <c r="I728" s="109"/>
      <c r="J728" s="109"/>
      <c r="K728" s="109"/>
      <c r="L728" s="109"/>
      <c r="M728" s="109"/>
      <c r="N728" s="109"/>
      <c r="O728" s="109"/>
      <c r="P728" s="109"/>
      <c r="Q728" s="109"/>
    </row>
    <row r="729" spans="1:17" ht="13.5" customHeight="1">
      <c r="A729" s="108"/>
      <c r="B729" s="108"/>
      <c r="C729" s="109"/>
      <c r="D729" s="109"/>
      <c r="E729" s="109"/>
      <c r="F729" s="109"/>
      <c r="G729" s="109"/>
      <c r="H729" s="109"/>
      <c r="I729" s="109"/>
      <c r="J729" s="109"/>
      <c r="K729" s="109"/>
      <c r="L729" s="109"/>
      <c r="M729" s="109"/>
      <c r="N729" s="109"/>
      <c r="O729" s="109"/>
      <c r="P729" s="109"/>
      <c r="Q729" s="109"/>
    </row>
    <row r="730" spans="1:17" ht="13.5" customHeight="1">
      <c r="A730" s="108"/>
      <c r="B730" s="108"/>
      <c r="C730" s="109"/>
      <c r="D730" s="109"/>
      <c r="E730" s="109"/>
      <c r="F730" s="109"/>
      <c r="G730" s="109"/>
      <c r="H730" s="109"/>
      <c r="I730" s="109"/>
      <c r="J730" s="109"/>
      <c r="K730" s="109"/>
      <c r="L730" s="109"/>
      <c r="M730" s="109"/>
      <c r="N730" s="109"/>
      <c r="O730" s="109"/>
      <c r="P730" s="109"/>
      <c r="Q730" s="109"/>
    </row>
    <row r="731" spans="1:17" ht="13.5" customHeight="1">
      <c r="A731" s="108"/>
      <c r="B731" s="108"/>
      <c r="C731" s="109"/>
      <c r="D731" s="109"/>
      <c r="E731" s="109"/>
      <c r="F731" s="109"/>
      <c r="G731" s="109"/>
      <c r="H731" s="109"/>
      <c r="I731" s="109"/>
      <c r="J731" s="109"/>
      <c r="K731" s="109"/>
      <c r="L731" s="109"/>
      <c r="M731" s="109"/>
      <c r="N731" s="109"/>
      <c r="O731" s="109"/>
      <c r="P731" s="109"/>
      <c r="Q731" s="109"/>
    </row>
    <row r="732" spans="1:17" ht="13.5" customHeight="1">
      <c r="A732" s="108"/>
      <c r="B732" s="108"/>
      <c r="C732" s="109"/>
      <c r="D732" s="109"/>
      <c r="E732" s="109"/>
      <c r="F732" s="109"/>
      <c r="G732" s="109"/>
      <c r="H732" s="109"/>
      <c r="I732" s="109"/>
      <c r="J732" s="109"/>
      <c r="K732" s="109"/>
      <c r="L732" s="109"/>
      <c r="M732" s="109"/>
      <c r="N732" s="109"/>
      <c r="O732" s="109"/>
      <c r="P732" s="109"/>
      <c r="Q732" s="109"/>
    </row>
    <row r="733" spans="1:17" ht="13.5" customHeight="1">
      <c r="A733" s="108"/>
      <c r="B733" s="108"/>
      <c r="C733" s="109"/>
      <c r="D733" s="109"/>
      <c r="E733" s="109"/>
      <c r="F733" s="109"/>
      <c r="G733" s="109"/>
      <c r="H733" s="109"/>
      <c r="I733" s="109"/>
      <c r="J733" s="109"/>
      <c r="K733" s="109"/>
      <c r="L733" s="109"/>
      <c r="M733" s="109"/>
      <c r="N733" s="109"/>
      <c r="O733" s="109"/>
      <c r="P733" s="109"/>
      <c r="Q733" s="109"/>
    </row>
    <row r="734" spans="1:17" ht="13.5" customHeight="1">
      <c r="A734" s="108"/>
      <c r="B734" s="108"/>
      <c r="C734" s="109"/>
      <c r="D734" s="109"/>
      <c r="E734" s="109"/>
      <c r="F734" s="109"/>
      <c r="G734" s="109"/>
      <c r="H734" s="109"/>
      <c r="I734" s="109"/>
      <c r="J734" s="109"/>
      <c r="K734" s="109"/>
      <c r="L734" s="109"/>
      <c r="M734" s="109"/>
      <c r="N734" s="109"/>
      <c r="O734" s="109"/>
      <c r="P734" s="109"/>
      <c r="Q734" s="109"/>
    </row>
    <row r="735" spans="1:17" ht="13.5" customHeight="1">
      <c r="A735" s="108"/>
      <c r="B735" s="108"/>
      <c r="C735" s="109"/>
      <c r="D735" s="109"/>
      <c r="E735" s="109"/>
      <c r="F735" s="109"/>
      <c r="G735" s="109"/>
      <c r="H735" s="109"/>
      <c r="I735" s="109"/>
      <c r="J735" s="109"/>
      <c r="K735" s="109"/>
      <c r="L735" s="109"/>
      <c r="M735" s="109"/>
      <c r="N735" s="109"/>
      <c r="O735" s="109"/>
      <c r="P735" s="109"/>
      <c r="Q735" s="109"/>
    </row>
    <row r="736" spans="1:17" ht="13.5" customHeight="1">
      <c r="A736" s="108"/>
      <c r="B736" s="108"/>
      <c r="C736" s="109"/>
      <c r="D736" s="109"/>
      <c r="E736" s="109"/>
      <c r="F736" s="109"/>
      <c r="G736" s="109"/>
      <c r="H736" s="109"/>
      <c r="I736" s="109"/>
      <c r="J736" s="109"/>
      <c r="K736" s="109"/>
      <c r="L736" s="109"/>
      <c r="M736" s="109"/>
      <c r="N736" s="109"/>
      <c r="O736" s="109"/>
      <c r="P736" s="109"/>
      <c r="Q736" s="109"/>
    </row>
    <row r="737" spans="1:17" ht="13.5" customHeight="1">
      <c r="A737" s="108"/>
      <c r="B737" s="108"/>
      <c r="C737" s="109"/>
      <c r="D737" s="109"/>
      <c r="E737" s="109"/>
      <c r="F737" s="109"/>
      <c r="G737" s="109"/>
      <c r="H737" s="109"/>
      <c r="I737" s="109"/>
      <c r="J737" s="109"/>
      <c r="K737" s="109"/>
      <c r="L737" s="109"/>
      <c r="M737" s="109"/>
      <c r="N737" s="109"/>
      <c r="O737" s="109"/>
      <c r="P737" s="109"/>
      <c r="Q737" s="109"/>
    </row>
    <row r="738" spans="1:17" ht="13.5" customHeight="1">
      <c r="A738" s="108"/>
      <c r="B738" s="108"/>
      <c r="C738" s="109"/>
      <c r="D738" s="109"/>
      <c r="E738" s="109"/>
      <c r="F738" s="109"/>
      <c r="G738" s="109"/>
      <c r="H738" s="109"/>
      <c r="I738" s="109"/>
      <c r="J738" s="109"/>
      <c r="K738" s="109"/>
      <c r="L738" s="109"/>
      <c r="M738" s="109"/>
      <c r="N738" s="109"/>
      <c r="O738" s="109"/>
      <c r="P738" s="109"/>
      <c r="Q738" s="109"/>
    </row>
    <row r="739" spans="1:17" ht="13.5" customHeight="1">
      <c r="A739" s="108"/>
      <c r="B739" s="108"/>
      <c r="C739" s="109"/>
      <c r="D739" s="109"/>
      <c r="E739" s="109"/>
      <c r="F739" s="109"/>
      <c r="G739" s="109"/>
      <c r="H739" s="109"/>
      <c r="I739" s="109"/>
      <c r="J739" s="109"/>
      <c r="K739" s="109"/>
      <c r="L739" s="109"/>
      <c r="M739" s="109"/>
      <c r="N739" s="109"/>
      <c r="O739" s="109"/>
      <c r="P739" s="109"/>
      <c r="Q739" s="109"/>
    </row>
    <row r="740" spans="1:17" ht="13.5" customHeight="1">
      <c r="A740" s="108"/>
      <c r="B740" s="108"/>
      <c r="C740" s="109"/>
      <c r="D740" s="109"/>
      <c r="E740" s="109"/>
      <c r="F740" s="109"/>
      <c r="G740" s="109"/>
      <c r="H740" s="109"/>
      <c r="I740" s="109"/>
      <c r="J740" s="109"/>
      <c r="K740" s="109"/>
      <c r="L740" s="109"/>
      <c r="M740" s="109"/>
      <c r="N740" s="109"/>
      <c r="O740" s="109"/>
      <c r="P740" s="109"/>
      <c r="Q740" s="109"/>
    </row>
    <row r="741" spans="1:17" ht="13.5" customHeight="1">
      <c r="A741" s="108"/>
      <c r="B741" s="108"/>
      <c r="C741" s="109"/>
      <c r="D741" s="109"/>
      <c r="E741" s="109"/>
      <c r="F741" s="109"/>
      <c r="G741" s="109"/>
      <c r="H741" s="109"/>
      <c r="I741" s="109"/>
      <c r="J741" s="109"/>
      <c r="K741" s="109"/>
      <c r="L741" s="109"/>
      <c r="M741" s="109"/>
      <c r="N741" s="109"/>
      <c r="O741" s="109"/>
      <c r="P741" s="109"/>
      <c r="Q741" s="109"/>
    </row>
    <row r="742" spans="1:17" ht="13.5" customHeight="1">
      <c r="A742" s="108"/>
      <c r="B742" s="108"/>
      <c r="C742" s="109"/>
      <c r="D742" s="109"/>
      <c r="E742" s="109"/>
      <c r="F742" s="109"/>
      <c r="G742" s="109"/>
      <c r="H742" s="109"/>
      <c r="I742" s="109"/>
      <c r="J742" s="109"/>
      <c r="K742" s="109"/>
      <c r="L742" s="109"/>
      <c r="M742" s="109"/>
      <c r="N742" s="109"/>
      <c r="O742" s="109"/>
      <c r="P742" s="109"/>
      <c r="Q742" s="109"/>
    </row>
    <row r="743" spans="1:17" ht="13.5" customHeight="1">
      <c r="A743" s="108"/>
      <c r="B743" s="108"/>
      <c r="C743" s="109"/>
      <c r="D743" s="109"/>
      <c r="E743" s="109"/>
      <c r="F743" s="109"/>
      <c r="G743" s="109"/>
      <c r="H743" s="109"/>
      <c r="I743" s="109"/>
      <c r="J743" s="109"/>
      <c r="K743" s="109"/>
      <c r="L743" s="109"/>
      <c r="M743" s="109"/>
      <c r="N743" s="109"/>
      <c r="O743" s="109"/>
      <c r="P743" s="109"/>
      <c r="Q743" s="109"/>
    </row>
    <row r="744" spans="1:17" ht="13.5" customHeight="1">
      <c r="A744" s="108"/>
      <c r="B744" s="108"/>
      <c r="C744" s="109"/>
      <c r="D744" s="109"/>
      <c r="E744" s="109"/>
      <c r="F744" s="109"/>
      <c r="G744" s="109"/>
      <c r="H744" s="109"/>
      <c r="I744" s="109"/>
      <c r="J744" s="109"/>
      <c r="K744" s="109"/>
      <c r="L744" s="109"/>
      <c r="M744" s="109"/>
      <c r="N744" s="109"/>
      <c r="O744" s="109"/>
      <c r="P744" s="109"/>
      <c r="Q744" s="109"/>
    </row>
    <row r="745" spans="1:17" ht="13.5" customHeight="1">
      <c r="A745" s="108"/>
      <c r="B745" s="108"/>
      <c r="C745" s="109"/>
      <c r="D745" s="109"/>
      <c r="E745" s="109"/>
      <c r="F745" s="109"/>
      <c r="G745" s="109"/>
      <c r="H745" s="109"/>
      <c r="I745" s="109"/>
      <c r="J745" s="109"/>
      <c r="K745" s="109"/>
      <c r="L745" s="109"/>
      <c r="M745" s="109"/>
      <c r="N745" s="109"/>
      <c r="O745" s="109"/>
      <c r="P745" s="109"/>
      <c r="Q745" s="109"/>
    </row>
    <row r="746" spans="1:17" ht="13.5" customHeight="1">
      <c r="A746" s="108"/>
      <c r="B746" s="108"/>
      <c r="C746" s="109"/>
      <c r="D746" s="109"/>
      <c r="E746" s="109"/>
      <c r="F746" s="109"/>
      <c r="G746" s="109"/>
      <c r="H746" s="109"/>
      <c r="I746" s="109"/>
      <c r="J746" s="109"/>
      <c r="K746" s="109"/>
      <c r="L746" s="109"/>
      <c r="M746" s="109"/>
      <c r="N746" s="109"/>
      <c r="O746" s="109"/>
      <c r="P746" s="109"/>
      <c r="Q746" s="109"/>
    </row>
    <row r="747" spans="1:17" ht="13.5" customHeight="1">
      <c r="A747" s="108"/>
      <c r="B747" s="108"/>
      <c r="C747" s="109"/>
      <c r="D747" s="109"/>
      <c r="E747" s="109"/>
      <c r="F747" s="109"/>
      <c r="G747" s="109"/>
      <c r="H747" s="109"/>
      <c r="I747" s="109"/>
      <c r="J747" s="109"/>
      <c r="K747" s="109"/>
      <c r="L747" s="109"/>
      <c r="M747" s="109"/>
      <c r="N747" s="109"/>
      <c r="O747" s="109"/>
      <c r="P747" s="109"/>
      <c r="Q747" s="109"/>
    </row>
    <row r="748" spans="1:17" ht="13.5" customHeight="1">
      <c r="A748" s="108"/>
      <c r="B748" s="108"/>
      <c r="C748" s="109"/>
      <c r="D748" s="109"/>
      <c r="E748" s="109"/>
      <c r="F748" s="109"/>
      <c r="G748" s="109"/>
      <c r="H748" s="109"/>
      <c r="I748" s="109"/>
      <c r="J748" s="109"/>
      <c r="K748" s="109"/>
      <c r="L748" s="109"/>
      <c r="M748" s="109"/>
      <c r="N748" s="109"/>
      <c r="O748" s="109"/>
      <c r="P748" s="109"/>
      <c r="Q748" s="109"/>
    </row>
    <row r="749" spans="1:17" ht="13.5" customHeight="1">
      <c r="A749" s="108"/>
      <c r="B749" s="108"/>
      <c r="C749" s="109"/>
      <c r="D749" s="109"/>
      <c r="E749" s="109"/>
      <c r="F749" s="109"/>
      <c r="G749" s="109"/>
      <c r="H749" s="109"/>
      <c r="I749" s="109"/>
      <c r="J749" s="109"/>
      <c r="K749" s="109"/>
      <c r="L749" s="109"/>
      <c r="M749" s="109"/>
      <c r="N749" s="109"/>
      <c r="O749" s="109"/>
      <c r="P749" s="109"/>
      <c r="Q749" s="109"/>
    </row>
    <row r="750" spans="1:17" ht="13.5" customHeight="1">
      <c r="A750" s="108"/>
      <c r="B750" s="108"/>
      <c r="C750" s="109"/>
      <c r="D750" s="109"/>
      <c r="E750" s="109"/>
      <c r="F750" s="109"/>
      <c r="G750" s="109"/>
      <c r="H750" s="109"/>
      <c r="I750" s="109"/>
      <c r="J750" s="109"/>
      <c r="K750" s="109"/>
      <c r="L750" s="109"/>
      <c r="M750" s="109"/>
      <c r="N750" s="109"/>
      <c r="O750" s="109"/>
      <c r="P750" s="109"/>
      <c r="Q750" s="109"/>
    </row>
    <row r="751" spans="1:17" ht="13.5" customHeight="1">
      <c r="A751" s="108"/>
      <c r="B751" s="108"/>
      <c r="C751" s="109"/>
      <c r="D751" s="109"/>
      <c r="E751" s="109"/>
      <c r="F751" s="109"/>
      <c r="G751" s="109"/>
      <c r="H751" s="109"/>
      <c r="I751" s="109"/>
      <c r="J751" s="109"/>
      <c r="K751" s="109"/>
      <c r="L751" s="109"/>
      <c r="M751" s="109"/>
      <c r="N751" s="109"/>
      <c r="O751" s="109"/>
      <c r="P751" s="109"/>
      <c r="Q751" s="109"/>
    </row>
    <row r="752" spans="1:17" ht="13.5" customHeight="1">
      <c r="A752" s="108"/>
      <c r="B752" s="108"/>
      <c r="C752" s="109"/>
      <c r="D752" s="109"/>
      <c r="E752" s="109"/>
      <c r="F752" s="109"/>
      <c r="G752" s="109"/>
      <c r="H752" s="109"/>
      <c r="I752" s="109"/>
      <c r="J752" s="109"/>
      <c r="K752" s="109"/>
      <c r="L752" s="109"/>
      <c r="M752" s="109"/>
      <c r="N752" s="109"/>
      <c r="O752" s="109"/>
      <c r="P752" s="109"/>
      <c r="Q752" s="109"/>
    </row>
    <row r="753" spans="1:17" ht="13.5" customHeight="1">
      <c r="A753" s="108"/>
      <c r="B753" s="108"/>
      <c r="C753" s="109"/>
      <c r="D753" s="109"/>
      <c r="E753" s="109"/>
      <c r="F753" s="109"/>
      <c r="G753" s="109"/>
      <c r="H753" s="109"/>
      <c r="I753" s="109"/>
      <c r="J753" s="109"/>
      <c r="K753" s="109"/>
      <c r="L753" s="109"/>
      <c r="M753" s="109"/>
      <c r="N753" s="109"/>
      <c r="O753" s="109"/>
      <c r="P753" s="109"/>
      <c r="Q753" s="109"/>
    </row>
    <row r="754" spans="1:17" ht="13.5" customHeight="1">
      <c r="A754" s="108"/>
      <c r="B754" s="108"/>
      <c r="C754" s="109"/>
      <c r="D754" s="109"/>
      <c r="E754" s="109"/>
      <c r="F754" s="109"/>
      <c r="G754" s="109"/>
      <c r="H754" s="109"/>
      <c r="I754" s="109"/>
      <c r="J754" s="109"/>
      <c r="K754" s="109"/>
      <c r="L754" s="109"/>
      <c r="M754" s="109"/>
      <c r="N754" s="109"/>
      <c r="O754" s="109"/>
      <c r="P754" s="109"/>
      <c r="Q754" s="109"/>
    </row>
    <row r="755" spans="1:17" ht="13.5" customHeight="1">
      <c r="A755" s="108"/>
      <c r="B755" s="108"/>
      <c r="C755" s="109"/>
      <c r="D755" s="109"/>
      <c r="E755" s="109"/>
      <c r="F755" s="109"/>
      <c r="G755" s="109"/>
      <c r="H755" s="109"/>
      <c r="I755" s="109"/>
      <c r="J755" s="109"/>
      <c r="K755" s="109"/>
      <c r="L755" s="109"/>
      <c r="M755" s="109"/>
      <c r="N755" s="109"/>
      <c r="O755" s="109"/>
      <c r="P755" s="109"/>
      <c r="Q755" s="109"/>
    </row>
    <row r="756" spans="1:17" ht="13.5" customHeight="1">
      <c r="A756" s="108"/>
      <c r="B756" s="108"/>
      <c r="C756" s="109"/>
      <c r="D756" s="109"/>
      <c r="E756" s="109"/>
      <c r="F756" s="109"/>
      <c r="G756" s="109"/>
      <c r="H756" s="109"/>
      <c r="I756" s="109"/>
      <c r="J756" s="109"/>
      <c r="K756" s="109"/>
      <c r="L756" s="109"/>
      <c r="M756" s="109"/>
      <c r="N756" s="109"/>
      <c r="O756" s="109"/>
      <c r="P756" s="109"/>
      <c r="Q756" s="109"/>
    </row>
    <row r="757" spans="1:17" ht="13.5" customHeight="1">
      <c r="A757" s="108"/>
      <c r="B757" s="108"/>
      <c r="C757" s="109"/>
      <c r="D757" s="109"/>
      <c r="E757" s="109"/>
      <c r="F757" s="109"/>
      <c r="G757" s="109"/>
      <c r="H757" s="109"/>
      <c r="I757" s="109"/>
      <c r="J757" s="109"/>
      <c r="K757" s="109"/>
      <c r="L757" s="109"/>
      <c r="M757" s="109"/>
      <c r="N757" s="109"/>
      <c r="O757" s="109"/>
      <c r="P757" s="109"/>
      <c r="Q757" s="109"/>
    </row>
    <row r="758" spans="1:17" ht="13.5" customHeight="1">
      <c r="A758" s="108"/>
      <c r="B758" s="108"/>
      <c r="C758" s="109"/>
      <c r="D758" s="109"/>
      <c r="E758" s="109"/>
      <c r="F758" s="109"/>
      <c r="G758" s="109"/>
      <c r="H758" s="109"/>
      <c r="I758" s="109"/>
      <c r="J758" s="109"/>
      <c r="K758" s="109"/>
      <c r="L758" s="109"/>
      <c r="M758" s="109"/>
      <c r="N758" s="109"/>
      <c r="O758" s="109"/>
      <c r="P758" s="109"/>
      <c r="Q758" s="109"/>
    </row>
    <row r="759" spans="1:17" ht="13.5" customHeight="1">
      <c r="A759" s="108"/>
      <c r="B759" s="108"/>
      <c r="C759" s="109"/>
      <c r="D759" s="109"/>
      <c r="E759" s="109"/>
      <c r="F759" s="109"/>
      <c r="G759" s="109"/>
      <c r="H759" s="109"/>
      <c r="I759" s="109"/>
      <c r="J759" s="109"/>
      <c r="K759" s="109"/>
      <c r="L759" s="109"/>
      <c r="M759" s="109"/>
      <c r="N759" s="109"/>
      <c r="O759" s="109"/>
      <c r="P759" s="109"/>
      <c r="Q759" s="109"/>
    </row>
    <row r="760" spans="1:17" ht="13.5" customHeight="1">
      <c r="A760" s="108"/>
      <c r="B760" s="108"/>
      <c r="C760" s="109"/>
      <c r="D760" s="109"/>
      <c r="E760" s="109"/>
      <c r="F760" s="109"/>
      <c r="G760" s="109"/>
      <c r="H760" s="109"/>
      <c r="I760" s="109"/>
      <c r="J760" s="109"/>
      <c r="K760" s="109"/>
      <c r="L760" s="109"/>
      <c r="M760" s="109"/>
      <c r="N760" s="109"/>
      <c r="O760" s="109"/>
      <c r="P760" s="109"/>
      <c r="Q760" s="109"/>
    </row>
    <row r="761" spans="1:17" ht="13.5" customHeight="1">
      <c r="A761" s="108"/>
      <c r="B761" s="108"/>
      <c r="C761" s="109"/>
      <c r="D761" s="109"/>
      <c r="E761" s="109"/>
      <c r="F761" s="109"/>
      <c r="G761" s="109"/>
      <c r="H761" s="109"/>
      <c r="I761" s="109"/>
      <c r="J761" s="109"/>
      <c r="K761" s="109"/>
      <c r="L761" s="109"/>
      <c r="M761" s="109"/>
      <c r="N761" s="109"/>
      <c r="O761" s="109"/>
      <c r="P761" s="109"/>
      <c r="Q761" s="109"/>
    </row>
    <row r="762" spans="1:17" ht="13.5" customHeight="1">
      <c r="A762" s="108"/>
      <c r="B762" s="108"/>
      <c r="C762" s="109"/>
      <c r="D762" s="109"/>
      <c r="E762" s="109"/>
      <c r="F762" s="109"/>
      <c r="G762" s="109"/>
      <c r="H762" s="109"/>
      <c r="I762" s="109"/>
      <c r="J762" s="109"/>
      <c r="K762" s="109"/>
      <c r="L762" s="109"/>
      <c r="M762" s="109"/>
      <c r="N762" s="109"/>
      <c r="O762" s="109"/>
      <c r="P762" s="109"/>
      <c r="Q762" s="109"/>
    </row>
    <row r="763" spans="1:17" ht="13.5" customHeight="1">
      <c r="A763" s="108"/>
      <c r="B763" s="108"/>
      <c r="C763" s="109"/>
      <c r="D763" s="109"/>
      <c r="E763" s="109"/>
      <c r="F763" s="109"/>
      <c r="G763" s="109"/>
      <c r="H763" s="109"/>
      <c r="I763" s="109"/>
      <c r="J763" s="109"/>
      <c r="K763" s="109"/>
      <c r="L763" s="109"/>
      <c r="M763" s="109"/>
      <c r="N763" s="109"/>
      <c r="O763" s="109"/>
      <c r="P763" s="109"/>
      <c r="Q763" s="109"/>
    </row>
    <row r="764" spans="1:17" ht="13.5" customHeight="1">
      <c r="A764" s="108"/>
      <c r="B764" s="108"/>
      <c r="C764" s="109"/>
      <c r="D764" s="109"/>
      <c r="E764" s="109"/>
      <c r="F764" s="109"/>
      <c r="G764" s="109"/>
      <c r="H764" s="109"/>
      <c r="I764" s="109"/>
      <c r="J764" s="109"/>
      <c r="K764" s="109"/>
      <c r="L764" s="109"/>
      <c r="M764" s="109"/>
      <c r="N764" s="109"/>
      <c r="O764" s="109"/>
      <c r="P764" s="109"/>
      <c r="Q764" s="109"/>
    </row>
    <row r="765" spans="1:17" ht="13.5" customHeight="1">
      <c r="A765" s="108"/>
      <c r="B765" s="108"/>
      <c r="C765" s="109"/>
      <c r="D765" s="109"/>
      <c r="E765" s="109"/>
      <c r="F765" s="109"/>
      <c r="G765" s="109"/>
      <c r="H765" s="109"/>
      <c r="I765" s="109"/>
      <c r="J765" s="109"/>
      <c r="K765" s="109"/>
      <c r="L765" s="109"/>
      <c r="M765" s="109"/>
      <c r="N765" s="109"/>
      <c r="O765" s="109"/>
      <c r="P765" s="109"/>
      <c r="Q765" s="109"/>
    </row>
    <row r="766" spans="1:17" ht="13.5" customHeight="1">
      <c r="A766" s="108"/>
      <c r="B766" s="108"/>
      <c r="C766" s="109"/>
      <c r="D766" s="109"/>
      <c r="E766" s="109"/>
      <c r="F766" s="109"/>
      <c r="G766" s="109"/>
      <c r="H766" s="109"/>
      <c r="I766" s="109"/>
      <c r="J766" s="109"/>
      <c r="K766" s="109"/>
      <c r="L766" s="109"/>
      <c r="M766" s="109"/>
      <c r="N766" s="109"/>
      <c r="O766" s="109"/>
      <c r="P766" s="109"/>
      <c r="Q766" s="109"/>
    </row>
    <row r="767" spans="1:17" ht="13.5" customHeight="1">
      <c r="A767" s="108"/>
      <c r="B767" s="108"/>
      <c r="C767" s="109"/>
      <c r="D767" s="109"/>
      <c r="E767" s="109"/>
      <c r="F767" s="109"/>
      <c r="G767" s="109"/>
      <c r="H767" s="109"/>
      <c r="I767" s="109"/>
      <c r="J767" s="109"/>
      <c r="K767" s="109"/>
      <c r="L767" s="109"/>
      <c r="M767" s="109"/>
      <c r="N767" s="109"/>
      <c r="O767" s="109"/>
      <c r="P767" s="109"/>
      <c r="Q767" s="109"/>
    </row>
    <row r="768" spans="1:17" ht="13.5" customHeight="1">
      <c r="A768" s="108"/>
      <c r="B768" s="108"/>
      <c r="C768" s="109"/>
      <c r="D768" s="109"/>
      <c r="E768" s="109"/>
      <c r="F768" s="109"/>
      <c r="G768" s="109"/>
      <c r="H768" s="109"/>
      <c r="I768" s="109"/>
      <c r="J768" s="109"/>
      <c r="K768" s="109"/>
      <c r="L768" s="109"/>
      <c r="M768" s="109"/>
      <c r="N768" s="109"/>
      <c r="O768" s="109"/>
      <c r="P768" s="109"/>
      <c r="Q768" s="109"/>
    </row>
    <row r="769" spans="1:17" ht="13.5" customHeight="1">
      <c r="A769" s="108"/>
      <c r="B769" s="108"/>
      <c r="C769" s="109"/>
      <c r="D769" s="109"/>
      <c r="E769" s="109"/>
      <c r="F769" s="109"/>
      <c r="G769" s="109"/>
      <c r="H769" s="109"/>
      <c r="I769" s="109"/>
      <c r="J769" s="109"/>
      <c r="K769" s="109"/>
      <c r="L769" s="109"/>
      <c r="M769" s="109"/>
      <c r="N769" s="109"/>
      <c r="O769" s="109"/>
      <c r="P769" s="109"/>
      <c r="Q769" s="109"/>
    </row>
    <row r="770" spans="1:17" ht="13.5" customHeight="1">
      <c r="A770" s="108"/>
      <c r="B770" s="108"/>
      <c r="C770" s="109"/>
      <c r="D770" s="109"/>
      <c r="E770" s="109"/>
      <c r="F770" s="109"/>
      <c r="G770" s="109"/>
      <c r="H770" s="109"/>
      <c r="I770" s="109"/>
      <c r="J770" s="109"/>
      <c r="K770" s="109"/>
      <c r="L770" s="109"/>
      <c r="M770" s="109"/>
      <c r="N770" s="109"/>
      <c r="O770" s="109"/>
      <c r="P770" s="109"/>
      <c r="Q770" s="109"/>
    </row>
    <row r="771" spans="1:17" ht="13.5" customHeight="1">
      <c r="A771" s="108"/>
      <c r="B771" s="108"/>
      <c r="C771" s="109"/>
      <c r="D771" s="109"/>
      <c r="E771" s="109"/>
      <c r="F771" s="109"/>
      <c r="G771" s="109"/>
      <c r="H771" s="109"/>
      <c r="I771" s="109"/>
      <c r="J771" s="109"/>
      <c r="K771" s="109"/>
      <c r="L771" s="109"/>
      <c r="M771" s="109"/>
      <c r="N771" s="109"/>
      <c r="O771" s="109"/>
      <c r="P771" s="109"/>
      <c r="Q771" s="109"/>
    </row>
    <row r="772" spans="1:17" ht="13.5" customHeight="1">
      <c r="A772" s="108"/>
      <c r="B772" s="108"/>
      <c r="C772" s="109"/>
      <c r="D772" s="109"/>
      <c r="E772" s="109"/>
      <c r="F772" s="109"/>
      <c r="G772" s="109"/>
      <c r="H772" s="109"/>
      <c r="I772" s="109"/>
      <c r="J772" s="109"/>
      <c r="K772" s="109"/>
      <c r="L772" s="109"/>
      <c r="M772" s="109"/>
      <c r="N772" s="109"/>
      <c r="O772" s="109"/>
      <c r="P772" s="109"/>
      <c r="Q772" s="109"/>
    </row>
    <row r="773" spans="1:17" ht="13.5" customHeight="1">
      <c r="A773" s="108"/>
      <c r="B773" s="108"/>
      <c r="C773" s="109"/>
      <c r="D773" s="109"/>
      <c r="E773" s="109"/>
      <c r="F773" s="109"/>
      <c r="G773" s="109"/>
      <c r="H773" s="109"/>
      <c r="I773" s="109"/>
      <c r="J773" s="109"/>
      <c r="K773" s="109"/>
      <c r="L773" s="109"/>
      <c r="M773" s="109"/>
      <c r="N773" s="109"/>
      <c r="O773" s="109"/>
      <c r="P773" s="109"/>
      <c r="Q773" s="109"/>
    </row>
    <row r="774" spans="1:17" ht="13.5" customHeight="1">
      <c r="A774" s="108"/>
      <c r="B774" s="108"/>
      <c r="C774" s="109"/>
      <c r="D774" s="109"/>
      <c r="E774" s="109"/>
      <c r="F774" s="109"/>
      <c r="G774" s="109"/>
      <c r="H774" s="109"/>
      <c r="I774" s="109"/>
      <c r="J774" s="109"/>
      <c r="K774" s="109"/>
      <c r="L774" s="109"/>
      <c r="M774" s="109"/>
      <c r="N774" s="109"/>
      <c r="O774" s="109"/>
      <c r="P774" s="109"/>
      <c r="Q774" s="109"/>
    </row>
    <row r="775" spans="1:17" ht="13.5" customHeight="1">
      <c r="A775" s="108"/>
      <c r="B775" s="108"/>
      <c r="C775" s="109"/>
      <c r="D775" s="109"/>
      <c r="E775" s="109"/>
      <c r="F775" s="109"/>
      <c r="G775" s="109"/>
      <c r="H775" s="109"/>
      <c r="I775" s="109"/>
      <c r="J775" s="109"/>
      <c r="K775" s="109"/>
      <c r="L775" s="109"/>
      <c r="M775" s="109"/>
      <c r="N775" s="109"/>
      <c r="O775" s="109"/>
      <c r="P775" s="109"/>
      <c r="Q775" s="109"/>
    </row>
    <row r="776" spans="1:17" ht="13.5" customHeight="1">
      <c r="A776" s="108"/>
      <c r="B776" s="108"/>
      <c r="C776" s="109"/>
      <c r="D776" s="109"/>
      <c r="E776" s="109"/>
      <c r="F776" s="109"/>
      <c r="G776" s="109"/>
      <c r="H776" s="109"/>
      <c r="I776" s="109"/>
      <c r="J776" s="109"/>
      <c r="K776" s="109"/>
      <c r="L776" s="109"/>
      <c r="M776" s="109"/>
      <c r="N776" s="109"/>
      <c r="O776" s="109"/>
      <c r="P776" s="109"/>
      <c r="Q776" s="109"/>
    </row>
    <row r="777" spans="1:17" ht="13.5" customHeight="1">
      <c r="A777" s="108"/>
      <c r="B777" s="108"/>
      <c r="C777" s="109"/>
      <c r="D777" s="109"/>
      <c r="E777" s="109"/>
      <c r="F777" s="109"/>
      <c r="G777" s="109"/>
      <c r="H777" s="109"/>
      <c r="I777" s="109"/>
      <c r="J777" s="109"/>
      <c r="K777" s="109"/>
      <c r="L777" s="109"/>
      <c r="M777" s="109"/>
      <c r="N777" s="109"/>
      <c r="O777" s="109"/>
      <c r="P777" s="109"/>
      <c r="Q777" s="109"/>
    </row>
    <row r="778" spans="1:17" ht="13.5" customHeight="1">
      <c r="A778" s="108"/>
      <c r="B778" s="108"/>
      <c r="C778" s="109"/>
      <c r="D778" s="109"/>
      <c r="E778" s="109"/>
      <c r="F778" s="109"/>
      <c r="G778" s="109"/>
      <c r="H778" s="109"/>
      <c r="I778" s="109"/>
      <c r="J778" s="109"/>
      <c r="K778" s="109"/>
      <c r="L778" s="109"/>
      <c r="M778" s="109"/>
      <c r="N778" s="109"/>
      <c r="O778" s="109"/>
      <c r="P778" s="109"/>
      <c r="Q778" s="109"/>
    </row>
    <row r="779" spans="1:17" ht="13.5" customHeight="1">
      <c r="A779" s="108"/>
      <c r="B779" s="108"/>
      <c r="C779" s="109"/>
      <c r="D779" s="109"/>
      <c r="E779" s="109"/>
      <c r="F779" s="109"/>
      <c r="G779" s="109"/>
      <c r="H779" s="109"/>
      <c r="I779" s="109"/>
      <c r="J779" s="109"/>
      <c r="K779" s="109"/>
      <c r="L779" s="109"/>
      <c r="M779" s="109"/>
      <c r="N779" s="109"/>
      <c r="O779" s="109"/>
      <c r="P779" s="109"/>
      <c r="Q779" s="109"/>
    </row>
    <row r="780" spans="1:17" ht="13.5" customHeight="1">
      <c r="A780" s="108"/>
      <c r="B780" s="108"/>
      <c r="C780" s="109"/>
      <c r="D780" s="109"/>
      <c r="E780" s="109"/>
      <c r="F780" s="109"/>
      <c r="G780" s="109"/>
      <c r="H780" s="109"/>
      <c r="I780" s="109"/>
      <c r="J780" s="109"/>
      <c r="K780" s="109"/>
      <c r="L780" s="109"/>
      <c r="M780" s="109"/>
      <c r="N780" s="109"/>
      <c r="O780" s="109"/>
      <c r="P780" s="109"/>
      <c r="Q780" s="109"/>
    </row>
    <row r="781" spans="1:17" ht="13.5" customHeight="1">
      <c r="A781" s="108"/>
      <c r="B781" s="108"/>
      <c r="C781" s="109"/>
      <c r="D781" s="109"/>
      <c r="E781" s="109"/>
      <c r="F781" s="109"/>
      <c r="G781" s="109"/>
      <c r="H781" s="109"/>
      <c r="I781" s="109"/>
      <c r="J781" s="109"/>
      <c r="K781" s="109"/>
      <c r="L781" s="109"/>
      <c r="M781" s="109"/>
      <c r="N781" s="109"/>
      <c r="O781" s="109"/>
      <c r="P781" s="109"/>
      <c r="Q781" s="109"/>
    </row>
    <row r="782" spans="1:17" ht="13.5" customHeight="1">
      <c r="A782" s="108"/>
      <c r="B782" s="108"/>
      <c r="C782" s="109"/>
      <c r="D782" s="109"/>
      <c r="E782" s="109"/>
      <c r="F782" s="109"/>
      <c r="G782" s="109"/>
      <c r="H782" s="109"/>
      <c r="I782" s="109"/>
      <c r="J782" s="109"/>
      <c r="K782" s="109"/>
      <c r="L782" s="109"/>
      <c r="M782" s="109"/>
      <c r="N782" s="109"/>
      <c r="O782" s="109"/>
      <c r="P782" s="109"/>
      <c r="Q782" s="109"/>
    </row>
    <row r="783" spans="1:17" ht="13.5" customHeight="1">
      <c r="A783" s="108"/>
      <c r="B783" s="108"/>
      <c r="C783" s="109"/>
      <c r="D783" s="109"/>
      <c r="E783" s="109"/>
      <c r="F783" s="109"/>
      <c r="G783" s="109"/>
      <c r="H783" s="109"/>
      <c r="I783" s="109"/>
      <c r="J783" s="109"/>
      <c r="K783" s="109"/>
      <c r="L783" s="109"/>
      <c r="M783" s="109"/>
      <c r="N783" s="109"/>
      <c r="O783" s="109"/>
      <c r="P783" s="109"/>
      <c r="Q783" s="109"/>
    </row>
    <row r="784" spans="1:17" ht="13.5" customHeight="1">
      <c r="A784" s="108"/>
      <c r="B784" s="108"/>
      <c r="C784" s="109"/>
      <c r="D784" s="109"/>
      <c r="E784" s="109"/>
      <c r="F784" s="109"/>
      <c r="G784" s="109"/>
      <c r="H784" s="109"/>
      <c r="I784" s="109"/>
      <c r="J784" s="109"/>
      <c r="K784" s="109"/>
      <c r="L784" s="109"/>
      <c r="M784" s="109"/>
      <c r="N784" s="109"/>
      <c r="O784" s="109"/>
      <c r="P784" s="109"/>
      <c r="Q784" s="109"/>
    </row>
    <row r="785" spans="1:17" ht="13.5" customHeight="1">
      <c r="A785" s="108"/>
      <c r="B785" s="108"/>
      <c r="C785" s="109"/>
      <c r="D785" s="109"/>
      <c r="E785" s="109"/>
      <c r="F785" s="109"/>
      <c r="G785" s="109"/>
      <c r="H785" s="109"/>
      <c r="I785" s="109"/>
      <c r="J785" s="109"/>
      <c r="K785" s="109"/>
      <c r="L785" s="109"/>
      <c r="M785" s="109"/>
      <c r="N785" s="109"/>
      <c r="O785" s="109"/>
      <c r="P785" s="109"/>
      <c r="Q785" s="109"/>
    </row>
    <row r="786" spans="1:17" ht="13.5" customHeight="1">
      <c r="A786" s="108"/>
      <c r="B786" s="108"/>
      <c r="C786" s="109"/>
      <c r="D786" s="109"/>
      <c r="E786" s="109"/>
      <c r="F786" s="109"/>
      <c r="G786" s="109"/>
      <c r="H786" s="109"/>
      <c r="I786" s="109"/>
      <c r="J786" s="109"/>
      <c r="K786" s="109"/>
      <c r="L786" s="109"/>
      <c r="M786" s="109"/>
      <c r="N786" s="109"/>
      <c r="O786" s="109"/>
      <c r="P786" s="109"/>
      <c r="Q786" s="109"/>
    </row>
    <row r="787" spans="1:17" ht="13.5" customHeight="1">
      <c r="A787" s="108"/>
      <c r="B787" s="108"/>
      <c r="C787" s="109"/>
      <c r="D787" s="109"/>
      <c r="E787" s="109"/>
      <c r="F787" s="109"/>
      <c r="G787" s="109"/>
      <c r="H787" s="109"/>
      <c r="I787" s="109"/>
      <c r="J787" s="109"/>
      <c r="K787" s="109"/>
      <c r="L787" s="109"/>
      <c r="M787" s="109"/>
      <c r="N787" s="109"/>
      <c r="O787" s="109"/>
      <c r="P787" s="109"/>
      <c r="Q787" s="109"/>
    </row>
    <row r="788" spans="1:17" ht="13.5" customHeight="1">
      <c r="A788" s="108"/>
      <c r="B788" s="108"/>
      <c r="C788" s="109"/>
      <c r="D788" s="109"/>
      <c r="E788" s="109"/>
      <c r="F788" s="109"/>
      <c r="G788" s="109"/>
      <c r="H788" s="109"/>
      <c r="I788" s="109"/>
      <c r="J788" s="109"/>
      <c r="K788" s="109"/>
      <c r="L788" s="109"/>
      <c r="M788" s="109"/>
      <c r="N788" s="109"/>
      <c r="O788" s="109"/>
      <c r="P788" s="109"/>
      <c r="Q788" s="109"/>
    </row>
    <row r="789" spans="1:17" ht="13.5" customHeight="1">
      <c r="A789" s="108"/>
      <c r="B789" s="108"/>
      <c r="C789" s="109"/>
      <c r="D789" s="109"/>
      <c r="E789" s="109"/>
      <c r="F789" s="109"/>
      <c r="G789" s="109"/>
      <c r="H789" s="109"/>
      <c r="I789" s="109"/>
      <c r="J789" s="109"/>
      <c r="K789" s="109"/>
      <c r="L789" s="109"/>
      <c r="M789" s="109"/>
      <c r="N789" s="109"/>
      <c r="O789" s="109"/>
      <c r="P789" s="109"/>
      <c r="Q789" s="109"/>
    </row>
    <row r="790" spans="1:17" ht="13.5" customHeight="1">
      <c r="A790" s="108"/>
      <c r="B790" s="108"/>
      <c r="C790" s="109"/>
      <c r="D790" s="109"/>
      <c r="E790" s="109"/>
      <c r="F790" s="109"/>
      <c r="G790" s="109"/>
      <c r="H790" s="109"/>
      <c r="I790" s="109"/>
      <c r="J790" s="109"/>
      <c r="K790" s="109"/>
      <c r="L790" s="109"/>
      <c r="M790" s="109"/>
      <c r="N790" s="109"/>
      <c r="O790" s="109"/>
      <c r="P790" s="109"/>
      <c r="Q790" s="109"/>
    </row>
    <row r="791" spans="1:17" ht="13.5" customHeight="1">
      <c r="A791" s="108"/>
      <c r="B791" s="108"/>
      <c r="C791" s="109"/>
      <c r="D791" s="109"/>
      <c r="E791" s="109"/>
      <c r="F791" s="109"/>
      <c r="G791" s="109"/>
      <c r="H791" s="109"/>
      <c r="I791" s="109"/>
      <c r="J791" s="109"/>
      <c r="K791" s="109"/>
      <c r="L791" s="109"/>
      <c r="M791" s="109"/>
      <c r="N791" s="109"/>
      <c r="O791" s="109"/>
      <c r="P791" s="109"/>
      <c r="Q791" s="109"/>
    </row>
    <row r="792" spans="1:17" ht="13.5" customHeight="1">
      <c r="A792" s="108"/>
      <c r="B792" s="108"/>
      <c r="C792" s="109"/>
      <c r="D792" s="109"/>
      <c r="E792" s="109"/>
      <c r="F792" s="109"/>
      <c r="G792" s="109"/>
      <c r="H792" s="109"/>
      <c r="I792" s="109"/>
      <c r="J792" s="109"/>
      <c r="K792" s="109"/>
      <c r="L792" s="109"/>
      <c r="M792" s="109"/>
      <c r="N792" s="109"/>
      <c r="O792" s="109"/>
      <c r="P792" s="109"/>
      <c r="Q792" s="109"/>
    </row>
    <row r="793" spans="1:17" ht="13.5" customHeight="1">
      <c r="A793" s="108"/>
      <c r="B793" s="108"/>
      <c r="C793" s="109"/>
      <c r="D793" s="109"/>
      <c r="E793" s="109"/>
      <c r="F793" s="109"/>
      <c r="G793" s="109"/>
      <c r="H793" s="109"/>
      <c r="I793" s="109"/>
      <c r="J793" s="109"/>
      <c r="K793" s="109"/>
      <c r="L793" s="109"/>
      <c r="M793" s="109"/>
      <c r="N793" s="109"/>
      <c r="O793" s="109"/>
      <c r="P793" s="109"/>
      <c r="Q793" s="109"/>
    </row>
    <row r="794" spans="1:17" ht="13.5" customHeight="1">
      <c r="A794" s="108"/>
      <c r="B794" s="108"/>
      <c r="C794" s="109"/>
      <c r="D794" s="109"/>
      <c r="E794" s="109"/>
      <c r="F794" s="109"/>
      <c r="G794" s="109"/>
      <c r="H794" s="109"/>
      <c r="I794" s="109"/>
      <c r="J794" s="109"/>
      <c r="K794" s="109"/>
      <c r="L794" s="109"/>
      <c r="M794" s="109"/>
      <c r="N794" s="109"/>
      <c r="O794" s="109"/>
      <c r="P794" s="109"/>
      <c r="Q794" s="109"/>
    </row>
    <row r="795" spans="1:17" ht="13.5" customHeight="1">
      <c r="A795" s="108"/>
      <c r="B795" s="108"/>
      <c r="C795" s="109"/>
      <c r="D795" s="109"/>
      <c r="E795" s="109"/>
      <c r="F795" s="109"/>
      <c r="G795" s="109"/>
      <c r="H795" s="109"/>
      <c r="I795" s="109"/>
      <c r="J795" s="109"/>
      <c r="K795" s="109"/>
      <c r="L795" s="109"/>
      <c r="M795" s="109"/>
      <c r="N795" s="109"/>
      <c r="O795" s="109"/>
      <c r="P795" s="109"/>
      <c r="Q795" s="109"/>
    </row>
    <row r="796" spans="1:17" ht="13.5" customHeight="1">
      <c r="A796" s="108"/>
      <c r="B796" s="108"/>
      <c r="C796" s="109"/>
      <c r="D796" s="109"/>
      <c r="E796" s="109"/>
      <c r="F796" s="109"/>
      <c r="G796" s="109"/>
      <c r="H796" s="109"/>
      <c r="I796" s="109"/>
      <c r="J796" s="109"/>
      <c r="K796" s="109"/>
      <c r="L796" s="109"/>
      <c r="M796" s="109"/>
      <c r="N796" s="109"/>
      <c r="O796" s="109"/>
      <c r="P796" s="109"/>
      <c r="Q796" s="109"/>
    </row>
    <row r="797" spans="1:17" ht="13.5" customHeight="1">
      <c r="A797" s="108"/>
      <c r="B797" s="108"/>
      <c r="C797" s="109"/>
      <c r="D797" s="109"/>
      <c r="E797" s="109"/>
      <c r="F797" s="109"/>
      <c r="G797" s="109"/>
      <c r="H797" s="109"/>
      <c r="I797" s="109"/>
      <c r="J797" s="109"/>
      <c r="K797" s="109"/>
      <c r="L797" s="109"/>
      <c r="M797" s="109"/>
      <c r="N797" s="109"/>
      <c r="O797" s="109"/>
      <c r="P797" s="109"/>
      <c r="Q797" s="109"/>
    </row>
    <row r="798" spans="1:17" ht="13.5" customHeight="1">
      <c r="A798" s="108"/>
      <c r="B798" s="108"/>
      <c r="C798" s="109"/>
      <c r="D798" s="109"/>
      <c r="E798" s="109"/>
      <c r="F798" s="109"/>
      <c r="G798" s="109"/>
      <c r="H798" s="109"/>
      <c r="I798" s="109"/>
      <c r="J798" s="109"/>
      <c r="K798" s="109"/>
      <c r="L798" s="109"/>
      <c r="M798" s="109"/>
      <c r="N798" s="109"/>
      <c r="O798" s="109"/>
      <c r="P798" s="109"/>
      <c r="Q798" s="109"/>
    </row>
    <row r="799" spans="1:17" ht="13.5" customHeight="1">
      <c r="A799" s="108"/>
      <c r="B799" s="108"/>
      <c r="C799" s="109"/>
      <c r="D799" s="109"/>
      <c r="E799" s="109"/>
      <c r="F799" s="109"/>
      <c r="G799" s="109"/>
      <c r="H799" s="109"/>
      <c r="I799" s="109"/>
      <c r="J799" s="109"/>
      <c r="K799" s="109"/>
      <c r="L799" s="109"/>
      <c r="M799" s="109"/>
      <c r="N799" s="109"/>
      <c r="O799" s="109"/>
      <c r="P799" s="109"/>
      <c r="Q799" s="109"/>
    </row>
    <row r="800" spans="1:17" ht="13.5" customHeight="1">
      <c r="A800" s="108"/>
      <c r="B800" s="108"/>
      <c r="C800" s="109"/>
      <c r="D800" s="109"/>
      <c r="E800" s="109"/>
      <c r="F800" s="109"/>
      <c r="G800" s="109"/>
      <c r="H800" s="109"/>
      <c r="I800" s="109"/>
      <c r="J800" s="109"/>
      <c r="K800" s="109"/>
      <c r="L800" s="109"/>
      <c r="M800" s="109"/>
      <c r="N800" s="109"/>
      <c r="O800" s="109"/>
      <c r="P800" s="109"/>
      <c r="Q800" s="109"/>
    </row>
    <row r="801" spans="1:17" ht="13.5" customHeight="1">
      <c r="A801" s="108"/>
      <c r="B801" s="108"/>
      <c r="C801" s="109"/>
      <c r="D801" s="109"/>
      <c r="E801" s="109"/>
      <c r="F801" s="109"/>
      <c r="G801" s="109"/>
      <c r="H801" s="109"/>
      <c r="I801" s="109"/>
      <c r="J801" s="109"/>
      <c r="K801" s="109"/>
      <c r="L801" s="109"/>
      <c r="M801" s="109"/>
      <c r="N801" s="109"/>
      <c r="O801" s="109"/>
      <c r="P801" s="109"/>
      <c r="Q801" s="109"/>
    </row>
    <row r="802" spans="1:17" ht="13.5" customHeight="1">
      <c r="A802" s="108"/>
      <c r="B802" s="108"/>
      <c r="C802" s="109"/>
      <c r="D802" s="109"/>
      <c r="E802" s="109"/>
      <c r="F802" s="109"/>
      <c r="G802" s="109"/>
      <c r="H802" s="109"/>
      <c r="I802" s="109"/>
      <c r="J802" s="109"/>
      <c r="K802" s="109"/>
      <c r="L802" s="109"/>
      <c r="M802" s="109"/>
      <c r="N802" s="109"/>
      <c r="O802" s="109"/>
      <c r="P802" s="109"/>
      <c r="Q802" s="109"/>
    </row>
    <row r="803" spans="1:17" ht="13.5" customHeight="1">
      <c r="A803" s="108"/>
      <c r="B803" s="108"/>
      <c r="C803" s="109"/>
      <c r="D803" s="109"/>
      <c r="E803" s="109"/>
      <c r="F803" s="109"/>
      <c r="G803" s="109"/>
      <c r="H803" s="109"/>
      <c r="I803" s="109"/>
      <c r="J803" s="109"/>
      <c r="K803" s="109"/>
      <c r="L803" s="109"/>
      <c r="M803" s="109"/>
      <c r="N803" s="109"/>
      <c r="O803" s="109"/>
      <c r="P803" s="109"/>
      <c r="Q803" s="109"/>
    </row>
    <row r="804" spans="1:17" ht="13.5" customHeight="1">
      <c r="A804" s="108"/>
      <c r="B804" s="108"/>
      <c r="C804" s="109"/>
      <c r="D804" s="109"/>
      <c r="E804" s="109"/>
      <c r="F804" s="109"/>
      <c r="G804" s="109"/>
      <c r="H804" s="109"/>
      <c r="I804" s="109"/>
      <c r="J804" s="109"/>
      <c r="K804" s="109"/>
      <c r="L804" s="109"/>
      <c r="M804" s="109"/>
      <c r="N804" s="109"/>
      <c r="O804" s="109"/>
      <c r="P804" s="109"/>
      <c r="Q804" s="109"/>
    </row>
    <row r="805" spans="1:17" ht="13.5" customHeight="1">
      <c r="A805" s="108"/>
      <c r="B805" s="108"/>
      <c r="C805" s="109"/>
      <c r="D805" s="109"/>
      <c r="E805" s="109"/>
      <c r="F805" s="109"/>
      <c r="G805" s="109"/>
      <c r="H805" s="109"/>
      <c r="I805" s="109"/>
      <c r="J805" s="109"/>
      <c r="K805" s="109"/>
      <c r="L805" s="109"/>
      <c r="M805" s="109"/>
      <c r="N805" s="109"/>
      <c r="O805" s="109"/>
      <c r="P805" s="109"/>
      <c r="Q805" s="109"/>
    </row>
    <row r="806" spans="1:17" ht="13.5" customHeight="1">
      <c r="A806" s="108"/>
      <c r="B806" s="108"/>
      <c r="C806" s="109"/>
      <c r="D806" s="109"/>
      <c r="E806" s="109"/>
      <c r="F806" s="109"/>
      <c r="G806" s="109"/>
      <c r="H806" s="109"/>
      <c r="I806" s="109"/>
      <c r="J806" s="109"/>
      <c r="K806" s="109"/>
      <c r="L806" s="109"/>
      <c r="M806" s="109"/>
      <c r="N806" s="109"/>
      <c r="O806" s="109"/>
      <c r="P806" s="109"/>
      <c r="Q806" s="109"/>
    </row>
    <row r="807" spans="1:17" ht="13.5" customHeight="1">
      <c r="A807" s="108"/>
      <c r="B807" s="108"/>
      <c r="C807" s="109"/>
      <c r="D807" s="109"/>
      <c r="E807" s="109"/>
      <c r="F807" s="109"/>
      <c r="G807" s="109"/>
      <c r="H807" s="109"/>
      <c r="I807" s="109"/>
      <c r="J807" s="109"/>
      <c r="K807" s="109"/>
      <c r="L807" s="109"/>
      <c r="M807" s="109"/>
      <c r="N807" s="109"/>
      <c r="O807" s="109"/>
      <c r="P807" s="109"/>
      <c r="Q807" s="109"/>
    </row>
    <row r="808" spans="1:17" ht="13.5" customHeight="1">
      <c r="A808" s="108"/>
      <c r="B808" s="108"/>
      <c r="C808" s="109"/>
      <c r="D808" s="109"/>
      <c r="E808" s="109"/>
      <c r="F808" s="109"/>
      <c r="G808" s="109"/>
      <c r="H808" s="109"/>
      <c r="I808" s="109"/>
      <c r="J808" s="109"/>
      <c r="K808" s="109"/>
      <c r="L808" s="109"/>
      <c r="M808" s="109"/>
      <c r="N808" s="109"/>
      <c r="O808" s="109"/>
      <c r="P808" s="109"/>
      <c r="Q808" s="109"/>
    </row>
    <row r="809" spans="1:17" ht="13.5" customHeight="1">
      <c r="A809" s="108"/>
      <c r="B809" s="108"/>
      <c r="C809" s="109"/>
      <c r="D809" s="109"/>
      <c r="E809" s="109"/>
      <c r="F809" s="109"/>
      <c r="G809" s="109"/>
      <c r="H809" s="109"/>
      <c r="I809" s="109"/>
      <c r="J809" s="109"/>
      <c r="K809" s="109"/>
      <c r="L809" s="109"/>
      <c r="M809" s="109"/>
      <c r="N809" s="109"/>
      <c r="O809" s="109"/>
      <c r="P809" s="109"/>
      <c r="Q809" s="109"/>
    </row>
    <row r="810" spans="1:17" ht="13.5" customHeight="1">
      <c r="A810" s="108"/>
      <c r="B810" s="108"/>
      <c r="C810" s="109"/>
      <c r="D810" s="109"/>
      <c r="E810" s="109"/>
      <c r="F810" s="109"/>
      <c r="G810" s="109"/>
      <c r="H810" s="109"/>
      <c r="I810" s="109"/>
      <c r="J810" s="109"/>
      <c r="K810" s="109"/>
      <c r="L810" s="109"/>
      <c r="M810" s="109"/>
      <c r="N810" s="109"/>
      <c r="O810" s="109"/>
      <c r="P810" s="109"/>
      <c r="Q810" s="109"/>
    </row>
    <row r="811" spans="1:17" ht="13.5" customHeight="1">
      <c r="A811" s="108"/>
      <c r="B811" s="108"/>
      <c r="C811" s="109"/>
      <c r="D811" s="109"/>
      <c r="E811" s="109"/>
      <c r="F811" s="109"/>
      <c r="G811" s="109"/>
      <c r="H811" s="109"/>
      <c r="I811" s="109"/>
      <c r="J811" s="109"/>
      <c r="K811" s="109"/>
      <c r="L811" s="109"/>
      <c r="M811" s="109"/>
      <c r="N811" s="109"/>
      <c r="O811" s="109"/>
      <c r="P811" s="109"/>
      <c r="Q811" s="109"/>
    </row>
    <row r="812" spans="1:17" ht="13.5" customHeight="1">
      <c r="A812" s="108"/>
      <c r="B812" s="108"/>
      <c r="C812" s="109"/>
      <c r="D812" s="109"/>
      <c r="E812" s="109"/>
      <c r="F812" s="109"/>
      <c r="G812" s="109"/>
      <c r="H812" s="109"/>
      <c r="I812" s="109"/>
      <c r="J812" s="109"/>
      <c r="K812" s="109"/>
      <c r="L812" s="109"/>
      <c r="M812" s="109"/>
      <c r="N812" s="109"/>
      <c r="O812" s="109"/>
      <c r="P812" s="109"/>
      <c r="Q812" s="109"/>
    </row>
    <row r="813" spans="1:17" ht="13.5" customHeight="1">
      <c r="A813" s="108"/>
      <c r="B813" s="108"/>
      <c r="C813" s="109"/>
      <c r="D813" s="109"/>
      <c r="E813" s="109"/>
      <c r="F813" s="109"/>
      <c r="G813" s="109"/>
      <c r="H813" s="109"/>
      <c r="I813" s="109"/>
      <c r="J813" s="109"/>
      <c r="K813" s="109"/>
      <c r="L813" s="109"/>
      <c r="M813" s="109"/>
      <c r="N813" s="109"/>
      <c r="O813" s="109"/>
      <c r="P813" s="109"/>
      <c r="Q813" s="109"/>
    </row>
    <row r="814" spans="1:17" ht="13.5" customHeight="1">
      <c r="A814" s="108"/>
      <c r="B814" s="108"/>
      <c r="C814" s="109"/>
      <c r="D814" s="109"/>
      <c r="E814" s="109"/>
      <c r="F814" s="109"/>
      <c r="G814" s="109"/>
      <c r="H814" s="109"/>
      <c r="I814" s="109"/>
      <c r="J814" s="109"/>
      <c r="K814" s="109"/>
      <c r="L814" s="109"/>
      <c r="M814" s="109"/>
      <c r="N814" s="109"/>
      <c r="O814" s="109"/>
      <c r="P814" s="109"/>
      <c r="Q814" s="109"/>
    </row>
    <row r="815" spans="1:17" ht="13.5" customHeight="1">
      <c r="A815" s="108"/>
      <c r="B815" s="108"/>
      <c r="C815" s="109"/>
      <c r="D815" s="109"/>
      <c r="E815" s="109"/>
      <c r="F815" s="109"/>
      <c r="G815" s="109"/>
      <c r="H815" s="109"/>
      <c r="I815" s="109"/>
      <c r="J815" s="109"/>
      <c r="K815" s="109"/>
      <c r="L815" s="109"/>
      <c r="M815" s="109"/>
      <c r="N815" s="109"/>
      <c r="O815" s="109"/>
      <c r="P815" s="109"/>
      <c r="Q815" s="109"/>
    </row>
    <row r="816" spans="1:17" ht="13.5" customHeight="1">
      <c r="A816" s="108"/>
      <c r="B816" s="108"/>
      <c r="C816" s="109"/>
      <c r="D816" s="109"/>
      <c r="E816" s="109"/>
      <c r="F816" s="109"/>
      <c r="G816" s="109"/>
      <c r="H816" s="109"/>
      <c r="I816" s="109"/>
      <c r="J816" s="109"/>
      <c r="K816" s="109"/>
      <c r="L816" s="109"/>
      <c r="M816" s="109"/>
      <c r="N816" s="109"/>
      <c r="O816" s="109"/>
      <c r="P816" s="109"/>
      <c r="Q816" s="109"/>
    </row>
    <row r="817" spans="1:17" ht="13.5" customHeight="1">
      <c r="A817" s="108"/>
      <c r="B817" s="108"/>
      <c r="C817" s="109"/>
      <c r="D817" s="109"/>
      <c r="E817" s="109"/>
      <c r="F817" s="109"/>
      <c r="G817" s="109"/>
      <c r="H817" s="109"/>
      <c r="I817" s="109"/>
      <c r="J817" s="109"/>
      <c r="K817" s="109"/>
      <c r="L817" s="109"/>
      <c r="M817" s="109"/>
      <c r="N817" s="109"/>
      <c r="O817" s="109"/>
      <c r="P817" s="109"/>
      <c r="Q817" s="109"/>
    </row>
    <row r="818" spans="1:17" ht="13.5" customHeight="1">
      <c r="A818" s="108"/>
      <c r="B818" s="108"/>
      <c r="C818" s="109"/>
      <c r="D818" s="109"/>
      <c r="E818" s="109"/>
      <c r="F818" s="109"/>
      <c r="G818" s="109"/>
      <c r="H818" s="109"/>
      <c r="I818" s="109"/>
      <c r="J818" s="109"/>
      <c r="K818" s="109"/>
      <c r="L818" s="109"/>
      <c r="M818" s="109"/>
      <c r="N818" s="109"/>
      <c r="O818" s="109"/>
      <c r="P818" s="109"/>
      <c r="Q818" s="109"/>
    </row>
    <row r="819" spans="1:17" ht="13.5" customHeight="1">
      <c r="A819" s="108"/>
      <c r="B819" s="108"/>
      <c r="C819" s="109"/>
      <c r="D819" s="109"/>
      <c r="E819" s="109"/>
      <c r="F819" s="109"/>
      <c r="G819" s="109"/>
      <c r="H819" s="109"/>
      <c r="I819" s="109"/>
      <c r="J819" s="109"/>
      <c r="K819" s="109"/>
      <c r="L819" s="109"/>
      <c r="M819" s="109"/>
      <c r="N819" s="109"/>
      <c r="O819" s="109"/>
      <c r="P819" s="109"/>
      <c r="Q819" s="109"/>
    </row>
    <row r="820" spans="1:17" ht="13.5" customHeight="1">
      <c r="A820" s="108"/>
      <c r="B820" s="108"/>
      <c r="C820" s="109"/>
      <c r="D820" s="109"/>
      <c r="E820" s="109"/>
      <c r="F820" s="109"/>
      <c r="G820" s="109"/>
      <c r="H820" s="109"/>
      <c r="I820" s="109"/>
      <c r="J820" s="109"/>
      <c r="K820" s="109"/>
      <c r="L820" s="109"/>
      <c r="M820" s="109"/>
      <c r="N820" s="109"/>
      <c r="O820" s="109"/>
      <c r="P820" s="109"/>
      <c r="Q820" s="109"/>
    </row>
    <row r="821" spans="1:17" ht="13.5" customHeight="1">
      <c r="A821" s="108"/>
      <c r="B821" s="108"/>
      <c r="C821" s="109"/>
      <c r="D821" s="109"/>
      <c r="E821" s="109"/>
      <c r="F821" s="109"/>
      <c r="G821" s="109"/>
      <c r="H821" s="109"/>
      <c r="I821" s="109"/>
      <c r="J821" s="109"/>
      <c r="K821" s="109"/>
      <c r="L821" s="109"/>
      <c r="M821" s="109"/>
      <c r="N821" s="109"/>
      <c r="O821" s="109"/>
      <c r="P821" s="109"/>
      <c r="Q821" s="109"/>
    </row>
    <row r="822" spans="1:17" ht="13.5" customHeight="1">
      <c r="A822" s="108"/>
      <c r="B822" s="108"/>
      <c r="C822" s="109"/>
      <c r="D822" s="109"/>
      <c r="E822" s="109"/>
      <c r="F822" s="109"/>
      <c r="G822" s="109"/>
      <c r="H822" s="109"/>
      <c r="I822" s="109"/>
      <c r="J822" s="109"/>
      <c r="K822" s="109"/>
      <c r="L822" s="109"/>
      <c r="M822" s="109"/>
      <c r="N822" s="109"/>
      <c r="O822" s="109"/>
      <c r="P822" s="109"/>
      <c r="Q822" s="109"/>
    </row>
    <row r="823" spans="1:17" ht="13.5" customHeight="1">
      <c r="A823" s="108"/>
      <c r="B823" s="108"/>
      <c r="C823" s="109"/>
      <c r="D823" s="109"/>
      <c r="E823" s="109"/>
      <c r="F823" s="109"/>
      <c r="G823" s="109"/>
      <c r="H823" s="109"/>
      <c r="I823" s="109"/>
      <c r="J823" s="109"/>
      <c r="K823" s="109"/>
      <c r="L823" s="109"/>
      <c r="M823" s="109"/>
      <c r="N823" s="109"/>
      <c r="O823" s="109"/>
      <c r="P823" s="109"/>
      <c r="Q823" s="109"/>
    </row>
    <row r="824" spans="1:17" ht="13.5" customHeight="1">
      <c r="A824" s="108"/>
      <c r="B824" s="108"/>
      <c r="C824" s="109"/>
      <c r="D824" s="109"/>
      <c r="E824" s="109"/>
      <c r="F824" s="109"/>
      <c r="G824" s="109"/>
      <c r="H824" s="109"/>
      <c r="I824" s="109"/>
      <c r="J824" s="109"/>
      <c r="K824" s="109"/>
      <c r="L824" s="109"/>
      <c r="M824" s="109"/>
      <c r="N824" s="109"/>
      <c r="O824" s="109"/>
      <c r="P824" s="109"/>
      <c r="Q824" s="109"/>
    </row>
    <row r="825" spans="1:17" ht="13.5" customHeight="1">
      <c r="A825" s="108"/>
      <c r="B825" s="108"/>
      <c r="C825" s="109"/>
      <c r="D825" s="109"/>
      <c r="E825" s="109"/>
      <c r="F825" s="109"/>
      <c r="G825" s="109"/>
      <c r="H825" s="109"/>
      <c r="I825" s="109"/>
      <c r="J825" s="109"/>
      <c r="K825" s="109"/>
      <c r="L825" s="109"/>
      <c r="M825" s="109"/>
      <c r="N825" s="109"/>
      <c r="O825" s="109"/>
      <c r="P825" s="109"/>
      <c r="Q825" s="109"/>
    </row>
    <row r="826" spans="1:17" ht="13.5" customHeight="1">
      <c r="A826" s="108"/>
      <c r="B826" s="108"/>
      <c r="C826" s="109"/>
      <c r="D826" s="109"/>
      <c r="E826" s="109"/>
      <c r="F826" s="109"/>
      <c r="G826" s="109"/>
      <c r="H826" s="109"/>
      <c r="I826" s="109"/>
      <c r="J826" s="109"/>
      <c r="K826" s="109"/>
      <c r="L826" s="109"/>
      <c r="M826" s="109"/>
      <c r="N826" s="109"/>
      <c r="O826" s="109"/>
      <c r="P826" s="109"/>
      <c r="Q826" s="109"/>
    </row>
    <row r="827" spans="1:17" ht="13.5" customHeight="1">
      <c r="A827" s="108"/>
      <c r="B827" s="108"/>
      <c r="C827" s="109"/>
      <c r="D827" s="109"/>
      <c r="E827" s="109"/>
      <c r="F827" s="109"/>
      <c r="G827" s="109"/>
      <c r="H827" s="109"/>
      <c r="I827" s="109"/>
      <c r="J827" s="109"/>
      <c r="K827" s="109"/>
      <c r="L827" s="109"/>
      <c r="M827" s="109"/>
      <c r="N827" s="109"/>
      <c r="O827" s="109"/>
      <c r="P827" s="109"/>
      <c r="Q827" s="109"/>
    </row>
    <row r="828" spans="1:17" ht="13.5" customHeight="1">
      <c r="A828" s="108"/>
      <c r="B828" s="108"/>
      <c r="C828" s="109"/>
      <c r="D828" s="109"/>
      <c r="E828" s="109"/>
      <c r="F828" s="109"/>
      <c r="G828" s="109"/>
      <c r="H828" s="109"/>
      <c r="I828" s="109"/>
      <c r="J828" s="109"/>
      <c r="K828" s="109"/>
      <c r="L828" s="109"/>
      <c r="M828" s="109"/>
      <c r="N828" s="109"/>
      <c r="O828" s="109"/>
      <c r="P828" s="109"/>
      <c r="Q828" s="109"/>
    </row>
    <row r="829" spans="1:17" ht="13.5" customHeight="1">
      <c r="A829" s="108"/>
      <c r="B829" s="108"/>
      <c r="C829" s="109"/>
      <c r="D829" s="109"/>
      <c r="E829" s="109"/>
      <c r="F829" s="109"/>
      <c r="G829" s="109"/>
      <c r="H829" s="109"/>
      <c r="I829" s="109"/>
      <c r="J829" s="109"/>
      <c r="K829" s="109"/>
      <c r="L829" s="109"/>
      <c r="M829" s="109"/>
      <c r="N829" s="109"/>
      <c r="O829" s="109"/>
      <c r="P829" s="109"/>
      <c r="Q829" s="109"/>
    </row>
    <row r="830" spans="1:17" ht="13.5" customHeight="1">
      <c r="A830" s="108"/>
      <c r="B830" s="108"/>
      <c r="C830" s="109"/>
      <c r="D830" s="109"/>
      <c r="E830" s="109"/>
      <c r="F830" s="109"/>
      <c r="G830" s="109"/>
      <c r="H830" s="109"/>
      <c r="I830" s="109"/>
      <c r="J830" s="109"/>
      <c r="K830" s="109"/>
      <c r="L830" s="109"/>
      <c r="M830" s="109"/>
      <c r="N830" s="109"/>
      <c r="O830" s="109"/>
      <c r="P830" s="109"/>
      <c r="Q830" s="109"/>
    </row>
    <row r="831" spans="1:17" ht="13.5" customHeight="1">
      <c r="A831" s="108"/>
      <c r="B831" s="108"/>
      <c r="C831" s="109"/>
      <c r="D831" s="109"/>
      <c r="E831" s="109"/>
      <c r="F831" s="109"/>
      <c r="G831" s="109"/>
      <c r="H831" s="109"/>
      <c r="I831" s="109"/>
      <c r="J831" s="109"/>
      <c r="K831" s="109"/>
      <c r="L831" s="109"/>
      <c r="M831" s="109"/>
      <c r="N831" s="109"/>
      <c r="O831" s="109"/>
      <c r="P831" s="109"/>
      <c r="Q831" s="109"/>
    </row>
    <row r="832" spans="1:17" ht="13.5" customHeight="1">
      <c r="A832" s="108"/>
      <c r="B832" s="108"/>
      <c r="C832" s="109"/>
      <c r="D832" s="109"/>
      <c r="E832" s="109"/>
      <c r="F832" s="109"/>
      <c r="G832" s="109"/>
      <c r="H832" s="109"/>
      <c r="I832" s="109"/>
      <c r="J832" s="109"/>
      <c r="K832" s="109"/>
      <c r="L832" s="109"/>
      <c r="M832" s="109"/>
      <c r="N832" s="109"/>
      <c r="O832" s="109"/>
      <c r="P832" s="109"/>
      <c r="Q832" s="109"/>
    </row>
    <row r="833" spans="1:17" ht="13.5" customHeight="1">
      <c r="A833" s="108"/>
      <c r="B833" s="108"/>
      <c r="C833" s="109"/>
      <c r="D833" s="109"/>
      <c r="E833" s="109"/>
      <c r="F833" s="109"/>
      <c r="G833" s="109"/>
      <c r="H833" s="109"/>
      <c r="I833" s="109"/>
      <c r="J833" s="109"/>
      <c r="K833" s="109"/>
      <c r="L833" s="109"/>
      <c r="M833" s="109"/>
      <c r="N833" s="109"/>
      <c r="O833" s="109"/>
      <c r="P833" s="109"/>
      <c r="Q833" s="109"/>
    </row>
    <row r="834" spans="1:17" ht="13.5" customHeight="1">
      <c r="A834" s="108"/>
      <c r="B834" s="108"/>
      <c r="C834" s="109"/>
      <c r="D834" s="109"/>
      <c r="E834" s="109"/>
      <c r="F834" s="109"/>
      <c r="G834" s="109"/>
      <c r="H834" s="109"/>
      <c r="I834" s="109"/>
      <c r="J834" s="109"/>
      <c r="K834" s="109"/>
      <c r="L834" s="109"/>
      <c r="M834" s="109"/>
      <c r="N834" s="109"/>
      <c r="O834" s="109"/>
      <c r="P834" s="109"/>
      <c r="Q834" s="109"/>
    </row>
    <row r="835" spans="1:17" ht="13.5" customHeight="1">
      <c r="A835" s="108"/>
      <c r="B835" s="108"/>
      <c r="C835" s="109"/>
      <c r="D835" s="109"/>
      <c r="E835" s="109"/>
      <c r="F835" s="109"/>
      <c r="G835" s="109"/>
      <c r="H835" s="109"/>
      <c r="I835" s="109"/>
      <c r="J835" s="109"/>
      <c r="K835" s="109"/>
      <c r="L835" s="109"/>
      <c r="M835" s="109"/>
      <c r="N835" s="109"/>
      <c r="O835" s="109"/>
      <c r="P835" s="109"/>
      <c r="Q835" s="109"/>
    </row>
    <row r="836" spans="1:17" ht="13.5" customHeight="1">
      <c r="A836" s="108"/>
      <c r="B836" s="108"/>
      <c r="C836" s="109"/>
      <c r="D836" s="109"/>
      <c r="E836" s="109"/>
      <c r="F836" s="109"/>
      <c r="G836" s="109"/>
      <c r="H836" s="109"/>
      <c r="I836" s="109"/>
      <c r="J836" s="109"/>
      <c r="K836" s="109"/>
      <c r="L836" s="109"/>
      <c r="M836" s="109"/>
      <c r="N836" s="109"/>
      <c r="O836" s="109"/>
      <c r="P836" s="109"/>
      <c r="Q836" s="109"/>
    </row>
    <row r="837" spans="1:17" ht="13.5" customHeight="1">
      <c r="A837" s="108"/>
      <c r="B837" s="108"/>
      <c r="C837" s="109"/>
      <c r="D837" s="109"/>
      <c r="E837" s="109"/>
      <c r="F837" s="109"/>
      <c r="G837" s="109"/>
      <c r="H837" s="109"/>
      <c r="I837" s="109"/>
      <c r="J837" s="109"/>
      <c r="K837" s="109"/>
      <c r="L837" s="109"/>
      <c r="M837" s="109"/>
      <c r="N837" s="109"/>
      <c r="O837" s="109"/>
      <c r="P837" s="109"/>
      <c r="Q837" s="109"/>
    </row>
    <row r="838" spans="1:17" ht="13.5" customHeight="1">
      <c r="A838" s="108"/>
      <c r="B838" s="108"/>
      <c r="C838" s="109"/>
      <c r="D838" s="109"/>
      <c r="E838" s="109"/>
      <c r="F838" s="109"/>
      <c r="G838" s="109"/>
      <c r="H838" s="109"/>
      <c r="I838" s="109"/>
      <c r="J838" s="109"/>
      <c r="K838" s="109"/>
      <c r="L838" s="109"/>
      <c r="M838" s="109"/>
      <c r="N838" s="109"/>
      <c r="O838" s="109"/>
      <c r="P838" s="109"/>
      <c r="Q838" s="109"/>
    </row>
    <row r="839" spans="1:17" ht="13.5" customHeight="1">
      <c r="A839" s="108"/>
      <c r="B839" s="108"/>
      <c r="C839" s="109"/>
      <c r="D839" s="109"/>
      <c r="E839" s="109"/>
      <c r="F839" s="109"/>
      <c r="G839" s="109"/>
      <c r="H839" s="109"/>
      <c r="I839" s="109"/>
      <c r="J839" s="109"/>
      <c r="K839" s="109"/>
      <c r="L839" s="109"/>
      <c r="M839" s="109"/>
      <c r="N839" s="109"/>
      <c r="O839" s="109"/>
      <c r="P839" s="109"/>
      <c r="Q839" s="109"/>
    </row>
    <row r="840" spans="1:17" ht="13.5" customHeight="1">
      <c r="A840" s="108"/>
      <c r="B840" s="108"/>
      <c r="C840" s="109"/>
      <c r="D840" s="109"/>
      <c r="E840" s="109"/>
      <c r="F840" s="109"/>
      <c r="G840" s="109"/>
      <c r="H840" s="109"/>
      <c r="I840" s="109"/>
      <c r="J840" s="109"/>
      <c r="K840" s="109"/>
      <c r="L840" s="109"/>
      <c r="M840" s="109"/>
      <c r="N840" s="109"/>
      <c r="O840" s="109"/>
      <c r="P840" s="109"/>
      <c r="Q840" s="109"/>
    </row>
    <row r="841" spans="1:17" ht="13.5" customHeight="1">
      <c r="A841" s="108"/>
      <c r="B841" s="108"/>
      <c r="C841" s="109"/>
      <c r="D841" s="109"/>
      <c r="E841" s="109"/>
      <c r="F841" s="109"/>
      <c r="G841" s="109"/>
      <c r="H841" s="109"/>
      <c r="I841" s="109"/>
      <c r="J841" s="109"/>
      <c r="K841" s="109"/>
      <c r="L841" s="109"/>
      <c r="M841" s="109"/>
      <c r="N841" s="109"/>
      <c r="O841" s="109"/>
      <c r="P841" s="109"/>
      <c r="Q841" s="109"/>
    </row>
    <row r="842" spans="1:17" ht="13.5" customHeight="1">
      <c r="A842" s="108"/>
      <c r="B842" s="108"/>
      <c r="C842" s="109"/>
      <c r="D842" s="109"/>
      <c r="E842" s="109"/>
      <c r="F842" s="109"/>
      <c r="G842" s="109"/>
      <c r="H842" s="109"/>
      <c r="I842" s="109"/>
      <c r="J842" s="109"/>
      <c r="K842" s="109"/>
      <c r="L842" s="109"/>
      <c r="M842" s="109"/>
      <c r="N842" s="109"/>
      <c r="O842" s="109"/>
      <c r="P842" s="109"/>
      <c r="Q842" s="109"/>
    </row>
    <row r="843" spans="1:17" ht="13.5" customHeight="1">
      <c r="A843" s="108"/>
      <c r="B843" s="108"/>
      <c r="C843" s="109"/>
      <c r="D843" s="109"/>
      <c r="E843" s="109"/>
      <c r="F843" s="109"/>
      <c r="G843" s="109"/>
      <c r="H843" s="109"/>
      <c r="I843" s="109"/>
      <c r="J843" s="109"/>
      <c r="K843" s="109"/>
      <c r="L843" s="109"/>
      <c r="M843" s="109"/>
      <c r="N843" s="109"/>
      <c r="O843" s="109"/>
      <c r="P843" s="109"/>
      <c r="Q843" s="109"/>
    </row>
    <row r="844" spans="1:17" ht="13.5" customHeight="1">
      <c r="A844" s="108"/>
      <c r="B844" s="108"/>
      <c r="C844" s="109"/>
      <c r="D844" s="109"/>
      <c r="E844" s="109"/>
      <c r="F844" s="109"/>
      <c r="G844" s="109"/>
      <c r="H844" s="109"/>
      <c r="I844" s="109"/>
      <c r="J844" s="109"/>
      <c r="K844" s="109"/>
      <c r="L844" s="109"/>
      <c r="M844" s="109"/>
      <c r="N844" s="109"/>
      <c r="O844" s="109"/>
      <c r="P844" s="109"/>
      <c r="Q844" s="109"/>
    </row>
    <row r="845" spans="1:17" ht="13.5" customHeight="1">
      <c r="A845" s="108"/>
      <c r="B845" s="108"/>
      <c r="C845" s="109"/>
      <c r="D845" s="109"/>
      <c r="E845" s="109"/>
      <c r="F845" s="109"/>
      <c r="G845" s="109"/>
      <c r="H845" s="109"/>
      <c r="I845" s="109"/>
      <c r="J845" s="109"/>
      <c r="K845" s="109"/>
      <c r="L845" s="109"/>
      <c r="M845" s="109"/>
      <c r="N845" s="109"/>
      <c r="O845" s="109"/>
      <c r="P845" s="109"/>
      <c r="Q845" s="109"/>
    </row>
    <row r="846" spans="1:17" ht="13.5" customHeight="1">
      <c r="A846" s="108"/>
      <c r="B846" s="108"/>
      <c r="C846" s="109"/>
      <c r="D846" s="109"/>
      <c r="E846" s="109"/>
      <c r="F846" s="109"/>
      <c r="G846" s="109"/>
      <c r="H846" s="109"/>
      <c r="I846" s="109"/>
      <c r="J846" s="109"/>
      <c r="K846" s="109"/>
      <c r="L846" s="109"/>
      <c r="M846" s="109"/>
      <c r="N846" s="109"/>
      <c r="O846" s="109"/>
      <c r="P846" s="109"/>
      <c r="Q846" s="109"/>
    </row>
    <row r="847" spans="1:17" ht="13.5" customHeight="1">
      <c r="A847" s="108"/>
      <c r="B847" s="108"/>
      <c r="C847" s="109"/>
      <c r="D847" s="109"/>
      <c r="E847" s="109"/>
      <c r="F847" s="109"/>
      <c r="G847" s="109"/>
      <c r="H847" s="109"/>
      <c r="I847" s="109"/>
      <c r="J847" s="109"/>
      <c r="K847" s="109"/>
      <c r="L847" s="109"/>
      <c r="M847" s="109"/>
      <c r="N847" s="109"/>
      <c r="O847" s="109"/>
      <c r="P847" s="109"/>
      <c r="Q847" s="109"/>
    </row>
    <row r="848" spans="1:17" ht="13.5" customHeight="1">
      <c r="A848" s="108"/>
      <c r="B848" s="108"/>
      <c r="C848" s="109"/>
      <c r="D848" s="109"/>
      <c r="E848" s="109"/>
      <c r="F848" s="109"/>
      <c r="G848" s="109"/>
      <c r="H848" s="109"/>
      <c r="I848" s="109"/>
      <c r="J848" s="109"/>
      <c r="K848" s="109"/>
      <c r="L848" s="109"/>
      <c r="M848" s="109"/>
      <c r="N848" s="109"/>
      <c r="O848" s="109"/>
      <c r="P848" s="109"/>
      <c r="Q848" s="109"/>
    </row>
    <row r="849" spans="1:17" ht="13.5" customHeight="1">
      <c r="A849" s="108"/>
      <c r="B849" s="108"/>
      <c r="C849" s="109"/>
      <c r="D849" s="109"/>
      <c r="E849" s="109"/>
      <c r="F849" s="109"/>
      <c r="G849" s="109"/>
      <c r="H849" s="109"/>
      <c r="I849" s="109"/>
      <c r="J849" s="109"/>
      <c r="K849" s="109"/>
      <c r="L849" s="109"/>
      <c r="M849" s="109"/>
      <c r="N849" s="109"/>
      <c r="O849" s="109"/>
      <c r="P849" s="109"/>
      <c r="Q849" s="109"/>
    </row>
    <row r="850" spans="1:17" ht="13.5" customHeight="1">
      <c r="A850" s="108"/>
      <c r="B850" s="108"/>
      <c r="C850" s="109"/>
      <c r="D850" s="109"/>
      <c r="E850" s="109"/>
      <c r="F850" s="109"/>
      <c r="G850" s="109"/>
      <c r="H850" s="109"/>
      <c r="I850" s="109"/>
      <c r="J850" s="109"/>
      <c r="K850" s="109"/>
      <c r="L850" s="109"/>
      <c r="M850" s="109"/>
      <c r="N850" s="109"/>
      <c r="O850" s="109"/>
      <c r="P850" s="109"/>
      <c r="Q850" s="109"/>
    </row>
    <row r="851" spans="1:17" ht="13.5" customHeight="1">
      <c r="A851" s="108"/>
      <c r="B851" s="108"/>
      <c r="C851" s="109"/>
      <c r="D851" s="109"/>
      <c r="E851" s="109"/>
      <c r="F851" s="109"/>
      <c r="G851" s="109"/>
      <c r="H851" s="109"/>
      <c r="I851" s="109"/>
      <c r="J851" s="109"/>
      <c r="K851" s="109"/>
      <c r="L851" s="109"/>
      <c r="M851" s="109"/>
      <c r="N851" s="109"/>
      <c r="O851" s="109"/>
      <c r="P851" s="109"/>
      <c r="Q851" s="109"/>
    </row>
    <row r="852" spans="1:17" ht="13.5" customHeight="1">
      <c r="A852" s="108"/>
      <c r="B852" s="108"/>
      <c r="C852" s="109"/>
      <c r="D852" s="109"/>
      <c r="E852" s="109"/>
      <c r="F852" s="109"/>
      <c r="G852" s="109"/>
      <c r="H852" s="109"/>
      <c r="I852" s="109"/>
      <c r="J852" s="109"/>
      <c r="K852" s="109"/>
      <c r="L852" s="109"/>
      <c r="M852" s="109"/>
      <c r="N852" s="109"/>
      <c r="O852" s="109"/>
      <c r="P852" s="109"/>
      <c r="Q852" s="109"/>
    </row>
    <row r="853" spans="1:17" ht="13.5" customHeight="1">
      <c r="A853" s="108"/>
      <c r="B853" s="108"/>
      <c r="C853" s="109"/>
      <c r="D853" s="109"/>
      <c r="E853" s="109"/>
      <c r="F853" s="109"/>
      <c r="G853" s="109"/>
      <c r="H853" s="109"/>
      <c r="I853" s="109"/>
      <c r="J853" s="109"/>
      <c r="K853" s="109"/>
      <c r="L853" s="109"/>
      <c r="M853" s="109"/>
      <c r="N853" s="109"/>
      <c r="O853" s="109"/>
      <c r="P853" s="109"/>
      <c r="Q853" s="109"/>
    </row>
    <row r="854" spans="1:17" ht="13.5" customHeight="1">
      <c r="A854" s="108"/>
      <c r="B854" s="108"/>
      <c r="C854" s="109"/>
      <c r="D854" s="109"/>
      <c r="E854" s="109"/>
      <c r="F854" s="109"/>
      <c r="G854" s="109"/>
      <c r="H854" s="109"/>
      <c r="I854" s="109"/>
      <c r="J854" s="109"/>
      <c r="K854" s="109"/>
      <c r="L854" s="109"/>
      <c r="M854" s="109"/>
      <c r="N854" s="109"/>
      <c r="O854" s="109"/>
      <c r="P854" s="109"/>
      <c r="Q854" s="109"/>
    </row>
    <row r="855" spans="1:17" ht="13.5" customHeight="1">
      <c r="A855" s="108"/>
      <c r="B855" s="108"/>
      <c r="C855" s="109"/>
      <c r="D855" s="109"/>
      <c r="E855" s="109"/>
      <c r="F855" s="109"/>
      <c r="G855" s="109"/>
      <c r="H855" s="109"/>
      <c r="I855" s="109"/>
      <c r="J855" s="109"/>
      <c r="K855" s="109"/>
      <c r="L855" s="109"/>
      <c r="M855" s="109"/>
      <c r="N855" s="109"/>
      <c r="O855" s="109"/>
      <c r="P855" s="109"/>
      <c r="Q855" s="109"/>
    </row>
    <row r="856" spans="1:17" ht="13.5" customHeight="1">
      <c r="A856" s="108"/>
      <c r="B856" s="108"/>
      <c r="C856" s="109"/>
      <c r="D856" s="109"/>
      <c r="E856" s="109"/>
      <c r="F856" s="109"/>
      <c r="G856" s="109"/>
      <c r="H856" s="109"/>
      <c r="I856" s="109"/>
      <c r="J856" s="109"/>
      <c r="K856" s="109"/>
      <c r="L856" s="109"/>
      <c r="M856" s="109"/>
      <c r="N856" s="109"/>
      <c r="O856" s="109"/>
      <c r="P856" s="109"/>
      <c r="Q856" s="109"/>
    </row>
    <row r="857" spans="1:17" ht="13.5" customHeight="1">
      <c r="A857" s="108"/>
      <c r="B857" s="108"/>
      <c r="C857" s="109"/>
      <c r="D857" s="109"/>
      <c r="E857" s="109"/>
      <c r="F857" s="109"/>
      <c r="G857" s="109"/>
      <c r="H857" s="109"/>
      <c r="I857" s="109"/>
      <c r="J857" s="109"/>
      <c r="K857" s="109"/>
      <c r="L857" s="109"/>
      <c r="M857" s="109"/>
      <c r="N857" s="109"/>
      <c r="O857" s="109"/>
      <c r="P857" s="109"/>
      <c r="Q857" s="109"/>
    </row>
    <row r="858" spans="1:17" ht="13.5" customHeight="1">
      <c r="A858" s="108"/>
      <c r="B858" s="108"/>
      <c r="C858" s="109"/>
      <c r="D858" s="109"/>
      <c r="E858" s="109"/>
      <c r="F858" s="109"/>
      <c r="G858" s="109"/>
      <c r="H858" s="109"/>
      <c r="I858" s="109"/>
      <c r="J858" s="109"/>
      <c r="K858" s="109"/>
      <c r="L858" s="109"/>
      <c r="M858" s="109"/>
      <c r="N858" s="109"/>
      <c r="O858" s="109"/>
      <c r="P858" s="109"/>
      <c r="Q858" s="109"/>
    </row>
    <row r="859" spans="1:17" ht="13.5" customHeight="1">
      <c r="A859" s="108"/>
      <c r="B859" s="108"/>
      <c r="C859" s="109"/>
      <c r="D859" s="109"/>
      <c r="E859" s="109"/>
      <c r="F859" s="109"/>
      <c r="G859" s="109"/>
      <c r="H859" s="109"/>
      <c r="I859" s="109"/>
      <c r="J859" s="109"/>
      <c r="K859" s="109"/>
      <c r="L859" s="109"/>
      <c r="M859" s="109"/>
      <c r="N859" s="109"/>
      <c r="O859" s="109"/>
      <c r="P859" s="109"/>
      <c r="Q859" s="109"/>
    </row>
    <row r="860" spans="1:17" ht="13.5" customHeight="1">
      <c r="A860" s="108"/>
      <c r="B860" s="108"/>
      <c r="C860" s="109"/>
      <c r="D860" s="109"/>
      <c r="E860" s="109"/>
      <c r="F860" s="109"/>
      <c r="G860" s="109"/>
      <c r="H860" s="109"/>
      <c r="I860" s="109"/>
      <c r="J860" s="109"/>
      <c r="K860" s="109"/>
      <c r="L860" s="109"/>
      <c r="M860" s="109"/>
      <c r="N860" s="109"/>
      <c r="O860" s="109"/>
      <c r="P860" s="109"/>
      <c r="Q860" s="109"/>
    </row>
    <row r="861" spans="1:17" ht="13.5" customHeight="1">
      <c r="A861" s="108"/>
      <c r="B861" s="108"/>
      <c r="C861" s="109"/>
      <c r="D861" s="109"/>
      <c r="E861" s="109"/>
      <c r="F861" s="109"/>
      <c r="G861" s="109"/>
      <c r="H861" s="109"/>
      <c r="I861" s="109"/>
      <c r="J861" s="109"/>
      <c r="K861" s="109"/>
      <c r="L861" s="109"/>
      <c r="M861" s="109"/>
      <c r="N861" s="109"/>
      <c r="O861" s="109"/>
      <c r="P861" s="109"/>
      <c r="Q861" s="109"/>
    </row>
    <row r="862" spans="1:17" ht="13.5" customHeight="1">
      <c r="A862" s="108"/>
      <c r="B862" s="108"/>
      <c r="C862" s="109"/>
      <c r="D862" s="109"/>
      <c r="E862" s="109"/>
      <c r="F862" s="109"/>
      <c r="G862" s="109"/>
      <c r="H862" s="109"/>
      <c r="I862" s="109"/>
      <c r="J862" s="109"/>
      <c r="K862" s="109"/>
      <c r="L862" s="109"/>
      <c r="M862" s="109"/>
      <c r="N862" s="109"/>
      <c r="O862" s="109"/>
      <c r="P862" s="109"/>
      <c r="Q862" s="109"/>
    </row>
    <row r="863" spans="1:17" ht="13.5" customHeight="1">
      <c r="A863" s="108"/>
      <c r="B863" s="108"/>
      <c r="C863" s="109"/>
      <c r="D863" s="109"/>
      <c r="E863" s="109"/>
      <c r="F863" s="109"/>
      <c r="G863" s="109"/>
      <c r="H863" s="109"/>
      <c r="I863" s="109"/>
      <c r="J863" s="109"/>
      <c r="K863" s="109"/>
      <c r="L863" s="109"/>
      <c r="M863" s="109"/>
      <c r="N863" s="109"/>
      <c r="O863" s="109"/>
      <c r="P863" s="109"/>
      <c r="Q863" s="109"/>
    </row>
    <row r="864" spans="1:17" ht="13.5" customHeight="1">
      <c r="A864" s="108"/>
      <c r="B864" s="108"/>
      <c r="C864" s="109"/>
      <c r="D864" s="109"/>
      <c r="E864" s="109"/>
      <c r="F864" s="109"/>
      <c r="G864" s="109"/>
      <c r="H864" s="109"/>
      <c r="I864" s="109"/>
      <c r="J864" s="109"/>
      <c r="K864" s="109"/>
      <c r="L864" s="109"/>
      <c r="M864" s="109"/>
      <c r="N864" s="109"/>
      <c r="O864" s="109"/>
      <c r="P864" s="109"/>
      <c r="Q864" s="109"/>
    </row>
    <row r="865" spans="1:17" ht="13.5" customHeight="1">
      <c r="A865" s="108"/>
      <c r="B865" s="108"/>
      <c r="C865" s="109"/>
      <c r="D865" s="109"/>
      <c r="E865" s="109"/>
      <c r="F865" s="109"/>
      <c r="G865" s="109"/>
      <c r="H865" s="109"/>
      <c r="I865" s="109"/>
      <c r="J865" s="109"/>
      <c r="K865" s="109"/>
      <c r="L865" s="109"/>
      <c r="M865" s="109"/>
      <c r="N865" s="109"/>
      <c r="O865" s="109"/>
      <c r="P865" s="109"/>
      <c r="Q865" s="109"/>
    </row>
    <row r="866" spans="1:17" ht="13.5" customHeight="1">
      <c r="A866" s="108"/>
      <c r="B866" s="108"/>
      <c r="C866" s="109"/>
      <c r="D866" s="109"/>
      <c r="E866" s="109"/>
      <c r="F866" s="109"/>
      <c r="G866" s="109"/>
      <c r="H866" s="109"/>
      <c r="I866" s="109"/>
      <c r="J866" s="109"/>
      <c r="K866" s="109"/>
      <c r="L866" s="109"/>
      <c r="M866" s="109"/>
      <c r="N866" s="109"/>
      <c r="O866" s="109"/>
      <c r="P866" s="109"/>
      <c r="Q866" s="109"/>
    </row>
    <row r="867" spans="1:17" ht="13.5" customHeight="1">
      <c r="A867" s="108"/>
      <c r="B867" s="108"/>
      <c r="C867" s="109"/>
      <c r="D867" s="109"/>
      <c r="E867" s="109"/>
      <c r="F867" s="109"/>
      <c r="G867" s="109"/>
      <c r="H867" s="109"/>
      <c r="I867" s="109"/>
      <c r="J867" s="109"/>
      <c r="K867" s="109"/>
      <c r="L867" s="109"/>
      <c r="M867" s="109"/>
      <c r="N867" s="109"/>
      <c r="O867" s="109"/>
      <c r="P867" s="109"/>
      <c r="Q867" s="109"/>
    </row>
    <row r="868" spans="1:17" ht="13.5" customHeight="1">
      <c r="A868" s="108"/>
      <c r="B868" s="108"/>
      <c r="C868" s="109"/>
      <c r="D868" s="109"/>
      <c r="E868" s="109"/>
      <c r="F868" s="109"/>
      <c r="G868" s="109"/>
      <c r="H868" s="109"/>
      <c r="I868" s="109"/>
      <c r="J868" s="109"/>
      <c r="K868" s="109"/>
      <c r="L868" s="109"/>
      <c r="M868" s="109"/>
      <c r="N868" s="109"/>
      <c r="O868" s="109"/>
      <c r="P868" s="109"/>
      <c r="Q868" s="109"/>
    </row>
    <row r="869" spans="1:17" ht="13.5" customHeight="1">
      <c r="A869" s="108"/>
      <c r="B869" s="108"/>
      <c r="C869" s="109"/>
      <c r="D869" s="109"/>
      <c r="E869" s="109"/>
      <c r="F869" s="109"/>
      <c r="G869" s="109"/>
      <c r="H869" s="109"/>
      <c r="I869" s="109"/>
      <c r="J869" s="109"/>
      <c r="K869" s="109"/>
      <c r="L869" s="109"/>
      <c r="M869" s="109"/>
      <c r="N869" s="109"/>
      <c r="O869" s="109"/>
      <c r="P869" s="109"/>
      <c r="Q869" s="109"/>
    </row>
    <row r="870" spans="1:17" ht="13.5" customHeight="1">
      <c r="A870" s="108"/>
      <c r="B870" s="108"/>
      <c r="C870" s="109"/>
      <c r="D870" s="109"/>
      <c r="E870" s="109"/>
      <c r="F870" s="109"/>
      <c r="G870" s="109"/>
      <c r="H870" s="109"/>
      <c r="I870" s="109"/>
      <c r="J870" s="109"/>
      <c r="K870" s="109"/>
      <c r="L870" s="109"/>
      <c r="M870" s="109"/>
      <c r="N870" s="109"/>
      <c r="O870" s="109"/>
      <c r="P870" s="109"/>
      <c r="Q870" s="109"/>
    </row>
    <row r="871" spans="1:17" ht="13.5" customHeight="1">
      <c r="A871" s="108"/>
      <c r="B871" s="108"/>
      <c r="C871" s="109"/>
      <c r="D871" s="109"/>
      <c r="E871" s="109"/>
      <c r="F871" s="109"/>
      <c r="G871" s="109"/>
      <c r="H871" s="109"/>
      <c r="I871" s="109"/>
      <c r="J871" s="109"/>
      <c r="K871" s="109"/>
      <c r="L871" s="109"/>
      <c r="M871" s="109"/>
      <c r="N871" s="109"/>
      <c r="O871" s="109"/>
      <c r="P871" s="109"/>
      <c r="Q871" s="109"/>
    </row>
    <row r="872" spans="1:17" ht="13.5" customHeight="1">
      <c r="A872" s="108"/>
      <c r="B872" s="108"/>
      <c r="C872" s="109"/>
      <c r="D872" s="109"/>
      <c r="E872" s="109"/>
      <c r="F872" s="109"/>
      <c r="G872" s="109"/>
      <c r="H872" s="109"/>
      <c r="I872" s="109"/>
      <c r="J872" s="109"/>
      <c r="K872" s="109"/>
      <c r="L872" s="109"/>
      <c r="M872" s="109"/>
      <c r="N872" s="109"/>
      <c r="O872" s="109"/>
      <c r="P872" s="109"/>
      <c r="Q872" s="109"/>
    </row>
    <row r="873" spans="1:17" ht="13.5" customHeight="1">
      <c r="A873" s="108"/>
      <c r="B873" s="108"/>
      <c r="C873" s="109"/>
      <c r="D873" s="109"/>
      <c r="E873" s="109"/>
      <c r="F873" s="109"/>
      <c r="G873" s="109"/>
      <c r="H873" s="109"/>
      <c r="I873" s="109"/>
      <c r="J873" s="109"/>
      <c r="K873" s="109"/>
      <c r="L873" s="109"/>
      <c r="M873" s="109"/>
      <c r="N873" s="109"/>
      <c r="O873" s="109"/>
      <c r="P873" s="109"/>
      <c r="Q873" s="109"/>
    </row>
    <row r="874" spans="1:17" ht="13.5" customHeight="1">
      <c r="A874" s="108"/>
      <c r="B874" s="108"/>
      <c r="C874" s="109"/>
      <c r="D874" s="109"/>
      <c r="E874" s="109"/>
      <c r="F874" s="109"/>
      <c r="G874" s="109"/>
      <c r="H874" s="109"/>
      <c r="I874" s="109"/>
      <c r="J874" s="109"/>
      <c r="K874" s="109"/>
      <c r="L874" s="109"/>
      <c r="M874" s="109"/>
      <c r="N874" s="109"/>
      <c r="O874" s="109"/>
      <c r="P874" s="109"/>
      <c r="Q874" s="109"/>
    </row>
    <row r="875" spans="1:17" ht="13.5" customHeight="1">
      <c r="A875" s="108"/>
      <c r="B875" s="108"/>
      <c r="C875" s="109"/>
      <c r="D875" s="109"/>
      <c r="E875" s="109"/>
      <c r="F875" s="109"/>
      <c r="G875" s="109"/>
      <c r="H875" s="109"/>
      <c r="I875" s="109"/>
      <c r="J875" s="109"/>
      <c r="K875" s="109"/>
      <c r="L875" s="109"/>
      <c r="M875" s="109"/>
      <c r="N875" s="109"/>
      <c r="O875" s="109"/>
      <c r="P875" s="109"/>
      <c r="Q875" s="109"/>
    </row>
    <row r="876" spans="1:17" ht="13.5" customHeight="1">
      <c r="A876" s="108"/>
      <c r="B876" s="108"/>
      <c r="C876" s="109"/>
      <c r="D876" s="109"/>
      <c r="E876" s="109"/>
      <c r="F876" s="109"/>
      <c r="G876" s="109"/>
      <c r="H876" s="109"/>
      <c r="I876" s="109"/>
      <c r="J876" s="109"/>
      <c r="K876" s="109"/>
      <c r="L876" s="109"/>
      <c r="M876" s="109"/>
      <c r="N876" s="109"/>
      <c r="O876" s="109"/>
      <c r="P876" s="109"/>
      <c r="Q876" s="109"/>
    </row>
    <row r="877" spans="1:17" ht="13.5" customHeight="1">
      <c r="A877" s="108"/>
      <c r="B877" s="108"/>
      <c r="C877" s="109"/>
      <c r="D877" s="109"/>
      <c r="E877" s="109"/>
      <c r="F877" s="109"/>
      <c r="G877" s="109"/>
      <c r="H877" s="109"/>
      <c r="I877" s="109"/>
      <c r="J877" s="109"/>
      <c r="K877" s="109"/>
      <c r="L877" s="109"/>
      <c r="M877" s="109"/>
      <c r="N877" s="109"/>
      <c r="O877" s="109"/>
      <c r="P877" s="109"/>
      <c r="Q877" s="109"/>
    </row>
    <row r="878" spans="1:17" ht="13.5" customHeight="1">
      <c r="A878" s="108"/>
      <c r="B878" s="108"/>
      <c r="C878" s="109"/>
      <c r="D878" s="109"/>
      <c r="E878" s="109"/>
      <c r="F878" s="109"/>
      <c r="G878" s="109"/>
      <c r="H878" s="109"/>
      <c r="I878" s="109"/>
      <c r="J878" s="109"/>
      <c r="K878" s="109"/>
      <c r="L878" s="109"/>
      <c r="M878" s="109"/>
      <c r="N878" s="109"/>
      <c r="O878" s="109"/>
      <c r="P878" s="109"/>
      <c r="Q878" s="109"/>
    </row>
    <row r="879" spans="1:17" ht="13.5" customHeight="1">
      <c r="A879" s="108"/>
      <c r="B879" s="108"/>
      <c r="C879" s="109"/>
      <c r="D879" s="109"/>
      <c r="E879" s="109"/>
      <c r="F879" s="109"/>
      <c r="G879" s="109"/>
      <c r="H879" s="109"/>
      <c r="I879" s="109"/>
      <c r="J879" s="109"/>
      <c r="K879" s="109"/>
      <c r="L879" s="109"/>
      <c r="M879" s="109"/>
      <c r="N879" s="109"/>
      <c r="O879" s="109"/>
      <c r="P879" s="109"/>
      <c r="Q879" s="109"/>
    </row>
    <row r="880" spans="1:17" ht="13.5" customHeight="1">
      <c r="A880" s="108"/>
      <c r="B880" s="108"/>
      <c r="C880" s="109"/>
      <c r="D880" s="109"/>
      <c r="E880" s="109"/>
      <c r="F880" s="109"/>
      <c r="G880" s="109"/>
      <c r="H880" s="109"/>
      <c r="I880" s="109"/>
      <c r="J880" s="109"/>
      <c r="K880" s="109"/>
      <c r="L880" s="109"/>
      <c r="M880" s="109"/>
      <c r="N880" s="109"/>
      <c r="O880" s="109"/>
      <c r="P880" s="109"/>
      <c r="Q880" s="109"/>
    </row>
    <row r="881" spans="1:17" ht="13.5" customHeight="1">
      <c r="A881" s="108"/>
      <c r="B881" s="108"/>
      <c r="C881" s="109"/>
      <c r="D881" s="109"/>
      <c r="E881" s="109"/>
      <c r="F881" s="109"/>
      <c r="G881" s="109"/>
      <c r="H881" s="109"/>
      <c r="I881" s="109"/>
      <c r="J881" s="109"/>
      <c r="K881" s="109"/>
      <c r="L881" s="109"/>
      <c r="M881" s="109"/>
      <c r="N881" s="109"/>
      <c r="O881" s="109"/>
      <c r="P881" s="109"/>
      <c r="Q881" s="109"/>
    </row>
    <row r="882" spans="1:17" ht="13.5" customHeight="1">
      <c r="A882" s="108"/>
      <c r="B882" s="108"/>
      <c r="C882" s="109"/>
      <c r="D882" s="109"/>
      <c r="E882" s="109"/>
      <c r="F882" s="109"/>
      <c r="G882" s="109"/>
      <c r="H882" s="109"/>
      <c r="I882" s="109"/>
      <c r="J882" s="109"/>
      <c r="K882" s="109"/>
      <c r="L882" s="109"/>
      <c r="M882" s="109"/>
      <c r="N882" s="109"/>
      <c r="O882" s="109"/>
      <c r="P882" s="109"/>
      <c r="Q882" s="109"/>
    </row>
    <row r="883" spans="1:17" ht="13.5" customHeight="1">
      <c r="A883" s="108"/>
      <c r="B883" s="108"/>
      <c r="C883" s="109"/>
      <c r="D883" s="109"/>
      <c r="E883" s="109"/>
      <c r="F883" s="109"/>
      <c r="G883" s="109"/>
      <c r="H883" s="109"/>
      <c r="I883" s="109"/>
      <c r="J883" s="109"/>
      <c r="K883" s="109"/>
      <c r="L883" s="109"/>
      <c r="M883" s="109"/>
      <c r="N883" s="109"/>
      <c r="O883" s="109"/>
      <c r="P883" s="109"/>
      <c r="Q883" s="109"/>
    </row>
    <row r="884" spans="1:17" ht="13.5" customHeight="1">
      <c r="A884" s="108"/>
      <c r="B884" s="108"/>
      <c r="C884" s="109"/>
      <c r="D884" s="109"/>
      <c r="E884" s="109"/>
      <c r="F884" s="109"/>
      <c r="G884" s="109"/>
      <c r="H884" s="109"/>
      <c r="I884" s="109"/>
      <c r="J884" s="109"/>
      <c r="K884" s="109"/>
      <c r="L884" s="109"/>
      <c r="M884" s="109"/>
      <c r="N884" s="109"/>
      <c r="O884" s="109"/>
      <c r="P884" s="109"/>
      <c r="Q884" s="109"/>
    </row>
    <row r="885" spans="1:17" ht="13.5" customHeight="1">
      <c r="A885" s="108"/>
      <c r="B885" s="108"/>
      <c r="C885" s="109"/>
      <c r="D885" s="109"/>
      <c r="E885" s="109"/>
      <c r="F885" s="109"/>
      <c r="G885" s="109"/>
      <c r="H885" s="109"/>
      <c r="I885" s="109"/>
      <c r="J885" s="109"/>
      <c r="K885" s="109"/>
      <c r="L885" s="109"/>
      <c r="M885" s="109"/>
      <c r="N885" s="109"/>
      <c r="O885" s="109"/>
      <c r="P885" s="109"/>
      <c r="Q885" s="109"/>
    </row>
    <row r="886" spans="1:17" ht="13.5" customHeight="1">
      <c r="A886" s="108"/>
      <c r="B886" s="108"/>
      <c r="C886" s="109"/>
      <c r="D886" s="109"/>
      <c r="E886" s="109"/>
      <c r="F886" s="109"/>
      <c r="G886" s="109"/>
      <c r="H886" s="109"/>
      <c r="I886" s="109"/>
      <c r="J886" s="109"/>
      <c r="K886" s="109"/>
      <c r="L886" s="109"/>
      <c r="M886" s="109"/>
      <c r="N886" s="109"/>
      <c r="O886" s="109"/>
      <c r="P886" s="109"/>
      <c r="Q886" s="109"/>
    </row>
    <row r="887" spans="1:17" ht="13.5" customHeight="1">
      <c r="A887" s="108"/>
      <c r="B887" s="108"/>
      <c r="C887" s="109"/>
      <c r="D887" s="109"/>
      <c r="E887" s="109"/>
      <c r="F887" s="109"/>
      <c r="G887" s="109"/>
      <c r="H887" s="109"/>
      <c r="I887" s="109"/>
      <c r="J887" s="109"/>
      <c r="K887" s="109"/>
      <c r="L887" s="109"/>
      <c r="M887" s="109"/>
      <c r="N887" s="109"/>
      <c r="O887" s="109"/>
      <c r="P887" s="109"/>
      <c r="Q887" s="109"/>
    </row>
    <row r="888" spans="1:17" ht="13.5" customHeight="1">
      <c r="A888" s="108"/>
      <c r="B888" s="108"/>
      <c r="C888" s="109"/>
      <c r="D888" s="109"/>
      <c r="E888" s="109"/>
      <c r="F888" s="109"/>
      <c r="G888" s="109"/>
      <c r="H888" s="109"/>
      <c r="I888" s="109"/>
      <c r="J888" s="109"/>
      <c r="K888" s="109"/>
      <c r="L888" s="109"/>
      <c r="M888" s="109"/>
      <c r="N888" s="109"/>
      <c r="O888" s="109"/>
      <c r="P888" s="109"/>
      <c r="Q888" s="109"/>
    </row>
    <row r="889" spans="1:17" ht="13.5" customHeight="1">
      <c r="A889" s="108"/>
      <c r="B889" s="108"/>
      <c r="C889" s="109"/>
      <c r="D889" s="109"/>
      <c r="E889" s="109"/>
      <c r="F889" s="109"/>
      <c r="G889" s="109"/>
      <c r="H889" s="109"/>
      <c r="I889" s="109"/>
      <c r="J889" s="109"/>
      <c r="K889" s="109"/>
      <c r="L889" s="109"/>
      <c r="M889" s="109"/>
      <c r="N889" s="109"/>
      <c r="O889" s="109"/>
      <c r="P889" s="109"/>
      <c r="Q889" s="109"/>
    </row>
    <row r="890" spans="1:17" ht="13.5" customHeight="1">
      <c r="A890" s="108"/>
      <c r="B890" s="108"/>
      <c r="C890" s="109"/>
      <c r="D890" s="109"/>
      <c r="E890" s="109"/>
      <c r="F890" s="109"/>
      <c r="G890" s="109"/>
      <c r="H890" s="109"/>
      <c r="I890" s="109"/>
      <c r="J890" s="109"/>
      <c r="K890" s="109"/>
      <c r="L890" s="109"/>
      <c r="M890" s="109"/>
      <c r="N890" s="109"/>
      <c r="O890" s="109"/>
      <c r="P890" s="109"/>
      <c r="Q890" s="109"/>
    </row>
    <row r="891" spans="1:17" ht="13.5" customHeight="1">
      <c r="A891" s="108"/>
      <c r="B891" s="108"/>
      <c r="C891" s="109"/>
      <c r="D891" s="109"/>
      <c r="E891" s="109"/>
      <c r="F891" s="109"/>
      <c r="G891" s="109"/>
      <c r="H891" s="109"/>
      <c r="I891" s="109"/>
      <c r="J891" s="109"/>
      <c r="K891" s="109"/>
      <c r="L891" s="109"/>
      <c r="M891" s="109"/>
      <c r="N891" s="109"/>
      <c r="O891" s="109"/>
      <c r="P891" s="109"/>
      <c r="Q891" s="109"/>
    </row>
    <row r="892" spans="1:17" ht="13.5" customHeight="1">
      <c r="A892" s="108"/>
      <c r="B892" s="108"/>
      <c r="C892" s="109"/>
      <c r="D892" s="109"/>
      <c r="E892" s="109"/>
      <c r="F892" s="109"/>
      <c r="G892" s="109"/>
      <c r="H892" s="109"/>
      <c r="I892" s="109"/>
      <c r="J892" s="109"/>
      <c r="K892" s="109"/>
      <c r="L892" s="109"/>
      <c r="M892" s="109"/>
      <c r="N892" s="109"/>
      <c r="O892" s="109"/>
      <c r="P892" s="109"/>
      <c r="Q892" s="109"/>
    </row>
    <row r="893" spans="1:17" ht="13.5" customHeight="1">
      <c r="A893" s="108"/>
      <c r="B893" s="108"/>
      <c r="C893" s="109"/>
      <c r="D893" s="109"/>
      <c r="E893" s="109"/>
      <c r="F893" s="109"/>
      <c r="G893" s="109"/>
      <c r="H893" s="109"/>
      <c r="I893" s="109"/>
      <c r="J893" s="109"/>
      <c r="K893" s="109"/>
      <c r="L893" s="109"/>
      <c r="M893" s="109"/>
      <c r="N893" s="109"/>
      <c r="O893" s="109"/>
      <c r="P893" s="109"/>
      <c r="Q893" s="109"/>
    </row>
    <row r="894" spans="1:17" ht="13.5" customHeight="1">
      <c r="A894" s="108"/>
      <c r="B894" s="108"/>
      <c r="C894" s="109"/>
      <c r="D894" s="109"/>
      <c r="E894" s="109"/>
      <c r="F894" s="109"/>
      <c r="G894" s="109"/>
      <c r="H894" s="109"/>
      <c r="I894" s="109"/>
      <c r="J894" s="109"/>
      <c r="K894" s="109"/>
      <c r="L894" s="109"/>
      <c r="M894" s="109"/>
      <c r="N894" s="109"/>
      <c r="O894" s="109"/>
      <c r="P894" s="109"/>
      <c r="Q894" s="109"/>
    </row>
    <row r="895" spans="1:17" ht="13.5" customHeight="1">
      <c r="A895" s="108"/>
      <c r="B895" s="108"/>
      <c r="C895" s="109"/>
      <c r="D895" s="109"/>
      <c r="E895" s="109"/>
      <c r="F895" s="109"/>
      <c r="G895" s="109"/>
      <c r="H895" s="109"/>
      <c r="I895" s="109"/>
      <c r="J895" s="109"/>
      <c r="K895" s="109"/>
      <c r="L895" s="109"/>
      <c r="M895" s="109"/>
      <c r="N895" s="109"/>
      <c r="O895" s="109"/>
      <c r="P895" s="109"/>
      <c r="Q895" s="109"/>
    </row>
    <row r="896" spans="1:17" ht="13.5" customHeight="1">
      <c r="A896" s="108"/>
      <c r="B896" s="108"/>
      <c r="C896" s="109"/>
      <c r="D896" s="109"/>
      <c r="E896" s="109"/>
      <c r="F896" s="109"/>
      <c r="G896" s="109"/>
      <c r="H896" s="109"/>
      <c r="I896" s="109"/>
      <c r="J896" s="109"/>
      <c r="K896" s="109"/>
      <c r="L896" s="109"/>
      <c r="M896" s="109"/>
      <c r="N896" s="109"/>
      <c r="O896" s="109"/>
      <c r="P896" s="109"/>
      <c r="Q896" s="109"/>
    </row>
    <row r="897" spans="1:17" ht="13.5" customHeight="1">
      <c r="A897" s="108"/>
      <c r="B897" s="108"/>
      <c r="C897" s="109"/>
      <c r="D897" s="109"/>
      <c r="E897" s="109"/>
      <c r="F897" s="109"/>
      <c r="G897" s="109"/>
      <c r="H897" s="109"/>
      <c r="I897" s="109"/>
      <c r="J897" s="109"/>
      <c r="K897" s="109"/>
      <c r="L897" s="109"/>
      <c r="M897" s="109"/>
      <c r="N897" s="109"/>
      <c r="O897" s="109"/>
      <c r="P897" s="109"/>
      <c r="Q897" s="109"/>
    </row>
    <row r="898" spans="1:17" ht="13.5" customHeight="1">
      <c r="A898" s="108"/>
      <c r="B898" s="108"/>
      <c r="C898" s="109"/>
      <c r="D898" s="109"/>
      <c r="E898" s="109"/>
      <c r="F898" s="109"/>
      <c r="G898" s="109"/>
      <c r="H898" s="109"/>
      <c r="I898" s="109"/>
      <c r="J898" s="109"/>
      <c r="K898" s="109"/>
      <c r="L898" s="109"/>
      <c r="M898" s="109"/>
      <c r="N898" s="109"/>
      <c r="O898" s="109"/>
      <c r="P898" s="109"/>
      <c r="Q898" s="109"/>
    </row>
    <row r="899" spans="1:17" ht="13.5" customHeight="1">
      <c r="A899" s="108"/>
      <c r="B899" s="108"/>
      <c r="C899" s="109"/>
      <c r="D899" s="109"/>
      <c r="E899" s="109"/>
      <c r="F899" s="109"/>
      <c r="G899" s="109"/>
      <c r="H899" s="109"/>
      <c r="I899" s="109"/>
      <c r="J899" s="109"/>
      <c r="K899" s="109"/>
      <c r="L899" s="109"/>
      <c r="M899" s="109"/>
      <c r="N899" s="109"/>
      <c r="O899" s="109"/>
      <c r="P899" s="109"/>
      <c r="Q899" s="109"/>
    </row>
    <row r="900" spans="1:17" ht="13.5" customHeight="1">
      <c r="A900" s="108"/>
      <c r="B900" s="108"/>
      <c r="C900" s="109"/>
      <c r="D900" s="109"/>
      <c r="E900" s="109"/>
      <c r="F900" s="109"/>
      <c r="G900" s="109"/>
      <c r="H900" s="109"/>
      <c r="I900" s="109"/>
      <c r="J900" s="109"/>
      <c r="K900" s="109"/>
      <c r="L900" s="109"/>
      <c r="M900" s="109"/>
      <c r="N900" s="109"/>
      <c r="O900" s="109"/>
      <c r="P900" s="109"/>
      <c r="Q900" s="109"/>
    </row>
    <row r="901" spans="1:17" ht="13.5" customHeight="1">
      <c r="A901" s="108"/>
      <c r="B901" s="108"/>
      <c r="C901" s="109"/>
      <c r="D901" s="109"/>
      <c r="E901" s="109"/>
      <c r="F901" s="109"/>
      <c r="G901" s="109"/>
      <c r="H901" s="109"/>
      <c r="I901" s="109"/>
      <c r="J901" s="109"/>
      <c r="K901" s="109"/>
      <c r="L901" s="109"/>
      <c r="M901" s="109"/>
      <c r="N901" s="109"/>
      <c r="O901" s="109"/>
      <c r="P901" s="109"/>
      <c r="Q901" s="109"/>
    </row>
    <row r="902" spans="1:17" ht="13.5" customHeight="1">
      <c r="A902" s="108"/>
      <c r="B902" s="108"/>
      <c r="C902" s="109"/>
      <c r="D902" s="109"/>
      <c r="E902" s="109"/>
      <c r="F902" s="109"/>
      <c r="G902" s="109"/>
      <c r="H902" s="109"/>
      <c r="I902" s="109"/>
      <c r="J902" s="109"/>
      <c r="K902" s="109"/>
      <c r="L902" s="109"/>
      <c r="M902" s="109"/>
      <c r="N902" s="109"/>
      <c r="O902" s="109"/>
      <c r="P902" s="109"/>
      <c r="Q902" s="109"/>
    </row>
    <row r="903" spans="1:17" ht="13.5" customHeight="1">
      <c r="A903" s="108"/>
      <c r="B903" s="108"/>
      <c r="C903" s="109"/>
      <c r="D903" s="109"/>
      <c r="E903" s="109"/>
      <c r="F903" s="109"/>
      <c r="G903" s="109"/>
      <c r="H903" s="109"/>
      <c r="I903" s="109"/>
      <c r="J903" s="109"/>
      <c r="K903" s="109"/>
      <c r="L903" s="109"/>
      <c r="M903" s="109"/>
      <c r="N903" s="109"/>
      <c r="O903" s="109"/>
      <c r="P903" s="109"/>
      <c r="Q903" s="109"/>
    </row>
    <row r="904" spans="1:17" ht="13.5" customHeight="1">
      <c r="A904" s="108"/>
      <c r="B904" s="108"/>
      <c r="C904" s="109"/>
      <c r="D904" s="109"/>
      <c r="E904" s="109"/>
      <c r="F904" s="109"/>
      <c r="G904" s="109"/>
      <c r="H904" s="109"/>
      <c r="I904" s="109"/>
      <c r="J904" s="109"/>
      <c r="K904" s="109"/>
      <c r="L904" s="109"/>
      <c r="M904" s="109"/>
      <c r="N904" s="109"/>
      <c r="O904" s="109"/>
      <c r="P904" s="109"/>
      <c r="Q904" s="109"/>
    </row>
    <row r="905" spans="1:17" ht="13.5" customHeight="1">
      <c r="A905" s="108"/>
      <c r="B905" s="108"/>
      <c r="C905" s="109"/>
      <c r="D905" s="109"/>
      <c r="E905" s="109"/>
      <c r="F905" s="109"/>
      <c r="G905" s="109"/>
      <c r="H905" s="109"/>
      <c r="I905" s="109"/>
      <c r="J905" s="109"/>
      <c r="K905" s="109"/>
      <c r="L905" s="109"/>
      <c r="M905" s="109"/>
      <c r="N905" s="109"/>
      <c r="O905" s="109"/>
      <c r="P905" s="109"/>
      <c r="Q905" s="109"/>
    </row>
    <row r="906" spans="1:17" ht="13.5" customHeight="1">
      <c r="A906" s="108"/>
      <c r="B906" s="108"/>
      <c r="C906" s="109"/>
      <c r="D906" s="109"/>
      <c r="E906" s="109"/>
      <c r="F906" s="109"/>
      <c r="G906" s="109"/>
      <c r="H906" s="109"/>
      <c r="I906" s="109"/>
      <c r="J906" s="109"/>
      <c r="K906" s="109"/>
      <c r="L906" s="109"/>
      <c r="M906" s="109"/>
      <c r="N906" s="109"/>
      <c r="O906" s="109"/>
      <c r="P906" s="109"/>
      <c r="Q906" s="109"/>
    </row>
    <row r="907" spans="1:17" ht="13.5" customHeight="1">
      <c r="A907" s="108"/>
      <c r="B907" s="108"/>
      <c r="C907" s="109"/>
      <c r="D907" s="109"/>
      <c r="E907" s="109"/>
      <c r="F907" s="109"/>
      <c r="G907" s="109"/>
      <c r="H907" s="109"/>
      <c r="I907" s="109"/>
      <c r="J907" s="109"/>
      <c r="K907" s="109"/>
      <c r="L907" s="109"/>
      <c r="M907" s="109"/>
      <c r="N907" s="109"/>
      <c r="O907" s="109"/>
      <c r="P907" s="109"/>
      <c r="Q907" s="109"/>
    </row>
    <row r="908" spans="1:17" ht="13.5" customHeight="1">
      <c r="A908" s="108"/>
      <c r="B908" s="108"/>
      <c r="C908" s="109"/>
      <c r="D908" s="109"/>
      <c r="E908" s="109"/>
      <c r="F908" s="109"/>
      <c r="G908" s="109"/>
      <c r="H908" s="109"/>
      <c r="I908" s="109"/>
      <c r="J908" s="109"/>
      <c r="K908" s="109"/>
      <c r="L908" s="109"/>
      <c r="M908" s="109"/>
      <c r="N908" s="109"/>
      <c r="O908" s="109"/>
      <c r="P908" s="109"/>
      <c r="Q908" s="109"/>
    </row>
    <row r="909" spans="1:17" ht="13.5" customHeight="1">
      <c r="A909" s="108"/>
      <c r="B909" s="108"/>
      <c r="C909" s="109"/>
      <c r="D909" s="109"/>
      <c r="E909" s="109"/>
      <c r="F909" s="109"/>
      <c r="G909" s="109"/>
      <c r="H909" s="109"/>
      <c r="I909" s="109"/>
      <c r="J909" s="109"/>
      <c r="K909" s="109"/>
      <c r="L909" s="109"/>
      <c r="M909" s="109"/>
      <c r="N909" s="109"/>
      <c r="O909" s="109"/>
      <c r="P909" s="109"/>
      <c r="Q909" s="109"/>
    </row>
    <row r="910" spans="1:17" ht="13.5" customHeight="1">
      <c r="A910" s="108"/>
      <c r="B910" s="108"/>
      <c r="C910" s="109"/>
      <c r="D910" s="109"/>
      <c r="E910" s="109"/>
      <c r="F910" s="109"/>
      <c r="G910" s="109"/>
      <c r="H910" s="109"/>
      <c r="I910" s="109"/>
      <c r="J910" s="109"/>
      <c r="K910" s="109"/>
      <c r="L910" s="109"/>
      <c r="M910" s="109"/>
      <c r="N910" s="109"/>
      <c r="O910" s="109"/>
      <c r="P910" s="109"/>
      <c r="Q910" s="109"/>
    </row>
    <row r="911" spans="1:17" ht="13.5" customHeight="1">
      <c r="A911" s="108"/>
      <c r="B911" s="108"/>
      <c r="C911" s="109"/>
      <c r="D911" s="109"/>
      <c r="E911" s="109"/>
      <c r="F911" s="109"/>
      <c r="G911" s="109"/>
      <c r="H911" s="109"/>
      <c r="I911" s="109"/>
      <c r="J911" s="109"/>
      <c r="K911" s="109"/>
      <c r="L911" s="109"/>
      <c r="M911" s="109"/>
      <c r="N911" s="109"/>
      <c r="O911" s="109"/>
      <c r="P911" s="109"/>
      <c r="Q911" s="109"/>
    </row>
    <row r="912" spans="1:17" ht="13.5" customHeight="1">
      <c r="A912" s="108"/>
      <c r="B912" s="108"/>
      <c r="C912" s="109"/>
      <c r="D912" s="109"/>
      <c r="E912" s="109"/>
      <c r="F912" s="109"/>
      <c r="G912" s="109"/>
      <c r="H912" s="109"/>
      <c r="I912" s="109"/>
      <c r="J912" s="109"/>
      <c r="K912" s="109"/>
      <c r="L912" s="109"/>
      <c r="M912" s="109"/>
      <c r="N912" s="109"/>
      <c r="O912" s="109"/>
      <c r="P912" s="109"/>
      <c r="Q912" s="109"/>
    </row>
    <row r="913" spans="1:17" ht="13.5" customHeight="1">
      <c r="A913" s="108"/>
      <c r="B913" s="108"/>
      <c r="C913" s="109"/>
      <c r="D913" s="109"/>
      <c r="E913" s="109"/>
      <c r="F913" s="109"/>
      <c r="G913" s="109"/>
      <c r="H913" s="109"/>
      <c r="I913" s="109"/>
      <c r="J913" s="109"/>
      <c r="K913" s="109"/>
      <c r="L913" s="109"/>
      <c r="M913" s="109"/>
      <c r="N913" s="109"/>
      <c r="O913" s="109"/>
      <c r="P913" s="109"/>
      <c r="Q913" s="109"/>
    </row>
    <row r="914" spans="1:17" ht="13.5" customHeight="1">
      <c r="A914" s="108"/>
      <c r="B914" s="108"/>
      <c r="C914" s="109"/>
      <c r="D914" s="109"/>
      <c r="E914" s="109"/>
      <c r="F914" s="109"/>
      <c r="G914" s="109"/>
      <c r="H914" s="109"/>
      <c r="I914" s="109"/>
      <c r="J914" s="109"/>
      <c r="K914" s="109"/>
      <c r="L914" s="109"/>
      <c r="M914" s="109"/>
      <c r="N914" s="109"/>
      <c r="O914" s="109"/>
      <c r="P914" s="109"/>
      <c r="Q914" s="109"/>
    </row>
    <row r="915" spans="1:17" ht="13.5" customHeight="1">
      <c r="A915" s="108"/>
      <c r="B915" s="108"/>
      <c r="C915" s="109"/>
      <c r="D915" s="109"/>
      <c r="E915" s="109"/>
      <c r="F915" s="109"/>
      <c r="G915" s="109"/>
      <c r="H915" s="109"/>
      <c r="I915" s="109"/>
      <c r="J915" s="109"/>
      <c r="K915" s="109"/>
      <c r="L915" s="109"/>
      <c r="M915" s="109"/>
      <c r="N915" s="109"/>
      <c r="O915" s="109"/>
      <c r="P915" s="109"/>
      <c r="Q915" s="109"/>
    </row>
    <row r="916" spans="1:17" ht="13.5" customHeight="1">
      <c r="A916" s="108"/>
      <c r="B916" s="108"/>
      <c r="C916" s="109"/>
      <c r="D916" s="109"/>
      <c r="E916" s="109"/>
      <c r="F916" s="109"/>
      <c r="G916" s="109"/>
      <c r="H916" s="109"/>
      <c r="I916" s="109"/>
      <c r="J916" s="109"/>
      <c r="K916" s="109"/>
      <c r="L916" s="109"/>
      <c r="M916" s="109"/>
      <c r="N916" s="109"/>
      <c r="O916" s="109"/>
      <c r="P916" s="109"/>
      <c r="Q916" s="109"/>
    </row>
    <row r="917" spans="1:17" ht="13.5" customHeight="1">
      <c r="A917" s="108"/>
      <c r="B917" s="108"/>
      <c r="C917" s="109"/>
      <c r="D917" s="109"/>
      <c r="E917" s="109"/>
      <c r="F917" s="109"/>
      <c r="G917" s="109"/>
      <c r="H917" s="109"/>
      <c r="I917" s="109"/>
      <c r="J917" s="109"/>
      <c r="K917" s="109"/>
      <c r="L917" s="109"/>
      <c r="M917" s="109"/>
      <c r="N917" s="109"/>
      <c r="O917" s="109"/>
      <c r="P917" s="109"/>
      <c r="Q917" s="109"/>
    </row>
    <row r="918" spans="1:17" ht="13.5" customHeight="1">
      <c r="A918" s="108"/>
      <c r="B918" s="108"/>
      <c r="C918" s="109"/>
      <c r="D918" s="109"/>
      <c r="E918" s="109"/>
      <c r="F918" s="109"/>
      <c r="G918" s="109"/>
      <c r="H918" s="109"/>
      <c r="I918" s="109"/>
      <c r="J918" s="109"/>
      <c r="K918" s="109"/>
      <c r="L918" s="109"/>
      <c r="M918" s="109"/>
      <c r="N918" s="109"/>
      <c r="O918" s="109"/>
      <c r="P918" s="109"/>
      <c r="Q918" s="109"/>
    </row>
    <row r="919" spans="1:17" ht="13.5" customHeight="1">
      <c r="A919" s="108"/>
      <c r="B919" s="108"/>
      <c r="C919" s="109"/>
      <c r="D919" s="109"/>
      <c r="E919" s="109"/>
      <c r="F919" s="109"/>
      <c r="G919" s="109"/>
      <c r="H919" s="109"/>
      <c r="I919" s="109"/>
      <c r="J919" s="109"/>
      <c r="K919" s="109"/>
      <c r="L919" s="109"/>
      <c r="M919" s="109"/>
      <c r="N919" s="109"/>
      <c r="O919" s="109"/>
      <c r="P919" s="109"/>
      <c r="Q919" s="109"/>
    </row>
    <row r="920" spans="1:17" ht="13.5" customHeight="1">
      <c r="A920" s="108"/>
      <c r="B920" s="108"/>
      <c r="C920" s="109"/>
      <c r="D920" s="109"/>
      <c r="E920" s="109"/>
      <c r="F920" s="109"/>
      <c r="G920" s="109"/>
      <c r="H920" s="109"/>
      <c r="I920" s="109"/>
      <c r="J920" s="109"/>
      <c r="K920" s="109"/>
      <c r="L920" s="109"/>
      <c r="M920" s="109"/>
      <c r="N920" s="109"/>
      <c r="O920" s="109"/>
      <c r="P920" s="109"/>
      <c r="Q920" s="109"/>
    </row>
    <row r="921" spans="1:17" ht="13.5" customHeight="1">
      <c r="A921" s="108"/>
      <c r="B921" s="108"/>
      <c r="C921" s="109"/>
      <c r="D921" s="109"/>
      <c r="E921" s="109"/>
      <c r="F921" s="109"/>
      <c r="G921" s="109"/>
      <c r="H921" s="109"/>
      <c r="I921" s="109"/>
      <c r="J921" s="109"/>
      <c r="K921" s="109"/>
      <c r="L921" s="109"/>
      <c r="M921" s="109"/>
      <c r="N921" s="109"/>
      <c r="O921" s="109"/>
      <c r="P921" s="109"/>
      <c r="Q921" s="109"/>
    </row>
    <row r="922" spans="1:17" ht="13.5" customHeight="1">
      <c r="A922" s="108"/>
      <c r="B922" s="108"/>
      <c r="C922" s="109"/>
      <c r="D922" s="109"/>
      <c r="E922" s="109"/>
      <c r="F922" s="109"/>
      <c r="G922" s="109"/>
      <c r="H922" s="109"/>
      <c r="I922" s="109"/>
      <c r="J922" s="109"/>
      <c r="K922" s="109"/>
      <c r="L922" s="109"/>
      <c r="M922" s="109"/>
      <c r="N922" s="109"/>
      <c r="O922" s="109"/>
      <c r="P922" s="109"/>
      <c r="Q922" s="109"/>
    </row>
    <row r="923" spans="1:17" ht="13.5" customHeight="1">
      <c r="A923" s="108"/>
      <c r="B923" s="108"/>
      <c r="C923" s="109"/>
      <c r="D923" s="109"/>
      <c r="E923" s="109"/>
      <c r="F923" s="109"/>
      <c r="G923" s="109"/>
      <c r="H923" s="109"/>
      <c r="I923" s="109"/>
      <c r="J923" s="109"/>
      <c r="K923" s="109"/>
      <c r="L923" s="109"/>
      <c r="M923" s="109"/>
      <c r="N923" s="109"/>
      <c r="O923" s="109"/>
      <c r="P923" s="109"/>
      <c r="Q923" s="109"/>
    </row>
    <row r="924" spans="1:17" ht="13.5" customHeight="1">
      <c r="A924" s="108"/>
      <c r="B924" s="108"/>
      <c r="C924" s="109"/>
      <c r="D924" s="109"/>
      <c r="E924" s="109"/>
      <c r="F924" s="109"/>
      <c r="G924" s="109"/>
      <c r="H924" s="109"/>
      <c r="I924" s="109"/>
      <c r="J924" s="109"/>
      <c r="K924" s="109"/>
      <c r="L924" s="109"/>
      <c r="M924" s="109"/>
      <c r="N924" s="109"/>
      <c r="O924" s="109"/>
      <c r="P924" s="109"/>
      <c r="Q924" s="109"/>
    </row>
    <row r="925" spans="1:17" ht="13.5" customHeight="1">
      <c r="A925" s="108"/>
      <c r="B925" s="108"/>
      <c r="C925" s="109"/>
      <c r="D925" s="109"/>
      <c r="E925" s="109"/>
      <c r="F925" s="109"/>
      <c r="G925" s="109"/>
      <c r="H925" s="109"/>
      <c r="I925" s="109"/>
      <c r="J925" s="109"/>
      <c r="K925" s="109"/>
      <c r="L925" s="109"/>
      <c r="M925" s="109"/>
      <c r="N925" s="109"/>
      <c r="O925" s="109"/>
      <c r="P925" s="109"/>
      <c r="Q925" s="109"/>
    </row>
    <row r="926" spans="1:17" ht="13.5" customHeight="1">
      <c r="A926" s="108"/>
      <c r="B926" s="108"/>
      <c r="C926" s="109"/>
      <c r="D926" s="109"/>
      <c r="E926" s="109"/>
      <c r="F926" s="109"/>
      <c r="G926" s="109"/>
      <c r="H926" s="109"/>
      <c r="I926" s="109"/>
      <c r="J926" s="109"/>
      <c r="K926" s="109"/>
      <c r="L926" s="109"/>
      <c r="M926" s="109"/>
      <c r="N926" s="109"/>
      <c r="O926" s="109"/>
      <c r="P926" s="109"/>
      <c r="Q926" s="109"/>
    </row>
    <row r="927" spans="1:17" ht="13.5" customHeight="1">
      <c r="A927" s="108"/>
      <c r="B927" s="108"/>
      <c r="C927" s="109"/>
      <c r="D927" s="109"/>
      <c r="E927" s="109"/>
      <c r="F927" s="109"/>
      <c r="G927" s="109"/>
      <c r="H927" s="109"/>
      <c r="I927" s="109"/>
      <c r="J927" s="109"/>
      <c r="K927" s="109"/>
      <c r="L927" s="109"/>
      <c r="M927" s="109"/>
      <c r="N927" s="109"/>
      <c r="O927" s="109"/>
      <c r="P927" s="109"/>
      <c r="Q927" s="109"/>
    </row>
    <row r="928" spans="1:17" ht="13.5" customHeight="1">
      <c r="A928" s="108"/>
      <c r="B928" s="108"/>
      <c r="C928" s="109"/>
      <c r="D928" s="109"/>
      <c r="E928" s="109"/>
      <c r="F928" s="109"/>
      <c r="G928" s="109"/>
      <c r="H928" s="109"/>
      <c r="I928" s="109"/>
      <c r="J928" s="109"/>
      <c r="K928" s="109"/>
      <c r="L928" s="109"/>
      <c r="M928" s="109"/>
      <c r="N928" s="109"/>
      <c r="O928" s="109"/>
      <c r="P928" s="109"/>
      <c r="Q928" s="109"/>
    </row>
    <row r="929" spans="1:17" ht="13.5" customHeight="1">
      <c r="A929" s="108"/>
      <c r="B929" s="108"/>
      <c r="C929" s="109"/>
      <c r="D929" s="109"/>
      <c r="E929" s="109"/>
      <c r="F929" s="109"/>
      <c r="G929" s="109"/>
      <c r="H929" s="109"/>
      <c r="I929" s="109"/>
      <c r="J929" s="109"/>
      <c r="K929" s="109"/>
      <c r="L929" s="109"/>
      <c r="M929" s="109"/>
      <c r="N929" s="109"/>
      <c r="O929" s="109"/>
      <c r="P929" s="109"/>
      <c r="Q929" s="109"/>
    </row>
    <row r="930" spans="1:17" ht="13.5" customHeight="1">
      <c r="A930" s="108"/>
      <c r="B930" s="108"/>
      <c r="C930" s="109"/>
      <c r="D930" s="109"/>
      <c r="E930" s="109"/>
      <c r="F930" s="109"/>
      <c r="G930" s="109"/>
      <c r="H930" s="109"/>
      <c r="I930" s="109"/>
      <c r="J930" s="109"/>
      <c r="K930" s="109"/>
      <c r="L930" s="109"/>
      <c r="M930" s="109"/>
      <c r="N930" s="109"/>
      <c r="O930" s="109"/>
      <c r="P930" s="109"/>
      <c r="Q930" s="109"/>
    </row>
    <row r="931" spans="1:17" ht="13.5" customHeight="1">
      <c r="A931" s="108"/>
      <c r="B931" s="108"/>
      <c r="C931" s="109"/>
      <c r="D931" s="109"/>
      <c r="E931" s="109"/>
      <c r="F931" s="109"/>
      <c r="G931" s="109"/>
      <c r="H931" s="109"/>
      <c r="I931" s="109"/>
      <c r="J931" s="109"/>
      <c r="K931" s="109"/>
      <c r="L931" s="109"/>
      <c r="M931" s="109"/>
      <c r="N931" s="109"/>
      <c r="O931" s="109"/>
      <c r="P931" s="109"/>
      <c r="Q931" s="109"/>
    </row>
    <row r="932" spans="1:17" ht="13.5" customHeight="1">
      <c r="A932" s="108"/>
      <c r="B932" s="108"/>
      <c r="C932" s="109"/>
      <c r="D932" s="109"/>
      <c r="E932" s="109"/>
      <c r="F932" s="109"/>
      <c r="G932" s="109"/>
      <c r="H932" s="109"/>
      <c r="I932" s="109"/>
      <c r="J932" s="109"/>
      <c r="K932" s="109"/>
      <c r="L932" s="109"/>
      <c r="M932" s="109"/>
      <c r="N932" s="109"/>
      <c r="O932" s="109"/>
      <c r="P932" s="109"/>
      <c r="Q932" s="109"/>
    </row>
    <row r="933" spans="1:17" ht="13.5" customHeight="1">
      <c r="A933" s="108"/>
      <c r="B933" s="108"/>
      <c r="C933" s="109"/>
      <c r="D933" s="109"/>
      <c r="E933" s="109"/>
      <c r="F933" s="109"/>
      <c r="G933" s="109"/>
      <c r="H933" s="109"/>
      <c r="I933" s="109"/>
      <c r="J933" s="109"/>
      <c r="K933" s="109"/>
      <c r="L933" s="109"/>
      <c r="M933" s="109"/>
      <c r="N933" s="109"/>
      <c r="O933" s="109"/>
      <c r="P933" s="109"/>
      <c r="Q933" s="109"/>
    </row>
    <row r="934" spans="1:17" ht="13.5" customHeight="1">
      <c r="A934" s="108"/>
      <c r="B934" s="108"/>
      <c r="C934" s="109"/>
      <c r="D934" s="109"/>
      <c r="E934" s="109"/>
      <c r="F934" s="109"/>
      <c r="G934" s="109"/>
      <c r="H934" s="109"/>
      <c r="I934" s="109"/>
      <c r="J934" s="109"/>
      <c r="K934" s="109"/>
      <c r="L934" s="109"/>
      <c r="M934" s="109"/>
      <c r="N934" s="109"/>
      <c r="O934" s="109"/>
      <c r="P934" s="109"/>
      <c r="Q934" s="109"/>
    </row>
    <row r="935" spans="1:17" ht="13.5" customHeight="1">
      <c r="A935" s="108"/>
      <c r="B935" s="108"/>
      <c r="C935" s="109"/>
      <c r="D935" s="109"/>
      <c r="E935" s="109"/>
      <c r="F935" s="109"/>
      <c r="G935" s="109"/>
      <c r="H935" s="109"/>
      <c r="I935" s="109"/>
      <c r="J935" s="109"/>
      <c r="K935" s="109"/>
      <c r="L935" s="109"/>
      <c r="M935" s="109"/>
      <c r="N935" s="109"/>
      <c r="O935" s="109"/>
      <c r="P935" s="109"/>
      <c r="Q935" s="109"/>
    </row>
    <row r="936" spans="1:17" ht="13.5" customHeight="1">
      <c r="A936" s="108"/>
      <c r="B936" s="108"/>
      <c r="C936" s="109"/>
      <c r="D936" s="109"/>
      <c r="E936" s="109"/>
      <c r="F936" s="109"/>
      <c r="G936" s="109"/>
      <c r="H936" s="109"/>
      <c r="I936" s="109"/>
      <c r="J936" s="109"/>
      <c r="K936" s="109"/>
      <c r="L936" s="109"/>
      <c r="M936" s="109"/>
      <c r="N936" s="109"/>
      <c r="O936" s="109"/>
      <c r="P936" s="109"/>
      <c r="Q936" s="109"/>
    </row>
    <row r="937" spans="1:17" ht="13.5" customHeight="1">
      <c r="A937" s="108"/>
      <c r="B937" s="108"/>
      <c r="C937" s="109"/>
      <c r="D937" s="109"/>
      <c r="E937" s="109"/>
      <c r="F937" s="109"/>
      <c r="G937" s="109"/>
      <c r="H937" s="109"/>
      <c r="I937" s="109"/>
      <c r="J937" s="109"/>
      <c r="K937" s="109"/>
      <c r="L937" s="109"/>
      <c r="M937" s="109"/>
      <c r="N937" s="109"/>
      <c r="O937" s="109"/>
      <c r="P937" s="109"/>
      <c r="Q937" s="109"/>
    </row>
    <row r="938" spans="1:17" ht="13.5" customHeight="1">
      <c r="A938" s="108"/>
      <c r="B938" s="108"/>
      <c r="C938" s="109"/>
      <c r="D938" s="109"/>
      <c r="E938" s="109"/>
      <c r="F938" s="109"/>
      <c r="G938" s="109"/>
      <c r="H938" s="109"/>
      <c r="I938" s="109"/>
      <c r="J938" s="109"/>
      <c r="K938" s="109"/>
      <c r="L938" s="109"/>
      <c r="M938" s="109"/>
      <c r="N938" s="109"/>
      <c r="O938" s="109"/>
      <c r="P938" s="109"/>
      <c r="Q938" s="109"/>
    </row>
    <row r="939" spans="1:17" ht="13.5" customHeight="1">
      <c r="A939" s="108"/>
      <c r="B939" s="108"/>
      <c r="C939" s="109"/>
      <c r="D939" s="109"/>
      <c r="E939" s="109"/>
      <c r="F939" s="109"/>
      <c r="G939" s="109"/>
      <c r="H939" s="109"/>
      <c r="I939" s="109"/>
      <c r="J939" s="109"/>
      <c r="K939" s="109"/>
      <c r="L939" s="109"/>
      <c r="M939" s="109"/>
      <c r="N939" s="109"/>
      <c r="O939" s="109"/>
      <c r="P939" s="109"/>
      <c r="Q939" s="109"/>
    </row>
    <row r="940" spans="1:17" ht="13.5" customHeight="1">
      <c r="A940" s="108"/>
      <c r="B940" s="108"/>
      <c r="C940" s="109"/>
      <c r="D940" s="109"/>
      <c r="E940" s="109"/>
      <c r="F940" s="109"/>
      <c r="G940" s="109"/>
      <c r="H940" s="109"/>
      <c r="I940" s="109"/>
      <c r="J940" s="109"/>
      <c r="K940" s="109"/>
      <c r="L940" s="109"/>
      <c r="M940" s="109"/>
      <c r="N940" s="109"/>
      <c r="O940" s="109"/>
      <c r="P940" s="109"/>
      <c r="Q940" s="109"/>
    </row>
    <row r="941" spans="1:17" ht="13.5" customHeight="1">
      <c r="A941" s="108"/>
      <c r="B941" s="108"/>
      <c r="C941" s="109"/>
      <c r="D941" s="109"/>
      <c r="E941" s="109"/>
      <c r="F941" s="109"/>
      <c r="G941" s="109"/>
      <c r="H941" s="109"/>
      <c r="I941" s="109"/>
      <c r="J941" s="109"/>
      <c r="K941" s="109"/>
      <c r="L941" s="109"/>
      <c r="M941" s="109"/>
      <c r="N941" s="109"/>
      <c r="O941" s="109"/>
      <c r="P941" s="109"/>
      <c r="Q941" s="109"/>
    </row>
    <row r="942" spans="1:17" ht="13.5" customHeight="1">
      <c r="A942" s="108"/>
      <c r="B942" s="108"/>
      <c r="C942" s="109"/>
      <c r="D942" s="109"/>
      <c r="E942" s="109"/>
      <c r="F942" s="109"/>
      <c r="G942" s="109"/>
      <c r="H942" s="109"/>
      <c r="I942" s="109"/>
      <c r="J942" s="109"/>
      <c r="K942" s="109"/>
      <c r="L942" s="109"/>
      <c r="M942" s="109"/>
      <c r="N942" s="109"/>
      <c r="O942" s="109"/>
      <c r="P942" s="109"/>
      <c r="Q942" s="109"/>
    </row>
    <row r="943" spans="1:17" ht="13.5" customHeight="1">
      <c r="A943" s="108"/>
      <c r="B943" s="108"/>
      <c r="C943" s="109"/>
      <c r="D943" s="109"/>
      <c r="E943" s="109"/>
      <c r="F943" s="109"/>
      <c r="G943" s="109"/>
      <c r="H943" s="109"/>
      <c r="I943" s="109"/>
      <c r="J943" s="109"/>
      <c r="K943" s="109"/>
      <c r="L943" s="109"/>
      <c r="M943" s="109"/>
      <c r="N943" s="109"/>
      <c r="O943" s="109"/>
      <c r="P943" s="109"/>
      <c r="Q943" s="109"/>
    </row>
    <row r="944" spans="1:17" ht="13.5" customHeight="1">
      <c r="A944" s="108"/>
      <c r="B944" s="108"/>
      <c r="C944" s="109"/>
      <c r="D944" s="109"/>
      <c r="E944" s="109"/>
      <c r="F944" s="109"/>
      <c r="G944" s="109"/>
      <c r="H944" s="109"/>
      <c r="I944" s="109"/>
      <c r="J944" s="109"/>
      <c r="K944" s="109"/>
      <c r="L944" s="109"/>
      <c r="M944" s="109"/>
      <c r="N944" s="109"/>
      <c r="O944" s="109"/>
      <c r="P944" s="109"/>
      <c r="Q944" s="109"/>
    </row>
    <row r="945" spans="1:17" ht="13.5" customHeight="1">
      <c r="A945" s="108"/>
      <c r="B945" s="108"/>
      <c r="C945" s="109"/>
      <c r="D945" s="109"/>
      <c r="E945" s="109"/>
      <c r="F945" s="109"/>
      <c r="G945" s="109"/>
      <c r="H945" s="109"/>
      <c r="I945" s="109"/>
      <c r="J945" s="109"/>
      <c r="K945" s="109"/>
      <c r="L945" s="109"/>
      <c r="M945" s="109"/>
      <c r="N945" s="109"/>
      <c r="O945" s="109"/>
      <c r="P945" s="109"/>
      <c r="Q945" s="109"/>
    </row>
    <row r="946" spans="1:17" ht="13.5" customHeight="1">
      <c r="A946" s="108"/>
      <c r="B946" s="108"/>
      <c r="C946" s="109"/>
      <c r="D946" s="109"/>
      <c r="E946" s="109"/>
      <c r="F946" s="109"/>
      <c r="G946" s="109"/>
      <c r="H946" s="109"/>
      <c r="I946" s="109"/>
      <c r="J946" s="109"/>
      <c r="K946" s="109"/>
      <c r="L946" s="109"/>
      <c r="M946" s="109"/>
      <c r="N946" s="109"/>
      <c r="O946" s="109"/>
      <c r="P946" s="109"/>
      <c r="Q946" s="109"/>
    </row>
    <row r="947" spans="1:17" ht="13.5" customHeight="1">
      <c r="A947" s="108"/>
      <c r="B947" s="108"/>
      <c r="C947" s="109"/>
      <c r="D947" s="109"/>
      <c r="E947" s="109"/>
      <c r="F947" s="109"/>
      <c r="G947" s="109"/>
      <c r="H947" s="109"/>
      <c r="I947" s="109"/>
      <c r="J947" s="109"/>
      <c r="K947" s="109"/>
      <c r="L947" s="109"/>
      <c r="M947" s="109"/>
      <c r="N947" s="109"/>
      <c r="O947" s="109"/>
      <c r="P947" s="109"/>
      <c r="Q947" s="109"/>
    </row>
    <row r="948" spans="1:17" ht="13.5" customHeight="1">
      <c r="A948" s="108"/>
      <c r="B948" s="108"/>
      <c r="C948" s="109"/>
      <c r="D948" s="109"/>
      <c r="E948" s="109"/>
      <c r="F948" s="109"/>
      <c r="G948" s="109"/>
      <c r="H948" s="109"/>
      <c r="I948" s="109"/>
      <c r="J948" s="109"/>
      <c r="K948" s="109"/>
      <c r="L948" s="109"/>
      <c r="M948" s="109"/>
      <c r="N948" s="109"/>
      <c r="O948" s="109"/>
      <c r="P948" s="109"/>
      <c r="Q948" s="109"/>
    </row>
    <row r="949" spans="1:17" ht="13.5" customHeight="1">
      <c r="A949" s="108"/>
      <c r="B949" s="108"/>
      <c r="C949" s="109"/>
      <c r="D949" s="109"/>
      <c r="E949" s="109"/>
      <c r="F949" s="109"/>
      <c r="G949" s="109"/>
      <c r="H949" s="109"/>
      <c r="I949" s="109"/>
      <c r="J949" s="109"/>
      <c r="K949" s="109"/>
      <c r="L949" s="109"/>
      <c r="M949" s="109"/>
      <c r="N949" s="109"/>
      <c r="O949" s="109"/>
      <c r="P949" s="109"/>
      <c r="Q949" s="109"/>
    </row>
    <row r="950" spans="1:17" ht="13.5" customHeight="1">
      <c r="A950" s="108"/>
      <c r="B950" s="108"/>
      <c r="C950" s="109"/>
      <c r="D950" s="109"/>
      <c r="E950" s="109"/>
      <c r="F950" s="109"/>
      <c r="G950" s="109"/>
      <c r="H950" s="109"/>
      <c r="I950" s="109"/>
      <c r="J950" s="109"/>
      <c r="K950" s="109"/>
      <c r="L950" s="109"/>
      <c r="M950" s="109"/>
      <c r="N950" s="109"/>
      <c r="O950" s="109"/>
      <c r="P950" s="109"/>
      <c r="Q950" s="109"/>
    </row>
    <row r="951" spans="1:17" ht="13.5" customHeight="1">
      <c r="A951" s="108"/>
      <c r="B951" s="108"/>
      <c r="C951" s="109"/>
      <c r="D951" s="109"/>
      <c r="E951" s="109"/>
      <c r="F951" s="109"/>
      <c r="G951" s="109"/>
      <c r="H951" s="109"/>
      <c r="I951" s="109"/>
      <c r="J951" s="109"/>
      <c r="K951" s="109"/>
      <c r="L951" s="109"/>
      <c r="M951" s="109"/>
      <c r="N951" s="109"/>
      <c r="O951" s="109"/>
      <c r="P951" s="109"/>
      <c r="Q951" s="109"/>
    </row>
    <row r="952" spans="1:17" ht="13.5" customHeight="1">
      <c r="A952" s="108"/>
      <c r="B952" s="108"/>
      <c r="C952" s="109"/>
      <c r="D952" s="109"/>
      <c r="E952" s="109"/>
      <c r="F952" s="109"/>
      <c r="G952" s="109"/>
      <c r="H952" s="109"/>
      <c r="I952" s="109"/>
      <c r="J952" s="109"/>
      <c r="K952" s="109"/>
      <c r="L952" s="109"/>
      <c r="M952" s="109"/>
      <c r="N952" s="109"/>
      <c r="O952" s="109"/>
      <c r="P952" s="109"/>
      <c r="Q952" s="109"/>
    </row>
    <row r="953" spans="1:17" ht="13.5" customHeight="1">
      <c r="A953" s="108"/>
      <c r="B953" s="108"/>
      <c r="C953" s="109"/>
      <c r="D953" s="109"/>
      <c r="E953" s="109"/>
      <c r="F953" s="109"/>
      <c r="G953" s="109"/>
      <c r="H953" s="109"/>
      <c r="I953" s="109"/>
      <c r="J953" s="109"/>
      <c r="K953" s="109"/>
      <c r="L953" s="109"/>
      <c r="M953" s="109"/>
      <c r="N953" s="109"/>
      <c r="O953" s="109"/>
      <c r="P953" s="109"/>
      <c r="Q953" s="109"/>
    </row>
    <row r="954" spans="1:17" ht="13.5" customHeight="1">
      <c r="A954" s="108"/>
      <c r="B954" s="108"/>
      <c r="C954" s="109"/>
      <c r="D954" s="109"/>
      <c r="E954" s="109"/>
      <c r="F954" s="109"/>
      <c r="G954" s="109"/>
      <c r="H954" s="109"/>
      <c r="I954" s="109"/>
      <c r="J954" s="109"/>
      <c r="K954" s="109"/>
      <c r="L954" s="109"/>
      <c r="M954" s="109"/>
      <c r="N954" s="109"/>
      <c r="O954" s="109"/>
      <c r="P954" s="109"/>
      <c r="Q954" s="109"/>
    </row>
    <row r="955" spans="1:17" ht="13.5" customHeight="1">
      <c r="A955" s="108"/>
      <c r="B955" s="108"/>
      <c r="C955" s="109"/>
      <c r="D955" s="109"/>
      <c r="E955" s="109"/>
      <c r="F955" s="109"/>
      <c r="G955" s="109"/>
      <c r="H955" s="109"/>
      <c r="I955" s="109"/>
      <c r="J955" s="109"/>
      <c r="K955" s="109"/>
      <c r="L955" s="109"/>
      <c r="M955" s="109"/>
      <c r="N955" s="109"/>
      <c r="O955" s="109"/>
      <c r="P955" s="109"/>
      <c r="Q955" s="109"/>
    </row>
    <row r="956" spans="1:17" ht="13.5" customHeight="1">
      <c r="A956" s="108"/>
      <c r="B956" s="108"/>
      <c r="C956" s="109"/>
      <c r="D956" s="109"/>
      <c r="E956" s="109"/>
      <c r="F956" s="109"/>
      <c r="G956" s="109"/>
      <c r="H956" s="109"/>
      <c r="I956" s="109"/>
      <c r="J956" s="109"/>
      <c r="K956" s="109"/>
      <c r="L956" s="109"/>
      <c r="M956" s="109"/>
      <c r="N956" s="109"/>
      <c r="O956" s="109"/>
      <c r="P956" s="109"/>
      <c r="Q956" s="109"/>
    </row>
    <row r="957" spans="1:17" ht="13.5" customHeight="1">
      <c r="A957" s="108"/>
      <c r="B957" s="108"/>
      <c r="C957" s="109"/>
      <c r="D957" s="109"/>
      <c r="E957" s="109"/>
      <c r="F957" s="109"/>
      <c r="G957" s="109"/>
      <c r="H957" s="109"/>
      <c r="I957" s="109"/>
      <c r="J957" s="109"/>
      <c r="K957" s="109"/>
      <c r="L957" s="109"/>
      <c r="M957" s="109"/>
      <c r="N957" s="109"/>
      <c r="O957" s="109"/>
      <c r="P957" s="109"/>
      <c r="Q957" s="109"/>
    </row>
    <row r="958" spans="1:17" ht="13.5" customHeight="1">
      <c r="A958" s="108"/>
      <c r="B958" s="108"/>
      <c r="C958" s="109"/>
      <c r="D958" s="109"/>
      <c r="E958" s="109"/>
      <c r="F958" s="109"/>
      <c r="G958" s="109"/>
      <c r="H958" s="109"/>
      <c r="I958" s="109"/>
      <c r="J958" s="109"/>
      <c r="K958" s="109"/>
      <c r="L958" s="109"/>
      <c r="M958" s="109"/>
      <c r="N958" s="109"/>
      <c r="O958" s="109"/>
      <c r="P958" s="109"/>
      <c r="Q958" s="109"/>
    </row>
    <row r="959" spans="1:17" ht="13.5" customHeight="1">
      <c r="A959" s="108"/>
      <c r="B959" s="108"/>
      <c r="C959" s="109"/>
      <c r="D959" s="109"/>
      <c r="E959" s="109"/>
      <c r="F959" s="109"/>
      <c r="G959" s="109"/>
      <c r="H959" s="109"/>
      <c r="I959" s="109"/>
      <c r="J959" s="109"/>
      <c r="K959" s="109"/>
      <c r="L959" s="109"/>
      <c r="M959" s="109"/>
      <c r="N959" s="109"/>
      <c r="O959" s="109"/>
      <c r="P959" s="109"/>
      <c r="Q959" s="109"/>
    </row>
    <row r="960" spans="1:17" ht="13.5" customHeight="1">
      <c r="A960" s="108"/>
      <c r="B960" s="108"/>
      <c r="C960" s="109"/>
      <c r="D960" s="109"/>
      <c r="E960" s="109"/>
      <c r="F960" s="109"/>
      <c r="G960" s="109"/>
      <c r="H960" s="109"/>
      <c r="I960" s="109"/>
      <c r="J960" s="109"/>
      <c r="K960" s="109"/>
      <c r="L960" s="109"/>
      <c r="M960" s="109"/>
      <c r="N960" s="109"/>
      <c r="O960" s="109"/>
      <c r="P960" s="109"/>
      <c r="Q960" s="109"/>
    </row>
    <row r="961" spans="1:17" ht="13.5" customHeight="1">
      <c r="A961" s="108"/>
      <c r="B961" s="108"/>
      <c r="C961" s="109"/>
      <c r="D961" s="109"/>
      <c r="E961" s="109"/>
      <c r="F961" s="109"/>
      <c r="G961" s="109"/>
      <c r="H961" s="109"/>
      <c r="I961" s="109"/>
      <c r="J961" s="109"/>
      <c r="K961" s="109"/>
      <c r="L961" s="109"/>
      <c r="M961" s="109"/>
      <c r="N961" s="109"/>
      <c r="O961" s="109"/>
      <c r="P961" s="109"/>
      <c r="Q961" s="109"/>
    </row>
    <row r="962" spans="1:17" ht="13.5" customHeight="1">
      <c r="A962" s="108"/>
      <c r="B962" s="108"/>
      <c r="C962" s="109"/>
      <c r="D962" s="109"/>
      <c r="E962" s="109"/>
      <c r="F962" s="109"/>
      <c r="G962" s="109"/>
      <c r="H962" s="109"/>
      <c r="I962" s="109"/>
      <c r="J962" s="109"/>
      <c r="K962" s="109"/>
      <c r="L962" s="109"/>
      <c r="M962" s="109"/>
      <c r="N962" s="109"/>
      <c r="O962" s="109"/>
      <c r="P962" s="109"/>
      <c r="Q962" s="109"/>
    </row>
    <row r="963" spans="1:17" ht="13.5" customHeight="1">
      <c r="A963" s="108"/>
      <c r="B963" s="108"/>
      <c r="C963" s="109"/>
      <c r="D963" s="109"/>
      <c r="E963" s="109"/>
      <c r="F963" s="109"/>
      <c r="G963" s="109"/>
      <c r="H963" s="109"/>
      <c r="I963" s="109"/>
      <c r="J963" s="109"/>
      <c r="K963" s="109"/>
      <c r="L963" s="109"/>
      <c r="M963" s="109"/>
      <c r="N963" s="109"/>
      <c r="O963" s="109"/>
      <c r="P963" s="109"/>
      <c r="Q963" s="109"/>
    </row>
    <row r="964" spans="1:17" ht="13.5" customHeight="1">
      <c r="A964" s="108"/>
      <c r="B964" s="108"/>
      <c r="C964" s="109"/>
      <c r="D964" s="109"/>
      <c r="E964" s="109"/>
      <c r="F964" s="109"/>
      <c r="G964" s="109"/>
      <c r="H964" s="109"/>
      <c r="I964" s="109"/>
      <c r="J964" s="109"/>
      <c r="K964" s="109"/>
      <c r="L964" s="109"/>
      <c r="M964" s="109"/>
      <c r="N964" s="109"/>
      <c r="O964" s="109"/>
      <c r="P964" s="109"/>
      <c r="Q964" s="109"/>
    </row>
    <row r="965" spans="1:17" ht="13.5" customHeight="1">
      <c r="A965" s="108"/>
      <c r="B965" s="108"/>
      <c r="C965" s="109"/>
      <c r="D965" s="109"/>
      <c r="E965" s="109"/>
      <c r="F965" s="109"/>
      <c r="G965" s="109"/>
      <c r="H965" s="109"/>
      <c r="I965" s="109"/>
      <c r="J965" s="109"/>
      <c r="K965" s="109"/>
      <c r="L965" s="109"/>
      <c r="M965" s="109"/>
      <c r="N965" s="109"/>
      <c r="O965" s="109"/>
      <c r="P965" s="109"/>
      <c r="Q965" s="109"/>
    </row>
    <row r="966" spans="1:17" ht="13.5" customHeight="1">
      <c r="A966" s="108"/>
      <c r="B966" s="108"/>
      <c r="C966" s="109"/>
      <c r="D966" s="109"/>
      <c r="E966" s="109"/>
      <c r="F966" s="109"/>
      <c r="G966" s="109"/>
      <c r="H966" s="109"/>
      <c r="I966" s="109"/>
      <c r="J966" s="109"/>
      <c r="K966" s="109"/>
      <c r="L966" s="109"/>
      <c r="M966" s="109"/>
      <c r="N966" s="109"/>
      <c r="O966" s="109"/>
      <c r="P966" s="109"/>
      <c r="Q966" s="109"/>
    </row>
    <row r="967" spans="1:17" ht="13.5" customHeight="1">
      <c r="A967" s="108"/>
      <c r="B967" s="108"/>
      <c r="C967" s="109"/>
      <c r="D967" s="109"/>
      <c r="E967" s="109"/>
      <c r="F967" s="109"/>
      <c r="G967" s="109"/>
      <c r="H967" s="109"/>
      <c r="I967" s="109"/>
      <c r="J967" s="109"/>
      <c r="K967" s="109"/>
      <c r="L967" s="109"/>
      <c r="M967" s="109"/>
      <c r="N967" s="109"/>
      <c r="O967" s="109"/>
      <c r="P967" s="109"/>
      <c r="Q967" s="109"/>
    </row>
    <row r="968" spans="1:17" ht="13.5" customHeight="1">
      <c r="A968" s="108"/>
      <c r="B968" s="108"/>
      <c r="C968" s="109"/>
      <c r="D968" s="109"/>
      <c r="E968" s="109"/>
      <c r="F968" s="109"/>
      <c r="G968" s="109"/>
      <c r="H968" s="109"/>
      <c r="I968" s="109"/>
      <c r="J968" s="109"/>
      <c r="K968" s="109"/>
      <c r="L968" s="109"/>
      <c r="M968" s="109"/>
      <c r="N968" s="109"/>
      <c r="O968" s="109"/>
      <c r="P968" s="109"/>
      <c r="Q968" s="109"/>
    </row>
    <row r="969" spans="1:17" ht="13.5" customHeight="1">
      <c r="A969" s="108"/>
      <c r="B969" s="108"/>
      <c r="C969" s="109"/>
      <c r="D969" s="109"/>
      <c r="E969" s="109"/>
      <c r="F969" s="109"/>
      <c r="G969" s="109"/>
      <c r="H969" s="109"/>
      <c r="I969" s="109"/>
      <c r="J969" s="109"/>
      <c r="K969" s="109"/>
      <c r="L969" s="109"/>
      <c r="M969" s="109"/>
      <c r="N969" s="109"/>
      <c r="O969" s="109"/>
      <c r="P969" s="109"/>
      <c r="Q969" s="109"/>
    </row>
    <row r="970" spans="1:17" ht="13.5" customHeight="1">
      <c r="A970" s="108"/>
      <c r="B970" s="108"/>
      <c r="C970" s="109"/>
      <c r="D970" s="109"/>
      <c r="E970" s="109"/>
      <c r="F970" s="109"/>
      <c r="G970" s="109"/>
      <c r="H970" s="109"/>
      <c r="I970" s="109"/>
      <c r="J970" s="109"/>
      <c r="K970" s="109"/>
      <c r="L970" s="109"/>
      <c r="M970" s="109"/>
      <c r="N970" s="109"/>
      <c r="O970" s="109"/>
      <c r="P970" s="109"/>
      <c r="Q970" s="109"/>
    </row>
    <row r="971" spans="1:17" ht="13.5" customHeight="1">
      <c r="A971" s="108"/>
      <c r="B971" s="108"/>
      <c r="C971" s="109"/>
      <c r="D971" s="109"/>
      <c r="E971" s="109"/>
      <c r="F971" s="109"/>
      <c r="G971" s="109"/>
      <c r="H971" s="109"/>
      <c r="I971" s="109"/>
      <c r="J971" s="109"/>
      <c r="K971" s="109"/>
      <c r="L971" s="109"/>
      <c r="M971" s="109"/>
      <c r="N971" s="109"/>
      <c r="O971" s="109"/>
      <c r="P971" s="109"/>
      <c r="Q971" s="109"/>
    </row>
    <row r="972" spans="1:17" ht="13.5" customHeight="1">
      <c r="A972" s="108"/>
      <c r="B972" s="108"/>
      <c r="C972" s="109"/>
      <c r="D972" s="109"/>
      <c r="E972" s="109"/>
      <c r="F972" s="109"/>
      <c r="G972" s="109"/>
      <c r="H972" s="109"/>
      <c r="I972" s="109"/>
      <c r="J972" s="109"/>
      <c r="K972" s="109"/>
      <c r="L972" s="109"/>
      <c r="M972" s="109"/>
      <c r="N972" s="109"/>
      <c r="O972" s="109"/>
      <c r="P972" s="109"/>
      <c r="Q972" s="109"/>
    </row>
    <row r="973" spans="1:17" ht="13.5" customHeight="1">
      <c r="A973" s="108"/>
      <c r="B973" s="108"/>
      <c r="C973" s="109"/>
      <c r="D973" s="109"/>
      <c r="E973" s="109"/>
      <c r="F973" s="109"/>
      <c r="G973" s="109"/>
      <c r="H973" s="109"/>
      <c r="I973" s="109"/>
      <c r="J973" s="109"/>
      <c r="K973" s="109"/>
      <c r="L973" s="109"/>
      <c r="M973" s="109"/>
      <c r="N973" s="109"/>
      <c r="O973" s="109"/>
      <c r="P973" s="109"/>
      <c r="Q973" s="109"/>
    </row>
    <row r="974" spans="1:17" ht="13.5" customHeight="1">
      <c r="A974" s="108"/>
      <c r="B974" s="108"/>
      <c r="C974" s="109"/>
      <c r="D974" s="109"/>
      <c r="E974" s="109"/>
      <c r="F974" s="109"/>
      <c r="G974" s="109"/>
      <c r="H974" s="109"/>
      <c r="I974" s="109"/>
      <c r="J974" s="109"/>
      <c r="K974" s="109"/>
      <c r="L974" s="109"/>
      <c r="M974" s="109"/>
      <c r="N974" s="109"/>
      <c r="O974" s="109"/>
      <c r="P974" s="109"/>
      <c r="Q974" s="109"/>
    </row>
    <row r="975" spans="1:17" ht="13.5" customHeight="1">
      <c r="A975" s="108"/>
      <c r="B975" s="108"/>
      <c r="C975" s="109"/>
      <c r="D975" s="109"/>
      <c r="E975" s="109"/>
      <c r="F975" s="109"/>
      <c r="G975" s="109"/>
      <c r="H975" s="109"/>
      <c r="I975" s="109"/>
      <c r="J975" s="109"/>
      <c r="K975" s="109"/>
      <c r="L975" s="109"/>
      <c r="M975" s="109"/>
      <c r="N975" s="109"/>
      <c r="O975" s="109"/>
      <c r="P975" s="109"/>
      <c r="Q975" s="109"/>
    </row>
    <row r="976" spans="1:17" ht="13.5" customHeight="1">
      <c r="A976" s="108"/>
      <c r="B976" s="108"/>
      <c r="C976" s="109"/>
      <c r="D976" s="109"/>
      <c r="E976" s="109"/>
      <c r="F976" s="109"/>
      <c r="G976" s="109"/>
      <c r="H976" s="109"/>
      <c r="I976" s="109"/>
      <c r="J976" s="109"/>
      <c r="K976" s="109"/>
      <c r="L976" s="109"/>
      <c r="M976" s="109"/>
      <c r="N976" s="109"/>
      <c r="O976" s="109"/>
      <c r="P976" s="109"/>
      <c r="Q976" s="109"/>
    </row>
    <row r="977" spans="1:17" ht="13.5" customHeight="1">
      <c r="A977" s="108"/>
      <c r="B977" s="108"/>
      <c r="C977" s="109"/>
      <c r="D977" s="109"/>
      <c r="E977" s="109"/>
      <c r="F977" s="109"/>
      <c r="G977" s="109"/>
      <c r="H977" s="109"/>
      <c r="I977" s="109"/>
      <c r="J977" s="109"/>
      <c r="K977" s="109"/>
      <c r="L977" s="109"/>
      <c r="M977" s="109"/>
      <c r="N977" s="109"/>
      <c r="O977" s="109"/>
      <c r="P977" s="109"/>
      <c r="Q977" s="109"/>
    </row>
    <row r="978" spans="1:17" ht="13.5" customHeight="1">
      <c r="A978" s="108"/>
      <c r="B978" s="108"/>
      <c r="C978" s="109"/>
      <c r="D978" s="109"/>
      <c r="E978" s="109"/>
      <c r="F978" s="109"/>
      <c r="G978" s="109"/>
      <c r="H978" s="109"/>
      <c r="I978" s="109"/>
      <c r="J978" s="109"/>
      <c r="K978" s="109"/>
      <c r="L978" s="109"/>
      <c r="M978" s="109"/>
      <c r="N978" s="109"/>
      <c r="O978" s="109"/>
      <c r="P978" s="109"/>
      <c r="Q978" s="109"/>
    </row>
    <row r="979" spans="1:17" ht="13.5" customHeight="1">
      <c r="A979" s="108"/>
      <c r="B979" s="108"/>
      <c r="C979" s="109"/>
      <c r="D979" s="109"/>
      <c r="E979" s="109"/>
      <c r="F979" s="109"/>
      <c r="G979" s="109"/>
      <c r="H979" s="109"/>
      <c r="I979" s="109"/>
      <c r="J979" s="109"/>
      <c r="K979" s="109"/>
      <c r="L979" s="109"/>
      <c r="M979" s="109"/>
      <c r="N979" s="109"/>
      <c r="O979" s="109"/>
      <c r="P979" s="109"/>
      <c r="Q979" s="109"/>
    </row>
    <row r="980" spans="1:17" ht="13.5" customHeight="1">
      <c r="A980" s="108"/>
      <c r="B980" s="108"/>
      <c r="C980" s="109"/>
      <c r="D980" s="109"/>
      <c r="E980" s="109"/>
      <c r="F980" s="109"/>
      <c r="G980" s="109"/>
      <c r="H980" s="109"/>
      <c r="I980" s="109"/>
      <c r="J980" s="109"/>
      <c r="K980" s="109"/>
      <c r="L980" s="109"/>
      <c r="M980" s="109"/>
      <c r="N980" s="109"/>
      <c r="O980" s="109"/>
      <c r="P980" s="109"/>
      <c r="Q980" s="109"/>
    </row>
    <row r="981" spans="1:17" ht="13.5" customHeight="1">
      <c r="A981" s="108"/>
      <c r="B981" s="108"/>
      <c r="C981" s="109"/>
      <c r="D981" s="109"/>
      <c r="E981" s="109"/>
      <c r="F981" s="109"/>
      <c r="G981" s="109"/>
      <c r="H981" s="109"/>
      <c r="I981" s="109"/>
      <c r="J981" s="109"/>
      <c r="K981" s="109"/>
      <c r="L981" s="109"/>
      <c r="M981" s="109"/>
      <c r="N981" s="109"/>
      <c r="O981" s="109"/>
      <c r="P981" s="109"/>
      <c r="Q981" s="109"/>
    </row>
    <row r="982" spans="1:17" ht="13.5" customHeight="1">
      <c r="A982" s="108"/>
      <c r="B982" s="108"/>
      <c r="C982" s="109"/>
      <c r="D982" s="109"/>
      <c r="E982" s="109"/>
      <c r="F982" s="109"/>
      <c r="G982" s="109"/>
      <c r="H982" s="109"/>
      <c r="I982" s="109"/>
      <c r="J982" s="109"/>
      <c r="K982" s="109"/>
      <c r="L982" s="109"/>
      <c r="M982" s="109"/>
      <c r="N982" s="109"/>
      <c r="O982" s="109"/>
      <c r="P982" s="109"/>
      <c r="Q982" s="109"/>
    </row>
    <row r="983" spans="1:17" ht="13.5" customHeight="1">
      <c r="A983" s="108"/>
      <c r="B983" s="108"/>
      <c r="C983" s="109"/>
      <c r="D983" s="109"/>
      <c r="E983" s="109"/>
      <c r="F983" s="109"/>
      <c r="G983" s="109"/>
      <c r="H983" s="109"/>
      <c r="I983" s="109"/>
      <c r="J983" s="109"/>
      <c r="K983" s="109"/>
      <c r="L983" s="109"/>
      <c r="M983" s="109"/>
      <c r="N983" s="109"/>
      <c r="O983" s="109"/>
      <c r="P983" s="109"/>
      <c r="Q983" s="109"/>
    </row>
    <row r="984" spans="1:17" ht="13.5" customHeight="1">
      <c r="A984" s="108"/>
      <c r="B984" s="108"/>
      <c r="C984" s="109"/>
      <c r="D984" s="109"/>
      <c r="E984" s="109"/>
      <c r="F984" s="109"/>
      <c r="G984" s="109"/>
      <c r="H984" s="109"/>
      <c r="I984" s="109"/>
      <c r="J984" s="109"/>
      <c r="K984" s="109"/>
      <c r="L984" s="109"/>
      <c r="M984" s="109"/>
      <c r="N984" s="109"/>
      <c r="O984" s="109"/>
      <c r="P984" s="109"/>
      <c r="Q984" s="109"/>
    </row>
    <row r="985" spans="1:17" ht="13.5" customHeight="1">
      <c r="A985" s="108"/>
      <c r="B985" s="108"/>
      <c r="C985" s="109"/>
      <c r="D985" s="109"/>
      <c r="E985" s="109"/>
      <c r="F985" s="109"/>
      <c r="G985" s="109"/>
      <c r="H985" s="109"/>
      <c r="I985" s="109"/>
      <c r="J985" s="109"/>
      <c r="K985" s="109"/>
      <c r="L985" s="109"/>
      <c r="M985" s="109"/>
      <c r="N985" s="109"/>
      <c r="O985" s="109"/>
      <c r="P985" s="109"/>
      <c r="Q985" s="109"/>
    </row>
    <row r="986" spans="1:17" ht="13.5" customHeight="1">
      <c r="A986" s="108"/>
      <c r="B986" s="108"/>
      <c r="C986" s="109"/>
      <c r="D986" s="109"/>
      <c r="E986" s="109"/>
      <c r="F986" s="109"/>
      <c r="G986" s="109"/>
      <c r="H986" s="109"/>
      <c r="I986" s="109"/>
      <c r="J986" s="109"/>
      <c r="K986" s="109"/>
      <c r="L986" s="109"/>
      <c r="M986" s="109"/>
      <c r="N986" s="109"/>
      <c r="O986" s="109"/>
      <c r="P986" s="109"/>
      <c r="Q986" s="109"/>
    </row>
    <row r="987" spans="1:17" ht="13.5" customHeight="1">
      <c r="A987" s="108"/>
      <c r="B987" s="108"/>
      <c r="C987" s="109"/>
      <c r="D987" s="109"/>
      <c r="E987" s="109"/>
      <c r="F987" s="109"/>
      <c r="G987" s="109"/>
      <c r="H987" s="109"/>
      <c r="I987" s="109"/>
      <c r="J987" s="109"/>
      <c r="K987" s="109"/>
      <c r="L987" s="109"/>
      <c r="M987" s="109"/>
      <c r="N987" s="109"/>
      <c r="O987" s="109"/>
      <c r="P987" s="109"/>
      <c r="Q987" s="109"/>
    </row>
    <row r="988" spans="1:17" ht="13.5" customHeight="1">
      <c r="A988" s="108"/>
      <c r="B988" s="108"/>
      <c r="C988" s="109"/>
      <c r="D988" s="109"/>
      <c r="E988" s="109"/>
      <c r="F988" s="109"/>
      <c r="G988" s="109"/>
      <c r="H988" s="109"/>
      <c r="I988" s="109"/>
      <c r="J988" s="109"/>
      <c r="K988" s="109"/>
      <c r="L988" s="109"/>
      <c r="M988" s="109"/>
      <c r="N988" s="109"/>
      <c r="O988" s="109"/>
      <c r="P988" s="109"/>
      <c r="Q988" s="109"/>
    </row>
    <row r="989" spans="1:17" ht="13.5" customHeight="1">
      <c r="A989" s="108"/>
      <c r="B989" s="108"/>
      <c r="C989" s="109"/>
      <c r="D989" s="109"/>
      <c r="E989" s="109"/>
      <c r="F989" s="109"/>
      <c r="G989" s="109"/>
      <c r="H989" s="109"/>
      <c r="I989" s="109"/>
      <c r="J989" s="109"/>
      <c r="K989" s="109"/>
      <c r="L989" s="109"/>
      <c r="M989" s="109"/>
      <c r="N989" s="109"/>
      <c r="O989" s="109"/>
      <c r="P989" s="109"/>
      <c r="Q989" s="109"/>
    </row>
    <row r="990" spans="1:17" ht="13.5" customHeight="1">
      <c r="A990" s="108"/>
      <c r="B990" s="108"/>
      <c r="C990" s="109"/>
      <c r="D990" s="109"/>
      <c r="E990" s="109"/>
      <c r="F990" s="109"/>
      <c r="G990" s="109"/>
      <c r="H990" s="109"/>
      <c r="I990" s="109"/>
      <c r="J990" s="109"/>
      <c r="K990" s="109"/>
      <c r="L990" s="109"/>
      <c r="M990" s="109"/>
      <c r="N990" s="109"/>
      <c r="O990" s="109"/>
      <c r="P990" s="109"/>
      <c r="Q990" s="109"/>
    </row>
    <row r="991" spans="1:17" ht="13.5" customHeight="1">
      <c r="A991" s="108"/>
      <c r="B991" s="108"/>
      <c r="C991" s="109"/>
      <c r="D991" s="109"/>
      <c r="E991" s="109"/>
      <c r="F991" s="109"/>
      <c r="G991" s="109"/>
      <c r="H991" s="109"/>
      <c r="I991" s="109"/>
      <c r="J991" s="109"/>
      <c r="K991" s="109"/>
      <c r="L991" s="109"/>
      <c r="M991" s="109"/>
      <c r="N991" s="109"/>
      <c r="O991" s="109"/>
      <c r="P991" s="109"/>
      <c r="Q991" s="109"/>
    </row>
    <row r="992" spans="1:17" ht="13.5" customHeight="1">
      <c r="A992" s="108"/>
      <c r="B992" s="108"/>
      <c r="C992" s="109"/>
      <c r="D992" s="109"/>
      <c r="E992" s="109"/>
      <c r="F992" s="109"/>
      <c r="G992" s="109"/>
      <c r="H992" s="109"/>
      <c r="I992" s="109"/>
      <c r="J992" s="109"/>
      <c r="K992" s="109"/>
      <c r="L992" s="109"/>
      <c r="M992" s="109"/>
      <c r="N992" s="109"/>
      <c r="O992" s="109"/>
      <c r="P992" s="109"/>
      <c r="Q992" s="109"/>
    </row>
    <row r="993" spans="1:17" ht="13.5" customHeight="1">
      <c r="A993" s="108"/>
      <c r="B993" s="108"/>
      <c r="C993" s="109"/>
      <c r="D993" s="109"/>
      <c r="E993" s="109"/>
      <c r="F993" s="109"/>
      <c r="G993" s="109"/>
      <c r="H993" s="109"/>
      <c r="I993" s="109"/>
      <c r="J993" s="109"/>
      <c r="K993" s="109"/>
      <c r="L993" s="109"/>
      <c r="M993" s="109"/>
      <c r="N993" s="109"/>
      <c r="O993" s="109"/>
      <c r="P993" s="109"/>
      <c r="Q993" s="109"/>
    </row>
    <row r="994" spans="1:17" ht="13.5" customHeight="1">
      <c r="A994" s="108"/>
      <c r="B994" s="108"/>
      <c r="C994" s="109"/>
      <c r="D994" s="109"/>
      <c r="E994" s="109"/>
      <c r="F994" s="109"/>
      <c r="G994" s="109"/>
      <c r="H994" s="109"/>
      <c r="I994" s="109"/>
      <c r="J994" s="109"/>
      <c r="K994" s="109"/>
      <c r="L994" s="109"/>
      <c r="M994" s="109"/>
      <c r="N994" s="109"/>
      <c r="O994" s="109"/>
      <c r="P994" s="109"/>
      <c r="Q994" s="109"/>
    </row>
    <row r="995" spans="1:17" ht="13.5" customHeight="1">
      <c r="A995" s="108"/>
      <c r="B995" s="108"/>
      <c r="C995" s="109"/>
      <c r="D995" s="109"/>
      <c r="E995" s="109"/>
      <c r="F995" s="109"/>
      <c r="G995" s="109"/>
      <c r="H995" s="109"/>
      <c r="I995" s="109"/>
      <c r="J995" s="109"/>
      <c r="K995" s="109"/>
      <c r="L995" s="109"/>
      <c r="M995" s="109"/>
      <c r="N995" s="109"/>
      <c r="O995" s="109"/>
      <c r="P995" s="109"/>
      <c r="Q995" s="109"/>
    </row>
    <row r="996" spans="1:17" ht="13.5" customHeight="1">
      <c r="A996" s="108"/>
      <c r="B996" s="108"/>
      <c r="C996" s="109"/>
      <c r="D996" s="109"/>
      <c r="E996" s="109"/>
      <c r="F996" s="109"/>
      <c r="G996" s="109"/>
      <c r="H996" s="109"/>
      <c r="I996" s="109"/>
      <c r="J996" s="109"/>
      <c r="K996" s="109"/>
      <c r="L996" s="109"/>
      <c r="M996" s="109"/>
      <c r="N996" s="109"/>
      <c r="O996" s="109"/>
      <c r="P996" s="109"/>
      <c r="Q996" s="109"/>
    </row>
    <row r="997" spans="1:17" ht="13.5" customHeight="1">
      <c r="A997" s="108"/>
      <c r="B997" s="108"/>
      <c r="C997" s="109"/>
      <c r="D997" s="109"/>
      <c r="E997" s="109"/>
      <c r="F997" s="109"/>
      <c r="G997" s="109"/>
      <c r="H997" s="109"/>
      <c r="I997" s="109"/>
      <c r="J997" s="109"/>
      <c r="K997" s="109"/>
      <c r="L997" s="109"/>
      <c r="M997" s="109"/>
      <c r="N997" s="109"/>
      <c r="O997" s="109"/>
      <c r="P997" s="109"/>
      <c r="Q997" s="109"/>
    </row>
    <row r="998" spans="1:17" ht="13.5" customHeight="1">
      <c r="A998" s="108"/>
      <c r="B998" s="108"/>
      <c r="C998" s="109"/>
      <c r="D998" s="109"/>
      <c r="E998" s="109"/>
      <c r="F998" s="109"/>
      <c r="G998" s="109"/>
      <c r="H998" s="109"/>
      <c r="I998" s="109"/>
      <c r="J998" s="109"/>
      <c r="K998" s="109"/>
      <c r="L998" s="109"/>
      <c r="M998" s="109"/>
      <c r="N998" s="109"/>
      <c r="O998" s="109"/>
      <c r="P998" s="109"/>
      <c r="Q998" s="109"/>
    </row>
    <row r="999" spans="1:17" ht="13.5" customHeight="1">
      <c r="A999" s="108"/>
      <c r="B999" s="108"/>
      <c r="C999" s="109"/>
      <c r="D999" s="109"/>
      <c r="E999" s="109"/>
      <c r="F999" s="109"/>
      <c r="G999" s="109"/>
      <c r="H999" s="109"/>
      <c r="I999" s="109"/>
      <c r="J999" s="109"/>
      <c r="K999" s="109"/>
      <c r="L999" s="109"/>
      <c r="M999" s="109"/>
      <c r="N999" s="109"/>
      <c r="O999" s="109"/>
      <c r="P999" s="109"/>
      <c r="Q999" s="109"/>
    </row>
    <row r="1000" spans="1:17" ht="13.5" customHeight="1">
      <c r="A1000" s="108"/>
      <c r="B1000" s="108"/>
      <c r="C1000" s="109"/>
      <c r="D1000" s="109"/>
      <c r="E1000" s="109"/>
      <c r="F1000" s="109"/>
      <c r="G1000" s="109"/>
      <c r="H1000" s="109"/>
      <c r="I1000" s="109"/>
      <c r="J1000" s="109"/>
      <c r="K1000" s="109"/>
      <c r="L1000" s="109"/>
      <c r="M1000" s="109"/>
      <c r="N1000" s="109"/>
      <c r="O1000" s="109"/>
      <c r="P1000" s="109"/>
      <c r="Q1000" s="109"/>
    </row>
    <row r="1001" spans="1:17" ht="13.5" customHeight="1">
      <c r="A1001" s="108"/>
      <c r="B1001" s="108"/>
      <c r="C1001" s="109"/>
      <c r="D1001" s="109"/>
      <c r="E1001" s="109"/>
      <c r="F1001" s="109"/>
      <c r="G1001" s="109"/>
      <c r="H1001" s="109"/>
      <c r="I1001" s="109"/>
      <c r="J1001" s="109"/>
      <c r="K1001" s="109"/>
      <c r="L1001" s="109"/>
      <c r="M1001" s="109"/>
      <c r="N1001" s="109"/>
      <c r="O1001" s="109"/>
      <c r="P1001" s="109"/>
      <c r="Q1001" s="109"/>
    </row>
    <row r="1002" spans="1:17" ht="13.5" customHeight="1">
      <c r="A1002" s="108"/>
      <c r="B1002" s="108"/>
      <c r="C1002" s="109"/>
      <c r="D1002" s="109"/>
      <c r="E1002" s="109"/>
      <c r="F1002" s="109"/>
      <c r="G1002" s="109"/>
      <c r="H1002" s="109"/>
      <c r="I1002" s="109"/>
      <c r="J1002" s="109"/>
      <c r="K1002" s="109"/>
      <c r="L1002" s="109"/>
      <c r="M1002" s="109"/>
      <c r="N1002" s="109"/>
      <c r="O1002" s="109"/>
      <c r="P1002" s="109"/>
      <c r="Q1002" s="109"/>
    </row>
    <row r="1003" spans="1:17" ht="13.5" customHeight="1">
      <c r="A1003" s="108"/>
      <c r="B1003" s="108"/>
      <c r="C1003" s="109"/>
      <c r="D1003" s="109"/>
      <c r="E1003" s="109"/>
      <c r="F1003" s="109"/>
      <c r="G1003" s="109"/>
      <c r="H1003" s="109"/>
      <c r="I1003" s="109"/>
      <c r="J1003" s="109"/>
      <c r="K1003" s="109"/>
      <c r="L1003" s="109"/>
      <c r="M1003" s="109"/>
      <c r="N1003" s="109"/>
      <c r="O1003" s="109"/>
      <c r="P1003" s="109"/>
      <c r="Q1003" s="109"/>
    </row>
    <row r="1004" spans="1:17" ht="13.5" customHeight="1">
      <c r="A1004" s="108"/>
      <c r="B1004" s="108"/>
      <c r="C1004" s="109"/>
      <c r="D1004" s="109"/>
      <c r="E1004" s="109"/>
      <c r="F1004" s="109"/>
      <c r="G1004" s="109"/>
      <c r="H1004" s="109"/>
      <c r="I1004" s="109"/>
      <c r="J1004" s="109"/>
      <c r="K1004" s="109"/>
      <c r="L1004" s="109"/>
      <c r="M1004" s="109"/>
      <c r="N1004" s="109"/>
      <c r="O1004" s="109"/>
      <c r="P1004" s="109"/>
      <c r="Q1004" s="109"/>
    </row>
    <row r="1005" spans="1:17" ht="13.5" customHeight="1">
      <c r="A1005" s="108"/>
      <c r="B1005" s="108"/>
      <c r="C1005" s="109"/>
      <c r="D1005" s="109"/>
      <c r="E1005" s="109"/>
      <c r="F1005" s="109"/>
      <c r="G1005" s="109"/>
      <c r="H1005" s="109"/>
      <c r="I1005" s="109"/>
      <c r="J1005" s="109"/>
      <c r="K1005" s="109"/>
      <c r="L1005" s="109"/>
      <c r="M1005" s="109"/>
      <c r="N1005" s="109"/>
      <c r="O1005" s="109"/>
      <c r="P1005" s="109"/>
      <c r="Q1005" s="109"/>
    </row>
    <row r="1006" spans="1:17" ht="13.5" customHeight="1">
      <c r="A1006" s="108"/>
      <c r="B1006" s="108"/>
      <c r="C1006" s="109"/>
      <c r="D1006" s="109"/>
      <c r="E1006" s="109"/>
      <c r="F1006" s="109"/>
      <c r="G1006" s="109"/>
      <c r="H1006" s="109"/>
      <c r="I1006" s="109"/>
      <c r="J1006" s="109"/>
      <c r="K1006" s="109"/>
      <c r="L1006" s="109"/>
      <c r="M1006" s="109"/>
      <c r="N1006" s="109"/>
      <c r="O1006" s="109"/>
      <c r="P1006" s="109"/>
      <c r="Q1006" s="109"/>
    </row>
    <row r="1007" spans="1:17" ht="13.5" customHeight="1">
      <c r="A1007" s="108"/>
      <c r="B1007" s="108"/>
      <c r="C1007" s="109"/>
      <c r="D1007" s="109"/>
      <c r="E1007" s="109"/>
      <c r="F1007" s="109"/>
      <c r="G1007" s="109"/>
      <c r="H1007" s="109"/>
      <c r="I1007" s="109"/>
      <c r="J1007" s="109"/>
      <c r="K1007" s="109"/>
      <c r="L1007" s="109"/>
      <c r="M1007" s="109"/>
      <c r="N1007" s="109"/>
      <c r="O1007" s="109"/>
      <c r="P1007" s="109"/>
      <c r="Q1007" s="109"/>
    </row>
    <row r="1008" spans="1:17" ht="13.5" customHeight="1">
      <c r="A1008" s="108"/>
      <c r="B1008" s="108"/>
      <c r="C1008" s="109"/>
      <c r="D1008" s="109"/>
      <c r="E1008" s="109"/>
      <c r="F1008" s="109"/>
      <c r="G1008" s="109"/>
      <c r="H1008" s="109"/>
      <c r="I1008" s="109"/>
      <c r="J1008" s="109"/>
      <c r="K1008" s="109"/>
      <c r="L1008" s="109"/>
      <c r="M1008" s="109"/>
      <c r="N1008" s="109"/>
      <c r="O1008" s="109"/>
      <c r="P1008" s="109"/>
      <c r="Q1008" s="109"/>
    </row>
    <row r="1009" spans="1:17" ht="13.5" customHeight="1">
      <c r="A1009" s="108"/>
      <c r="B1009" s="108"/>
      <c r="C1009" s="109"/>
      <c r="D1009" s="109"/>
      <c r="E1009" s="109"/>
      <c r="F1009" s="109"/>
      <c r="G1009" s="109"/>
      <c r="H1009" s="109"/>
      <c r="I1009" s="109"/>
      <c r="J1009" s="109"/>
      <c r="K1009" s="109"/>
      <c r="L1009" s="109"/>
      <c r="M1009" s="109"/>
      <c r="N1009" s="109"/>
      <c r="O1009" s="109"/>
      <c r="P1009" s="109"/>
      <c r="Q1009" s="109"/>
    </row>
    <row r="1010" spans="1:17" ht="13.5" customHeight="1">
      <c r="A1010" s="108"/>
      <c r="B1010" s="108"/>
      <c r="C1010" s="109"/>
      <c r="D1010" s="109"/>
      <c r="E1010" s="109"/>
      <c r="F1010" s="109"/>
      <c r="G1010" s="109"/>
      <c r="H1010" s="109"/>
      <c r="I1010" s="109"/>
      <c r="J1010" s="109"/>
      <c r="K1010" s="109"/>
      <c r="L1010" s="109"/>
      <c r="M1010" s="109"/>
      <c r="N1010" s="109"/>
      <c r="O1010" s="109"/>
      <c r="P1010" s="109"/>
      <c r="Q1010" s="109"/>
    </row>
    <row r="1011" spans="1:17" ht="13.5" customHeight="1">
      <c r="A1011" s="108"/>
      <c r="B1011" s="108"/>
      <c r="C1011" s="109"/>
      <c r="D1011" s="109"/>
      <c r="E1011" s="109"/>
      <c r="F1011" s="109"/>
      <c r="G1011" s="109"/>
      <c r="H1011" s="109"/>
      <c r="I1011" s="109"/>
      <c r="J1011" s="109"/>
      <c r="K1011" s="109"/>
      <c r="L1011" s="109"/>
      <c r="M1011" s="109"/>
      <c r="N1011" s="109"/>
      <c r="O1011" s="109"/>
      <c r="P1011" s="109"/>
      <c r="Q1011" s="109"/>
    </row>
    <row r="1012" spans="1:17" ht="13.5" customHeight="1">
      <c r="A1012" s="108"/>
      <c r="B1012" s="108"/>
      <c r="C1012" s="109"/>
      <c r="D1012" s="109"/>
      <c r="E1012" s="109"/>
      <c r="F1012" s="109"/>
      <c r="G1012" s="109"/>
      <c r="H1012" s="109"/>
      <c r="I1012" s="109"/>
      <c r="J1012" s="109"/>
      <c r="K1012" s="109"/>
      <c r="L1012" s="109"/>
      <c r="M1012" s="109"/>
      <c r="N1012" s="109"/>
      <c r="O1012" s="109"/>
      <c r="P1012" s="109"/>
      <c r="Q1012" s="109"/>
    </row>
    <row r="1013" spans="1:17" ht="13.5" customHeight="1">
      <c r="A1013" s="108"/>
      <c r="B1013" s="108"/>
      <c r="C1013" s="109"/>
      <c r="D1013" s="109"/>
      <c r="E1013" s="109"/>
      <c r="F1013" s="109"/>
      <c r="G1013" s="109"/>
      <c r="H1013" s="109"/>
      <c r="I1013" s="109"/>
      <c r="J1013" s="109"/>
      <c r="K1013" s="109"/>
      <c r="L1013" s="109"/>
      <c r="M1013" s="109"/>
      <c r="N1013" s="109"/>
      <c r="O1013" s="109"/>
      <c r="P1013" s="109"/>
      <c r="Q1013" s="109"/>
    </row>
    <row r="1014" spans="1:17" ht="13.5" customHeight="1">
      <c r="A1014" s="108"/>
      <c r="B1014" s="108"/>
      <c r="C1014" s="109"/>
      <c r="D1014" s="109"/>
      <c r="E1014" s="109"/>
      <c r="F1014" s="109"/>
      <c r="G1014" s="109"/>
      <c r="H1014" s="109"/>
      <c r="I1014" s="109"/>
      <c r="J1014" s="109"/>
      <c r="K1014" s="109"/>
      <c r="L1014" s="109"/>
      <c r="M1014" s="109"/>
      <c r="N1014" s="109"/>
      <c r="O1014" s="109"/>
      <c r="P1014" s="109"/>
      <c r="Q1014" s="109"/>
    </row>
    <row r="1015" spans="1:17" ht="13.5" customHeight="1">
      <c r="A1015" s="108"/>
      <c r="B1015" s="108"/>
      <c r="C1015" s="109"/>
      <c r="D1015" s="109"/>
      <c r="E1015" s="109"/>
      <c r="F1015" s="109"/>
      <c r="G1015" s="109"/>
      <c r="H1015" s="109"/>
      <c r="I1015" s="109"/>
      <c r="J1015" s="109"/>
      <c r="K1015" s="109"/>
      <c r="L1015" s="109"/>
      <c r="M1015" s="109"/>
      <c r="N1015" s="109"/>
      <c r="O1015" s="109"/>
      <c r="P1015" s="109"/>
      <c r="Q1015" s="109"/>
    </row>
    <row r="1016" spans="1:17" ht="13.5" customHeight="1">
      <c r="A1016" s="108"/>
      <c r="B1016" s="108"/>
      <c r="C1016" s="109"/>
      <c r="D1016" s="109"/>
      <c r="E1016" s="109"/>
      <c r="F1016" s="109"/>
      <c r="G1016" s="109"/>
      <c r="H1016" s="109"/>
      <c r="I1016" s="109"/>
      <c r="J1016" s="109"/>
      <c r="K1016" s="109"/>
      <c r="L1016" s="109"/>
      <c r="M1016" s="109"/>
      <c r="N1016" s="109"/>
      <c r="O1016" s="109"/>
      <c r="P1016" s="109"/>
      <c r="Q1016" s="109"/>
    </row>
    <row r="1017" spans="1:17" ht="13.5" customHeight="1">
      <c r="A1017" s="108"/>
      <c r="B1017" s="108"/>
      <c r="C1017" s="109"/>
      <c r="D1017" s="109"/>
      <c r="E1017" s="109"/>
      <c r="F1017" s="109"/>
      <c r="G1017" s="109"/>
      <c r="H1017" s="109"/>
      <c r="I1017" s="109"/>
      <c r="J1017" s="109"/>
      <c r="K1017" s="109"/>
      <c r="L1017" s="109"/>
      <c r="M1017" s="109"/>
      <c r="N1017" s="109"/>
      <c r="O1017" s="109"/>
      <c r="P1017" s="109"/>
      <c r="Q1017" s="109"/>
    </row>
    <row r="1018" spans="1:17" ht="13.5" customHeight="1">
      <c r="A1018" s="108"/>
      <c r="B1018" s="108"/>
      <c r="C1018" s="109"/>
      <c r="D1018" s="109"/>
      <c r="E1018" s="109"/>
      <c r="F1018" s="109"/>
      <c r="G1018" s="109"/>
      <c r="H1018" s="109"/>
      <c r="I1018" s="109"/>
      <c r="J1018" s="109"/>
      <c r="K1018" s="109"/>
      <c r="L1018" s="109"/>
      <c r="M1018" s="109"/>
      <c r="N1018" s="109"/>
      <c r="O1018" s="109"/>
      <c r="P1018" s="109"/>
      <c r="Q1018" s="109"/>
    </row>
    <row r="1019" spans="1:17" ht="13.5" customHeight="1">
      <c r="A1019" s="108"/>
      <c r="B1019" s="108"/>
      <c r="C1019" s="109"/>
      <c r="D1019" s="109"/>
      <c r="E1019" s="109"/>
      <c r="F1019" s="109"/>
      <c r="G1019" s="109"/>
      <c r="H1019" s="109"/>
      <c r="I1019" s="109"/>
      <c r="J1019" s="109"/>
      <c r="K1019" s="109"/>
      <c r="L1019" s="109"/>
      <c r="M1019" s="109"/>
      <c r="N1019" s="109"/>
      <c r="O1019" s="109"/>
      <c r="P1019" s="109"/>
      <c r="Q1019" s="109"/>
    </row>
    <row r="1020" spans="1:17" ht="13.5" customHeight="1">
      <c r="A1020" s="108"/>
      <c r="B1020" s="108"/>
      <c r="C1020" s="109"/>
      <c r="D1020" s="109"/>
      <c r="E1020" s="109"/>
      <c r="F1020" s="109"/>
      <c r="G1020" s="109"/>
      <c r="H1020" s="109"/>
      <c r="I1020" s="109"/>
      <c r="J1020" s="109"/>
      <c r="K1020" s="109"/>
      <c r="L1020" s="109"/>
      <c r="M1020" s="109"/>
      <c r="N1020" s="109"/>
      <c r="O1020" s="109"/>
      <c r="P1020" s="109"/>
      <c r="Q1020" s="109"/>
    </row>
    <row r="1021" spans="1:17" ht="13.5" customHeight="1">
      <c r="A1021" s="108"/>
      <c r="B1021" s="108"/>
      <c r="C1021" s="109"/>
      <c r="D1021" s="109"/>
      <c r="E1021" s="109"/>
      <c r="F1021" s="109"/>
      <c r="G1021" s="109"/>
      <c r="H1021" s="109"/>
      <c r="I1021" s="109"/>
      <c r="J1021" s="109"/>
      <c r="K1021" s="109"/>
      <c r="L1021" s="109"/>
      <c r="M1021" s="109"/>
      <c r="N1021" s="109"/>
      <c r="O1021" s="109"/>
      <c r="P1021" s="109"/>
      <c r="Q1021" s="109"/>
    </row>
  </sheetData>
  <mergeCells count="29">
    <mergeCell ref="B158:L158"/>
    <mergeCell ref="B159:L159"/>
    <mergeCell ref="B160:L160"/>
    <mergeCell ref="A7:A8"/>
    <mergeCell ref="B7:B8"/>
    <mergeCell ref="C7:C8"/>
    <mergeCell ref="D7:D8"/>
    <mergeCell ref="E7:E8"/>
    <mergeCell ref="F7:F8"/>
    <mergeCell ref="G7:G8"/>
    <mergeCell ref="O157:R157"/>
    <mergeCell ref="H7:H8"/>
    <mergeCell ref="I7:I8"/>
    <mergeCell ref="J7:L7"/>
    <mergeCell ref="M7:M8"/>
    <mergeCell ref="N7:N8"/>
    <mergeCell ref="O7:O8"/>
    <mergeCell ref="P7:P8"/>
    <mergeCell ref="A4:R4"/>
    <mergeCell ref="A5:R5"/>
    <mergeCell ref="Q7:Q8"/>
    <mergeCell ref="R7:R8"/>
    <mergeCell ref="O156:R156"/>
    <mergeCell ref="B89:B91"/>
    <mergeCell ref="A1:C1"/>
    <mergeCell ref="J1:O1"/>
    <mergeCell ref="A2:C2"/>
    <mergeCell ref="J2:O2"/>
    <mergeCell ref="A3:R3"/>
  </mergeCells>
  <pageMargins left="0.23" right="0.17" top="0.24" bottom="0.27" header="0" footer="0"/>
  <pageSetup paperSize="9" scale="43"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Z1000"/>
  <sheetViews>
    <sheetView topLeftCell="A91" workbookViewId="0">
      <selection sqref="A1:B1"/>
    </sheetView>
  </sheetViews>
  <sheetFormatPr defaultColWidth="12.6640625" defaultRowHeight="15" customHeight="1"/>
  <cols>
    <col min="1" max="1" width="4.9140625" customWidth="1"/>
    <col min="2" max="2" width="31.1640625" customWidth="1"/>
    <col min="3" max="3" width="7.6640625" customWidth="1"/>
    <col min="4" max="4" width="5" customWidth="1"/>
    <col min="5" max="5" width="7.25" customWidth="1"/>
    <col min="6" max="6" width="5.6640625" customWidth="1"/>
    <col min="7" max="7" width="8.25" customWidth="1"/>
    <col min="8" max="8" width="5" customWidth="1"/>
    <col min="9" max="9" width="7.25" customWidth="1"/>
    <col min="10" max="10" width="6.6640625" customWidth="1"/>
    <col min="11" max="11" width="10.9140625" customWidth="1"/>
    <col min="12" max="12" width="5" customWidth="1"/>
    <col min="13" max="13" width="7.4140625" customWidth="1"/>
    <col min="14" max="14" width="7.6640625" customWidth="1"/>
    <col min="15" max="15" width="8.6640625" customWidth="1"/>
    <col min="16" max="16" width="16.4140625" customWidth="1"/>
    <col min="17" max="26" width="8.6640625" customWidth="1"/>
  </cols>
  <sheetData>
    <row r="1" spans="1:26" ht="13.5" customHeight="1">
      <c r="A1" s="764" t="s">
        <v>65</v>
      </c>
      <c r="B1" s="751"/>
      <c r="C1" s="75"/>
      <c r="D1" s="779"/>
      <c r="E1" s="751"/>
      <c r="F1" s="751"/>
      <c r="G1" s="751"/>
      <c r="H1" s="751"/>
      <c r="I1" s="751"/>
      <c r="J1" s="751"/>
      <c r="K1" s="751"/>
      <c r="L1" s="751"/>
      <c r="M1" s="751"/>
      <c r="N1" s="751"/>
      <c r="O1" s="751"/>
      <c r="P1" s="142" t="s">
        <v>202</v>
      </c>
    </row>
    <row r="2" spans="1:26" ht="13.5" customHeight="1">
      <c r="A2" s="766" t="s">
        <v>203</v>
      </c>
      <c r="B2" s="751"/>
      <c r="C2" s="75"/>
      <c r="D2" s="780"/>
      <c r="E2" s="751"/>
      <c r="F2" s="751"/>
      <c r="G2" s="751"/>
      <c r="H2" s="751"/>
      <c r="I2" s="751"/>
      <c r="J2" s="751"/>
      <c r="K2" s="751"/>
      <c r="L2" s="751"/>
      <c r="M2" s="751"/>
      <c r="N2" s="751"/>
      <c r="O2" s="751"/>
      <c r="P2" s="76"/>
    </row>
    <row r="3" spans="1:26" ht="24.75" customHeight="1">
      <c r="A3" s="761" t="s">
        <v>204</v>
      </c>
      <c r="B3" s="751"/>
      <c r="C3" s="751"/>
      <c r="D3" s="751"/>
      <c r="E3" s="751"/>
      <c r="F3" s="751"/>
      <c r="G3" s="751"/>
      <c r="H3" s="751"/>
      <c r="I3" s="751"/>
      <c r="J3" s="751"/>
      <c r="K3" s="751"/>
      <c r="L3" s="751"/>
      <c r="M3" s="751"/>
      <c r="N3" s="751"/>
      <c r="O3" s="751"/>
      <c r="P3" s="751"/>
    </row>
    <row r="4" spans="1:26" ht="13.5" customHeight="1">
      <c r="A4" s="78"/>
      <c r="B4" s="78"/>
      <c r="C4" s="78"/>
      <c r="D4" s="78"/>
      <c r="E4" s="78"/>
      <c r="F4" s="78"/>
      <c r="G4" s="771" t="s">
        <v>205</v>
      </c>
      <c r="H4" s="751"/>
      <c r="I4" s="751"/>
      <c r="J4" s="751"/>
      <c r="K4" s="751"/>
      <c r="L4" s="751"/>
      <c r="M4" s="751"/>
      <c r="N4" s="751"/>
      <c r="O4" s="751"/>
      <c r="P4" s="751"/>
    </row>
    <row r="5" spans="1:26" ht="29.25" customHeight="1">
      <c r="A5" s="781" t="s">
        <v>69</v>
      </c>
      <c r="B5" s="772" t="s">
        <v>206</v>
      </c>
      <c r="C5" s="772" t="s">
        <v>208</v>
      </c>
      <c r="D5" s="783" t="s">
        <v>209</v>
      </c>
      <c r="E5" s="784"/>
      <c r="F5" s="784"/>
      <c r="G5" s="785"/>
      <c r="H5" s="783" t="s">
        <v>210</v>
      </c>
      <c r="I5" s="784"/>
      <c r="J5" s="784"/>
      <c r="K5" s="785"/>
      <c r="L5" s="783" t="s">
        <v>211</v>
      </c>
      <c r="M5" s="784"/>
      <c r="N5" s="784"/>
      <c r="O5" s="785"/>
      <c r="P5" s="786" t="s">
        <v>7</v>
      </c>
    </row>
    <row r="6" spans="1:26" ht="13.5" customHeight="1">
      <c r="A6" s="782"/>
      <c r="B6" s="773"/>
      <c r="C6" s="773"/>
      <c r="D6" s="146" t="s">
        <v>212</v>
      </c>
      <c r="E6" s="146" t="s">
        <v>213</v>
      </c>
      <c r="F6" s="146" t="s">
        <v>214</v>
      </c>
      <c r="G6" s="146" t="s">
        <v>215</v>
      </c>
      <c r="H6" s="146" t="s">
        <v>212</v>
      </c>
      <c r="I6" s="146" t="s">
        <v>213</v>
      </c>
      <c r="J6" s="146" t="s">
        <v>214</v>
      </c>
      <c r="K6" s="146" t="s">
        <v>215</v>
      </c>
      <c r="L6" s="146" t="s">
        <v>212</v>
      </c>
      <c r="M6" s="146" t="s">
        <v>213</v>
      </c>
      <c r="N6" s="146" t="s">
        <v>214</v>
      </c>
      <c r="O6" s="146" t="s">
        <v>215</v>
      </c>
      <c r="P6" s="787"/>
    </row>
    <row r="7" spans="1:26" ht="13.5" customHeight="1">
      <c r="A7" s="147" t="s">
        <v>216</v>
      </c>
      <c r="B7" s="148" t="s">
        <v>217</v>
      </c>
      <c r="C7" s="149" t="s">
        <v>218</v>
      </c>
      <c r="D7" s="149" t="s">
        <v>219</v>
      </c>
      <c r="E7" s="149" t="s">
        <v>220</v>
      </c>
      <c r="F7" s="149" t="s">
        <v>221</v>
      </c>
      <c r="G7" s="149" t="s">
        <v>222</v>
      </c>
      <c r="H7" s="149" t="s">
        <v>223</v>
      </c>
      <c r="I7" s="149" t="s">
        <v>224</v>
      </c>
      <c r="J7" s="149" t="s">
        <v>225</v>
      </c>
      <c r="K7" s="150" t="s">
        <v>226</v>
      </c>
      <c r="L7" s="149" t="s">
        <v>227</v>
      </c>
      <c r="M7" s="149" t="s">
        <v>228</v>
      </c>
      <c r="N7" s="149" t="s">
        <v>229</v>
      </c>
      <c r="O7" s="149" t="s">
        <v>230</v>
      </c>
      <c r="P7" s="151" t="s">
        <v>231</v>
      </c>
    </row>
    <row r="8" spans="1:26" ht="13.5" customHeight="1">
      <c r="A8" s="306"/>
      <c r="B8" s="307" t="s">
        <v>533</v>
      </c>
      <c r="C8" s="306"/>
      <c r="D8" s="306"/>
      <c r="E8" s="306"/>
      <c r="F8" s="306"/>
      <c r="G8" s="306"/>
      <c r="H8" s="306"/>
      <c r="I8" s="306"/>
      <c r="J8" s="306"/>
      <c r="K8" s="306"/>
      <c r="L8" s="306"/>
      <c r="M8" s="306"/>
      <c r="N8" s="306"/>
      <c r="O8" s="306"/>
      <c r="P8" s="306"/>
      <c r="Q8" s="154"/>
      <c r="R8" s="154"/>
      <c r="S8" s="154"/>
      <c r="T8" s="154"/>
      <c r="U8" s="154"/>
      <c r="V8" s="154"/>
      <c r="W8" s="154"/>
      <c r="X8" s="154"/>
      <c r="Y8" s="154"/>
      <c r="Z8" s="154"/>
    </row>
    <row r="9" spans="1:26" ht="13.5" customHeight="1">
      <c r="A9" s="306"/>
      <c r="B9" s="307" t="s">
        <v>534</v>
      </c>
      <c r="C9" s="306"/>
      <c r="D9" s="306"/>
      <c r="E9" s="306"/>
      <c r="F9" s="306"/>
      <c r="G9" s="306"/>
      <c r="H9" s="306"/>
      <c r="I9" s="306"/>
      <c r="J9" s="306"/>
      <c r="K9" s="306"/>
      <c r="L9" s="306"/>
      <c r="M9" s="306"/>
      <c r="N9" s="306"/>
      <c r="O9" s="306"/>
      <c r="P9" s="306"/>
    </row>
    <row r="10" spans="1:26" ht="13.5" customHeight="1">
      <c r="A10" s="306"/>
      <c r="B10" s="307" t="s">
        <v>535</v>
      </c>
      <c r="C10" s="306"/>
      <c r="D10" s="306"/>
      <c r="E10" s="306"/>
      <c r="F10" s="306"/>
      <c r="G10" s="306"/>
      <c r="H10" s="306"/>
      <c r="I10" s="306"/>
      <c r="J10" s="306"/>
      <c r="K10" s="306"/>
      <c r="L10" s="306"/>
      <c r="M10" s="306"/>
      <c r="N10" s="306"/>
      <c r="O10" s="306"/>
      <c r="P10" s="306"/>
    </row>
    <row r="11" spans="1:26" ht="13.5" customHeight="1">
      <c r="A11" s="306"/>
      <c r="B11" s="307" t="s">
        <v>536</v>
      </c>
      <c r="C11" s="306"/>
      <c r="D11" s="306"/>
      <c r="E11" s="306"/>
      <c r="F11" s="306"/>
      <c r="G11" s="306"/>
      <c r="H11" s="306"/>
      <c r="I11" s="306"/>
      <c r="J11" s="306"/>
      <c r="K11" s="306"/>
      <c r="L11" s="306"/>
      <c r="M11" s="306"/>
      <c r="N11" s="306"/>
      <c r="O11" s="306"/>
      <c r="P11" s="306"/>
    </row>
    <row r="12" spans="1:26" ht="13.5" customHeight="1">
      <c r="A12" s="306"/>
      <c r="B12" s="307" t="s">
        <v>537</v>
      </c>
      <c r="C12" s="306"/>
      <c r="D12" s="306"/>
      <c r="E12" s="306"/>
      <c r="F12" s="306"/>
      <c r="G12" s="306"/>
      <c r="H12" s="306"/>
      <c r="I12" s="306"/>
      <c r="J12" s="306"/>
      <c r="K12" s="306"/>
      <c r="L12" s="306"/>
      <c r="M12" s="306"/>
      <c r="N12" s="306"/>
      <c r="O12" s="306"/>
      <c r="P12" s="306"/>
    </row>
    <row r="13" spans="1:26" ht="13.5" customHeight="1">
      <c r="A13" s="306"/>
      <c r="B13" s="307" t="s">
        <v>538</v>
      </c>
      <c r="C13" s="306"/>
      <c r="D13" s="306"/>
      <c r="E13" s="306"/>
      <c r="F13" s="306"/>
      <c r="G13" s="306"/>
      <c r="H13" s="306"/>
      <c r="I13" s="306"/>
      <c r="J13" s="306"/>
      <c r="K13" s="306"/>
      <c r="L13" s="306"/>
      <c r="M13" s="306"/>
      <c r="N13" s="306"/>
      <c r="O13" s="306"/>
      <c r="P13" s="306"/>
    </row>
    <row r="14" spans="1:26" ht="13.5" customHeight="1">
      <c r="A14" s="306"/>
      <c r="B14" s="308" t="s">
        <v>539</v>
      </c>
      <c r="C14" s="306"/>
      <c r="D14" s="306"/>
      <c r="E14" s="306"/>
      <c r="F14" s="306"/>
      <c r="G14" s="306"/>
      <c r="H14" s="306"/>
      <c r="I14" s="306"/>
      <c r="J14" s="306"/>
      <c r="K14" s="306"/>
      <c r="L14" s="306"/>
      <c r="M14" s="306"/>
      <c r="N14" s="306"/>
      <c r="O14" s="306"/>
      <c r="P14" s="306"/>
    </row>
    <row r="15" spans="1:26" ht="13.5" customHeight="1">
      <c r="A15" s="309">
        <v>1</v>
      </c>
      <c r="B15" s="310" t="s">
        <v>540</v>
      </c>
      <c r="C15" s="64"/>
      <c r="D15" s="66"/>
      <c r="E15" s="66"/>
      <c r="F15" s="66"/>
      <c r="G15" s="66"/>
      <c r="H15" s="66"/>
      <c r="I15" s="66"/>
      <c r="J15" s="66"/>
      <c r="K15" s="66"/>
      <c r="L15" s="66"/>
      <c r="M15" s="66"/>
      <c r="N15" s="66"/>
      <c r="O15" s="66"/>
      <c r="P15" s="66"/>
      <c r="Q15" s="164"/>
      <c r="R15" s="164"/>
      <c r="S15" s="164"/>
      <c r="T15" s="164"/>
      <c r="U15" s="164"/>
      <c r="V15" s="164"/>
      <c r="W15" s="164"/>
      <c r="X15" s="164"/>
      <c r="Y15" s="164"/>
      <c r="Z15" s="164"/>
    </row>
    <row r="16" spans="1:26" ht="13.5" customHeight="1">
      <c r="A16" s="309">
        <v>2</v>
      </c>
      <c r="B16" s="310" t="s">
        <v>541</v>
      </c>
      <c r="C16" s="64"/>
      <c r="D16" s="66"/>
      <c r="E16" s="66"/>
      <c r="F16" s="66"/>
      <c r="G16" s="66"/>
      <c r="H16" s="66"/>
      <c r="I16" s="66"/>
      <c r="J16" s="66"/>
      <c r="K16" s="66"/>
      <c r="L16" s="66"/>
      <c r="M16" s="66"/>
      <c r="N16" s="66"/>
      <c r="O16" s="66"/>
      <c r="P16" s="66"/>
      <c r="Q16" s="164"/>
      <c r="R16" s="164"/>
      <c r="S16" s="164"/>
      <c r="T16" s="164"/>
      <c r="U16" s="164"/>
      <c r="V16" s="164"/>
      <c r="W16" s="164"/>
      <c r="X16" s="164"/>
      <c r="Y16" s="164"/>
      <c r="Z16" s="164"/>
    </row>
    <row r="17" spans="1:26" ht="13.5" customHeight="1">
      <c r="A17" s="309">
        <v>3</v>
      </c>
      <c r="B17" s="310" t="s">
        <v>542</v>
      </c>
      <c r="C17" s="64"/>
      <c r="D17" s="66"/>
      <c r="E17" s="66"/>
      <c r="F17" s="66"/>
      <c r="G17" s="66"/>
      <c r="H17" s="66"/>
      <c r="I17" s="66"/>
      <c r="J17" s="66"/>
      <c r="K17" s="66"/>
      <c r="L17" s="66"/>
      <c r="M17" s="66"/>
      <c r="N17" s="66"/>
      <c r="O17" s="66"/>
      <c r="P17" s="66"/>
      <c r="Q17" s="164"/>
      <c r="R17" s="164"/>
      <c r="S17" s="164"/>
      <c r="T17" s="164"/>
      <c r="U17" s="164"/>
      <c r="V17" s="164"/>
      <c r="W17" s="164"/>
      <c r="X17" s="164"/>
      <c r="Y17" s="164"/>
      <c r="Z17" s="164"/>
    </row>
    <row r="18" spans="1:26" ht="13.5" customHeight="1">
      <c r="A18" s="309">
        <v>4</v>
      </c>
      <c r="B18" s="310" t="s">
        <v>543</v>
      </c>
      <c r="C18" s="64"/>
      <c r="D18" s="66"/>
      <c r="E18" s="66"/>
      <c r="F18" s="66"/>
      <c r="G18" s="66"/>
      <c r="H18" s="66"/>
      <c r="I18" s="66"/>
      <c r="J18" s="66"/>
      <c r="K18" s="66"/>
      <c r="L18" s="66"/>
      <c r="M18" s="66"/>
      <c r="N18" s="66"/>
      <c r="O18" s="66"/>
      <c r="P18" s="66"/>
      <c r="Q18" s="164"/>
      <c r="R18" s="164"/>
      <c r="S18" s="164"/>
      <c r="T18" s="164"/>
      <c r="U18" s="164"/>
      <c r="V18" s="164"/>
      <c r="W18" s="164"/>
      <c r="X18" s="164"/>
      <c r="Y18" s="164"/>
      <c r="Z18" s="164"/>
    </row>
    <row r="19" spans="1:26" ht="13.5" customHeight="1">
      <c r="A19" s="309">
        <v>5</v>
      </c>
      <c r="B19" s="310" t="s">
        <v>544</v>
      </c>
      <c r="C19" s="64"/>
      <c r="D19" s="66"/>
      <c r="E19" s="66"/>
      <c r="F19" s="66"/>
      <c r="G19" s="66"/>
      <c r="H19" s="66"/>
      <c r="I19" s="66"/>
      <c r="J19" s="66"/>
      <c r="K19" s="66"/>
      <c r="L19" s="66"/>
      <c r="M19" s="66"/>
      <c r="N19" s="66"/>
      <c r="O19" s="66"/>
      <c r="P19" s="66"/>
      <c r="Q19" s="164"/>
      <c r="R19" s="164"/>
      <c r="S19" s="164"/>
      <c r="T19" s="164"/>
      <c r="U19" s="164"/>
      <c r="V19" s="164"/>
      <c r="W19" s="164"/>
      <c r="X19" s="164"/>
      <c r="Y19" s="164"/>
      <c r="Z19" s="164"/>
    </row>
    <row r="20" spans="1:26" ht="13.5" customHeight="1">
      <c r="A20" s="309">
        <v>6</v>
      </c>
      <c r="B20" s="310" t="s">
        <v>545</v>
      </c>
      <c r="C20" s="64"/>
      <c r="D20" s="66"/>
      <c r="E20" s="66"/>
      <c r="F20" s="66"/>
      <c r="G20" s="66"/>
      <c r="H20" s="66"/>
      <c r="I20" s="66"/>
      <c r="J20" s="66"/>
      <c r="K20" s="66"/>
      <c r="L20" s="66"/>
      <c r="M20" s="66"/>
      <c r="N20" s="66"/>
      <c r="O20" s="66"/>
      <c r="P20" s="66"/>
      <c r="Q20" s="164"/>
      <c r="R20" s="164"/>
      <c r="S20" s="164"/>
      <c r="T20" s="164"/>
      <c r="U20" s="164"/>
      <c r="V20" s="164"/>
      <c r="W20" s="164"/>
      <c r="X20" s="164"/>
      <c r="Y20" s="164"/>
      <c r="Z20" s="164"/>
    </row>
    <row r="21" spans="1:26" ht="13.5" customHeight="1">
      <c r="A21" s="309">
        <v>7</v>
      </c>
      <c r="B21" s="310" t="s">
        <v>546</v>
      </c>
      <c r="C21" s="64"/>
      <c r="D21" s="66"/>
      <c r="E21" s="66"/>
      <c r="F21" s="66"/>
      <c r="G21" s="66"/>
      <c r="H21" s="66"/>
      <c r="I21" s="66"/>
      <c r="J21" s="66"/>
      <c r="K21" s="66"/>
      <c r="L21" s="66"/>
      <c r="M21" s="66"/>
      <c r="N21" s="66"/>
      <c r="O21" s="66"/>
      <c r="P21" s="66"/>
      <c r="Q21" s="164"/>
      <c r="R21" s="164"/>
      <c r="S21" s="164"/>
      <c r="T21" s="164"/>
      <c r="U21" s="164"/>
      <c r="V21" s="164"/>
      <c r="W21" s="164"/>
      <c r="X21" s="164"/>
      <c r="Y21" s="164"/>
      <c r="Z21" s="164"/>
    </row>
    <row r="22" spans="1:26" ht="13.5" customHeight="1">
      <c r="A22" s="309">
        <v>8</v>
      </c>
      <c r="B22" s="310" t="s">
        <v>547</v>
      </c>
      <c r="C22" s="64"/>
      <c r="D22" s="66"/>
      <c r="E22" s="66"/>
      <c r="F22" s="66"/>
      <c r="G22" s="66"/>
      <c r="H22" s="66"/>
      <c r="I22" s="66"/>
      <c r="J22" s="66"/>
      <c r="K22" s="66"/>
      <c r="L22" s="66"/>
      <c r="M22" s="66"/>
      <c r="N22" s="66"/>
      <c r="O22" s="66"/>
      <c r="P22" s="66"/>
      <c r="Q22" s="164"/>
      <c r="R22" s="164"/>
      <c r="S22" s="164"/>
      <c r="T22" s="164"/>
      <c r="U22" s="164"/>
      <c r="V22" s="164"/>
      <c r="W22" s="164"/>
      <c r="X22" s="164"/>
      <c r="Y22" s="164"/>
      <c r="Z22" s="164"/>
    </row>
    <row r="23" spans="1:26" ht="13.5" customHeight="1">
      <c r="A23" s="309">
        <v>9</v>
      </c>
      <c r="B23" s="310" t="s">
        <v>548</v>
      </c>
      <c r="C23" s="64"/>
      <c r="D23" s="66"/>
      <c r="E23" s="66"/>
      <c r="F23" s="66"/>
      <c r="G23" s="66"/>
      <c r="H23" s="66"/>
      <c r="I23" s="66"/>
      <c r="J23" s="66"/>
      <c r="K23" s="66"/>
      <c r="L23" s="66"/>
      <c r="M23" s="66"/>
      <c r="N23" s="66"/>
      <c r="O23" s="66"/>
      <c r="P23" s="66"/>
      <c r="Q23" s="164"/>
      <c r="R23" s="164"/>
      <c r="S23" s="164"/>
      <c r="T23" s="164"/>
      <c r="U23" s="164"/>
      <c r="V23" s="164"/>
      <c r="W23" s="164"/>
      <c r="X23" s="164"/>
      <c r="Y23" s="164"/>
      <c r="Z23" s="164"/>
    </row>
    <row r="24" spans="1:26" ht="13.5" customHeight="1">
      <c r="A24" s="309">
        <v>10</v>
      </c>
      <c r="B24" s="310" t="s">
        <v>549</v>
      </c>
      <c r="C24" s="64"/>
      <c r="D24" s="66"/>
      <c r="E24" s="66"/>
      <c r="F24" s="66"/>
      <c r="G24" s="66"/>
      <c r="H24" s="66"/>
      <c r="I24" s="66"/>
      <c r="J24" s="66"/>
      <c r="K24" s="66"/>
      <c r="L24" s="66"/>
      <c r="M24" s="66"/>
      <c r="N24" s="66"/>
      <c r="O24" s="66"/>
      <c r="P24" s="66"/>
      <c r="Q24" s="164"/>
      <c r="R24" s="164"/>
      <c r="S24" s="164"/>
      <c r="T24" s="164"/>
      <c r="U24" s="164"/>
      <c r="V24" s="164"/>
      <c r="W24" s="164"/>
      <c r="X24" s="164"/>
      <c r="Y24" s="164"/>
      <c r="Z24" s="164"/>
    </row>
    <row r="25" spans="1:26" ht="13.5" customHeight="1">
      <c r="A25" s="309">
        <v>11</v>
      </c>
      <c r="B25" s="310" t="s">
        <v>550</v>
      </c>
      <c r="C25" s="64"/>
      <c r="D25" s="66"/>
      <c r="E25" s="66"/>
      <c r="F25" s="66"/>
      <c r="G25" s="66"/>
      <c r="H25" s="66"/>
      <c r="I25" s="66"/>
      <c r="J25" s="66"/>
      <c r="K25" s="66"/>
      <c r="L25" s="66"/>
      <c r="M25" s="66"/>
      <c r="N25" s="66"/>
      <c r="O25" s="66"/>
      <c r="P25" s="66"/>
      <c r="Q25" s="164"/>
      <c r="R25" s="164"/>
      <c r="S25" s="164"/>
      <c r="T25" s="164"/>
      <c r="U25" s="164"/>
      <c r="V25" s="164"/>
      <c r="W25" s="164"/>
      <c r="X25" s="164"/>
      <c r="Y25" s="164"/>
      <c r="Z25" s="164"/>
    </row>
    <row r="26" spans="1:26" ht="13.5" customHeight="1">
      <c r="A26" s="309">
        <v>12</v>
      </c>
      <c r="B26" s="310" t="s">
        <v>551</v>
      </c>
      <c r="C26" s="64"/>
      <c r="D26" s="66"/>
      <c r="E26" s="66"/>
      <c r="F26" s="66"/>
      <c r="G26" s="66"/>
      <c r="H26" s="66"/>
      <c r="I26" s="66"/>
      <c r="J26" s="66"/>
      <c r="K26" s="66"/>
      <c r="L26" s="66"/>
      <c r="M26" s="66"/>
      <c r="N26" s="66"/>
      <c r="O26" s="66"/>
      <c r="P26" s="66"/>
      <c r="Q26" s="164"/>
      <c r="R26" s="164"/>
      <c r="S26" s="164"/>
      <c r="T26" s="164"/>
      <c r="U26" s="164"/>
      <c r="V26" s="164"/>
      <c r="W26" s="164"/>
      <c r="X26" s="164"/>
      <c r="Y26" s="164"/>
      <c r="Z26" s="164"/>
    </row>
    <row r="27" spans="1:26" ht="13.5" customHeight="1">
      <c r="A27" s="309">
        <v>13</v>
      </c>
      <c r="B27" s="310" t="s">
        <v>552</v>
      </c>
      <c r="C27" s="64"/>
      <c r="D27" s="66"/>
      <c r="E27" s="66"/>
      <c r="F27" s="66"/>
      <c r="G27" s="66"/>
      <c r="H27" s="66"/>
      <c r="I27" s="66"/>
      <c r="J27" s="66"/>
      <c r="K27" s="66"/>
      <c r="L27" s="66"/>
      <c r="M27" s="66"/>
      <c r="N27" s="66"/>
      <c r="O27" s="66"/>
      <c r="P27" s="66"/>
      <c r="Q27" s="164"/>
      <c r="R27" s="164"/>
      <c r="S27" s="164"/>
      <c r="T27" s="164"/>
      <c r="U27" s="164"/>
      <c r="V27" s="164"/>
      <c r="W27" s="164"/>
      <c r="X27" s="164"/>
      <c r="Y27" s="164"/>
      <c r="Z27" s="164"/>
    </row>
    <row r="28" spans="1:26" ht="13.5" customHeight="1">
      <c r="A28" s="311"/>
      <c r="B28" s="310" t="s">
        <v>553</v>
      </c>
      <c r="C28" s="312"/>
      <c r="D28" s="313"/>
      <c r="E28" s="313"/>
      <c r="F28" s="313"/>
      <c r="G28" s="313"/>
      <c r="H28" s="313"/>
      <c r="I28" s="313"/>
      <c r="J28" s="313"/>
      <c r="K28" s="313"/>
      <c r="L28" s="313"/>
      <c r="M28" s="313"/>
      <c r="N28" s="313"/>
      <c r="O28" s="313"/>
      <c r="P28" s="313"/>
      <c r="Q28" s="164"/>
      <c r="R28" s="164"/>
      <c r="S28" s="164"/>
      <c r="T28" s="164"/>
      <c r="U28" s="164"/>
      <c r="V28" s="164"/>
      <c r="W28" s="164"/>
      <c r="X28" s="164"/>
      <c r="Y28" s="164"/>
      <c r="Z28" s="164"/>
    </row>
    <row r="29" spans="1:26" ht="13.5" customHeight="1">
      <c r="A29" s="309"/>
      <c r="B29" s="310" t="s">
        <v>554</v>
      </c>
      <c r="C29" s="64"/>
      <c r="D29" s="66"/>
      <c r="E29" s="66"/>
      <c r="F29" s="66"/>
      <c r="G29" s="66"/>
      <c r="H29" s="66"/>
      <c r="I29" s="66"/>
      <c r="J29" s="66"/>
      <c r="K29" s="66"/>
      <c r="L29" s="66"/>
      <c r="M29" s="66"/>
      <c r="N29" s="66"/>
      <c r="O29" s="66"/>
      <c r="P29" s="66"/>
      <c r="Q29" s="164"/>
      <c r="R29" s="164"/>
      <c r="S29" s="164"/>
      <c r="T29" s="164"/>
      <c r="U29" s="164"/>
      <c r="V29" s="164"/>
      <c r="W29" s="164"/>
      <c r="X29" s="164"/>
      <c r="Y29" s="164"/>
      <c r="Z29" s="164"/>
    </row>
    <row r="30" spans="1:26" ht="13.5" customHeight="1">
      <c r="A30" s="309"/>
      <c r="B30" s="310" t="s">
        <v>555</v>
      </c>
      <c r="C30" s="64"/>
      <c r="D30" s="66"/>
      <c r="E30" s="66"/>
      <c r="F30" s="66"/>
      <c r="G30" s="66"/>
      <c r="H30" s="66"/>
      <c r="I30" s="66"/>
      <c r="J30" s="66"/>
      <c r="K30" s="66"/>
      <c r="L30" s="66"/>
      <c r="M30" s="66"/>
      <c r="N30" s="66"/>
      <c r="O30" s="66"/>
      <c r="P30" s="66"/>
      <c r="Q30" s="164"/>
      <c r="R30" s="164"/>
      <c r="S30" s="164"/>
      <c r="T30" s="164"/>
      <c r="U30" s="164"/>
      <c r="V30" s="164"/>
      <c r="W30" s="164"/>
      <c r="X30" s="164"/>
      <c r="Y30" s="164"/>
      <c r="Z30" s="164"/>
    </row>
    <row r="31" spans="1:26" ht="13.5" customHeight="1">
      <c r="A31" s="311"/>
      <c r="B31" s="310" t="s">
        <v>556</v>
      </c>
      <c r="C31" s="64"/>
      <c r="D31" s="313"/>
      <c r="E31" s="66"/>
      <c r="F31" s="66"/>
      <c r="G31" s="66"/>
      <c r="H31" s="313"/>
      <c r="I31" s="66"/>
      <c r="J31" s="66"/>
      <c r="K31" s="66"/>
      <c r="L31" s="313"/>
      <c r="M31" s="66"/>
      <c r="N31" s="66"/>
      <c r="O31" s="66"/>
      <c r="P31" s="66"/>
      <c r="Q31" s="164"/>
      <c r="R31" s="164"/>
      <c r="S31" s="164"/>
      <c r="T31" s="164"/>
      <c r="U31" s="164"/>
      <c r="V31" s="164"/>
      <c r="W31" s="164"/>
      <c r="X31" s="164"/>
      <c r="Y31" s="164"/>
      <c r="Z31" s="164"/>
    </row>
    <row r="32" spans="1:26" ht="13.5" customHeight="1">
      <c r="A32" s="309"/>
      <c r="B32" s="310" t="s">
        <v>557</v>
      </c>
      <c r="C32" s="64"/>
      <c r="D32" s="66"/>
      <c r="E32" s="66"/>
      <c r="F32" s="66"/>
      <c r="G32" s="66"/>
      <c r="H32" s="66"/>
      <c r="I32" s="66"/>
      <c r="J32" s="66"/>
      <c r="K32" s="66"/>
      <c r="L32" s="66"/>
      <c r="M32" s="66"/>
      <c r="N32" s="66"/>
      <c r="O32" s="66"/>
      <c r="P32" s="66"/>
      <c r="Q32" s="164"/>
      <c r="R32" s="164"/>
      <c r="S32" s="164"/>
      <c r="T32" s="164"/>
      <c r="U32" s="164"/>
      <c r="V32" s="164"/>
      <c r="W32" s="164"/>
      <c r="X32" s="164"/>
      <c r="Y32" s="164"/>
      <c r="Z32" s="164"/>
    </row>
    <row r="33" spans="1:26" ht="13.5" customHeight="1">
      <c r="A33" s="309"/>
      <c r="B33" s="310" t="s">
        <v>558</v>
      </c>
      <c r="C33" s="64"/>
      <c r="D33" s="66"/>
      <c r="E33" s="66"/>
      <c r="F33" s="66"/>
      <c r="G33" s="66"/>
      <c r="H33" s="66"/>
      <c r="I33" s="66"/>
      <c r="J33" s="66"/>
      <c r="K33" s="66"/>
      <c r="L33" s="66"/>
      <c r="M33" s="66"/>
      <c r="N33" s="66"/>
      <c r="O33" s="66"/>
      <c r="P33" s="66"/>
      <c r="Q33" s="164"/>
      <c r="R33" s="164"/>
      <c r="S33" s="164"/>
      <c r="T33" s="164"/>
      <c r="U33" s="164"/>
      <c r="V33" s="164"/>
      <c r="W33" s="164"/>
      <c r="X33" s="164"/>
      <c r="Y33" s="164"/>
      <c r="Z33" s="164"/>
    </row>
    <row r="34" spans="1:26" ht="13.5" customHeight="1">
      <c r="A34" s="309"/>
      <c r="B34" s="310" t="s">
        <v>559</v>
      </c>
      <c r="C34" s="64"/>
      <c r="D34" s="66"/>
      <c r="E34" s="66"/>
      <c r="F34" s="66"/>
      <c r="G34" s="66"/>
      <c r="H34" s="66"/>
      <c r="I34" s="66"/>
      <c r="J34" s="66"/>
      <c r="K34" s="66"/>
      <c r="L34" s="66"/>
      <c r="M34" s="66"/>
      <c r="N34" s="66"/>
      <c r="O34" s="66"/>
      <c r="P34" s="66"/>
      <c r="Q34" s="164"/>
      <c r="R34" s="164"/>
      <c r="S34" s="164"/>
      <c r="T34" s="164"/>
      <c r="U34" s="164"/>
      <c r="V34" s="164"/>
      <c r="W34" s="164"/>
      <c r="X34" s="164"/>
      <c r="Y34" s="164"/>
      <c r="Z34" s="164"/>
    </row>
    <row r="35" spans="1:26" ht="13.5" customHeight="1">
      <c r="A35" s="309"/>
      <c r="B35" s="310" t="s">
        <v>560</v>
      </c>
      <c r="C35" s="64"/>
      <c r="D35" s="66"/>
      <c r="E35" s="66"/>
      <c r="F35" s="66"/>
      <c r="G35" s="66"/>
      <c r="H35" s="66"/>
      <c r="I35" s="66"/>
      <c r="J35" s="66"/>
      <c r="K35" s="66"/>
      <c r="L35" s="66"/>
      <c r="M35" s="66"/>
      <c r="N35" s="66"/>
      <c r="O35" s="66"/>
      <c r="P35" s="66"/>
      <c r="Q35" s="164"/>
      <c r="R35" s="164"/>
      <c r="S35" s="164"/>
      <c r="T35" s="164"/>
      <c r="U35" s="164"/>
      <c r="V35" s="164"/>
      <c r="W35" s="164"/>
      <c r="X35" s="164"/>
      <c r="Y35" s="164"/>
      <c r="Z35" s="164"/>
    </row>
    <row r="36" spans="1:26" ht="13.5" customHeight="1">
      <c r="A36" s="309"/>
      <c r="B36" s="310" t="s">
        <v>561</v>
      </c>
      <c r="C36" s="64"/>
      <c r="D36" s="66"/>
      <c r="E36" s="66"/>
      <c r="F36" s="66"/>
      <c r="G36" s="66"/>
      <c r="H36" s="66"/>
      <c r="I36" s="66"/>
      <c r="J36" s="66"/>
      <c r="K36" s="66"/>
      <c r="L36" s="66"/>
      <c r="M36" s="66"/>
      <c r="N36" s="66"/>
      <c r="O36" s="66"/>
      <c r="P36" s="66"/>
      <c r="Q36" s="164"/>
      <c r="R36" s="164"/>
      <c r="S36" s="164"/>
      <c r="T36" s="164"/>
      <c r="U36" s="164"/>
      <c r="V36" s="164"/>
      <c r="W36" s="164"/>
      <c r="X36" s="164"/>
      <c r="Y36" s="164"/>
      <c r="Z36" s="164"/>
    </row>
    <row r="37" spans="1:26" ht="13.5" customHeight="1">
      <c r="A37" s="309"/>
      <c r="B37" s="310" t="s">
        <v>562</v>
      </c>
      <c r="C37" s="64"/>
      <c r="D37" s="66"/>
      <c r="E37" s="66"/>
      <c r="F37" s="66"/>
      <c r="G37" s="66"/>
      <c r="H37" s="66"/>
      <c r="I37" s="66"/>
      <c r="J37" s="66"/>
      <c r="K37" s="66"/>
      <c r="L37" s="66"/>
      <c r="M37" s="66"/>
      <c r="N37" s="66"/>
      <c r="O37" s="66"/>
      <c r="P37" s="66"/>
      <c r="Q37" s="164"/>
      <c r="R37" s="164"/>
      <c r="S37" s="164"/>
      <c r="T37" s="164"/>
      <c r="U37" s="164"/>
      <c r="V37" s="164"/>
      <c r="W37" s="164"/>
      <c r="X37" s="164"/>
      <c r="Y37" s="164"/>
      <c r="Z37" s="164"/>
    </row>
    <row r="38" spans="1:26" ht="13.5" customHeight="1">
      <c r="A38" s="309"/>
      <c r="B38" s="310" t="s">
        <v>563</v>
      </c>
      <c r="C38" s="64"/>
      <c r="D38" s="66"/>
      <c r="E38" s="66"/>
      <c r="F38" s="66"/>
      <c r="G38" s="66"/>
      <c r="H38" s="66"/>
      <c r="I38" s="66"/>
      <c r="J38" s="66"/>
      <c r="K38" s="66"/>
      <c r="L38" s="66"/>
      <c r="M38" s="66"/>
      <c r="N38" s="66"/>
      <c r="O38" s="66"/>
      <c r="P38" s="66"/>
      <c r="Q38" s="164"/>
      <c r="R38" s="164"/>
      <c r="S38" s="164"/>
      <c r="T38" s="164"/>
      <c r="U38" s="164"/>
      <c r="V38" s="164"/>
      <c r="W38" s="164"/>
      <c r="X38" s="164"/>
      <c r="Y38" s="164"/>
      <c r="Z38" s="164"/>
    </row>
    <row r="39" spans="1:26" ht="13.5" customHeight="1">
      <c r="A39" s="309"/>
      <c r="B39" s="310" t="s">
        <v>564</v>
      </c>
      <c r="C39" s="64"/>
      <c r="D39" s="66"/>
      <c r="E39" s="66"/>
      <c r="F39" s="66"/>
      <c r="G39" s="66"/>
      <c r="H39" s="66"/>
      <c r="I39" s="66"/>
      <c r="J39" s="66"/>
      <c r="K39" s="66"/>
      <c r="L39" s="66"/>
      <c r="M39" s="66"/>
      <c r="N39" s="66"/>
      <c r="O39" s="66"/>
      <c r="P39" s="66"/>
      <c r="Q39" s="164"/>
      <c r="R39" s="164"/>
      <c r="S39" s="164"/>
      <c r="T39" s="164"/>
      <c r="U39" s="164"/>
      <c r="V39" s="164"/>
      <c r="W39" s="164"/>
      <c r="X39" s="164"/>
      <c r="Y39" s="164"/>
      <c r="Z39" s="164"/>
    </row>
    <row r="40" spans="1:26" ht="13.5" customHeight="1">
      <c r="A40" s="309"/>
      <c r="B40" s="310" t="s">
        <v>565</v>
      </c>
      <c r="C40" s="64"/>
      <c r="D40" s="66"/>
      <c r="E40" s="66"/>
      <c r="F40" s="66"/>
      <c r="G40" s="66"/>
      <c r="H40" s="66"/>
      <c r="I40" s="66"/>
      <c r="J40" s="66"/>
      <c r="K40" s="66"/>
      <c r="L40" s="66"/>
      <c r="M40" s="66"/>
      <c r="N40" s="66"/>
      <c r="O40" s="66"/>
      <c r="P40" s="66"/>
      <c r="Q40" s="164"/>
      <c r="R40" s="164"/>
      <c r="S40" s="164"/>
      <c r="T40" s="164"/>
      <c r="U40" s="164"/>
      <c r="V40" s="164"/>
      <c r="W40" s="164"/>
      <c r="X40" s="164"/>
      <c r="Y40" s="164"/>
      <c r="Z40" s="164"/>
    </row>
    <row r="41" spans="1:26" ht="13.5" customHeight="1">
      <c r="A41" s="309"/>
      <c r="B41" s="310" t="s">
        <v>566</v>
      </c>
      <c r="C41" s="64"/>
      <c r="D41" s="66"/>
      <c r="E41" s="66"/>
      <c r="F41" s="66"/>
      <c r="G41" s="66"/>
      <c r="H41" s="66"/>
      <c r="I41" s="66"/>
      <c r="J41" s="66"/>
      <c r="K41" s="66"/>
      <c r="L41" s="66"/>
      <c r="M41" s="66"/>
      <c r="N41" s="66"/>
      <c r="O41" s="66"/>
      <c r="P41" s="66"/>
      <c r="Q41" s="164"/>
      <c r="R41" s="164"/>
      <c r="S41" s="164"/>
      <c r="T41" s="164"/>
      <c r="U41" s="164"/>
      <c r="V41" s="164"/>
      <c r="W41" s="164"/>
      <c r="X41" s="164"/>
      <c r="Y41" s="164"/>
      <c r="Z41" s="164"/>
    </row>
    <row r="42" spans="1:26" ht="13.5" customHeight="1">
      <c r="A42" s="309"/>
      <c r="B42" s="310" t="s">
        <v>567</v>
      </c>
      <c r="C42" s="64"/>
      <c r="D42" s="66"/>
      <c r="E42" s="66"/>
      <c r="F42" s="66"/>
      <c r="G42" s="66"/>
      <c r="H42" s="66"/>
      <c r="I42" s="66"/>
      <c r="J42" s="66"/>
      <c r="K42" s="66"/>
      <c r="L42" s="66"/>
      <c r="M42" s="66"/>
      <c r="N42" s="66"/>
      <c r="O42" s="66"/>
      <c r="P42" s="66"/>
      <c r="Q42" s="164"/>
      <c r="R42" s="164"/>
      <c r="S42" s="164"/>
      <c r="T42" s="164"/>
      <c r="U42" s="164"/>
      <c r="V42" s="164"/>
      <c r="W42" s="164"/>
      <c r="X42" s="164"/>
      <c r="Y42" s="164"/>
      <c r="Z42" s="164"/>
    </row>
    <row r="43" spans="1:26" ht="13.5" customHeight="1">
      <c r="A43" s="309"/>
      <c r="B43" s="310" t="s">
        <v>568</v>
      </c>
      <c r="C43" s="64"/>
      <c r="D43" s="66"/>
      <c r="E43" s="66"/>
      <c r="F43" s="66"/>
      <c r="G43" s="66"/>
      <c r="H43" s="66"/>
      <c r="I43" s="66"/>
      <c r="J43" s="66"/>
      <c r="K43" s="66"/>
      <c r="L43" s="66"/>
      <c r="M43" s="66"/>
      <c r="N43" s="66"/>
      <c r="O43" s="66"/>
      <c r="P43" s="66"/>
      <c r="Q43" s="164"/>
      <c r="R43" s="164"/>
      <c r="S43" s="164"/>
      <c r="T43" s="164"/>
      <c r="U43" s="164"/>
      <c r="V43" s="164"/>
      <c r="W43" s="164"/>
      <c r="X43" s="164"/>
      <c r="Y43" s="164"/>
      <c r="Z43" s="164"/>
    </row>
    <row r="44" spans="1:26" ht="13.5" customHeight="1">
      <c r="A44" s="309"/>
      <c r="B44" s="310" t="s">
        <v>569</v>
      </c>
      <c r="C44" s="64"/>
      <c r="D44" s="66"/>
      <c r="E44" s="66"/>
      <c r="F44" s="66"/>
      <c r="G44" s="66"/>
      <c r="H44" s="66"/>
      <c r="I44" s="66"/>
      <c r="J44" s="66"/>
      <c r="K44" s="66"/>
      <c r="L44" s="66"/>
      <c r="M44" s="66"/>
      <c r="N44" s="66"/>
      <c r="O44" s="66"/>
      <c r="P44" s="66"/>
      <c r="Q44" s="164"/>
      <c r="R44" s="164"/>
      <c r="S44" s="164"/>
      <c r="T44" s="164"/>
      <c r="U44" s="164"/>
      <c r="V44" s="164"/>
      <c r="W44" s="164"/>
      <c r="X44" s="164"/>
      <c r="Y44" s="164"/>
      <c r="Z44" s="164"/>
    </row>
    <row r="45" spans="1:26" ht="13.5" customHeight="1">
      <c r="A45" s="309"/>
      <c r="B45" s="310" t="s">
        <v>570</v>
      </c>
      <c r="C45" s="64"/>
      <c r="D45" s="66"/>
      <c r="E45" s="66"/>
      <c r="F45" s="66"/>
      <c r="G45" s="66"/>
      <c r="H45" s="66"/>
      <c r="I45" s="66"/>
      <c r="J45" s="66"/>
      <c r="K45" s="66"/>
      <c r="L45" s="66"/>
      <c r="M45" s="66"/>
      <c r="N45" s="66"/>
      <c r="O45" s="66"/>
      <c r="P45" s="66"/>
      <c r="Q45" s="164"/>
      <c r="R45" s="164"/>
      <c r="S45" s="164"/>
      <c r="T45" s="164"/>
      <c r="U45" s="164"/>
      <c r="V45" s="164"/>
      <c r="W45" s="164"/>
      <c r="X45" s="164"/>
      <c r="Y45" s="164"/>
      <c r="Z45" s="164"/>
    </row>
    <row r="46" spans="1:26" ht="13.5" customHeight="1">
      <c r="A46" s="309"/>
      <c r="B46" s="310" t="s">
        <v>571</v>
      </c>
      <c r="C46" s="64"/>
      <c r="D46" s="66"/>
      <c r="E46" s="66"/>
      <c r="F46" s="66"/>
      <c r="G46" s="66"/>
      <c r="H46" s="66"/>
      <c r="I46" s="66"/>
      <c r="J46" s="66"/>
      <c r="K46" s="66"/>
      <c r="L46" s="66"/>
      <c r="M46" s="66"/>
      <c r="N46" s="66"/>
      <c r="O46" s="66"/>
      <c r="P46" s="66"/>
      <c r="Q46" s="164"/>
      <c r="R46" s="164"/>
      <c r="S46" s="164"/>
      <c r="T46" s="164"/>
      <c r="U46" s="164"/>
      <c r="V46" s="164"/>
      <c r="W46" s="164"/>
      <c r="X46" s="164"/>
      <c r="Y46" s="164"/>
      <c r="Z46" s="164"/>
    </row>
    <row r="47" spans="1:26" ht="13.5" customHeight="1">
      <c r="A47" s="309"/>
      <c r="B47" s="310" t="s">
        <v>572</v>
      </c>
      <c r="C47" s="64"/>
      <c r="D47" s="66"/>
      <c r="E47" s="66"/>
      <c r="F47" s="66"/>
      <c r="G47" s="66"/>
      <c r="H47" s="66"/>
      <c r="I47" s="66"/>
      <c r="J47" s="66"/>
      <c r="K47" s="66"/>
      <c r="L47" s="66"/>
      <c r="M47" s="66"/>
      <c r="N47" s="66"/>
      <c r="O47" s="66"/>
      <c r="P47" s="66"/>
      <c r="Q47" s="164"/>
      <c r="R47" s="164"/>
      <c r="S47" s="164"/>
      <c r="T47" s="164"/>
      <c r="U47" s="164"/>
      <c r="V47" s="164"/>
      <c r="W47" s="164"/>
      <c r="X47" s="164"/>
      <c r="Y47" s="164"/>
      <c r="Z47" s="164"/>
    </row>
    <row r="48" spans="1:26" ht="13.5" customHeight="1">
      <c r="A48" s="309"/>
      <c r="B48" s="310" t="s">
        <v>573</v>
      </c>
      <c r="C48" s="64"/>
      <c r="D48" s="66"/>
      <c r="E48" s="66"/>
      <c r="F48" s="66"/>
      <c r="G48" s="66"/>
      <c r="H48" s="66"/>
      <c r="I48" s="66"/>
      <c r="J48" s="66"/>
      <c r="K48" s="66"/>
      <c r="L48" s="66"/>
      <c r="M48" s="66"/>
      <c r="N48" s="66"/>
      <c r="O48" s="66"/>
      <c r="P48" s="66"/>
      <c r="Q48" s="164"/>
      <c r="R48" s="164"/>
      <c r="S48" s="164"/>
      <c r="T48" s="164"/>
      <c r="U48" s="164"/>
      <c r="V48" s="164"/>
      <c r="W48" s="164"/>
      <c r="X48" s="164"/>
      <c r="Y48" s="164"/>
      <c r="Z48" s="164"/>
    </row>
    <row r="49" spans="1:26" ht="13.5" customHeight="1">
      <c r="A49" s="309"/>
      <c r="B49" s="310" t="s">
        <v>574</v>
      </c>
      <c r="C49" s="64"/>
      <c r="D49" s="66"/>
      <c r="E49" s="66"/>
      <c r="F49" s="66"/>
      <c r="G49" s="66"/>
      <c r="H49" s="66"/>
      <c r="I49" s="66"/>
      <c r="J49" s="66"/>
      <c r="K49" s="66"/>
      <c r="L49" s="66"/>
      <c r="M49" s="66"/>
      <c r="N49" s="66"/>
      <c r="O49" s="66"/>
      <c r="P49" s="66"/>
      <c r="Q49" s="164"/>
      <c r="R49" s="164"/>
      <c r="S49" s="164"/>
      <c r="T49" s="164"/>
      <c r="U49" s="164"/>
      <c r="V49" s="164"/>
      <c r="W49" s="164"/>
      <c r="X49" s="164"/>
      <c r="Y49" s="164"/>
      <c r="Z49" s="164"/>
    </row>
    <row r="50" spans="1:26" ht="13.5" customHeight="1">
      <c r="A50" s="309"/>
      <c r="B50" s="310" t="s">
        <v>575</v>
      </c>
      <c r="C50" s="64"/>
      <c r="D50" s="66"/>
      <c r="E50" s="66"/>
      <c r="F50" s="66"/>
      <c r="G50" s="66"/>
      <c r="H50" s="66"/>
      <c r="I50" s="66"/>
      <c r="J50" s="66"/>
      <c r="K50" s="66"/>
      <c r="L50" s="66"/>
      <c r="M50" s="66"/>
      <c r="N50" s="66"/>
      <c r="O50" s="66"/>
      <c r="P50" s="66"/>
      <c r="Q50" s="164"/>
      <c r="R50" s="164"/>
      <c r="S50" s="164"/>
      <c r="T50" s="164"/>
      <c r="U50" s="164"/>
      <c r="V50" s="164"/>
      <c r="W50" s="164"/>
      <c r="X50" s="164"/>
      <c r="Y50" s="164"/>
      <c r="Z50" s="164"/>
    </row>
    <row r="51" spans="1:26" ht="13.5" customHeight="1">
      <c r="A51" s="309"/>
      <c r="B51" s="314"/>
      <c r="C51" s="64"/>
      <c r="D51" s="66"/>
      <c r="E51" s="66"/>
      <c r="F51" s="66"/>
      <c r="G51" s="66"/>
      <c r="H51" s="66"/>
      <c r="I51" s="66"/>
      <c r="J51" s="66"/>
      <c r="K51" s="66"/>
      <c r="L51" s="66"/>
      <c r="M51" s="66"/>
      <c r="N51" s="66"/>
      <c r="O51" s="66"/>
      <c r="P51" s="66"/>
      <c r="Q51" s="164"/>
      <c r="R51" s="164"/>
      <c r="S51" s="164"/>
      <c r="T51" s="164"/>
      <c r="U51" s="164"/>
      <c r="V51" s="164"/>
      <c r="W51" s="164"/>
      <c r="X51" s="164"/>
      <c r="Y51" s="164"/>
      <c r="Z51" s="164"/>
    </row>
    <row r="52" spans="1:26" ht="13.5" customHeight="1">
      <c r="A52" s="309"/>
      <c r="B52" s="314"/>
      <c r="C52" s="64"/>
      <c r="D52" s="66"/>
      <c r="E52" s="66"/>
      <c r="F52" s="66"/>
      <c r="G52" s="66"/>
      <c r="H52" s="66"/>
      <c r="I52" s="66"/>
      <c r="J52" s="66"/>
      <c r="K52" s="66"/>
      <c r="L52" s="66"/>
      <c r="M52" s="66"/>
      <c r="N52" s="66"/>
      <c r="O52" s="66"/>
      <c r="P52" s="66"/>
      <c r="Q52" s="164"/>
      <c r="R52" s="164"/>
      <c r="S52" s="164"/>
      <c r="T52" s="164"/>
      <c r="U52" s="164"/>
      <c r="V52" s="164"/>
      <c r="W52" s="164"/>
      <c r="X52" s="164"/>
      <c r="Y52" s="164"/>
      <c r="Z52" s="164"/>
    </row>
    <row r="53" spans="1:26" ht="38.25" customHeight="1">
      <c r="A53" s="801" t="s">
        <v>278</v>
      </c>
      <c r="B53" s="802"/>
      <c r="C53" s="315"/>
      <c r="D53" s="316">
        <f t="shared" ref="D53:L53" si="0">D28+D31</f>
        <v>0</v>
      </c>
      <c r="E53" s="316">
        <f t="shared" si="0"/>
        <v>0</v>
      </c>
      <c r="F53" s="316">
        <f t="shared" si="0"/>
        <v>0</v>
      </c>
      <c r="G53" s="316">
        <f t="shared" si="0"/>
        <v>0</v>
      </c>
      <c r="H53" s="316">
        <f t="shared" si="0"/>
        <v>0</v>
      </c>
      <c r="I53" s="316">
        <f t="shared" si="0"/>
        <v>0</v>
      </c>
      <c r="J53" s="316">
        <f t="shared" si="0"/>
        <v>0</v>
      </c>
      <c r="K53" s="316">
        <f t="shared" si="0"/>
        <v>0</v>
      </c>
      <c r="L53" s="316">
        <f t="shared" si="0"/>
        <v>0</v>
      </c>
      <c r="M53" s="316"/>
      <c r="N53" s="316"/>
      <c r="O53" s="316"/>
      <c r="P53" s="317"/>
      <c r="Q53" s="164"/>
      <c r="R53" s="164"/>
      <c r="S53" s="164"/>
      <c r="T53" s="164"/>
      <c r="U53" s="164"/>
      <c r="V53" s="164"/>
      <c r="W53" s="164"/>
      <c r="X53" s="164"/>
      <c r="Y53" s="164"/>
      <c r="Z53" s="164"/>
    </row>
    <row r="54" spans="1:26" ht="13.5" customHeight="1">
      <c r="A54" s="96"/>
      <c r="B54" s="75"/>
      <c r="C54" s="75"/>
      <c r="D54" s="767" t="s">
        <v>280</v>
      </c>
      <c r="E54" s="768"/>
      <c r="F54" s="768"/>
      <c r="G54" s="768"/>
      <c r="H54" s="768"/>
      <c r="I54" s="768"/>
      <c r="J54" s="768"/>
      <c r="K54" s="768"/>
      <c r="L54" s="768"/>
      <c r="M54" s="768"/>
      <c r="N54" s="768"/>
      <c r="O54" s="768"/>
      <c r="P54" s="768"/>
    </row>
    <row r="55" spans="1:26" ht="13.5" customHeight="1">
      <c r="A55" s="96"/>
      <c r="B55" s="176"/>
      <c r="C55" s="75"/>
      <c r="E55" s="177"/>
      <c r="F55" s="177"/>
      <c r="G55" s="177"/>
      <c r="H55" s="177"/>
      <c r="I55" s="177"/>
      <c r="J55" s="177"/>
      <c r="K55" s="177"/>
      <c r="L55" s="177"/>
      <c r="M55" s="766" t="s">
        <v>281</v>
      </c>
      <c r="N55" s="751"/>
      <c r="O55" s="751"/>
      <c r="P55" s="751"/>
    </row>
    <row r="56" spans="1:26" ht="81.75" customHeight="1">
      <c r="A56" s="777" t="s">
        <v>576</v>
      </c>
      <c r="B56" s="751"/>
      <c r="C56" s="751"/>
      <c r="D56" s="751"/>
      <c r="E56" s="751"/>
      <c r="F56" s="751"/>
      <c r="G56" s="751"/>
      <c r="H56" s="751"/>
      <c r="I56" s="751"/>
      <c r="J56" s="751"/>
      <c r="K56" s="751"/>
      <c r="L56" s="751"/>
      <c r="M56" s="76"/>
      <c r="N56" s="76"/>
      <c r="O56" s="76"/>
      <c r="P56" s="76"/>
    </row>
    <row r="57" spans="1:26" ht="13.5" customHeight="1">
      <c r="A57" s="96"/>
      <c r="B57" s="178"/>
      <c r="C57" s="75"/>
      <c r="D57" s="766"/>
      <c r="E57" s="751"/>
      <c r="F57" s="751"/>
      <c r="G57" s="751"/>
      <c r="H57" s="751"/>
      <c r="I57" s="751"/>
      <c r="J57" s="751"/>
      <c r="K57" s="751"/>
      <c r="L57" s="751"/>
      <c r="M57" s="751"/>
      <c r="N57" s="751"/>
      <c r="O57" s="751"/>
      <c r="P57" s="751"/>
    </row>
    <row r="58" spans="1:26" ht="13.5" customHeight="1">
      <c r="A58" s="96"/>
      <c r="B58" s="75"/>
      <c r="C58" s="75"/>
      <c r="D58" s="778"/>
      <c r="E58" s="751"/>
      <c r="F58" s="751"/>
      <c r="G58" s="751"/>
      <c r="H58" s="751"/>
      <c r="I58" s="751"/>
      <c r="J58" s="751"/>
      <c r="K58" s="751"/>
      <c r="L58" s="751"/>
      <c r="M58" s="751"/>
      <c r="N58" s="751"/>
      <c r="O58" s="751"/>
      <c r="P58" s="751"/>
    </row>
    <row r="59" spans="1:26" ht="13.5" customHeight="1">
      <c r="A59" s="108"/>
      <c r="B59" s="109"/>
      <c r="C59" s="109"/>
    </row>
    <row r="60" spans="1:26" ht="13.5" customHeight="1">
      <c r="A60" s="108"/>
      <c r="B60" s="109"/>
      <c r="C60" s="109"/>
    </row>
    <row r="61" spans="1:26" ht="13.5" customHeight="1">
      <c r="A61" s="108"/>
      <c r="B61" s="109"/>
      <c r="C61" s="109"/>
    </row>
    <row r="62" spans="1:26" ht="13.5" customHeight="1">
      <c r="A62" s="108"/>
      <c r="B62" s="109"/>
      <c r="C62" s="109"/>
    </row>
    <row r="63" spans="1:26" ht="13.5" customHeight="1">
      <c r="A63" s="108"/>
      <c r="B63" s="109"/>
      <c r="C63" s="109"/>
    </row>
    <row r="64" spans="1:26" ht="13.5" customHeight="1">
      <c r="A64" s="108"/>
      <c r="B64" s="109"/>
      <c r="C64" s="109"/>
    </row>
    <row r="65" spans="1:3" ht="13.5" customHeight="1">
      <c r="A65" s="108"/>
      <c r="B65" s="109"/>
      <c r="C65" s="109"/>
    </row>
    <row r="66" spans="1:3" ht="13.5" customHeight="1">
      <c r="A66" s="108"/>
      <c r="B66" s="109"/>
      <c r="C66" s="109"/>
    </row>
    <row r="67" spans="1:3" ht="13.5" customHeight="1">
      <c r="A67" s="108"/>
      <c r="B67" s="109"/>
      <c r="C67" s="109"/>
    </row>
    <row r="68" spans="1:3" ht="13.5" customHeight="1">
      <c r="A68" s="108"/>
      <c r="B68" s="109"/>
      <c r="C68" s="109"/>
    </row>
    <row r="69" spans="1:3" ht="13.5" customHeight="1">
      <c r="A69" s="108"/>
      <c r="B69" s="109"/>
      <c r="C69" s="109"/>
    </row>
    <row r="70" spans="1:3" ht="13.5" customHeight="1">
      <c r="A70" s="108"/>
      <c r="B70" s="109"/>
      <c r="C70" s="109"/>
    </row>
    <row r="71" spans="1:3" ht="13.5" customHeight="1">
      <c r="A71" s="108"/>
      <c r="B71" s="109"/>
      <c r="C71" s="109"/>
    </row>
    <row r="72" spans="1:3" ht="13.5" customHeight="1">
      <c r="A72" s="108"/>
      <c r="B72" s="109"/>
      <c r="C72" s="109"/>
    </row>
    <row r="73" spans="1:3" ht="13.5" customHeight="1">
      <c r="A73" s="108"/>
      <c r="B73" s="109"/>
      <c r="C73" s="109"/>
    </row>
    <row r="74" spans="1:3" ht="13.5" customHeight="1">
      <c r="A74" s="108"/>
      <c r="B74" s="109"/>
      <c r="C74" s="109"/>
    </row>
    <row r="75" spans="1:3" ht="13.5" customHeight="1">
      <c r="A75" s="108"/>
      <c r="B75" s="109"/>
      <c r="C75" s="109"/>
    </row>
    <row r="76" spans="1:3" ht="13.5" customHeight="1">
      <c r="A76" s="108"/>
      <c r="B76" s="109"/>
      <c r="C76" s="109"/>
    </row>
    <row r="77" spans="1:3" ht="13.5" customHeight="1">
      <c r="A77" s="108"/>
      <c r="B77" s="109"/>
      <c r="C77" s="109"/>
    </row>
    <row r="78" spans="1:3" ht="13.5" customHeight="1">
      <c r="A78" s="108"/>
      <c r="B78" s="109"/>
      <c r="C78" s="109"/>
    </row>
    <row r="79" spans="1:3" ht="13.5" customHeight="1">
      <c r="A79" s="108"/>
      <c r="B79" s="109"/>
      <c r="C79" s="109"/>
    </row>
    <row r="80" spans="1:3" ht="13.5" customHeight="1">
      <c r="A80" s="108"/>
      <c r="B80" s="109"/>
      <c r="C80" s="109"/>
    </row>
    <row r="81" spans="1:3" ht="13.5" customHeight="1">
      <c r="A81" s="108"/>
      <c r="B81" s="109"/>
      <c r="C81" s="109"/>
    </row>
    <row r="82" spans="1:3" ht="13.5" customHeight="1">
      <c r="A82" s="108"/>
      <c r="B82" s="109"/>
      <c r="C82" s="109"/>
    </row>
    <row r="83" spans="1:3" ht="13.5" customHeight="1">
      <c r="A83" s="108"/>
      <c r="B83" s="109"/>
      <c r="C83" s="109"/>
    </row>
    <row r="84" spans="1:3" ht="13.5" customHeight="1">
      <c r="A84" s="108"/>
      <c r="B84" s="109"/>
      <c r="C84" s="109"/>
    </row>
    <row r="85" spans="1:3" ht="13.5" customHeight="1">
      <c r="A85" s="108"/>
      <c r="B85" s="109"/>
      <c r="C85" s="109"/>
    </row>
    <row r="86" spans="1:3" ht="13.5" customHeight="1">
      <c r="A86" s="108"/>
      <c r="B86" s="109"/>
      <c r="C86" s="109"/>
    </row>
    <row r="87" spans="1:3" ht="13.5" customHeight="1">
      <c r="A87" s="108"/>
      <c r="B87" s="109"/>
      <c r="C87" s="109"/>
    </row>
    <row r="88" spans="1:3" ht="13.5" customHeight="1">
      <c r="A88" s="108"/>
      <c r="B88" s="109"/>
      <c r="C88" s="109"/>
    </row>
    <row r="89" spans="1:3" ht="13.5" customHeight="1">
      <c r="A89" s="108"/>
      <c r="B89" s="109"/>
      <c r="C89" s="109"/>
    </row>
    <row r="90" spans="1:3" ht="13.5" customHeight="1">
      <c r="A90" s="108"/>
      <c r="B90" s="109"/>
      <c r="C90" s="109"/>
    </row>
    <row r="91" spans="1:3" ht="13.5" customHeight="1">
      <c r="A91" s="108"/>
      <c r="B91" s="109"/>
      <c r="C91" s="109"/>
    </row>
    <row r="92" spans="1:3" ht="13.5" customHeight="1">
      <c r="A92" s="108"/>
      <c r="B92" s="109"/>
      <c r="C92" s="109"/>
    </row>
    <row r="93" spans="1:3" ht="13.5" customHeight="1">
      <c r="A93" s="108"/>
      <c r="B93" s="109"/>
      <c r="C93" s="109"/>
    </row>
    <row r="94" spans="1:3" ht="13.5" customHeight="1">
      <c r="A94" s="108"/>
      <c r="B94" s="109"/>
      <c r="C94" s="109"/>
    </row>
    <row r="95" spans="1:3" ht="13.5" customHeight="1">
      <c r="A95" s="108"/>
      <c r="B95" s="109"/>
      <c r="C95" s="109"/>
    </row>
    <row r="96" spans="1:3" ht="13.5" customHeight="1">
      <c r="A96" s="108"/>
      <c r="B96" s="109"/>
      <c r="C96" s="109"/>
    </row>
    <row r="97" spans="1:3" ht="13.5" customHeight="1">
      <c r="A97" s="108"/>
      <c r="B97" s="109"/>
      <c r="C97" s="109"/>
    </row>
    <row r="98" spans="1:3" ht="13.5" customHeight="1">
      <c r="A98" s="108"/>
      <c r="B98" s="109"/>
      <c r="C98" s="109"/>
    </row>
    <row r="99" spans="1:3" ht="13.5" customHeight="1">
      <c r="A99" s="108"/>
      <c r="B99" s="109"/>
      <c r="C99" s="109"/>
    </row>
    <row r="100" spans="1:3" ht="13.5" customHeight="1">
      <c r="A100" s="108"/>
      <c r="B100" s="109"/>
      <c r="C100" s="109"/>
    </row>
    <row r="101" spans="1:3" ht="13.5" customHeight="1">
      <c r="A101" s="108"/>
      <c r="B101" s="109"/>
      <c r="C101" s="109"/>
    </row>
    <row r="102" spans="1:3" ht="13.5" customHeight="1">
      <c r="A102" s="108"/>
      <c r="B102" s="109"/>
      <c r="C102" s="109"/>
    </row>
    <row r="103" spans="1:3" ht="13.5" customHeight="1">
      <c r="A103" s="108"/>
      <c r="B103" s="109"/>
      <c r="C103" s="109"/>
    </row>
    <row r="104" spans="1:3" ht="13.5" customHeight="1">
      <c r="A104" s="108"/>
      <c r="B104" s="109"/>
      <c r="C104" s="109"/>
    </row>
    <row r="105" spans="1:3" ht="13.5" customHeight="1">
      <c r="A105" s="108"/>
      <c r="B105" s="109"/>
      <c r="C105" s="109"/>
    </row>
    <row r="106" spans="1:3" ht="13.5" customHeight="1">
      <c r="A106" s="108"/>
      <c r="B106" s="109"/>
      <c r="C106" s="109"/>
    </row>
    <row r="107" spans="1:3" ht="13.5" customHeight="1">
      <c r="A107" s="108"/>
      <c r="B107" s="109"/>
      <c r="C107" s="109"/>
    </row>
    <row r="108" spans="1:3" ht="13.5" customHeight="1">
      <c r="A108" s="108"/>
      <c r="B108" s="109"/>
      <c r="C108" s="109"/>
    </row>
    <row r="109" spans="1:3" ht="13.5" customHeight="1">
      <c r="A109" s="108"/>
      <c r="B109" s="109"/>
      <c r="C109" s="109"/>
    </row>
    <row r="110" spans="1:3" ht="13.5" customHeight="1">
      <c r="A110" s="108"/>
      <c r="B110" s="109"/>
      <c r="C110" s="109"/>
    </row>
    <row r="111" spans="1:3" ht="13.5" customHeight="1">
      <c r="A111" s="108"/>
      <c r="B111" s="109"/>
      <c r="C111" s="109"/>
    </row>
    <row r="112" spans="1:3" ht="13.5" customHeight="1">
      <c r="A112" s="108"/>
      <c r="B112" s="109"/>
      <c r="C112" s="109"/>
    </row>
    <row r="113" spans="1:3" ht="13.5" customHeight="1">
      <c r="A113" s="108"/>
      <c r="B113" s="109"/>
      <c r="C113" s="109"/>
    </row>
    <row r="114" spans="1:3" ht="13.5" customHeight="1">
      <c r="A114" s="108"/>
      <c r="B114" s="109"/>
      <c r="C114" s="109"/>
    </row>
    <row r="115" spans="1:3" ht="13.5" customHeight="1">
      <c r="A115" s="108"/>
      <c r="B115" s="109"/>
      <c r="C115" s="109"/>
    </row>
    <row r="116" spans="1:3" ht="13.5" customHeight="1">
      <c r="A116" s="108"/>
      <c r="B116" s="109"/>
      <c r="C116" s="109"/>
    </row>
    <row r="117" spans="1:3" ht="13.5" customHeight="1">
      <c r="A117" s="108"/>
      <c r="B117" s="109"/>
      <c r="C117" s="109"/>
    </row>
    <row r="118" spans="1:3" ht="13.5" customHeight="1">
      <c r="A118" s="108"/>
      <c r="B118" s="109"/>
      <c r="C118" s="109"/>
    </row>
    <row r="119" spans="1:3" ht="13.5" customHeight="1">
      <c r="A119" s="108"/>
      <c r="B119" s="109"/>
      <c r="C119" s="109"/>
    </row>
    <row r="120" spans="1:3" ht="13.5" customHeight="1">
      <c r="A120" s="108"/>
      <c r="B120" s="109"/>
      <c r="C120" s="109"/>
    </row>
    <row r="121" spans="1:3" ht="13.5" customHeight="1">
      <c r="A121" s="108"/>
      <c r="B121" s="109"/>
      <c r="C121" s="109"/>
    </row>
    <row r="122" spans="1:3" ht="13.5" customHeight="1">
      <c r="A122" s="108"/>
      <c r="B122" s="109"/>
      <c r="C122" s="109"/>
    </row>
    <row r="123" spans="1:3" ht="13.5" customHeight="1">
      <c r="A123" s="108"/>
      <c r="B123" s="109"/>
      <c r="C123" s="109"/>
    </row>
    <row r="124" spans="1:3" ht="13.5" customHeight="1">
      <c r="A124" s="108"/>
      <c r="B124" s="109"/>
      <c r="C124" s="109"/>
    </row>
    <row r="125" spans="1:3" ht="13.5" customHeight="1">
      <c r="A125" s="108"/>
      <c r="B125" s="109"/>
      <c r="C125" s="109"/>
    </row>
    <row r="126" spans="1:3" ht="13.5" customHeight="1">
      <c r="A126" s="108"/>
      <c r="B126" s="109"/>
      <c r="C126" s="109"/>
    </row>
    <row r="127" spans="1:3" ht="13.5" customHeight="1">
      <c r="A127" s="108"/>
      <c r="B127" s="109"/>
      <c r="C127" s="109"/>
    </row>
    <row r="128" spans="1:3" ht="13.5" customHeight="1">
      <c r="A128" s="108"/>
      <c r="B128" s="109"/>
      <c r="C128" s="109"/>
    </row>
    <row r="129" spans="1:3" ht="13.5" customHeight="1">
      <c r="A129" s="108"/>
      <c r="B129" s="109"/>
      <c r="C129" s="109"/>
    </row>
    <row r="130" spans="1:3" ht="13.5" customHeight="1">
      <c r="A130" s="108"/>
      <c r="B130" s="109"/>
      <c r="C130" s="109"/>
    </row>
    <row r="131" spans="1:3" ht="13.5" customHeight="1">
      <c r="A131" s="108"/>
      <c r="B131" s="109"/>
      <c r="C131" s="109"/>
    </row>
    <row r="132" spans="1:3" ht="13.5" customHeight="1">
      <c r="A132" s="108"/>
      <c r="B132" s="109"/>
      <c r="C132" s="109"/>
    </row>
    <row r="133" spans="1:3" ht="13.5" customHeight="1">
      <c r="A133" s="108"/>
      <c r="B133" s="109"/>
      <c r="C133" s="109"/>
    </row>
    <row r="134" spans="1:3" ht="13.5" customHeight="1">
      <c r="A134" s="108"/>
      <c r="B134" s="109"/>
      <c r="C134" s="109"/>
    </row>
    <row r="135" spans="1:3" ht="13.5" customHeight="1">
      <c r="A135" s="108"/>
      <c r="B135" s="109"/>
      <c r="C135" s="109"/>
    </row>
    <row r="136" spans="1:3" ht="13.5" customHeight="1">
      <c r="A136" s="108"/>
      <c r="B136" s="109"/>
      <c r="C136" s="109"/>
    </row>
    <row r="137" spans="1:3" ht="13.5" customHeight="1">
      <c r="A137" s="108"/>
      <c r="B137" s="109"/>
      <c r="C137" s="109"/>
    </row>
    <row r="138" spans="1:3" ht="13.5" customHeight="1">
      <c r="A138" s="108"/>
      <c r="B138" s="109"/>
      <c r="C138" s="109"/>
    </row>
    <row r="139" spans="1:3" ht="13.5" customHeight="1">
      <c r="A139" s="108"/>
      <c r="B139" s="109"/>
      <c r="C139" s="109"/>
    </row>
    <row r="140" spans="1:3" ht="13.5" customHeight="1">
      <c r="A140" s="108"/>
      <c r="B140" s="109"/>
      <c r="C140" s="109"/>
    </row>
    <row r="141" spans="1:3" ht="13.5" customHeight="1">
      <c r="A141" s="108"/>
      <c r="B141" s="109"/>
      <c r="C141" s="109"/>
    </row>
    <row r="142" spans="1:3" ht="13.5" customHeight="1">
      <c r="A142" s="108"/>
      <c r="B142" s="109"/>
      <c r="C142" s="109"/>
    </row>
    <row r="143" spans="1:3" ht="13.5" customHeight="1">
      <c r="A143" s="108"/>
      <c r="B143" s="109"/>
      <c r="C143" s="109"/>
    </row>
    <row r="144" spans="1:3" ht="13.5" customHeight="1">
      <c r="A144" s="108"/>
      <c r="B144" s="109"/>
      <c r="C144" s="109"/>
    </row>
    <row r="145" spans="1:3" ht="13.5" customHeight="1">
      <c r="A145" s="108"/>
      <c r="B145" s="109"/>
      <c r="C145" s="109"/>
    </row>
    <row r="146" spans="1:3" ht="13.5" customHeight="1">
      <c r="A146" s="108"/>
      <c r="B146" s="109"/>
      <c r="C146" s="109"/>
    </row>
    <row r="147" spans="1:3" ht="13.5" customHeight="1">
      <c r="A147" s="108"/>
      <c r="B147" s="109"/>
      <c r="C147" s="109"/>
    </row>
    <row r="148" spans="1:3" ht="13.5" customHeight="1">
      <c r="A148" s="108"/>
      <c r="B148" s="109"/>
      <c r="C148" s="109"/>
    </row>
    <row r="149" spans="1:3" ht="13.5" customHeight="1">
      <c r="A149" s="108"/>
      <c r="B149" s="109"/>
      <c r="C149" s="109"/>
    </row>
    <row r="150" spans="1:3" ht="13.5" customHeight="1">
      <c r="A150" s="108"/>
      <c r="B150" s="109"/>
      <c r="C150" s="109"/>
    </row>
    <row r="151" spans="1:3" ht="13.5" customHeight="1">
      <c r="A151" s="108"/>
      <c r="B151" s="109"/>
      <c r="C151" s="109"/>
    </row>
    <row r="152" spans="1:3" ht="13.5" customHeight="1">
      <c r="A152" s="108"/>
      <c r="B152" s="109"/>
      <c r="C152" s="109"/>
    </row>
    <row r="153" spans="1:3" ht="13.5" customHeight="1">
      <c r="A153" s="108"/>
      <c r="B153" s="109"/>
      <c r="C153" s="109"/>
    </row>
    <row r="154" spans="1:3" ht="13.5" customHeight="1">
      <c r="A154" s="108"/>
      <c r="B154" s="109"/>
      <c r="C154" s="109"/>
    </row>
    <row r="155" spans="1:3" ht="13.5" customHeight="1">
      <c r="A155" s="108"/>
      <c r="B155" s="109"/>
      <c r="C155" s="109"/>
    </row>
    <row r="156" spans="1:3" ht="13.5" customHeight="1">
      <c r="A156" s="108"/>
      <c r="B156" s="109"/>
      <c r="C156" s="109"/>
    </row>
    <row r="157" spans="1:3" ht="13.5" customHeight="1">
      <c r="A157" s="108"/>
      <c r="B157" s="109"/>
      <c r="C157" s="109"/>
    </row>
    <row r="158" spans="1:3" ht="13.5" customHeight="1">
      <c r="A158" s="108"/>
      <c r="B158" s="109"/>
      <c r="C158" s="109"/>
    </row>
    <row r="159" spans="1:3" ht="13.5" customHeight="1">
      <c r="A159" s="108"/>
      <c r="B159" s="109"/>
      <c r="C159" s="109"/>
    </row>
    <row r="160" spans="1:3" ht="13.5" customHeight="1">
      <c r="A160" s="108"/>
      <c r="B160" s="109"/>
      <c r="C160" s="109"/>
    </row>
    <row r="161" spans="1:3" ht="13.5" customHeight="1">
      <c r="A161" s="108"/>
      <c r="B161" s="109"/>
      <c r="C161" s="109"/>
    </row>
    <row r="162" spans="1:3" ht="13.5" customHeight="1">
      <c r="A162" s="108"/>
      <c r="B162" s="109"/>
      <c r="C162" s="109"/>
    </row>
    <row r="163" spans="1:3" ht="13.5" customHeight="1">
      <c r="A163" s="108"/>
      <c r="B163" s="109"/>
      <c r="C163" s="109"/>
    </row>
    <row r="164" spans="1:3" ht="13.5" customHeight="1">
      <c r="A164" s="108"/>
      <c r="B164" s="109"/>
      <c r="C164" s="109"/>
    </row>
    <row r="165" spans="1:3" ht="13.5" customHeight="1">
      <c r="A165" s="108"/>
      <c r="B165" s="109"/>
      <c r="C165" s="109"/>
    </row>
    <row r="166" spans="1:3" ht="13.5" customHeight="1">
      <c r="A166" s="108"/>
      <c r="B166" s="109"/>
      <c r="C166" s="109"/>
    </row>
    <row r="167" spans="1:3" ht="13.5" customHeight="1">
      <c r="A167" s="108"/>
      <c r="B167" s="109"/>
      <c r="C167" s="109"/>
    </row>
    <row r="168" spans="1:3" ht="13.5" customHeight="1">
      <c r="A168" s="108"/>
      <c r="B168" s="109"/>
      <c r="C168" s="109"/>
    </row>
    <row r="169" spans="1:3" ht="13.5" customHeight="1">
      <c r="A169" s="108"/>
      <c r="B169" s="109"/>
      <c r="C169" s="109"/>
    </row>
    <row r="170" spans="1:3" ht="13.5" customHeight="1">
      <c r="A170" s="108"/>
      <c r="B170" s="109"/>
      <c r="C170" s="109"/>
    </row>
    <row r="171" spans="1:3" ht="13.5" customHeight="1">
      <c r="A171" s="108"/>
      <c r="B171" s="109"/>
      <c r="C171" s="109"/>
    </row>
    <row r="172" spans="1:3" ht="13.5" customHeight="1">
      <c r="A172" s="108"/>
      <c r="B172" s="109"/>
      <c r="C172" s="109"/>
    </row>
    <row r="173" spans="1:3" ht="13.5" customHeight="1">
      <c r="A173" s="108"/>
      <c r="B173" s="109"/>
      <c r="C173" s="109"/>
    </row>
    <row r="174" spans="1:3" ht="13.5" customHeight="1">
      <c r="A174" s="108"/>
      <c r="B174" s="109"/>
      <c r="C174" s="109"/>
    </row>
    <row r="175" spans="1:3" ht="13.5" customHeight="1">
      <c r="A175" s="108"/>
      <c r="B175" s="109"/>
      <c r="C175" s="109"/>
    </row>
    <row r="176" spans="1:3" ht="13.5" customHeight="1">
      <c r="A176" s="108"/>
      <c r="B176" s="109"/>
      <c r="C176" s="109"/>
    </row>
    <row r="177" spans="1:3" ht="13.5" customHeight="1">
      <c r="A177" s="108"/>
      <c r="B177" s="109"/>
      <c r="C177" s="109"/>
    </row>
    <row r="178" spans="1:3" ht="13.5" customHeight="1">
      <c r="A178" s="108"/>
      <c r="B178" s="109"/>
      <c r="C178" s="109"/>
    </row>
    <row r="179" spans="1:3" ht="13.5" customHeight="1">
      <c r="A179" s="108"/>
      <c r="B179" s="109"/>
      <c r="C179" s="109"/>
    </row>
    <row r="180" spans="1:3" ht="13.5" customHeight="1">
      <c r="A180" s="108"/>
      <c r="B180" s="109"/>
      <c r="C180" s="109"/>
    </row>
    <row r="181" spans="1:3" ht="13.5" customHeight="1">
      <c r="A181" s="108"/>
      <c r="B181" s="109"/>
      <c r="C181" s="109"/>
    </row>
    <row r="182" spans="1:3" ht="13.5" customHeight="1">
      <c r="A182" s="108"/>
      <c r="B182" s="109"/>
      <c r="C182" s="109"/>
    </row>
    <row r="183" spans="1:3" ht="13.5" customHeight="1">
      <c r="A183" s="108"/>
      <c r="B183" s="109"/>
      <c r="C183" s="109"/>
    </row>
    <row r="184" spans="1:3" ht="13.5" customHeight="1">
      <c r="A184" s="108"/>
      <c r="B184" s="109"/>
      <c r="C184" s="109"/>
    </row>
    <row r="185" spans="1:3" ht="13.5" customHeight="1">
      <c r="A185" s="108"/>
      <c r="B185" s="109"/>
      <c r="C185" s="109"/>
    </row>
    <row r="186" spans="1:3" ht="13.5" customHeight="1">
      <c r="A186" s="108"/>
      <c r="B186" s="109"/>
      <c r="C186" s="109"/>
    </row>
    <row r="187" spans="1:3" ht="13.5" customHeight="1">
      <c r="A187" s="108"/>
      <c r="B187" s="109"/>
      <c r="C187" s="109"/>
    </row>
    <row r="188" spans="1:3" ht="13.5" customHeight="1">
      <c r="A188" s="108"/>
      <c r="B188" s="109"/>
      <c r="C188" s="109"/>
    </row>
    <row r="189" spans="1:3" ht="13.5" customHeight="1">
      <c r="A189" s="108"/>
      <c r="B189" s="109"/>
      <c r="C189" s="109"/>
    </row>
    <row r="190" spans="1:3" ht="13.5" customHeight="1">
      <c r="A190" s="108"/>
      <c r="B190" s="109"/>
      <c r="C190" s="109"/>
    </row>
    <row r="191" spans="1:3" ht="13.5" customHeight="1">
      <c r="A191" s="108"/>
      <c r="B191" s="109"/>
      <c r="C191" s="109"/>
    </row>
    <row r="192" spans="1:3" ht="13.5" customHeight="1">
      <c r="A192" s="108"/>
      <c r="B192" s="109"/>
      <c r="C192" s="109"/>
    </row>
    <row r="193" spans="1:3" ht="13.5" customHeight="1">
      <c r="A193" s="108"/>
      <c r="B193" s="109"/>
      <c r="C193" s="109"/>
    </row>
    <row r="194" spans="1:3" ht="13.5" customHeight="1">
      <c r="A194" s="108"/>
      <c r="B194" s="109"/>
      <c r="C194" s="109"/>
    </row>
    <row r="195" spans="1:3" ht="13.5" customHeight="1">
      <c r="A195" s="108"/>
      <c r="B195" s="109"/>
      <c r="C195" s="109"/>
    </row>
    <row r="196" spans="1:3" ht="13.5" customHeight="1">
      <c r="A196" s="108"/>
      <c r="B196" s="109"/>
      <c r="C196" s="109"/>
    </row>
    <row r="197" spans="1:3" ht="13.5" customHeight="1">
      <c r="A197" s="108"/>
      <c r="B197" s="109"/>
      <c r="C197" s="109"/>
    </row>
    <row r="198" spans="1:3" ht="13.5" customHeight="1">
      <c r="A198" s="108"/>
      <c r="B198" s="109"/>
      <c r="C198" s="109"/>
    </row>
    <row r="199" spans="1:3" ht="13.5" customHeight="1">
      <c r="A199" s="108"/>
      <c r="B199" s="109"/>
      <c r="C199" s="109"/>
    </row>
    <row r="200" spans="1:3" ht="13.5" customHeight="1">
      <c r="A200" s="108"/>
      <c r="B200" s="109"/>
      <c r="C200" s="109"/>
    </row>
    <row r="201" spans="1:3" ht="13.5" customHeight="1">
      <c r="A201" s="108"/>
      <c r="B201" s="109"/>
      <c r="C201" s="109"/>
    </row>
    <row r="202" spans="1:3" ht="13.5" customHeight="1">
      <c r="A202" s="108"/>
      <c r="B202" s="109"/>
      <c r="C202" s="109"/>
    </row>
    <row r="203" spans="1:3" ht="13.5" customHeight="1">
      <c r="A203" s="108"/>
      <c r="B203" s="109"/>
      <c r="C203" s="109"/>
    </row>
    <row r="204" spans="1:3" ht="13.5" customHeight="1">
      <c r="A204" s="108"/>
      <c r="B204" s="109"/>
      <c r="C204" s="109"/>
    </row>
    <row r="205" spans="1:3" ht="13.5" customHeight="1">
      <c r="A205" s="108"/>
      <c r="B205" s="109"/>
      <c r="C205" s="109"/>
    </row>
    <row r="206" spans="1:3" ht="13.5" customHeight="1">
      <c r="A206" s="108"/>
      <c r="B206" s="109"/>
      <c r="C206" s="109"/>
    </row>
    <row r="207" spans="1:3" ht="13.5" customHeight="1">
      <c r="A207" s="108"/>
      <c r="B207" s="109"/>
      <c r="C207" s="109"/>
    </row>
    <row r="208" spans="1:3" ht="13.5" customHeight="1">
      <c r="A208" s="108"/>
      <c r="B208" s="109"/>
      <c r="C208" s="109"/>
    </row>
    <row r="209" spans="1:3" ht="13.5" customHeight="1">
      <c r="A209" s="108"/>
      <c r="B209" s="109"/>
      <c r="C209" s="109"/>
    </row>
    <row r="210" spans="1:3" ht="13.5" customHeight="1">
      <c r="A210" s="108"/>
      <c r="B210" s="109"/>
      <c r="C210" s="109"/>
    </row>
    <row r="211" spans="1:3" ht="13.5" customHeight="1">
      <c r="A211" s="108"/>
      <c r="B211" s="109"/>
      <c r="C211" s="109"/>
    </row>
    <row r="212" spans="1:3" ht="13.5" customHeight="1">
      <c r="A212" s="108"/>
      <c r="B212" s="109"/>
      <c r="C212" s="109"/>
    </row>
    <row r="213" spans="1:3" ht="13.5" customHeight="1">
      <c r="A213" s="108"/>
      <c r="B213" s="109"/>
      <c r="C213" s="109"/>
    </row>
    <row r="214" spans="1:3" ht="13.5" customHeight="1">
      <c r="A214" s="108"/>
      <c r="B214" s="109"/>
      <c r="C214" s="109"/>
    </row>
    <row r="215" spans="1:3" ht="13.5" customHeight="1">
      <c r="A215" s="108"/>
      <c r="B215" s="109"/>
      <c r="C215" s="109"/>
    </row>
    <row r="216" spans="1:3" ht="13.5" customHeight="1">
      <c r="A216" s="108"/>
      <c r="B216" s="109"/>
      <c r="C216" s="109"/>
    </row>
    <row r="217" spans="1:3" ht="13.5" customHeight="1">
      <c r="A217" s="108"/>
      <c r="B217" s="109"/>
      <c r="C217" s="109"/>
    </row>
    <row r="218" spans="1:3" ht="13.5" customHeight="1">
      <c r="A218" s="108"/>
      <c r="B218" s="109"/>
      <c r="C218" s="109"/>
    </row>
    <row r="219" spans="1:3" ht="13.5" customHeight="1">
      <c r="A219" s="108"/>
      <c r="B219" s="109"/>
      <c r="C219" s="109"/>
    </row>
    <row r="220" spans="1:3" ht="13.5" customHeight="1">
      <c r="A220" s="108"/>
      <c r="B220" s="109"/>
      <c r="C220" s="109"/>
    </row>
    <row r="221" spans="1:3" ht="13.5" customHeight="1">
      <c r="A221" s="108"/>
      <c r="B221" s="109"/>
      <c r="C221" s="109"/>
    </row>
    <row r="222" spans="1:3" ht="13.5" customHeight="1">
      <c r="A222" s="108"/>
      <c r="B222" s="109"/>
      <c r="C222" s="109"/>
    </row>
    <row r="223" spans="1:3" ht="13.5" customHeight="1">
      <c r="A223" s="108"/>
      <c r="B223" s="109"/>
      <c r="C223" s="109"/>
    </row>
    <row r="224" spans="1:3" ht="13.5" customHeight="1">
      <c r="A224" s="108"/>
      <c r="B224" s="109"/>
      <c r="C224" s="109"/>
    </row>
    <row r="225" spans="1:3" ht="13.5" customHeight="1">
      <c r="A225" s="108"/>
      <c r="B225" s="109"/>
      <c r="C225" s="109"/>
    </row>
    <row r="226" spans="1:3" ht="13.5" customHeight="1">
      <c r="A226" s="108"/>
      <c r="B226" s="109"/>
      <c r="C226" s="109"/>
    </row>
    <row r="227" spans="1:3" ht="13.5" customHeight="1">
      <c r="A227" s="108"/>
      <c r="B227" s="109"/>
      <c r="C227" s="109"/>
    </row>
    <row r="228" spans="1:3" ht="13.5" customHeight="1">
      <c r="A228" s="108"/>
      <c r="B228" s="109"/>
      <c r="C228" s="109"/>
    </row>
    <row r="229" spans="1:3" ht="13.5" customHeight="1">
      <c r="A229" s="108"/>
      <c r="B229" s="109"/>
      <c r="C229" s="109"/>
    </row>
    <row r="230" spans="1:3" ht="13.5" customHeight="1">
      <c r="A230" s="108"/>
      <c r="B230" s="109"/>
      <c r="C230" s="109"/>
    </row>
    <row r="231" spans="1:3" ht="13.5" customHeight="1">
      <c r="A231" s="108"/>
      <c r="B231" s="109"/>
      <c r="C231" s="109"/>
    </row>
    <row r="232" spans="1:3" ht="13.5" customHeight="1">
      <c r="A232" s="108"/>
      <c r="B232" s="109"/>
      <c r="C232" s="109"/>
    </row>
    <row r="233" spans="1:3" ht="13.5" customHeight="1">
      <c r="A233" s="108"/>
      <c r="B233" s="109"/>
      <c r="C233" s="109"/>
    </row>
    <row r="234" spans="1:3" ht="13.5" customHeight="1">
      <c r="A234" s="108"/>
      <c r="B234" s="109"/>
      <c r="C234" s="109"/>
    </row>
    <row r="235" spans="1:3" ht="13.5" customHeight="1">
      <c r="A235" s="108"/>
      <c r="B235" s="109"/>
      <c r="C235" s="109"/>
    </row>
    <row r="236" spans="1:3" ht="13.5" customHeight="1">
      <c r="A236" s="108"/>
      <c r="B236" s="109"/>
      <c r="C236" s="109"/>
    </row>
    <row r="237" spans="1:3" ht="13.5" customHeight="1">
      <c r="A237" s="108"/>
      <c r="B237" s="109"/>
      <c r="C237" s="109"/>
    </row>
    <row r="238" spans="1:3" ht="13.5" customHeight="1">
      <c r="A238" s="108"/>
      <c r="B238" s="109"/>
      <c r="C238" s="109"/>
    </row>
    <row r="239" spans="1:3" ht="13.5" customHeight="1">
      <c r="A239" s="108"/>
      <c r="B239" s="109"/>
      <c r="C239" s="109"/>
    </row>
    <row r="240" spans="1:3" ht="13.5" customHeight="1">
      <c r="A240" s="108"/>
      <c r="B240" s="109"/>
      <c r="C240" s="109"/>
    </row>
    <row r="241" spans="1:3" ht="13.5" customHeight="1">
      <c r="A241" s="108"/>
      <c r="B241" s="109"/>
      <c r="C241" s="109"/>
    </row>
    <row r="242" spans="1:3" ht="13.5" customHeight="1">
      <c r="A242" s="108"/>
      <c r="B242" s="109"/>
      <c r="C242" s="109"/>
    </row>
    <row r="243" spans="1:3" ht="13.5" customHeight="1">
      <c r="A243" s="108"/>
      <c r="B243" s="109"/>
      <c r="C243" s="109"/>
    </row>
    <row r="244" spans="1:3" ht="13.5" customHeight="1">
      <c r="A244" s="108"/>
      <c r="B244" s="109"/>
      <c r="C244" s="109"/>
    </row>
    <row r="245" spans="1:3" ht="13.5" customHeight="1">
      <c r="A245" s="108"/>
      <c r="B245" s="109"/>
      <c r="C245" s="109"/>
    </row>
    <row r="246" spans="1:3" ht="13.5" customHeight="1">
      <c r="A246" s="108"/>
      <c r="B246" s="109"/>
      <c r="C246" s="109"/>
    </row>
    <row r="247" spans="1:3" ht="13.5" customHeight="1">
      <c r="A247" s="108"/>
      <c r="B247" s="109"/>
      <c r="C247" s="109"/>
    </row>
    <row r="248" spans="1:3" ht="13.5" customHeight="1">
      <c r="A248" s="108"/>
      <c r="B248" s="109"/>
      <c r="C248" s="109"/>
    </row>
    <row r="249" spans="1:3" ht="13.5" customHeight="1">
      <c r="A249" s="108"/>
      <c r="B249" s="109"/>
      <c r="C249" s="109"/>
    </row>
    <row r="250" spans="1:3" ht="13.5" customHeight="1">
      <c r="A250" s="108"/>
      <c r="B250" s="109"/>
      <c r="C250" s="109"/>
    </row>
    <row r="251" spans="1:3" ht="13.5" customHeight="1">
      <c r="A251" s="108"/>
      <c r="B251" s="109"/>
      <c r="C251" s="109"/>
    </row>
    <row r="252" spans="1:3" ht="13.5" customHeight="1">
      <c r="A252" s="108"/>
      <c r="B252" s="109"/>
      <c r="C252" s="109"/>
    </row>
    <row r="253" spans="1:3" ht="13.5" customHeight="1">
      <c r="A253" s="108"/>
      <c r="B253" s="109"/>
      <c r="C253" s="109"/>
    </row>
    <row r="254" spans="1:3" ht="13.5" customHeight="1">
      <c r="A254" s="108"/>
      <c r="B254" s="109"/>
      <c r="C254" s="109"/>
    </row>
    <row r="255" spans="1:3" ht="13.5" customHeight="1">
      <c r="A255" s="108"/>
      <c r="B255" s="109"/>
      <c r="C255" s="109"/>
    </row>
    <row r="256" spans="1:3" ht="13.5" customHeight="1">
      <c r="A256" s="108"/>
      <c r="B256" s="109"/>
      <c r="C256" s="109"/>
    </row>
    <row r="257" spans="1:3" ht="13.5" customHeight="1">
      <c r="A257" s="108"/>
      <c r="B257" s="109"/>
      <c r="C257" s="109"/>
    </row>
    <row r="258" spans="1:3" ht="13.5" customHeight="1">
      <c r="A258" s="108"/>
      <c r="B258" s="109"/>
      <c r="C258" s="109"/>
    </row>
    <row r="259" spans="1:3" ht="13.5" customHeight="1">
      <c r="A259" s="108"/>
      <c r="B259" s="109"/>
      <c r="C259" s="109"/>
    </row>
    <row r="260" spans="1:3" ht="13.5" customHeight="1">
      <c r="A260" s="108"/>
      <c r="B260" s="109"/>
      <c r="C260" s="109"/>
    </row>
    <row r="261" spans="1:3" ht="13.5" customHeight="1">
      <c r="A261" s="108"/>
      <c r="B261" s="109"/>
      <c r="C261" s="109"/>
    </row>
    <row r="262" spans="1:3" ht="13.5" customHeight="1">
      <c r="A262" s="108"/>
      <c r="B262" s="109"/>
      <c r="C262" s="109"/>
    </row>
    <row r="263" spans="1:3" ht="13.5" customHeight="1">
      <c r="A263" s="108"/>
      <c r="B263" s="109"/>
      <c r="C263" s="109"/>
    </row>
    <row r="264" spans="1:3" ht="13.5" customHeight="1">
      <c r="A264" s="108"/>
      <c r="B264" s="109"/>
      <c r="C264" s="109"/>
    </row>
    <row r="265" spans="1:3" ht="13.5" customHeight="1">
      <c r="A265" s="108"/>
      <c r="B265" s="109"/>
      <c r="C265" s="109"/>
    </row>
    <row r="266" spans="1:3" ht="13.5" customHeight="1">
      <c r="A266" s="108"/>
      <c r="B266" s="109"/>
      <c r="C266" s="109"/>
    </row>
    <row r="267" spans="1:3" ht="13.5" customHeight="1">
      <c r="A267" s="108"/>
      <c r="B267" s="109"/>
      <c r="C267" s="109"/>
    </row>
    <row r="268" spans="1:3" ht="13.5" customHeight="1">
      <c r="A268" s="108"/>
      <c r="B268" s="109"/>
      <c r="C268" s="109"/>
    </row>
    <row r="269" spans="1:3" ht="13.5" customHeight="1">
      <c r="A269" s="108"/>
      <c r="B269" s="109"/>
      <c r="C269" s="109"/>
    </row>
    <row r="270" spans="1:3" ht="13.5" customHeight="1">
      <c r="A270" s="108"/>
      <c r="B270" s="109"/>
      <c r="C270" s="109"/>
    </row>
    <row r="271" spans="1:3" ht="13.5" customHeight="1">
      <c r="A271" s="108"/>
      <c r="B271" s="109"/>
      <c r="C271" s="109"/>
    </row>
    <row r="272" spans="1:3" ht="13.5" customHeight="1">
      <c r="A272" s="108"/>
      <c r="B272" s="109"/>
      <c r="C272" s="109"/>
    </row>
    <row r="273" spans="1:3" ht="13.5" customHeight="1">
      <c r="A273" s="108"/>
      <c r="B273" s="109"/>
      <c r="C273" s="109"/>
    </row>
    <row r="274" spans="1:3" ht="13.5" customHeight="1">
      <c r="A274" s="108"/>
      <c r="B274" s="109"/>
      <c r="C274" s="109"/>
    </row>
    <row r="275" spans="1:3" ht="13.5" customHeight="1">
      <c r="A275" s="108"/>
      <c r="B275" s="109"/>
      <c r="C275" s="109"/>
    </row>
    <row r="276" spans="1:3" ht="13.5" customHeight="1">
      <c r="A276" s="108"/>
      <c r="B276" s="109"/>
      <c r="C276" s="109"/>
    </row>
    <row r="277" spans="1:3" ht="13.5" customHeight="1">
      <c r="A277" s="108"/>
      <c r="B277" s="109"/>
      <c r="C277" s="109"/>
    </row>
    <row r="278" spans="1:3" ht="13.5" customHeight="1">
      <c r="A278" s="108"/>
      <c r="B278" s="109"/>
      <c r="C278" s="109"/>
    </row>
    <row r="279" spans="1:3" ht="13.5" customHeight="1">
      <c r="A279" s="108"/>
      <c r="B279" s="109"/>
      <c r="C279" s="109"/>
    </row>
    <row r="280" spans="1:3" ht="13.5" customHeight="1">
      <c r="A280" s="108"/>
      <c r="B280" s="109"/>
      <c r="C280" s="109"/>
    </row>
    <row r="281" spans="1:3" ht="13.5" customHeight="1">
      <c r="A281" s="108"/>
      <c r="B281" s="109"/>
      <c r="C281" s="109"/>
    </row>
    <row r="282" spans="1:3" ht="13.5" customHeight="1">
      <c r="A282" s="108"/>
      <c r="B282" s="109"/>
      <c r="C282" s="109"/>
    </row>
    <row r="283" spans="1:3" ht="13.5" customHeight="1">
      <c r="A283" s="108"/>
      <c r="B283" s="109"/>
      <c r="C283" s="109"/>
    </row>
    <row r="284" spans="1:3" ht="13.5" customHeight="1">
      <c r="A284" s="108"/>
      <c r="B284" s="109"/>
      <c r="C284" s="109"/>
    </row>
    <row r="285" spans="1:3" ht="13.5" customHeight="1">
      <c r="A285" s="108"/>
      <c r="B285" s="109"/>
      <c r="C285" s="109"/>
    </row>
    <row r="286" spans="1:3" ht="13.5" customHeight="1">
      <c r="A286" s="108"/>
      <c r="B286" s="109"/>
      <c r="C286" s="109"/>
    </row>
    <row r="287" spans="1:3" ht="13.5" customHeight="1">
      <c r="A287" s="108"/>
      <c r="B287" s="109"/>
      <c r="C287" s="109"/>
    </row>
    <row r="288" spans="1:3" ht="13.5" customHeight="1">
      <c r="A288" s="108"/>
      <c r="B288" s="109"/>
      <c r="C288" s="109"/>
    </row>
    <row r="289" spans="1:3" ht="13.5" customHeight="1">
      <c r="A289" s="108"/>
      <c r="B289" s="109"/>
      <c r="C289" s="109"/>
    </row>
    <row r="290" spans="1:3" ht="13.5" customHeight="1">
      <c r="A290" s="108"/>
      <c r="B290" s="109"/>
      <c r="C290" s="109"/>
    </row>
    <row r="291" spans="1:3" ht="13.5" customHeight="1">
      <c r="A291" s="108"/>
      <c r="B291" s="109"/>
      <c r="C291" s="109"/>
    </row>
    <row r="292" spans="1:3" ht="13.5" customHeight="1">
      <c r="A292" s="108"/>
      <c r="B292" s="109"/>
      <c r="C292" s="109"/>
    </row>
    <row r="293" spans="1:3" ht="13.5" customHeight="1">
      <c r="A293" s="108"/>
      <c r="B293" s="109"/>
      <c r="C293" s="109"/>
    </row>
    <row r="294" spans="1:3" ht="13.5" customHeight="1">
      <c r="A294" s="108"/>
      <c r="B294" s="109"/>
      <c r="C294" s="109"/>
    </row>
    <row r="295" spans="1:3" ht="13.5" customHeight="1">
      <c r="A295" s="108"/>
      <c r="B295" s="109"/>
      <c r="C295" s="109"/>
    </row>
    <row r="296" spans="1:3" ht="13.5" customHeight="1">
      <c r="A296" s="108"/>
      <c r="B296" s="109"/>
      <c r="C296" s="109"/>
    </row>
    <row r="297" spans="1:3" ht="13.5" customHeight="1">
      <c r="A297" s="108"/>
      <c r="B297" s="109"/>
      <c r="C297" s="109"/>
    </row>
    <row r="298" spans="1:3" ht="13.5" customHeight="1">
      <c r="A298" s="108"/>
      <c r="B298" s="109"/>
      <c r="C298" s="109"/>
    </row>
    <row r="299" spans="1:3" ht="13.5" customHeight="1">
      <c r="A299" s="108"/>
      <c r="B299" s="109"/>
      <c r="C299" s="109"/>
    </row>
    <row r="300" spans="1:3" ht="13.5" customHeight="1">
      <c r="A300" s="108"/>
      <c r="B300" s="109"/>
      <c r="C300" s="109"/>
    </row>
    <row r="301" spans="1:3" ht="13.5" customHeight="1">
      <c r="A301" s="108"/>
      <c r="B301" s="109"/>
      <c r="C301" s="109"/>
    </row>
    <row r="302" spans="1:3" ht="13.5" customHeight="1">
      <c r="A302" s="108"/>
      <c r="B302" s="109"/>
      <c r="C302" s="109"/>
    </row>
    <row r="303" spans="1:3" ht="13.5" customHeight="1">
      <c r="A303" s="108"/>
      <c r="B303" s="109"/>
      <c r="C303" s="109"/>
    </row>
    <row r="304" spans="1:3" ht="13.5" customHeight="1">
      <c r="A304" s="108"/>
      <c r="B304" s="109"/>
      <c r="C304" s="109"/>
    </row>
    <row r="305" spans="1:3" ht="13.5" customHeight="1">
      <c r="A305" s="108"/>
      <c r="B305" s="109"/>
      <c r="C305" s="109"/>
    </row>
    <row r="306" spans="1:3" ht="13.5" customHeight="1">
      <c r="A306" s="108"/>
      <c r="B306" s="109"/>
      <c r="C306" s="109"/>
    </row>
    <row r="307" spans="1:3" ht="13.5" customHeight="1">
      <c r="A307" s="108"/>
      <c r="B307" s="109"/>
      <c r="C307" s="109"/>
    </row>
    <row r="308" spans="1:3" ht="13.5" customHeight="1">
      <c r="A308" s="108"/>
      <c r="B308" s="109"/>
      <c r="C308" s="109"/>
    </row>
    <row r="309" spans="1:3" ht="13.5" customHeight="1">
      <c r="A309" s="108"/>
      <c r="B309" s="109"/>
      <c r="C309" s="109"/>
    </row>
    <row r="310" spans="1:3" ht="13.5" customHeight="1">
      <c r="A310" s="108"/>
      <c r="B310" s="109"/>
      <c r="C310" s="109"/>
    </row>
    <row r="311" spans="1:3" ht="13.5" customHeight="1">
      <c r="A311" s="108"/>
      <c r="B311" s="109"/>
      <c r="C311" s="109"/>
    </row>
    <row r="312" spans="1:3" ht="13.5" customHeight="1">
      <c r="A312" s="108"/>
      <c r="B312" s="109"/>
      <c r="C312" s="109"/>
    </row>
    <row r="313" spans="1:3" ht="13.5" customHeight="1">
      <c r="A313" s="108"/>
      <c r="B313" s="109"/>
      <c r="C313" s="109"/>
    </row>
    <row r="314" spans="1:3" ht="13.5" customHeight="1">
      <c r="A314" s="108"/>
      <c r="B314" s="109"/>
      <c r="C314" s="109"/>
    </row>
    <row r="315" spans="1:3" ht="13.5" customHeight="1">
      <c r="A315" s="108"/>
      <c r="B315" s="109"/>
      <c r="C315" s="109"/>
    </row>
    <row r="316" spans="1:3" ht="13.5" customHeight="1">
      <c r="A316" s="108"/>
      <c r="B316" s="109"/>
      <c r="C316" s="109"/>
    </row>
    <row r="317" spans="1:3" ht="13.5" customHeight="1">
      <c r="A317" s="108"/>
      <c r="B317" s="109"/>
      <c r="C317" s="109"/>
    </row>
    <row r="318" spans="1:3" ht="13.5" customHeight="1">
      <c r="A318" s="108"/>
      <c r="B318" s="109"/>
      <c r="C318" s="109"/>
    </row>
    <row r="319" spans="1:3" ht="13.5" customHeight="1">
      <c r="A319" s="108"/>
      <c r="B319" s="109"/>
      <c r="C319" s="109"/>
    </row>
    <row r="320" spans="1:3" ht="13.5" customHeight="1">
      <c r="A320" s="108"/>
      <c r="B320" s="109"/>
      <c r="C320" s="109"/>
    </row>
    <row r="321" spans="1:3" ht="13.5" customHeight="1">
      <c r="A321" s="108"/>
      <c r="B321" s="109"/>
      <c r="C321" s="109"/>
    </row>
    <row r="322" spans="1:3" ht="13.5" customHeight="1">
      <c r="A322" s="108"/>
      <c r="B322" s="109"/>
      <c r="C322" s="109"/>
    </row>
    <row r="323" spans="1:3" ht="13.5" customHeight="1">
      <c r="A323" s="108"/>
      <c r="B323" s="109"/>
      <c r="C323" s="109"/>
    </row>
    <row r="324" spans="1:3" ht="13.5" customHeight="1">
      <c r="A324" s="108"/>
      <c r="B324" s="109"/>
      <c r="C324" s="109"/>
    </row>
    <row r="325" spans="1:3" ht="13.5" customHeight="1">
      <c r="A325" s="108"/>
      <c r="B325" s="109"/>
      <c r="C325" s="109"/>
    </row>
    <row r="326" spans="1:3" ht="13.5" customHeight="1">
      <c r="A326" s="108"/>
      <c r="B326" s="109"/>
      <c r="C326" s="109"/>
    </row>
    <row r="327" spans="1:3" ht="13.5" customHeight="1">
      <c r="A327" s="108"/>
      <c r="B327" s="109"/>
      <c r="C327" s="109"/>
    </row>
    <row r="328" spans="1:3" ht="13.5" customHeight="1">
      <c r="A328" s="108"/>
      <c r="B328" s="109"/>
      <c r="C328" s="109"/>
    </row>
    <row r="329" spans="1:3" ht="13.5" customHeight="1">
      <c r="A329" s="108"/>
      <c r="B329" s="109"/>
      <c r="C329" s="109"/>
    </row>
    <row r="330" spans="1:3" ht="13.5" customHeight="1">
      <c r="A330" s="108"/>
      <c r="B330" s="109"/>
      <c r="C330" s="109"/>
    </row>
    <row r="331" spans="1:3" ht="13.5" customHeight="1">
      <c r="A331" s="108"/>
      <c r="B331" s="109"/>
      <c r="C331" s="109"/>
    </row>
    <row r="332" spans="1:3" ht="13.5" customHeight="1">
      <c r="A332" s="108"/>
      <c r="B332" s="109"/>
      <c r="C332" s="109"/>
    </row>
    <row r="333" spans="1:3" ht="13.5" customHeight="1">
      <c r="A333" s="108"/>
      <c r="B333" s="109"/>
      <c r="C333" s="109"/>
    </row>
    <row r="334" spans="1:3" ht="13.5" customHeight="1">
      <c r="A334" s="108"/>
      <c r="B334" s="109"/>
      <c r="C334" s="109"/>
    </row>
    <row r="335" spans="1:3" ht="13.5" customHeight="1">
      <c r="A335" s="108"/>
      <c r="B335" s="109"/>
      <c r="C335" s="109"/>
    </row>
    <row r="336" spans="1:3" ht="13.5" customHeight="1">
      <c r="A336" s="108"/>
      <c r="B336" s="109"/>
      <c r="C336" s="109"/>
    </row>
    <row r="337" spans="1:3" ht="13.5" customHeight="1">
      <c r="A337" s="108"/>
      <c r="B337" s="109"/>
      <c r="C337" s="109"/>
    </row>
    <row r="338" spans="1:3" ht="13.5" customHeight="1">
      <c r="A338" s="108"/>
      <c r="B338" s="109"/>
      <c r="C338" s="109"/>
    </row>
    <row r="339" spans="1:3" ht="13.5" customHeight="1">
      <c r="A339" s="108"/>
      <c r="B339" s="109"/>
      <c r="C339" s="109"/>
    </row>
    <row r="340" spans="1:3" ht="13.5" customHeight="1">
      <c r="A340" s="108"/>
      <c r="B340" s="109"/>
      <c r="C340" s="109"/>
    </row>
    <row r="341" spans="1:3" ht="13.5" customHeight="1">
      <c r="A341" s="108"/>
      <c r="B341" s="109"/>
      <c r="C341" s="109"/>
    </row>
    <row r="342" spans="1:3" ht="13.5" customHeight="1">
      <c r="A342" s="108"/>
      <c r="B342" s="109"/>
      <c r="C342" s="109"/>
    </row>
    <row r="343" spans="1:3" ht="13.5" customHeight="1">
      <c r="A343" s="108"/>
      <c r="B343" s="109"/>
      <c r="C343" s="109"/>
    </row>
    <row r="344" spans="1:3" ht="13.5" customHeight="1">
      <c r="A344" s="108"/>
      <c r="B344" s="109"/>
      <c r="C344" s="109"/>
    </row>
    <row r="345" spans="1:3" ht="13.5" customHeight="1">
      <c r="A345" s="108"/>
      <c r="B345" s="109"/>
      <c r="C345" s="109"/>
    </row>
    <row r="346" spans="1:3" ht="13.5" customHeight="1">
      <c r="A346" s="108"/>
      <c r="B346" s="109"/>
      <c r="C346" s="109"/>
    </row>
    <row r="347" spans="1:3" ht="13.5" customHeight="1">
      <c r="A347" s="108"/>
      <c r="B347" s="109"/>
      <c r="C347" s="109"/>
    </row>
    <row r="348" spans="1:3" ht="13.5" customHeight="1">
      <c r="A348" s="108"/>
      <c r="B348" s="109"/>
      <c r="C348" s="109"/>
    </row>
    <row r="349" spans="1:3" ht="13.5" customHeight="1">
      <c r="A349" s="108"/>
      <c r="B349" s="109"/>
      <c r="C349" s="109"/>
    </row>
    <row r="350" spans="1:3" ht="13.5" customHeight="1">
      <c r="A350" s="108"/>
      <c r="B350" s="109"/>
      <c r="C350" s="109"/>
    </row>
    <row r="351" spans="1:3" ht="13.5" customHeight="1">
      <c r="A351" s="108"/>
      <c r="B351" s="109"/>
      <c r="C351" s="109"/>
    </row>
    <row r="352" spans="1:3" ht="13.5" customHeight="1">
      <c r="A352" s="108"/>
      <c r="B352" s="109"/>
      <c r="C352" s="109"/>
    </row>
    <row r="353" spans="1:3" ht="13.5" customHeight="1">
      <c r="A353" s="108"/>
      <c r="B353" s="109"/>
      <c r="C353" s="109"/>
    </row>
    <row r="354" spans="1:3" ht="13.5" customHeight="1">
      <c r="A354" s="108"/>
      <c r="B354" s="109"/>
      <c r="C354" s="109"/>
    </row>
    <row r="355" spans="1:3" ht="13.5" customHeight="1">
      <c r="A355" s="108"/>
      <c r="B355" s="109"/>
      <c r="C355" s="109"/>
    </row>
    <row r="356" spans="1:3" ht="13.5" customHeight="1">
      <c r="A356" s="108"/>
      <c r="B356" s="109"/>
      <c r="C356" s="109"/>
    </row>
    <row r="357" spans="1:3" ht="13.5" customHeight="1">
      <c r="A357" s="108"/>
      <c r="B357" s="109"/>
      <c r="C357" s="109"/>
    </row>
    <row r="358" spans="1:3" ht="13.5" customHeight="1">
      <c r="A358" s="108"/>
      <c r="B358" s="109"/>
      <c r="C358" s="109"/>
    </row>
    <row r="359" spans="1:3" ht="13.5" customHeight="1">
      <c r="A359" s="108"/>
      <c r="B359" s="109"/>
      <c r="C359" s="109"/>
    </row>
    <row r="360" spans="1:3" ht="13.5" customHeight="1">
      <c r="A360" s="108"/>
      <c r="B360" s="109"/>
      <c r="C360" s="109"/>
    </row>
    <row r="361" spans="1:3" ht="13.5" customHeight="1">
      <c r="A361" s="108"/>
      <c r="B361" s="109"/>
      <c r="C361" s="109"/>
    </row>
    <row r="362" spans="1:3" ht="13.5" customHeight="1">
      <c r="A362" s="108"/>
      <c r="B362" s="109"/>
      <c r="C362" s="109"/>
    </row>
    <row r="363" spans="1:3" ht="13.5" customHeight="1">
      <c r="A363" s="108"/>
      <c r="B363" s="109"/>
      <c r="C363" s="109"/>
    </row>
    <row r="364" spans="1:3" ht="13.5" customHeight="1">
      <c r="A364" s="108"/>
      <c r="B364" s="109"/>
      <c r="C364" s="109"/>
    </row>
    <row r="365" spans="1:3" ht="13.5" customHeight="1">
      <c r="A365" s="108"/>
      <c r="B365" s="109"/>
      <c r="C365" s="109"/>
    </row>
    <row r="366" spans="1:3" ht="13.5" customHeight="1">
      <c r="A366" s="108"/>
      <c r="B366" s="109"/>
      <c r="C366" s="109"/>
    </row>
    <row r="367" spans="1:3" ht="13.5" customHeight="1">
      <c r="A367" s="108"/>
      <c r="B367" s="109"/>
      <c r="C367" s="109"/>
    </row>
    <row r="368" spans="1:3" ht="13.5" customHeight="1">
      <c r="A368" s="108"/>
      <c r="B368" s="109"/>
      <c r="C368" s="109"/>
    </row>
    <row r="369" spans="1:3" ht="13.5" customHeight="1">
      <c r="A369" s="108"/>
      <c r="B369" s="109"/>
      <c r="C369" s="109"/>
    </row>
    <row r="370" spans="1:3" ht="13.5" customHeight="1">
      <c r="A370" s="108"/>
      <c r="B370" s="109"/>
      <c r="C370" s="109"/>
    </row>
    <row r="371" spans="1:3" ht="13.5" customHeight="1">
      <c r="A371" s="108"/>
      <c r="B371" s="109"/>
      <c r="C371" s="109"/>
    </row>
    <row r="372" spans="1:3" ht="13.5" customHeight="1">
      <c r="A372" s="108"/>
      <c r="B372" s="109"/>
      <c r="C372" s="109"/>
    </row>
    <row r="373" spans="1:3" ht="13.5" customHeight="1">
      <c r="A373" s="108"/>
      <c r="B373" s="109"/>
      <c r="C373" s="109"/>
    </row>
    <row r="374" spans="1:3" ht="13.5" customHeight="1">
      <c r="A374" s="108"/>
      <c r="B374" s="109"/>
      <c r="C374" s="109"/>
    </row>
    <row r="375" spans="1:3" ht="13.5" customHeight="1">
      <c r="A375" s="108"/>
      <c r="B375" s="109"/>
      <c r="C375" s="109"/>
    </row>
    <row r="376" spans="1:3" ht="13.5" customHeight="1">
      <c r="A376" s="108"/>
      <c r="B376" s="109"/>
      <c r="C376" s="109"/>
    </row>
    <row r="377" spans="1:3" ht="13.5" customHeight="1">
      <c r="A377" s="108"/>
      <c r="B377" s="109"/>
      <c r="C377" s="109"/>
    </row>
    <row r="378" spans="1:3" ht="13.5" customHeight="1">
      <c r="A378" s="108"/>
      <c r="B378" s="109"/>
      <c r="C378" s="109"/>
    </row>
    <row r="379" spans="1:3" ht="13.5" customHeight="1">
      <c r="A379" s="108"/>
      <c r="B379" s="109"/>
      <c r="C379" s="109"/>
    </row>
    <row r="380" spans="1:3" ht="13.5" customHeight="1">
      <c r="A380" s="108"/>
      <c r="B380" s="109"/>
      <c r="C380" s="109"/>
    </row>
    <row r="381" spans="1:3" ht="13.5" customHeight="1">
      <c r="A381" s="108"/>
      <c r="B381" s="109"/>
      <c r="C381" s="109"/>
    </row>
    <row r="382" spans="1:3" ht="13.5" customHeight="1">
      <c r="A382" s="108"/>
      <c r="B382" s="109"/>
      <c r="C382" s="109"/>
    </row>
    <row r="383" spans="1:3" ht="13.5" customHeight="1">
      <c r="A383" s="108"/>
      <c r="B383" s="109"/>
      <c r="C383" s="109"/>
    </row>
    <row r="384" spans="1:3" ht="13.5" customHeight="1">
      <c r="A384" s="108"/>
      <c r="B384" s="109"/>
      <c r="C384" s="109"/>
    </row>
    <row r="385" spans="1:3" ht="13.5" customHeight="1">
      <c r="A385" s="108"/>
      <c r="B385" s="109"/>
      <c r="C385" s="109"/>
    </row>
    <row r="386" spans="1:3" ht="13.5" customHeight="1">
      <c r="A386" s="108"/>
      <c r="B386" s="109"/>
      <c r="C386" s="109"/>
    </row>
    <row r="387" spans="1:3" ht="13.5" customHeight="1">
      <c r="A387" s="108"/>
      <c r="B387" s="109"/>
      <c r="C387" s="109"/>
    </row>
    <row r="388" spans="1:3" ht="13.5" customHeight="1">
      <c r="A388" s="108"/>
      <c r="B388" s="109"/>
      <c r="C388" s="109"/>
    </row>
    <row r="389" spans="1:3" ht="13.5" customHeight="1">
      <c r="A389" s="108"/>
      <c r="B389" s="109"/>
      <c r="C389" s="109"/>
    </row>
    <row r="390" spans="1:3" ht="13.5" customHeight="1">
      <c r="A390" s="108"/>
      <c r="B390" s="109"/>
      <c r="C390" s="109"/>
    </row>
    <row r="391" spans="1:3" ht="13.5" customHeight="1">
      <c r="A391" s="108"/>
      <c r="B391" s="109"/>
      <c r="C391" s="109"/>
    </row>
    <row r="392" spans="1:3" ht="13.5" customHeight="1">
      <c r="A392" s="108"/>
      <c r="B392" s="109"/>
      <c r="C392" s="109"/>
    </row>
    <row r="393" spans="1:3" ht="13.5" customHeight="1">
      <c r="A393" s="108"/>
      <c r="B393" s="109"/>
      <c r="C393" s="109"/>
    </row>
    <row r="394" spans="1:3" ht="13.5" customHeight="1">
      <c r="A394" s="108"/>
      <c r="B394" s="109"/>
      <c r="C394" s="109"/>
    </row>
    <row r="395" spans="1:3" ht="13.5" customHeight="1">
      <c r="A395" s="108"/>
      <c r="B395" s="109"/>
      <c r="C395" s="109"/>
    </row>
    <row r="396" spans="1:3" ht="13.5" customHeight="1">
      <c r="A396" s="108"/>
      <c r="B396" s="109"/>
      <c r="C396" s="109"/>
    </row>
    <row r="397" spans="1:3" ht="13.5" customHeight="1">
      <c r="A397" s="108"/>
      <c r="B397" s="109"/>
      <c r="C397" s="109"/>
    </row>
    <row r="398" spans="1:3" ht="13.5" customHeight="1">
      <c r="A398" s="108"/>
      <c r="B398" s="109"/>
      <c r="C398" s="109"/>
    </row>
    <row r="399" spans="1:3" ht="13.5" customHeight="1">
      <c r="A399" s="108"/>
      <c r="B399" s="109"/>
      <c r="C399" s="109"/>
    </row>
    <row r="400" spans="1:3" ht="13.5" customHeight="1">
      <c r="A400" s="108"/>
      <c r="B400" s="109"/>
      <c r="C400" s="109"/>
    </row>
    <row r="401" spans="1:3" ht="13.5" customHeight="1">
      <c r="A401" s="108"/>
      <c r="B401" s="109"/>
      <c r="C401" s="109"/>
    </row>
    <row r="402" spans="1:3" ht="13.5" customHeight="1">
      <c r="A402" s="108"/>
      <c r="B402" s="109"/>
      <c r="C402" s="109"/>
    </row>
    <row r="403" spans="1:3" ht="13.5" customHeight="1">
      <c r="A403" s="108"/>
      <c r="B403" s="109"/>
      <c r="C403" s="109"/>
    </row>
    <row r="404" spans="1:3" ht="13.5" customHeight="1">
      <c r="A404" s="108"/>
      <c r="B404" s="109"/>
      <c r="C404" s="109"/>
    </row>
    <row r="405" spans="1:3" ht="13.5" customHeight="1">
      <c r="A405" s="108"/>
      <c r="B405" s="109"/>
      <c r="C405" s="109"/>
    </row>
    <row r="406" spans="1:3" ht="13.5" customHeight="1">
      <c r="A406" s="108"/>
      <c r="B406" s="109"/>
      <c r="C406" s="109"/>
    </row>
    <row r="407" spans="1:3" ht="13.5" customHeight="1">
      <c r="A407" s="108"/>
      <c r="B407" s="109"/>
      <c r="C407" s="109"/>
    </row>
    <row r="408" spans="1:3" ht="13.5" customHeight="1">
      <c r="A408" s="108"/>
      <c r="B408" s="109"/>
      <c r="C408" s="109"/>
    </row>
    <row r="409" spans="1:3" ht="13.5" customHeight="1">
      <c r="A409" s="108"/>
      <c r="B409" s="109"/>
      <c r="C409" s="109"/>
    </row>
    <row r="410" spans="1:3" ht="13.5" customHeight="1">
      <c r="A410" s="108"/>
      <c r="B410" s="109"/>
      <c r="C410" s="109"/>
    </row>
    <row r="411" spans="1:3" ht="13.5" customHeight="1">
      <c r="A411" s="108"/>
      <c r="B411" s="109"/>
      <c r="C411" s="109"/>
    </row>
    <row r="412" spans="1:3" ht="13.5" customHeight="1">
      <c r="A412" s="108"/>
      <c r="B412" s="109"/>
      <c r="C412" s="109"/>
    </row>
    <row r="413" spans="1:3" ht="13.5" customHeight="1">
      <c r="A413" s="108"/>
      <c r="B413" s="109"/>
      <c r="C413" s="109"/>
    </row>
    <row r="414" spans="1:3" ht="13.5" customHeight="1">
      <c r="A414" s="108"/>
      <c r="B414" s="109"/>
      <c r="C414" s="109"/>
    </row>
    <row r="415" spans="1:3" ht="13.5" customHeight="1">
      <c r="A415" s="108"/>
      <c r="B415" s="109"/>
      <c r="C415" s="109"/>
    </row>
    <row r="416" spans="1:3" ht="13.5" customHeight="1">
      <c r="A416" s="108"/>
      <c r="B416" s="109"/>
      <c r="C416" s="109"/>
    </row>
    <row r="417" spans="1:3" ht="13.5" customHeight="1">
      <c r="A417" s="108"/>
      <c r="B417" s="109"/>
      <c r="C417" s="109"/>
    </row>
    <row r="418" spans="1:3" ht="13.5" customHeight="1">
      <c r="A418" s="108"/>
      <c r="B418" s="109"/>
      <c r="C418" s="109"/>
    </row>
    <row r="419" spans="1:3" ht="13.5" customHeight="1">
      <c r="A419" s="108"/>
      <c r="B419" s="109"/>
      <c r="C419" s="109"/>
    </row>
    <row r="420" spans="1:3" ht="13.5" customHeight="1">
      <c r="A420" s="108"/>
      <c r="B420" s="109"/>
      <c r="C420" s="109"/>
    </row>
    <row r="421" spans="1:3" ht="13.5" customHeight="1">
      <c r="A421" s="108"/>
      <c r="B421" s="109"/>
      <c r="C421" s="109"/>
    </row>
    <row r="422" spans="1:3" ht="13.5" customHeight="1">
      <c r="A422" s="108"/>
      <c r="B422" s="109"/>
      <c r="C422" s="109"/>
    </row>
    <row r="423" spans="1:3" ht="13.5" customHeight="1">
      <c r="A423" s="108"/>
      <c r="B423" s="109"/>
      <c r="C423" s="109"/>
    </row>
    <row r="424" spans="1:3" ht="13.5" customHeight="1">
      <c r="A424" s="108"/>
      <c r="B424" s="109"/>
      <c r="C424" s="109"/>
    </row>
    <row r="425" spans="1:3" ht="13.5" customHeight="1">
      <c r="A425" s="108"/>
      <c r="B425" s="109"/>
      <c r="C425" s="109"/>
    </row>
    <row r="426" spans="1:3" ht="13.5" customHeight="1">
      <c r="A426" s="108"/>
      <c r="B426" s="109"/>
      <c r="C426" s="109"/>
    </row>
    <row r="427" spans="1:3" ht="13.5" customHeight="1">
      <c r="A427" s="108"/>
      <c r="B427" s="109"/>
      <c r="C427" s="109"/>
    </row>
    <row r="428" spans="1:3" ht="13.5" customHeight="1">
      <c r="A428" s="108"/>
      <c r="B428" s="109"/>
      <c r="C428" s="109"/>
    </row>
    <row r="429" spans="1:3" ht="13.5" customHeight="1">
      <c r="A429" s="108"/>
      <c r="B429" s="109"/>
      <c r="C429" s="109"/>
    </row>
    <row r="430" spans="1:3" ht="13.5" customHeight="1">
      <c r="A430" s="108"/>
      <c r="B430" s="109"/>
      <c r="C430" s="109"/>
    </row>
    <row r="431" spans="1:3" ht="13.5" customHeight="1">
      <c r="A431" s="108"/>
      <c r="B431" s="109"/>
      <c r="C431" s="109"/>
    </row>
    <row r="432" spans="1:3" ht="13.5" customHeight="1">
      <c r="A432" s="108"/>
      <c r="B432" s="109"/>
      <c r="C432" s="109"/>
    </row>
    <row r="433" spans="1:3" ht="13.5" customHeight="1">
      <c r="A433" s="108"/>
      <c r="B433" s="109"/>
      <c r="C433" s="109"/>
    </row>
    <row r="434" spans="1:3" ht="13.5" customHeight="1">
      <c r="A434" s="108"/>
      <c r="B434" s="109"/>
      <c r="C434" s="109"/>
    </row>
    <row r="435" spans="1:3" ht="13.5" customHeight="1">
      <c r="A435" s="108"/>
      <c r="B435" s="109"/>
      <c r="C435" s="109"/>
    </row>
    <row r="436" spans="1:3" ht="13.5" customHeight="1">
      <c r="A436" s="108"/>
      <c r="B436" s="109"/>
      <c r="C436" s="109"/>
    </row>
    <row r="437" spans="1:3" ht="13.5" customHeight="1">
      <c r="A437" s="108"/>
      <c r="B437" s="109"/>
      <c r="C437" s="109"/>
    </row>
    <row r="438" spans="1:3" ht="13.5" customHeight="1">
      <c r="A438" s="108"/>
      <c r="B438" s="109"/>
      <c r="C438" s="109"/>
    </row>
    <row r="439" spans="1:3" ht="13.5" customHeight="1">
      <c r="A439" s="108"/>
      <c r="B439" s="109"/>
      <c r="C439" s="109"/>
    </row>
    <row r="440" spans="1:3" ht="13.5" customHeight="1">
      <c r="A440" s="108"/>
      <c r="B440" s="109"/>
      <c r="C440" s="109"/>
    </row>
    <row r="441" spans="1:3" ht="13.5" customHeight="1">
      <c r="A441" s="108"/>
      <c r="B441" s="109"/>
      <c r="C441" s="109"/>
    </row>
    <row r="442" spans="1:3" ht="13.5" customHeight="1">
      <c r="A442" s="108"/>
      <c r="B442" s="109"/>
      <c r="C442" s="109"/>
    </row>
    <row r="443" spans="1:3" ht="13.5" customHeight="1">
      <c r="A443" s="108"/>
      <c r="B443" s="109"/>
      <c r="C443" s="109"/>
    </row>
    <row r="444" spans="1:3" ht="13.5" customHeight="1">
      <c r="A444" s="108"/>
      <c r="B444" s="109"/>
      <c r="C444" s="109"/>
    </row>
    <row r="445" spans="1:3" ht="13.5" customHeight="1">
      <c r="A445" s="108"/>
      <c r="B445" s="109"/>
      <c r="C445" s="109"/>
    </row>
    <row r="446" spans="1:3" ht="13.5" customHeight="1">
      <c r="A446" s="108"/>
      <c r="B446" s="109"/>
      <c r="C446" s="109"/>
    </row>
    <row r="447" spans="1:3" ht="13.5" customHeight="1">
      <c r="A447" s="108"/>
      <c r="B447" s="109"/>
      <c r="C447" s="109"/>
    </row>
    <row r="448" spans="1:3" ht="13.5" customHeight="1">
      <c r="A448" s="108"/>
      <c r="B448" s="109"/>
      <c r="C448" s="109"/>
    </row>
    <row r="449" spans="1:3" ht="13.5" customHeight="1">
      <c r="A449" s="108"/>
      <c r="B449" s="109"/>
      <c r="C449" s="109"/>
    </row>
    <row r="450" spans="1:3" ht="13.5" customHeight="1">
      <c r="A450" s="108"/>
      <c r="B450" s="109"/>
      <c r="C450" s="109"/>
    </row>
    <row r="451" spans="1:3" ht="13.5" customHeight="1">
      <c r="A451" s="108"/>
      <c r="B451" s="109"/>
      <c r="C451" s="109"/>
    </row>
    <row r="452" spans="1:3" ht="13.5" customHeight="1">
      <c r="A452" s="108"/>
      <c r="B452" s="109"/>
      <c r="C452" s="109"/>
    </row>
    <row r="453" spans="1:3" ht="13.5" customHeight="1">
      <c r="A453" s="108"/>
      <c r="B453" s="109"/>
      <c r="C453" s="109"/>
    </row>
    <row r="454" spans="1:3" ht="13.5" customHeight="1">
      <c r="A454" s="108"/>
      <c r="B454" s="109"/>
      <c r="C454" s="109"/>
    </row>
    <row r="455" spans="1:3" ht="13.5" customHeight="1">
      <c r="A455" s="108"/>
      <c r="B455" s="109"/>
      <c r="C455" s="109"/>
    </row>
    <row r="456" spans="1:3" ht="13.5" customHeight="1">
      <c r="A456" s="108"/>
      <c r="B456" s="109"/>
      <c r="C456" s="109"/>
    </row>
    <row r="457" spans="1:3" ht="13.5" customHeight="1">
      <c r="A457" s="108"/>
      <c r="B457" s="109"/>
      <c r="C457" s="109"/>
    </row>
    <row r="458" spans="1:3" ht="13.5" customHeight="1">
      <c r="A458" s="108"/>
      <c r="B458" s="109"/>
      <c r="C458" s="109"/>
    </row>
    <row r="459" spans="1:3" ht="13.5" customHeight="1">
      <c r="A459" s="108"/>
      <c r="B459" s="109"/>
      <c r="C459" s="109"/>
    </row>
    <row r="460" spans="1:3" ht="13.5" customHeight="1">
      <c r="A460" s="108"/>
      <c r="B460" s="109"/>
      <c r="C460" s="109"/>
    </row>
    <row r="461" spans="1:3" ht="13.5" customHeight="1">
      <c r="A461" s="108"/>
      <c r="B461" s="109"/>
      <c r="C461" s="109"/>
    </row>
    <row r="462" spans="1:3" ht="13.5" customHeight="1">
      <c r="A462" s="108"/>
      <c r="B462" s="109"/>
      <c r="C462" s="109"/>
    </row>
    <row r="463" spans="1:3" ht="13.5" customHeight="1">
      <c r="A463" s="108"/>
      <c r="B463" s="109"/>
      <c r="C463" s="109"/>
    </row>
    <row r="464" spans="1:3" ht="13.5" customHeight="1">
      <c r="A464" s="108"/>
      <c r="B464" s="109"/>
      <c r="C464" s="109"/>
    </row>
    <row r="465" spans="1:3" ht="13.5" customHeight="1">
      <c r="A465" s="108"/>
      <c r="B465" s="109"/>
      <c r="C465" s="109"/>
    </row>
    <row r="466" spans="1:3" ht="13.5" customHeight="1">
      <c r="A466" s="108"/>
      <c r="B466" s="109"/>
      <c r="C466" s="109"/>
    </row>
    <row r="467" spans="1:3" ht="13.5" customHeight="1">
      <c r="A467" s="108"/>
      <c r="B467" s="109"/>
      <c r="C467" s="109"/>
    </row>
    <row r="468" spans="1:3" ht="13.5" customHeight="1">
      <c r="A468" s="108"/>
      <c r="B468" s="109"/>
      <c r="C468" s="109"/>
    </row>
    <row r="469" spans="1:3" ht="13.5" customHeight="1">
      <c r="A469" s="108"/>
      <c r="B469" s="109"/>
      <c r="C469" s="109"/>
    </row>
    <row r="470" spans="1:3" ht="13.5" customHeight="1">
      <c r="A470" s="108"/>
      <c r="B470" s="109"/>
      <c r="C470" s="109"/>
    </row>
    <row r="471" spans="1:3" ht="13.5" customHeight="1">
      <c r="A471" s="108"/>
      <c r="B471" s="109"/>
      <c r="C471" s="109"/>
    </row>
    <row r="472" spans="1:3" ht="13.5" customHeight="1">
      <c r="A472" s="108"/>
      <c r="B472" s="109"/>
      <c r="C472" s="109"/>
    </row>
    <row r="473" spans="1:3" ht="13.5" customHeight="1">
      <c r="A473" s="108"/>
      <c r="B473" s="109"/>
      <c r="C473" s="109"/>
    </row>
    <row r="474" spans="1:3" ht="13.5" customHeight="1">
      <c r="A474" s="108"/>
      <c r="B474" s="109"/>
      <c r="C474" s="109"/>
    </row>
    <row r="475" spans="1:3" ht="13.5" customHeight="1">
      <c r="A475" s="108"/>
      <c r="B475" s="109"/>
      <c r="C475" s="109"/>
    </row>
    <row r="476" spans="1:3" ht="13.5" customHeight="1">
      <c r="A476" s="108"/>
      <c r="B476" s="109"/>
      <c r="C476" s="109"/>
    </row>
    <row r="477" spans="1:3" ht="13.5" customHeight="1">
      <c r="A477" s="108"/>
      <c r="B477" s="109"/>
      <c r="C477" s="109"/>
    </row>
    <row r="478" spans="1:3" ht="13.5" customHeight="1">
      <c r="A478" s="108"/>
      <c r="B478" s="109"/>
      <c r="C478" s="109"/>
    </row>
    <row r="479" spans="1:3" ht="13.5" customHeight="1">
      <c r="A479" s="108"/>
      <c r="B479" s="109"/>
      <c r="C479" s="109"/>
    </row>
    <row r="480" spans="1:3" ht="13.5" customHeight="1">
      <c r="A480" s="108"/>
      <c r="B480" s="109"/>
      <c r="C480" s="109"/>
    </row>
    <row r="481" spans="1:3" ht="13.5" customHeight="1">
      <c r="A481" s="108"/>
      <c r="B481" s="109"/>
      <c r="C481" s="109"/>
    </row>
    <row r="482" spans="1:3" ht="13.5" customHeight="1">
      <c r="A482" s="108"/>
      <c r="B482" s="109"/>
      <c r="C482" s="109"/>
    </row>
    <row r="483" spans="1:3" ht="13.5" customHeight="1">
      <c r="A483" s="108"/>
      <c r="B483" s="109"/>
      <c r="C483" s="109"/>
    </row>
    <row r="484" spans="1:3" ht="13.5" customHeight="1">
      <c r="A484" s="108"/>
      <c r="B484" s="109"/>
      <c r="C484" s="109"/>
    </row>
    <row r="485" spans="1:3" ht="13.5" customHeight="1">
      <c r="A485" s="108"/>
      <c r="B485" s="109"/>
      <c r="C485" s="109"/>
    </row>
    <row r="486" spans="1:3" ht="13.5" customHeight="1">
      <c r="A486" s="108"/>
      <c r="B486" s="109"/>
      <c r="C486" s="109"/>
    </row>
    <row r="487" spans="1:3" ht="13.5" customHeight="1">
      <c r="A487" s="108"/>
      <c r="B487" s="109"/>
      <c r="C487" s="109"/>
    </row>
    <row r="488" spans="1:3" ht="13.5" customHeight="1">
      <c r="A488" s="108"/>
      <c r="B488" s="109"/>
      <c r="C488" s="109"/>
    </row>
    <row r="489" spans="1:3" ht="13.5" customHeight="1">
      <c r="A489" s="108"/>
      <c r="B489" s="109"/>
      <c r="C489" s="109"/>
    </row>
    <row r="490" spans="1:3" ht="13.5" customHeight="1">
      <c r="A490" s="108"/>
      <c r="B490" s="109"/>
      <c r="C490" s="109"/>
    </row>
    <row r="491" spans="1:3" ht="13.5" customHeight="1">
      <c r="A491" s="108"/>
      <c r="B491" s="109"/>
      <c r="C491" s="109"/>
    </row>
    <row r="492" spans="1:3" ht="13.5" customHeight="1">
      <c r="A492" s="108"/>
      <c r="B492" s="109"/>
      <c r="C492" s="109"/>
    </row>
    <row r="493" spans="1:3" ht="13.5" customHeight="1">
      <c r="A493" s="108"/>
      <c r="B493" s="109"/>
      <c r="C493" s="109"/>
    </row>
    <row r="494" spans="1:3" ht="13.5" customHeight="1">
      <c r="A494" s="108"/>
      <c r="B494" s="109"/>
      <c r="C494" s="109"/>
    </row>
    <row r="495" spans="1:3" ht="13.5" customHeight="1">
      <c r="A495" s="108"/>
      <c r="B495" s="109"/>
      <c r="C495" s="109"/>
    </row>
    <row r="496" spans="1:3" ht="13.5" customHeight="1">
      <c r="A496" s="108"/>
      <c r="B496" s="109"/>
      <c r="C496" s="109"/>
    </row>
    <row r="497" spans="1:3" ht="13.5" customHeight="1">
      <c r="A497" s="108"/>
      <c r="B497" s="109"/>
      <c r="C497" s="109"/>
    </row>
    <row r="498" spans="1:3" ht="13.5" customHeight="1">
      <c r="A498" s="108"/>
      <c r="B498" s="109"/>
      <c r="C498" s="109"/>
    </row>
    <row r="499" spans="1:3" ht="13.5" customHeight="1">
      <c r="A499" s="108"/>
      <c r="B499" s="109"/>
      <c r="C499" s="109"/>
    </row>
    <row r="500" spans="1:3" ht="13.5" customHeight="1">
      <c r="A500" s="108"/>
      <c r="B500" s="109"/>
      <c r="C500" s="109"/>
    </row>
    <row r="501" spans="1:3" ht="13.5" customHeight="1">
      <c r="A501" s="108"/>
      <c r="B501" s="109"/>
      <c r="C501" s="109"/>
    </row>
    <row r="502" spans="1:3" ht="13.5" customHeight="1">
      <c r="A502" s="108"/>
      <c r="B502" s="109"/>
      <c r="C502" s="109"/>
    </row>
    <row r="503" spans="1:3" ht="13.5" customHeight="1">
      <c r="A503" s="108"/>
      <c r="B503" s="109"/>
      <c r="C503" s="109"/>
    </row>
    <row r="504" spans="1:3" ht="13.5" customHeight="1">
      <c r="A504" s="108"/>
      <c r="B504" s="109"/>
      <c r="C504" s="109"/>
    </row>
    <row r="505" spans="1:3" ht="13.5" customHeight="1">
      <c r="A505" s="108"/>
      <c r="B505" s="109"/>
      <c r="C505" s="109"/>
    </row>
    <row r="506" spans="1:3" ht="13.5" customHeight="1">
      <c r="A506" s="108"/>
      <c r="B506" s="109"/>
      <c r="C506" s="109"/>
    </row>
    <row r="507" spans="1:3" ht="13.5" customHeight="1">
      <c r="A507" s="108"/>
      <c r="B507" s="109"/>
      <c r="C507" s="109"/>
    </row>
    <row r="508" spans="1:3" ht="13.5" customHeight="1">
      <c r="A508" s="108"/>
      <c r="B508" s="109"/>
      <c r="C508" s="109"/>
    </row>
    <row r="509" spans="1:3" ht="13.5" customHeight="1">
      <c r="A509" s="108"/>
      <c r="B509" s="109"/>
      <c r="C509" s="109"/>
    </row>
    <row r="510" spans="1:3" ht="13.5" customHeight="1">
      <c r="A510" s="108"/>
      <c r="B510" s="109"/>
      <c r="C510" s="109"/>
    </row>
    <row r="511" spans="1:3" ht="13.5" customHeight="1">
      <c r="A511" s="108"/>
      <c r="B511" s="109"/>
      <c r="C511" s="109"/>
    </row>
    <row r="512" spans="1:3" ht="13.5" customHeight="1">
      <c r="A512" s="108"/>
      <c r="B512" s="109"/>
      <c r="C512" s="109"/>
    </row>
    <row r="513" spans="1:3" ht="13.5" customHeight="1">
      <c r="A513" s="108"/>
      <c r="B513" s="109"/>
      <c r="C513" s="109"/>
    </row>
    <row r="514" spans="1:3" ht="13.5" customHeight="1">
      <c r="A514" s="108"/>
      <c r="B514" s="109"/>
      <c r="C514" s="109"/>
    </row>
    <row r="515" spans="1:3" ht="13.5" customHeight="1">
      <c r="A515" s="108"/>
      <c r="B515" s="109"/>
      <c r="C515" s="109"/>
    </row>
    <row r="516" spans="1:3" ht="13.5" customHeight="1">
      <c r="A516" s="108"/>
      <c r="B516" s="109"/>
      <c r="C516" s="109"/>
    </row>
    <row r="517" spans="1:3" ht="13.5" customHeight="1">
      <c r="A517" s="108"/>
      <c r="B517" s="109"/>
      <c r="C517" s="109"/>
    </row>
    <row r="518" spans="1:3" ht="13.5" customHeight="1">
      <c r="A518" s="108"/>
      <c r="B518" s="109"/>
      <c r="C518" s="109"/>
    </row>
    <row r="519" spans="1:3" ht="13.5" customHeight="1">
      <c r="A519" s="108"/>
      <c r="B519" s="109"/>
      <c r="C519" s="109"/>
    </row>
    <row r="520" spans="1:3" ht="13.5" customHeight="1">
      <c r="A520" s="108"/>
      <c r="B520" s="109"/>
      <c r="C520" s="109"/>
    </row>
    <row r="521" spans="1:3" ht="13.5" customHeight="1">
      <c r="A521" s="108"/>
      <c r="B521" s="109"/>
      <c r="C521" s="109"/>
    </row>
    <row r="522" spans="1:3" ht="13.5" customHeight="1">
      <c r="A522" s="108"/>
      <c r="B522" s="109"/>
      <c r="C522" s="109"/>
    </row>
    <row r="523" spans="1:3" ht="13.5" customHeight="1">
      <c r="A523" s="108"/>
      <c r="B523" s="109"/>
      <c r="C523" s="109"/>
    </row>
    <row r="524" spans="1:3" ht="13.5" customHeight="1">
      <c r="A524" s="108"/>
      <c r="B524" s="109"/>
      <c r="C524" s="109"/>
    </row>
    <row r="525" spans="1:3" ht="13.5" customHeight="1">
      <c r="A525" s="108"/>
      <c r="B525" s="109"/>
      <c r="C525" s="109"/>
    </row>
    <row r="526" spans="1:3" ht="13.5" customHeight="1">
      <c r="A526" s="108"/>
      <c r="B526" s="109"/>
      <c r="C526" s="109"/>
    </row>
    <row r="527" spans="1:3" ht="13.5" customHeight="1">
      <c r="A527" s="108"/>
      <c r="B527" s="109"/>
      <c r="C527" s="109"/>
    </row>
    <row r="528" spans="1:3" ht="13.5" customHeight="1">
      <c r="A528" s="108"/>
      <c r="B528" s="109"/>
      <c r="C528" s="109"/>
    </row>
    <row r="529" spans="1:3" ht="13.5" customHeight="1">
      <c r="A529" s="108"/>
      <c r="B529" s="109"/>
      <c r="C529" s="109"/>
    </row>
    <row r="530" spans="1:3" ht="13.5" customHeight="1">
      <c r="A530" s="108"/>
      <c r="B530" s="109"/>
      <c r="C530" s="109"/>
    </row>
    <row r="531" spans="1:3" ht="13.5" customHeight="1">
      <c r="A531" s="108"/>
      <c r="B531" s="109"/>
      <c r="C531" s="109"/>
    </row>
    <row r="532" spans="1:3" ht="13.5" customHeight="1">
      <c r="A532" s="108"/>
      <c r="B532" s="109"/>
      <c r="C532" s="109"/>
    </row>
    <row r="533" spans="1:3" ht="13.5" customHeight="1">
      <c r="A533" s="108"/>
      <c r="B533" s="109"/>
      <c r="C533" s="109"/>
    </row>
    <row r="534" spans="1:3" ht="13.5" customHeight="1">
      <c r="A534" s="108"/>
      <c r="B534" s="109"/>
      <c r="C534" s="109"/>
    </row>
    <row r="535" spans="1:3" ht="13.5" customHeight="1">
      <c r="A535" s="108"/>
      <c r="B535" s="109"/>
      <c r="C535" s="109"/>
    </row>
    <row r="536" spans="1:3" ht="13.5" customHeight="1">
      <c r="A536" s="108"/>
      <c r="B536" s="109"/>
      <c r="C536" s="109"/>
    </row>
    <row r="537" spans="1:3" ht="13.5" customHeight="1">
      <c r="A537" s="108"/>
      <c r="B537" s="109"/>
      <c r="C537" s="109"/>
    </row>
    <row r="538" spans="1:3" ht="13.5" customHeight="1">
      <c r="A538" s="108"/>
      <c r="B538" s="109"/>
      <c r="C538" s="109"/>
    </row>
    <row r="539" spans="1:3" ht="13.5" customHeight="1">
      <c r="A539" s="108"/>
      <c r="B539" s="109"/>
      <c r="C539" s="109"/>
    </row>
    <row r="540" spans="1:3" ht="13.5" customHeight="1">
      <c r="A540" s="108"/>
      <c r="B540" s="109"/>
      <c r="C540" s="109"/>
    </row>
    <row r="541" spans="1:3" ht="13.5" customHeight="1">
      <c r="A541" s="108"/>
      <c r="B541" s="109"/>
      <c r="C541" s="109"/>
    </row>
    <row r="542" spans="1:3" ht="13.5" customHeight="1">
      <c r="A542" s="108"/>
      <c r="B542" s="109"/>
      <c r="C542" s="109"/>
    </row>
    <row r="543" spans="1:3" ht="13.5" customHeight="1">
      <c r="A543" s="108"/>
      <c r="B543" s="109"/>
      <c r="C543" s="109"/>
    </row>
    <row r="544" spans="1:3" ht="13.5" customHeight="1">
      <c r="A544" s="108"/>
      <c r="B544" s="109"/>
      <c r="C544" s="109"/>
    </row>
    <row r="545" spans="1:3" ht="13.5" customHeight="1">
      <c r="A545" s="108"/>
      <c r="B545" s="109"/>
      <c r="C545" s="109"/>
    </row>
    <row r="546" spans="1:3" ht="13.5" customHeight="1">
      <c r="A546" s="108"/>
      <c r="B546" s="109"/>
      <c r="C546" s="109"/>
    </row>
    <row r="547" spans="1:3" ht="13.5" customHeight="1">
      <c r="A547" s="108"/>
      <c r="B547" s="109"/>
      <c r="C547" s="109"/>
    </row>
    <row r="548" spans="1:3" ht="13.5" customHeight="1">
      <c r="A548" s="108"/>
      <c r="B548" s="109"/>
      <c r="C548" s="109"/>
    </row>
    <row r="549" spans="1:3" ht="13.5" customHeight="1">
      <c r="A549" s="108"/>
      <c r="B549" s="109"/>
      <c r="C549" s="109"/>
    </row>
    <row r="550" spans="1:3" ht="13.5" customHeight="1">
      <c r="A550" s="108"/>
      <c r="B550" s="109"/>
      <c r="C550" s="109"/>
    </row>
    <row r="551" spans="1:3" ht="13.5" customHeight="1">
      <c r="A551" s="108"/>
      <c r="B551" s="109"/>
      <c r="C551" s="109"/>
    </row>
    <row r="552" spans="1:3" ht="13.5" customHeight="1">
      <c r="A552" s="108"/>
      <c r="B552" s="109"/>
      <c r="C552" s="109"/>
    </row>
    <row r="553" spans="1:3" ht="13.5" customHeight="1">
      <c r="A553" s="108"/>
      <c r="B553" s="109"/>
      <c r="C553" s="109"/>
    </row>
    <row r="554" spans="1:3" ht="13.5" customHeight="1">
      <c r="A554" s="108"/>
      <c r="B554" s="109"/>
      <c r="C554" s="109"/>
    </row>
    <row r="555" spans="1:3" ht="13.5" customHeight="1">
      <c r="A555" s="108"/>
      <c r="B555" s="109"/>
      <c r="C555" s="109"/>
    </row>
    <row r="556" spans="1:3" ht="13.5" customHeight="1">
      <c r="A556" s="108"/>
      <c r="B556" s="109"/>
      <c r="C556" s="109"/>
    </row>
    <row r="557" spans="1:3" ht="13.5" customHeight="1">
      <c r="A557" s="108"/>
      <c r="B557" s="109"/>
      <c r="C557" s="109"/>
    </row>
    <row r="558" spans="1:3" ht="13.5" customHeight="1">
      <c r="A558" s="108"/>
      <c r="B558" s="109"/>
      <c r="C558" s="109"/>
    </row>
    <row r="559" spans="1:3" ht="13.5" customHeight="1">
      <c r="A559" s="108"/>
      <c r="B559" s="109"/>
      <c r="C559" s="109"/>
    </row>
    <row r="560" spans="1:3" ht="13.5" customHeight="1">
      <c r="A560" s="108"/>
      <c r="B560" s="109"/>
      <c r="C560" s="109"/>
    </row>
    <row r="561" spans="1:3" ht="13.5" customHeight="1">
      <c r="A561" s="108"/>
      <c r="B561" s="109"/>
      <c r="C561" s="109"/>
    </row>
    <row r="562" spans="1:3" ht="13.5" customHeight="1">
      <c r="A562" s="108"/>
      <c r="B562" s="109"/>
      <c r="C562" s="109"/>
    </row>
    <row r="563" spans="1:3" ht="13.5" customHeight="1">
      <c r="A563" s="108"/>
      <c r="B563" s="109"/>
      <c r="C563" s="109"/>
    </row>
    <row r="564" spans="1:3" ht="13.5" customHeight="1">
      <c r="A564" s="108"/>
      <c r="B564" s="109"/>
      <c r="C564" s="109"/>
    </row>
    <row r="565" spans="1:3" ht="13.5" customHeight="1">
      <c r="A565" s="108"/>
      <c r="B565" s="109"/>
      <c r="C565" s="109"/>
    </row>
    <row r="566" spans="1:3" ht="13.5" customHeight="1">
      <c r="A566" s="108"/>
      <c r="B566" s="109"/>
      <c r="C566" s="109"/>
    </row>
    <row r="567" spans="1:3" ht="13.5" customHeight="1">
      <c r="A567" s="108"/>
      <c r="B567" s="109"/>
      <c r="C567" s="109"/>
    </row>
    <row r="568" spans="1:3" ht="13.5" customHeight="1">
      <c r="A568" s="108"/>
      <c r="B568" s="109"/>
      <c r="C568" s="109"/>
    </row>
    <row r="569" spans="1:3" ht="13.5" customHeight="1">
      <c r="A569" s="108"/>
      <c r="B569" s="109"/>
      <c r="C569" s="109"/>
    </row>
    <row r="570" spans="1:3" ht="13.5" customHeight="1">
      <c r="A570" s="108"/>
      <c r="B570" s="109"/>
      <c r="C570" s="109"/>
    </row>
    <row r="571" spans="1:3" ht="13.5" customHeight="1">
      <c r="A571" s="108"/>
      <c r="B571" s="109"/>
      <c r="C571" s="109"/>
    </row>
    <row r="572" spans="1:3" ht="13.5" customHeight="1">
      <c r="A572" s="108"/>
      <c r="B572" s="109"/>
      <c r="C572" s="109"/>
    </row>
    <row r="573" spans="1:3" ht="13.5" customHeight="1">
      <c r="A573" s="108"/>
      <c r="B573" s="109"/>
      <c r="C573" s="109"/>
    </row>
    <row r="574" spans="1:3" ht="13.5" customHeight="1">
      <c r="A574" s="108"/>
      <c r="B574" s="109"/>
      <c r="C574" s="109"/>
    </row>
    <row r="575" spans="1:3" ht="13.5" customHeight="1">
      <c r="A575" s="108"/>
      <c r="B575" s="109"/>
      <c r="C575" s="109"/>
    </row>
    <row r="576" spans="1:3" ht="13.5" customHeight="1">
      <c r="A576" s="108"/>
      <c r="B576" s="109"/>
      <c r="C576" s="109"/>
    </row>
    <row r="577" spans="1:3" ht="13.5" customHeight="1">
      <c r="A577" s="108"/>
      <c r="B577" s="109"/>
      <c r="C577" s="109"/>
    </row>
    <row r="578" spans="1:3" ht="13.5" customHeight="1">
      <c r="A578" s="108"/>
      <c r="B578" s="109"/>
      <c r="C578" s="109"/>
    </row>
    <row r="579" spans="1:3" ht="13.5" customHeight="1">
      <c r="A579" s="108"/>
      <c r="B579" s="109"/>
      <c r="C579" s="109"/>
    </row>
    <row r="580" spans="1:3" ht="13.5" customHeight="1">
      <c r="A580" s="108"/>
      <c r="B580" s="109"/>
      <c r="C580" s="109"/>
    </row>
    <row r="581" spans="1:3" ht="13.5" customHeight="1">
      <c r="A581" s="108"/>
      <c r="B581" s="109"/>
      <c r="C581" s="109"/>
    </row>
    <row r="582" spans="1:3" ht="13.5" customHeight="1">
      <c r="A582" s="108"/>
      <c r="B582" s="109"/>
      <c r="C582" s="109"/>
    </row>
    <row r="583" spans="1:3" ht="13.5" customHeight="1">
      <c r="A583" s="108"/>
      <c r="B583" s="109"/>
      <c r="C583" s="109"/>
    </row>
    <row r="584" spans="1:3" ht="13.5" customHeight="1">
      <c r="A584" s="108"/>
      <c r="B584" s="109"/>
      <c r="C584" s="109"/>
    </row>
    <row r="585" spans="1:3" ht="13.5" customHeight="1">
      <c r="A585" s="108"/>
      <c r="B585" s="109"/>
      <c r="C585" s="109"/>
    </row>
    <row r="586" spans="1:3" ht="13.5" customHeight="1">
      <c r="A586" s="108"/>
      <c r="B586" s="109"/>
      <c r="C586" s="109"/>
    </row>
    <row r="587" spans="1:3" ht="13.5" customHeight="1">
      <c r="A587" s="108"/>
      <c r="B587" s="109"/>
      <c r="C587" s="109"/>
    </row>
    <row r="588" spans="1:3" ht="13.5" customHeight="1">
      <c r="A588" s="108"/>
      <c r="B588" s="109"/>
      <c r="C588" s="109"/>
    </row>
    <row r="589" spans="1:3" ht="13.5" customHeight="1">
      <c r="A589" s="108"/>
      <c r="B589" s="109"/>
      <c r="C589" s="109"/>
    </row>
    <row r="590" spans="1:3" ht="13.5" customHeight="1">
      <c r="A590" s="108"/>
      <c r="B590" s="109"/>
      <c r="C590" s="109"/>
    </row>
    <row r="591" spans="1:3" ht="13.5" customHeight="1">
      <c r="A591" s="108"/>
      <c r="B591" s="109"/>
      <c r="C591" s="109"/>
    </row>
    <row r="592" spans="1:3" ht="13.5" customHeight="1">
      <c r="A592" s="108"/>
      <c r="B592" s="109"/>
      <c r="C592" s="109"/>
    </row>
    <row r="593" spans="1:3" ht="13.5" customHeight="1">
      <c r="A593" s="108"/>
      <c r="B593" s="109"/>
      <c r="C593" s="109"/>
    </row>
    <row r="594" spans="1:3" ht="13.5" customHeight="1">
      <c r="A594" s="108"/>
      <c r="B594" s="109"/>
      <c r="C594" s="109"/>
    </row>
    <row r="595" spans="1:3" ht="13.5" customHeight="1">
      <c r="A595" s="108"/>
      <c r="B595" s="109"/>
      <c r="C595" s="109"/>
    </row>
    <row r="596" spans="1:3" ht="13.5" customHeight="1">
      <c r="A596" s="108"/>
      <c r="B596" s="109"/>
      <c r="C596" s="109"/>
    </row>
    <row r="597" spans="1:3" ht="13.5" customHeight="1">
      <c r="A597" s="108"/>
      <c r="B597" s="109"/>
      <c r="C597" s="109"/>
    </row>
    <row r="598" spans="1:3" ht="13.5" customHeight="1">
      <c r="A598" s="108"/>
      <c r="B598" s="109"/>
      <c r="C598" s="109"/>
    </row>
    <row r="599" spans="1:3" ht="13.5" customHeight="1">
      <c r="A599" s="108"/>
      <c r="B599" s="109"/>
      <c r="C599" s="109"/>
    </row>
    <row r="600" spans="1:3" ht="13.5" customHeight="1">
      <c r="A600" s="108"/>
      <c r="B600" s="109"/>
      <c r="C600" s="109"/>
    </row>
    <row r="601" spans="1:3" ht="13.5" customHeight="1">
      <c r="A601" s="108"/>
      <c r="B601" s="109"/>
      <c r="C601" s="109"/>
    </row>
    <row r="602" spans="1:3" ht="13.5" customHeight="1">
      <c r="A602" s="108"/>
      <c r="B602" s="109"/>
      <c r="C602" s="109"/>
    </row>
    <row r="603" spans="1:3" ht="13.5" customHeight="1">
      <c r="A603" s="108"/>
      <c r="B603" s="109"/>
      <c r="C603" s="109"/>
    </row>
    <row r="604" spans="1:3" ht="13.5" customHeight="1">
      <c r="A604" s="108"/>
      <c r="B604" s="109"/>
      <c r="C604" s="109"/>
    </row>
    <row r="605" spans="1:3" ht="13.5" customHeight="1">
      <c r="A605" s="108"/>
      <c r="B605" s="109"/>
      <c r="C605" s="109"/>
    </row>
    <row r="606" spans="1:3" ht="13.5" customHeight="1">
      <c r="A606" s="108"/>
      <c r="B606" s="109"/>
      <c r="C606" s="109"/>
    </row>
    <row r="607" spans="1:3" ht="13.5" customHeight="1">
      <c r="A607" s="108"/>
      <c r="B607" s="109"/>
      <c r="C607" s="109"/>
    </row>
    <row r="608" spans="1:3" ht="13.5" customHeight="1">
      <c r="A608" s="108"/>
      <c r="B608" s="109"/>
      <c r="C608" s="109"/>
    </row>
    <row r="609" spans="1:3" ht="13.5" customHeight="1">
      <c r="A609" s="108"/>
      <c r="B609" s="109"/>
      <c r="C609" s="109"/>
    </row>
    <row r="610" spans="1:3" ht="13.5" customHeight="1">
      <c r="A610" s="108"/>
      <c r="B610" s="109"/>
      <c r="C610" s="109"/>
    </row>
    <row r="611" spans="1:3" ht="13.5" customHeight="1">
      <c r="A611" s="108"/>
      <c r="B611" s="109"/>
      <c r="C611" s="109"/>
    </row>
    <row r="612" spans="1:3" ht="13.5" customHeight="1">
      <c r="A612" s="108"/>
      <c r="B612" s="109"/>
      <c r="C612" s="109"/>
    </row>
    <row r="613" spans="1:3" ht="13.5" customHeight="1">
      <c r="A613" s="108"/>
      <c r="B613" s="109"/>
      <c r="C613" s="109"/>
    </row>
    <row r="614" spans="1:3" ht="13.5" customHeight="1">
      <c r="A614" s="108"/>
      <c r="B614" s="109"/>
      <c r="C614" s="109"/>
    </row>
    <row r="615" spans="1:3" ht="13.5" customHeight="1">
      <c r="A615" s="108"/>
      <c r="B615" s="109"/>
      <c r="C615" s="109"/>
    </row>
    <row r="616" spans="1:3" ht="13.5" customHeight="1">
      <c r="A616" s="108"/>
      <c r="B616" s="109"/>
      <c r="C616" s="109"/>
    </row>
    <row r="617" spans="1:3" ht="13.5" customHeight="1">
      <c r="A617" s="108"/>
      <c r="B617" s="109"/>
      <c r="C617" s="109"/>
    </row>
    <row r="618" spans="1:3" ht="13.5" customHeight="1">
      <c r="A618" s="108"/>
      <c r="B618" s="109"/>
      <c r="C618" s="109"/>
    </row>
    <row r="619" spans="1:3" ht="13.5" customHeight="1">
      <c r="A619" s="108"/>
      <c r="B619" s="109"/>
      <c r="C619" s="109"/>
    </row>
    <row r="620" spans="1:3" ht="13.5" customHeight="1">
      <c r="A620" s="108"/>
      <c r="B620" s="109"/>
      <c r="C620" s="109"/>
    </row>
    <row r="621" spans="1:3" ht="13.5" customHeight="1">
      <c r="A621" s="108"/>
      <c r="B621" s="109"/>
      <c r="C621" s="109"/>
    </row>
    <row r="622" spans="1:3" ht="13.5" customHeight="1">
      <c r="A622" s="108"/>
      <c r="B622" s="109"/>
      <c r="C622" s="109"/>
    </row>
    <row r="623" spans="1:3" ht="13.5" customHeight="1">
      <c r="A623" s="108"/>
      <c r="B623" s="109"/>
      <c r="C623" s="109"/>
    </row>
    <row r="624" spans="1:3" ht="13.5" customHeight="1">
      <c r="A624" s="108"/>
      <c r="B624" s="109"/>
      <c r="C624" s="109"/>
    </row>
    <row r="625" spans="1:3" ht="13.5" customHeight="1">
      <c r="A625" s="108"/>
      <c r="B625" s="109"/>
      <c r="C625" s="109"/>
    </row>
    <row r="626" spans="1:3" ht="13.5" customHeight="1">
      <c r="A626" s="108"/>
      <c r="B626" s="109"/>
      <c r="C626" s="109"/>
    </row>
    <row r="627" spans="1:3" ht="13.5" customHeight="1">
      <c r="A627" s="108"/>
      <c r="B627" s="109"/>
      <c r="C627" s="109"/>
    </row>
    <row r="628" spans="1:3" ht="13.5" customHeight="1">
      <c r="A628" s="108"/>
      <c r="B628" s="109"/>
      <c r="C628" s="109"/>
    </row>
    <row r="629" spans="1:3" ht="13.5" customHeight="1">
      <c r="A629" s="108"/>
      <c r="B629" s="109"/>
      <c r="C629" s="109"/>
    </row>
    <row r="630" spans="1:3" ht="13.5" customHeight="1">
      <c r="A630" s="108"/>
      <c r="B630" s="109"/>
      <c r="C630" s="109"/>
    </row>
    <row r="631" spans="1:3" ht="13.5" customHeight="1">
      <c r="A631" s="108"/>
      <c r="B631" s="109"/>
      <c r="C631" s="109"/>
    </row>
    <row r="632" spans="1:3" ht="13.5" customHeight="1">
      <c r="A632" s="108"/>
      <c r="B632" s="109"/>
      <c r="C632" s="109"/>
    </row>
    <row r="633" spans="1:3" ht="13.5" customHeight="1">
      <c r="A633" s="108"/>
      <c r="B633" s="109"/>
      <c r="C633" s="109"/>
    </row>
    <row r="634" spans="1:3" ht="13.5" customHeight="1">
      <c r="A634" s="108"/>
      <c r="B634" s="109"/>
      <c r="C634" s="109"/>
    </row>
    <row r="635" spans="1:3" ht="13.5" customHeight="1">
      <c r="A635" s="108"/>
      <c r="B635" s="109"/>
      <c r="C635" s="109"/>
    </row>
    <row r="636" spans="1:3" ht="13.5" customHeight="1">
      <c r="A636" s="108"/>
      <c r="B636" s="109"/>
      <c r="C636" s="109"/>
    </row>
    <row r="637" spans="1:3" ht="13.5" customHeight="1">
      <c r="A637" s="108"/>
      <c r="B637" s="109"/>
      <c r="C637" s="109"/>
    </row>
    <row r="638" spans="1:3" ht="13.5" customHeight="1">
      <c r="A638" s="108"/>
      <c r="B638" s="109"/>
      <c r="C638" s="109"/>
    </row>
    <row r="639" spans="1:3" ht="13.5" customHeight="1">
      <c r="A639" s="108"/>
      <c r="B639" s="109"/>
      <c r="C639" s="109"/>
    </row>
    <row r="640" spans="1:3" ht="13.5" customHeight="1">
      <c r="A640" s="108"/>
      <c r="B640" s="109"/>
      <c r="C640" s="109"/>
    </row>
    <row r="641" spans="1:3" ht="13.5" customHeight="1">
      <c r="A641" s="108"/>
      <c r="B641" s="109"/>
      <c r="C641" s="109"/>
    </row>
    <row r="642" spans="1:3" ht="13.5" customHeight="1">
      <c r="A642" s="108"/>
      <c r="B642" s="109"/>
      <c r="C642" s="109"/>
    </row>
    <row r="643" spans="1:3" ht="13.5" customHeight="1">
      <c r="A643" s="108"/>
      <c r="B643" s="109"/>
      <c r="C643" s="109"/>
    </row>
    <row r="644" spans="1:3" ht="13.5" customHeight="1">
      <c r="A644" s="108"/>
      <c r="B644" s="109"/>
      <c r="C644" s="109"/>
    </row>
    <row r="645" spans="1:3" ht="13.5" customHeight="1">
      <c r="A645" s="108"/>
      <c r="B645" s="109"/>
      <c r="C645" s="109"/>
    </row>
    <row r="646" spans="1:3" ht="13.5" customHeight="1">
      <c r="A646" s="108"/>
      <c r="B646" s="109"/>
      <c r="C646" s="109"/>
    </row>
    <row r="647" spans="1:3" ht="13.5" customHeight="1">
      <c r="A647" s="108"/>
      <c r="B647" s="109"/>
      <c r="C647" s="109"/>
    </row>
    <row r="648" spans="1:3" ht="13.5" customHeight="1">
      <c r="A648" s="108"/>
      <c r="B648" s="109"/>
      <c r="C648" s="109"/>
    </row>
    <row r="649" spans="1:3" ht="13.5" customHeight="1">
      <c r="A649" s="108"/>
      <c r="B649" s="109"/>
      <c r="C649" s="109"/>
    </row>
    <row r="650" spans="1:3" ht="13.5" customHeight="1">
      <c r="A650" s="108"/>
      <c r="B650" s="109"/>
      <c r="C650" s="109"/>
    </row>
    <row r="651" spans="1:3" ht="13.5" customHeight="1">
      <c r="A651" s="108"/>
      <c r="B651" s="109"/>
      <c r="C651" s="109"/>
    </row>
    <row r="652" spans="1:3" ht="13.5" customHeight="1">
      <c r="A652" s="108"/>
      <c r="B652" s="109"/>
      <c r="C652" s="109"/>
    </row>
    <row r="653" spans="1:3" ht="13.5" customHeight="1">
      <c r="A653" s="108"/>
      <c r="B653" s="109"/>
      <c r="C653" s="109"/>
    </row>
    <row r="654" spans="1:3" ht="13.5" customHeight="1">
      <c r="A654" s="108"/>
      <c r="B654" s="109"/>
      <c r="C654" s="109"/>
    </row>
    <row r="655" spans="1:3" ht="13.5" customHeight="1">
      <c r="A655" s="108"/>
      <c r="B655" s="109"/>
      <c r="C655" s="109"/>
    </row>
    <row r="656" spans="1:3" ht="13.5" customHeight="1">
      <c r="A656" s="108"/>
      <c r="B656" s="109"/>
      <c r="C656" s="109"/>
    </row>
    <row r="657" spans="1:3" ht="13.5" customHeight="1">
      <c r="A657" s="108"/>
      <c r="B657" s="109"/>
      <c r="C657" s="109"/>
    </row>
    <row r="658" spans="1:3" ht="13.5" customHeight="1">
      <c r="A658" s="108"/>
      <c r="B658" s="109"/>
      <c r="C658" s="109"/>
    </row>
    <row r="659" spans="1:3" ht="13.5" customHeight="1">
      <c r="A659" s="108"/>
      <c r="B659" s="109"/>
      <c r="C659" s="109"/>
    </row>
    <row r="660" spans="1:3" ht="13.5" customHeight="1">
      <c r="A660" s="108"/>
      <c r="B660" s="109"/>
      <c r="C660" s="109"/>
    </row>
    <row r="661" spans="1:3" ht="13.5" customHeight="1">
      <c r="A661" s="108"/>
      <c r="B661" s="109"/>
      <c r="C661" s="109"/>
    </row>
    <row r="662" spans="1:3" ht="13.5" customHeight="1">
      <c r="A662" s="108"/>
      <c r="B662" s="109"/>
      <c r="C662" s="109"/>
    </row>
    <row r="663" spans="1:3" ht="13.5" customHeight="1">
      <c r="A663" s="108"/>
      <c r="B663" s="109"/>
      <c r="C663" s="109"/>
    </row>
    <row r="664" spans="1:3" ht="13.5" customHeight="1">
      <c r="A664" s="108"/>
      <c r="B664" s="109"/>
      <c r="C664" s="109"/>
    </row>
    <row r="665" spans="1:3" ht="13.5" customHeight="1">
      <c r="A665" s="108"/>
      <c r="B665" s="109"/>
      <c r="C665" s="109"/>
    </row>
    <row r="666" spans="1:3" ht="13.5" customHeight="1">
      <c r="A666" s="108"/>
      <c r="B666" s="109"/>
      <c r="C666" s="109"/>
    </row>
    <row r="667" spans="1:3" ht="13.5" customHeight="1">
      <c r="A667" s="108"/>
      <c r="B667" s="109"/>
      <c r="C667" s="109"/>
    </row>
    <row r="668" spans="1:3" ht="13.5" customHeight="1">
      <c r="A668" s="108"/>
      <c r="B668" s="109"/>
      <c r="C668" s="109"/>
    </row>
    <row r="669" spans="1:3" ht="13.5" customHeight="1">
      <c r="A669" s="108"/>
      <c r="B669" s="109"/>
      <c r="C669" s="109"/>
    </row>
    <row r="670" spans="1:3" ht="13.5" customHeight="1">
      <c r="A670" s="108"/>
      <c r="B670" s="109"/>
      <c r="C670" s="109"/>
    </row>
    <row r="671" spans="1:3" ht="13.5" customHeight="1">
      <c r="A671" s="108"/>
      <c r="B671" s="109"/>
      <c r="C671" s="109"/>
    </row>
    <row r="672" spans="1:3" ht="13.5" customHeight="1">
      <c r="A672" s="108"/>
      <c r="B672" s="109"/>
      <c r="C672" s="109"/>
    </row>
    <row r="673" spans="1:3" ht="13.5" customHeight="1">
      <c r="A673" s="108"/>
      <c r="B673" s="109"/>
      <c r="C673" s="109"/>
    </row>
    <row r="674" spans="1:3" ht="13.5" customHeight="1">
      <c r="A674" s="108"/>
      <c r="B674" s="109"/>
      <c r="C674" s="109"/>
    </row>
    <row r="675" spans="1:3" ht="13.5" customHeight="1">
      <c r="A675" s="108"/>
      <c r="B675" s="109"/>
      <c r="C675" s="109"/>
    </row>
    <row r="676" spans="1:3" ht="13.5" customHeight="1">
      <c r="A676" s="108"/>
      <c r="B676" s="109"/>
      <c r="C676" s="109"/>
    </row>
    <row r="677" spans="1:3" ht="13.5" customHeight="1">
      <c r="A677" s="108"/>
      <c r="B677" s="109"/>
      <c r="C677" s="109"/>
    </row>
    <row r="678" spans="1:3" ht="13.5" customHeight="1">
      <c r="A678" s="108"/>
      <c r="B678" s="109"/>
      <c r="C678" s="109"/>
    </row>
    <row r="679" spans="1:3" ht="13.5" customHeight="1">
      <c r="A679" s="108"/>
      <c r="B679" s="109"/>
      <c r="C679" s="109"/>
    </row>
    <row r="680" spans="1:3" ht="13.5" customHeight="1">
      <c r="A680" s="108"/>
      <c r="B680" s="109"/>
      <c r="C680" s="109"/>
    </row>
    <row r="681" spans="1:3" ht="13.5" customHeight="1">
      <c r="A681" s="108"/>
      <c r="B681" s="109"/>
      <c r="C681" s="109"/>
    </row>
    <row r="682" spans="1:3" ht="13.5" customHeight="1">
      <c r="A682" s="108"/>
      <c r="B682" s="109"/>
      <c r="C682" s="109"/>
    </row>
    <row r="683" spans="1:3" ht="13.5" customHeight="1">
      <c r="A683" s="108"/>
      <c r="B683" s="109"/>
      <c r="C683" s="109"/>
    </row>
    <row r="684" spans="1:3" ht="13.5" customHeight="1">
      <c r="A684" s="108"/>
      <c r="B684" s="109"/>
      <c r="C684" s="109"/>
    </row>
    <row r="685" spans="1:3" ht="13.5" customHeight="1">
      <c r="A685" s="108"/>
      <c r="B685" s="109"/>
      <c r="C685" s="109"/>
    </row>
    <row r="686" spans="1:3" ht="13.5" customHeight="1">
      <c r="A686" s="108"/>
      <c r="B686" s="109"/>
      <c r="C686" s="109"/>
    </row>
    <row r="687" spans="1:3" ht="13.5" customHeight="1">
      <c r="A687" s="108"/>
      <c r="B687" s="109"/>
      <c r="C687" s="109"/>
    </row>
    <row r="688" spans="1:3" ht="13.5" customHeight="1">
      <c r="A688" s="108"/>
      <c r="B688" s="109"/>
      <c r="C688" s="109"/>
    </row>
    <row r="689" spans="1:3" ht="13.5" customHeight="1">
      <c r="A689" s="108"/>
      <c r="B689" s="109"/>
      <c r="C689" s="109"/>
    </row>
    <row r="690" spans="1:3" ht="13.5" customHeight="1">
      <c r="A690" s="108"/>
      <c r="B690" s="109"/>
      <c r="C690" s="109"/>
    </row>
    <row r="691" spans="1:3" ht="13.5" customHeight="1">
      <c r="A691" s="108"/>
      <c r="B691" s="109"/>
      <c r="C691" s="109"/>
    </row>
    <row r="692" spans="1:3" ht="13.5" customHeight="1">
      <c r="A692" s="108"/>
      <c r="B692" s="109"/>
      <c r="C692" s="109"/>
    </row>
    <row r="693" spans="1:3" ht="13.5" customHeight="1">
      <c r="A693" s="108"/>
      <c r="B693" s="109"/>
      <c r="C693" s="109"/>
    </row>
    <row r="694" spans="1:3" ht="13.5" customHeight="1">
      <c r="A694" s="108"/>
      <c r="B694" s="109"/>
      <c r="C694" s="109"/>
    </row>
    <row r="695" spans="1:3" ht="13.5" customHeight="1">
      <c r="A695" s="108"/>
      <c r="B695" s="109"/>
      <c r="C695" s="109"/>
    </row>
    <row r="696" spans="1:3" ht="13.5" customHeight="1">
      <c r="A696" s="108"/>
      <c r="B696" s="109"/>
      <c r="C696" s="109"/>
    </row>
    <row r="697" spans="1:3" ht="13.5" customHeight="1">
      <c r="A697" s="108"/>
      <c r="B697" s="109"/>
      <c r="C697" s="109"/>
    </row>
    <row r="698" spans="1:3" ht="13.5" customHeight="1">
      <c r="A698" s="108"/>
      <c r="B698" s="109"/>
      <c r="C698" s="109"/>
    </row>
    <row r="699" spans="1:3" ht="13.5" customHeight="1">
      <c r="A699" s="108"/>
      <c r="B699" s="109"/>
      <c r="C699" s="109"/>
    </row>
    <row r="700" spans="1:3" ht="13.5" customHeight="1">
      <c r="A700" s="108"/>
      <c r="B700" s="109"/>
      <c r="C700" s="109"/>
    </row>
    <row r="701" spans="1:3" ht="13.5" customHeight="1">
      <c r="A701" s="108"/>
      <c r="B701" s="109"/>
      <c r="C701" s="109"/>
    </row>
    <row r="702" spans="1:3" ht="13.5" customHeight="1">
      <c r="A702" s="108"/>
      <c r="B702" s="109"/>
      <c r="C702" s="109"/>
    </row>
    <row r="703" spans="1:3" ht="13.5" customHeight="1">
      <c r="A703" s="108"/>
      <c r="B703" s="109"/>
      <c r="C703" s="109"/>
    </row>
    <row r="704" spans="1:3" ht="13.5" customHeight="1">
      <c r="A704" s="108"/>
      <c r="B704" s="109"/>
      <c r="C704" s="109"/>
    </row>
    <row r="705" spans="1:3" ht="13.5" customHeight="1">
      <c r="A705" s="108"/>
      <c r="B705" s="109"/>
      <c r="C705" s="109"/>
    </row>
    <row r="706" spans="1:3" ht="13.5" customHeight="1">
      <c r="A706" s="108"/>
      <c r="B706" s="109"/>
      <c r="C706" s="109"/>
    </row>
    <row r="707" spans="1:3" ht="13.5" customHeight="1">
      <c r="A707" s="108"/>
      <c r="B707" s="109"/>
      <c r="C707" s="109"/>
    </row>
    <row r="708" spans="1:3" ht="13.5" customHeight="1">
      <c r="A708" s="108"/>
      <c r="B708" s="109"/>
      <c r="C708" s="109"/>
    </row>
    <row r="709" spans="1:3" ht="13.5" customHeight="1">
      <c r="A709" s="108"/>
      <c r="B709" s="109"/>
      <c r="C709" s="109"/>
    </row>
    <row r="710" spans="1:3" ht="13.5" customHeight="1">
      <c r="A710" s="108"/>
      <c r="B710" s="109"/>
      <c r="C710" s="109"/>
    </row>
    <row r="711" spans="1:3" ht="13.5" customHeight="1">
      <c r="A711" s="108"/>
      <c r="B711" s="109"/>
      <c r="C711" s="109"/>
    </row>
    <row r="712" spans="1:3" ht="13.5" customHeight="1">
      <c r="A712" s="108"/>
      <c r="B712" s="109"/>
      <c r="C712" s="109"/>
    </row>
    <row r="713" spans="1:3" ht="13.5" customHeight="1">
      <c r="A713" s="108"/>
      <c r="B713" s="109"/>
      <c r="C713" s="109"/>
    </row>
    <row r="714" spans="1:3" ht="13.5" customHeight="1">
      <c r="A714" s="108"/>
      <c r="B714" s="109"/>
      <c r="C714" s="109"/>
    </row>
    <row r="715" spans="1:3" ht="13.5" customHeight="1">
      <c r="A715" s="108"/>
      <c r="B715" s="109"/>
      <c r="C715" s="109"/>
    </row>
    <row r="716" spans="1:3" ht="13.5" customHeight="1">
      <c r="A716" s="108"/>
      <c r="B716" s="109"/>
      <c r="C716" s="109"/>
    </row>
    <row r="717" spans="1:3" ht="13.5" customHeight="1">
      <c r="A717" s="108"/>
      <c r="B717" s="109"/>
      <c r="C717" s="109"/>
    </row>
    <row r="718" spans="1:3" ht="13.5" customHeight="1">
      <c r="A718" s="108"/>
      <c r="B718" s="109"/>
      <c r="C718" s="109"/>
    </row>
    <row r="719" spans="1:3" ht="13.5" customHeight="1">
      <c r="A719" s="108"/>
      <c r="B719" s="109"/>
      <c r="C719" s="109"/>
    </row>
    <row r="720" spans="1:3" ht="13.5" customHeight="1">
      <c r="A720" s="108"/>
      <c r="B720" s="109"/>
      <c r="C720" s="109"/>
    </row>
    <row r="721" spans="1:3" ht="13.5" customHeight="1">
      <c r="A721" s="108"/>
      <c r="B721" s="109"/>
      <c r="C721" s="109"/>
    </row>
    <row r="722" spans="1:3" ht="13.5" customHeight="1">
      <c r="A722" s="108"/>
      <c r="B722" s="109"/>
      <c r="C722" s="109"/>
    </row>
    <row r="723" spans="1:3" ht="13.5" customHeight="1">
      <c r="A723" s="108"/>
      <c r="B723" s="109"/>
      <c r="C723" s="109"/>
    </row>
    <row r="724" spans="1:3" ht="13.5" customHeight="1">
      <c r="A724" s="108"/>
      <c r="B724" s="109"/>
      <c r="C724" s="109"/>
    </row>
    <row r="725" spans="1:3" ht="13.5" customHeight="1">
      <c r="A725" s="108"/>
      <c r="B725" s="109"/>
      <c r="C725" s="109"/>
    </row>
    <row r="726" spans="1:3" ht="13.5" customHeight="1">
      <c r="A726" s="108"/>
      <c r="B726" s="109"/>
      <c r="C726" s="109"/>
    </row>
    <row r="727" spans="1:3" ht="13.5" customHeight="1">
      <c r="A727" s="108"/>
      <c r="B727" s="109"/>
      <c r="C727" s="109"/>
    </row>
    <row r="728" spans="1:3" ht="13.5" customHeight="1">
      <c r="A728" s="108"/>
      <c r="B728" s="109"/>
      <c r="C728" s="109"/>
    </row>
    <row r="729" spans="1:3" ht="13.5" customHeight="1">
      <c r="A729" s="108"/>
      <c r="B729" s="109"/>
      <c r="C729" s="109"/>
    </row>
    <row r="730" spans="1:3" ht="13.5" customHeight="1">
      <c r="A730" s="108"/>
      <c r="B730" s="109"/>
      <c r="C730" s="109"/>
    </row>
    <row r="731" spans="1:3" ht="13.5" customHeight="1">
      <c r="A731" s="108"/>
      <c r="B731" s="109"/>
      <c r="C731" s="109"/>
    </row>
    <row r="732" spans="1:3" ht="13.5" customHeight="1">
      <c r="A732" s="108"/>
      <c r="B732" s="109"/>
      <c r="C732" s="109"/>
    </row>
    <row r="733" spans="1:3" ht="13.5" customHeight="1">
      <c r="A733" s="108"/>
      <c r="B733" s="109"/>
      <c r="C733" s="109"/>
    </row>
    <row r="734" spans="1:3" ht="13.5" customHeight="1">
      <c r="A734" s="108"/>
      <c r="B734" s="109"/>
      <c r="C734" s="109"/>
    </row>
    <row r="735" spans="1:3" ht="13.5" customHeight="1">
      <c r="A735" s="108"/>
      <c r="B735" s="109"/>
      <c r="C735" s="109"/>
    </row>
    <row r="736" spans="1:3" ht="13.5" customHeight="1">
      <c r="A736" s="108"/>
      <c r="B736" s="109"/>
      <c r="C736" s="109"/>
    </row>
    <row r="737" spans="1:3" ht="13.5" customHeight="1">
      <c r="A737" s="108"/>
      <c r="B737" s="109"/>
      <c r="C737" s="109"/>
    </row>
    <row r="738" spans="1:3" ht="13.5" customHeight="1">
      <c r="A738" s="108"/>
      <c r="B738" s="109"/>
      <c r="C738" s="109"/>
    </row>
    <row r="739" spans="1:3" ht="13.5" customHeight="1">
      <c r="A739" s="108"/>
      <c r="B739" s="109"/>
      <c r="C739" s="109"/>
    </row>
    <row r="740" spans="1:3" ht="13.5" customHeight="1">
      <c r="A740" s="108"/>
      <c r="B740" s="109"/>
      <c r="C740" s="109"/>
    </row>
    <row r="741" spans="1:3" ht="13.5" customHeight="1">
      <c r="A741" s="108"/>
      <c r="B741" s="109"/>
      <c r="C741" s="109"/>
    </row>
    <row r="742" spans="1:3" ht="13.5" customHeight="1">
      <c r="A742" s="108"/>
      <c r="B742" s="109"/>
      <c r="C742" s="109"/>
    </row>
    <row r="743" spans="1:3" ht="13.5" customHeight="1">
      <c r="A743" s="108"/>
      <c r="B743" s="109"/>
      <c r="C743" s="109"/>
    </row>
    <row r="744" spans="1:3" ht="13.5" customHeight="1">
      <c r="A744" s="108"/>
      <c r="B744" s="109"/>
      <c r="C744" s="109"/>
    </row>
    <row r="745" spans="1:3" ht="13.5" customHeight="1">
      <c r="A745" s="108"/>
      <c r="B745" s="109"/>
      <c r="C745" s="109"/>
    </row>
    <row r="746" spans="1:3" ht="13.5" customHeight="1">
      <c r="A746" s="108"/>
      <c r="B746" s="109"/>
      <c r="C746" s="109"/>
    </row>
    <row r="747" spans="1:3" ht="13.5" customHeight="1">
      <c r="A747" s="108"/>
      <c r="B747" s="109"/>
      <c r="C747" s="109"/>
    </row>
    <row r="748" spans="1:3" ht="13.5" customHeight="1">
      <c r="A748" s="108"/>
      <c r="B748" s="109"/>
      <c r="C748" s="109"/>
    </row>
    <row r="749" spans="1:3" ht="13.5" customHeight="1">
      <c r="A749" s="108"/>
      <c r="B749" s="109"/>
      <c r="C749" s="109"/>
    </row>
    <row r="750" spans="1:3" ht="13.5" customHeight="1">
      <c r="A750" s="108"/>
      <c r="B750" s="109"/>
      <c r="C750" s="109"/>
    </row>
    <row r="751" spans="1:3" ht="13.5" customHeight="1">
      <c r="A751" s="108"/>
      <c r="B751" s="109"/>
      <c r="C751" s="109"/>
    </row>
    <row r="752" spans="1:3" ht="13.5" customHeight="1">
      <c r="A752" s="108"/>
      <c r="B752" s="109"/>
      <c r="C752" s="109"/>
    </row>
    <row r="753" spans="1:3" ht="13.5" customHeight="1">
      <c r="A753" s="108"/>
      <c r="B753" s="109"/>
      <c r="C753" s="109"/>
    </row>
    <row r="754" spans="1:3" ht="13.5" customHeight="1">
      <c r="A754" s="108"/>
      <c r="B754" s="109"/>
      <c r="C754" s="109"/>
    </row>
    <row r="755" spans="1:3" ht="13.5" customHeight="1">
      <c r="A755" s="108"/>
      <c r="B755" s="109"/>
      <c r="C755" s="109"/>
    </row>
    <row r="756" spans="1:3" ht="13.5" customHeight="1">
      <c r="A756" s="108"/>
      <c r="B756" s="109"/>
      <c r="C756" s="109"/>
    </row>
    <row r="757" spans="1:3" ht="13.5" customHeight="1">
      <c r="A757" s="108"/>
      <c r="B757" s="109"/>
      <c r="C757" s="109"/>
    </row>
    <row r="758" spans="1:3" ht="13.5" customHeight="1">
      <c r="A758" s="108"/>
      <c r="B758" s="109"/>
      <c r="C758" s="109"/>
    </row>
    <row r="759" spans="1:3" ht="13.5" customHeight="1">
      <c r="A759" s="108"/>
      <c r="B759" s="109"/>
      <c r="C759" s="109"/>
    </row>
    <row r="760" spans="1:3" ht="13.5" customHeight="1">
      <c r="A760" s="108"/>
      <c r="B760" s="109"/>
      <c r="C760" s="109"/>
    </row>
    <row r="761" spans="1:3" ht="13.5" customHeight="1">
      <c r="A761" s="108"/>
      <c r="B761" s="109"/>
      <c r="C761" s="109"/>
    </row>
    <row r="762" spans="1:3" ht="13.5" customHeight="1">
      <c r="A762" s="108"/>
      <c r="B762" s="109"/>
      <c r="C762" s="109"/>
    </row>
    <row r="763" spans="1:3" ht="13.5" customHeight="1">
      <c r="A763" s="108"/>
      <c r="B763" s="109"/>
      <c r="C763" s="109"/>
    </row>
    <row r="764" spans="1:3" ht="13.5" customHeight="1">
      <c r="A764" s="108"/>
      <c r="B764" s="109"/>
      <c r="C764" s="109"/>
    </row>
    <row r="765" spans="1:3" ht="13.5" customHeight="1">
      <c r="A765" s="108"/>
      <c r="B765" s="109"/>
      <c r="C765" s="109"/>
    </row>
    <row r="766" spans="1:3" ht="13.5" customHeight="1">
      <c r="A766" s="108"/>
      <c r="B766" s="109"/>
      <c r="C766" s="109"/>
    </row>
    <row r="767" spans="1:3" ht="13.5" customHeight="1">
      <c r="A767" s="108"/>
      <c r="B767" s="109"/>
      <c r="C767" s="109"/>
    </row>
    <row r="768" spans="1:3" ht="13.5" customHeight="1">
      <c r="A768" s="108"/>
      <c r="B768" s="109"/>
      <c r="C768" s="109"/>
    </row>
    <row r="769" spans="1:3" ht="13.5" customHeight="1">
      <c r="A769" s="108"/>
      <c r="B769" s="109"/>
      <c r="C769" s="109"/>
    </row>
    <row r="770" spans="1:3" ht="13.5" customHeight="1">
      <c r="A770" s="108"/>
      <c r="B770" s="109"/>
      <c r="C770" s="109"/>
    </row>
    <row r="771" spans="1:3" ht="13.5" customHeight="1">
      <c r="A771" s="108"/>
      <c r="B771" s="109"/>
      <c r="C771" s="109"/>
    </row>
    <row r="772" spans="1:3" ht="13.5" customHeight="1">
      <c r="A772" s="108"/>
      <c r="B772" s="109"/>
      <c r="C772" s="109"/>
    </row>
    <row r="773" spans="1:3" ht="13.5" customHeight="1">
      <c r="A773" s="108"/>
      <c r="B773" s="109"/>
      <c r="C773" s="109"/>
    </row>
    <row r="774" spans="1:3" ht="13.5" customHeight="1">
      <c r="A774" s="108"/>
      <c r="B774" s="109"/>
      <c r="C774" s="109"/>
    </row>
    <row r="775" spans="1:3" ht="13.5" customHeight="1">
      <c r="A775" s="108"/>
      <c r="B775" s="109"/>
      <c r="C775" s="109"/>
    </row>
    <row r="776" spans="1:3" ht="13.5" customHeight="1">
      <c r="A776" s="108"/>
      <c r="B776" s="109"/>
      <c r="C776" s="109"/>
    </row>
    <row r="777" spans="1:3" ht="13.5" customHeight="1">
      <c r="A777" s="108"/>
      <c r="B777" s="109"/>
      <c r="C777" s="109"/>
    </row>
    <row r="778" spans="1:3" ht="13.5" customHeight="1">
      <c r="A778" s="108"/>
      <c r="B778" s="109"/>
      <c r="C778" s="109"/>
    </row>
    <row r="779" spans="1:3" ht="13.5" customHeight="1">
      <c r="A779" s="108"/>
      <c r="B779" s="109"/>
      <c r="C779" s="109"/>
    </row>
    <row r="780" spans="1:3" ht="13.5" customHeight="1">
      <c r="A780" s="108"/>
      <c r="B780" s="109"/>
      <c r="C780" s="109"/>
    </row>
    <row r="781" spans="1:3" ht="13.5" customHeight="1">
      <c r="A781" s="108"/>
      <c r="B781" s="109"/>
      <c r="C781" s="109"/>
    </row>
    <row r="782" spans="1:3" ht="13.5" customHeight="1">
      <c r="A782" s="108"/>
      <c r="B782" s="109"/>
      <c r="C782" s="109"/>
    </row>
    <row r="783" spans="1:3" ht="13.5" customHeight="1">
      <c r="A783" s="108"/>
      <c r="B783" s="109"/>
      <c r="C783" s="109"/>
    </row>
    <row r="784" spans="1:3" ht="13.5" customHeight="1">
      <c r="A784" s="108"/>
      <c r="B784" s="109"/>
      <c r="C784" s="109"/>
    </row>
    <row r="785" spans="1:3" ht="13.5" customHeight="1">
      <c r="A785" s="108"/>
      <c r="B785" s="109"/>
      <c r="C785" s="109"/>
    </row>
    <row r="786" spans="1:3" ht="13.5" customHeight="1">
      <c r="A786" s="108"/>
      <c r="B786" s="109"/>
      <c r="C786" s="109"/>
    </row>
    <row r="787" spans="1:3" ht="13.5" customHeight="1">
      <c r="A787" s="108"/>
      <c r="B787" s="109"/>
      <c r="C787" s="109"/>
    </row>
    <row r="788" spans="1:3" ht="13.5" customHeight="1">
      <c r="A788" s="108"/>
      <c r="B788" s="109"/>
      <c r="C788" s="109"/>
    </row>
    <row r="789" spans="1:3" ht="13.5" customHeight="1">
      <c r="A789" s="108"/>
      <c r="B789" s="109"/>
      <c r="C789" s="109"/>
    </row>
    <row r="790" spans="1:3" ht="13.5" customHeight="1">
      <c r="A790" s="108"/>
      <c r="B790" s="109"/>
      <c r="C790" s="109"/>
    </row>
    <row r="791" spans="1:3" ht="13.5" customHeight="1">
      <c r="A791" s="108"/>
      <c r="B791" s="109"/>
      <c r="C791" s="109"/>
    </row>
    <row r="792" spans="1:3" ht="13.5" customHeight="1">
      <c r="A792" s="108"/>
      <c r="B792" s="109"/>
      <c r="C792" s="109"/>
    </row>
    <row r="793" spans="1:3" ht="13.5" customHeight="1">
      <c r="A793" s="108"/>
      <c r="B793" s="109"/>
      <c r="C793" s="109"/>
    </row>
    <row r="794" spans="1:3" ht="13.5" customHeight="1">
      <c r="A794" s="108"/>
      <c r="B794" s="109"/>
      <c r="C794" s="109"/>
    </row>
    <row r="795" spans="1:3" ht="13.5" customHeight="1">
      <c r="A795" s="108"/>
      <c r="B795" s="109"/>
      <c r="C795" s="109"/>
    </row>
    <row r="796" spans="1:3" ht="13.5" customHeight="1">
      <c r="A796" s="108"/>
      <c r="B796" s="109"/>
      <c r="C796" s="109"/>
    </row>
    <row r="797" spans="1:3" ht="13.5" customHeight="1">
      <c r="A797" s="108"/>
      <c r="B797" s="109"/>
      <c r="C797" s="109"/>
    </row>
    <row r="798" spans="1:3" ht="13.5" customHeight="1">
      <c r="A798" s="108"/>
      <c r="B798" s="109"/>
      <c r="C798" s="109"/>
    </row>
    <row r="799" spans="1:3" ht="13.5" customHeight="1">
      <c r="A799" s="108"/>
      <c r="B799" s="109"/>
      <c r="C799" s="109"/>
    </row>
    <row r="800" spans="1:3" ht="13.5" customHeight="1">
      <c r="A800" s="108"/>
      <c r="B800" s="109"/>
      <c r="C800" s="109"/>
    </row>
    <row r="801" spans="1:3" ht="13.5" customHeight="1">
      <c r="A801" s="108"/>
      <c r="B801" s="109"/>
      <c r="C801" s="109"/>
    </row>
    <row r="802" spans="1:3" ht="13.5" customHeight="1">
      <c r="A802" s="108"/>
      <c r="B802" s="109"/>
      <c r="C802" s="109"/>
    </row>
    <row r="803" spans="1:3" ht="13.5" customHeight="1">
      <c r="A803" s="108"/>
      <c r="B803" s="109"/>
      <c r="C803" s="109"/>
    </row>
    <row r="804" spans="1:3" ht="13.5" customHeight="1">
      <c r="A804" s="108"/>
      <c r="B804" s="109"/>
      <c r="C804" s="109"/>
    </row>
    <row r="805" spans="1:3" ht="13.5" customHeight="1">
      <c r="A805" s="108"/>
      <c r="B805" s="109"/>
      <c r="C805" s="109"/>
    </row>
    <row r="806" spans="1:3" ht="13.5" customHeight="1">
      <c r="A806" s="108"/>
      <c r="B806" s="109"/>
      <c r="C806" s="109"/>
    </row>
    <row r="807" spans="1:3" ht="13.5" customHeight="1">
      <c r="A807" s="108"/>
      <c r="B807" s="109"/>
      <c r="C807" s="109"/>
    </row>
    <row r="808" spans="1:3" ht="13.5" customHeight="1">
      <c r="A808" s="108"/>
      <c r="B808" s="109"/>
      <c r="C808" s="109"/>
    </row>
    <row r="809" spans="1:3" ht="13.5" customHeight="1">
      <c r="A809" s="108"/>
      <c r="B809" s="109"/>
      <c r="C809" s="109"/>
    </row>
    <row r="810" spans="1:3" ht="13.5" customHeight="1">
      <c r="A810" s="108"/>
      <c r="B810" s="109"/>
      <c r="C810" s="109"/>
    </row>
    <row r="811" spans="1:3" ht="13.5" customHeight="1">
      <c r="A811" s="108"/>
      <c r="B811" s="109"/>
      <c r="C811" s="109"/>
    </row>
    <row r="812" spans="1:3" ht="13.5" customHeight="1">
      <c r="A812" s="108"/>
      <c r="B812" s="109"/>
      <c r="C812" s="109"/>
    </row>
    <row r="813" spans="1:3" ht="13.5" customHeight="1">
      <c r="A813" s="108"/>
      <c r="B813" s="109"/>
      <c r="C813" s="109"/>
    </row>
    <row r="814" spans="1:3" ht="13.5" customHeight="1">
      <c r="A814" s="108"/>
      <c r="B814" s="109"/>
      <c r="C814" s="109"/>
    </row>
    <row r="815" spans="1:3" ht="13.5" customHeight="1">
      <c r="A815" s="108"/>
      <c r="B815" s="109"/>
      <c r="C815" s="109"/>
    </row>
    <row r="816" spans="1:3" ht="13.5" customHeight="1">
      <c r="A816" s="108"/>
      <c r="B816" s="109"/>
      <c r="C816" s="109"/>
    </row>
    <row r="817" spans="1:3" ht="13.5" customHeight="1">
      <c r="A817" s="108"/>
      <c r="B817" s="109"/>
      <c r="C817" s="109"/>
    </row>
    <row r="818" spans="1:3" ht="13.5" customHeight="1">
      <c r="A818" s="108"/>
      <c r="B818" s="109"/>
      <c r="C818" s="109"/>
    </row>
    <row r="819" spans="1:3" ht="13.5" customHeight="1">
      <c r="A819" s="108"/>
      <c r="B819" s="109"/>
      <c r="C819" s="109"/>
    </row>
    <row r="820" spans="1:3" ht="13.5" customHeight="1">
      <c r="A820" s="108"/>
      <c r="B820" s="109"/>
      <c r="C820" s="109"/>
    </row>
    <row r="821" spans="1:3" ht="13.5" customHeight="1">
      <c r="A821" s="108"/>
      <c r="B821" s="109"/>
      <c r="C821" s="109"/>
    </row>
    <row r="822" spans="1:3" ht="13.5" customHeight="1">
      <c r="A822" s="108"/>
      <c r="B822" s="109"/>
      <c r="C822" s="109"/>
    </row>
    <row r="823" spans="1:3" ht="13.5" customHeight="1">
      <c r="A823" s="108"/>
      <c r="B823" s="109"/>
      <c r="C823" s="109"/>
    </row>
    <row r="824" spans="1:3" ht="13.5" customHeight="1">
      <c r="A824" s="108"/>
      <c r="B824" s="109"/>
      <c r="C824" s="109"/>
    </row>
    <row r="825" spans="1:3" ht="13.5" customHeight="1">
      <c r="A825" s="108"/>
      <c r="B825" s="109"/>
      <c r="C825" s="109"/>
    </row>
    <row r="826" spans="1:3" ht="13.5" customHeight="1">
      <c r="A826" s="108"/>
      <c r="B826" s="109"/>
      <c r="C826" s="109"/>
    </row>
    <row r="827" spans="1:3" ht="13.5" customHeight="1">
      <c r="A827" s="108"/>
      <c r="B827" s="109"/>
      <c r="C827" s="109"/>
    </row>
    <row r="828" spans="1:3" ht="13.5" customHeight="1">
      <c r="A828" s="108"/>
      <c r="B828" s="109"/>
      <c r="C828" s="109"/>
    </row>
    <row r="829" spans="1:3" ht="13.5" customHeight="1">
      <c r="A829" s="108"/>
      <c r="B829" s="109"/>
      <c r="C829" s="109"/>
    </row>
    <row r="830" spans="1:3" ht="13.5" customHeight="1">
      <c r="A830" s="108"/>
      <c r="B830" s="109"/>
      <c r="C830" s="109"/>
    </row>
    <row r="831" spans="1:3" ht="13.5" customHeight="1">
      <c r="A831" s="108"/>
      <c r="B831" s="109"/>
      <c r="C831" s="109"/>
    </row>
    <row r="832" spans="1:3" ht="13.5" customHeight="1">
      <c r="A832" s="108"/>
      <c r="B832" s="109"/>
      <c r="C832" s="109"/>
    </row>
    <row r="833" spans="1:3" ht="13.5" customHeight="1">
      <c r="A833" s="108"/>
      <c r="B833" s="109"/>
      <c r="C833" s="109"/>
    </row>
    <row r="834" spans="1:3" ht="13.5" customHeight="1">
      <c r="A834" s="108"/>
      <c r="B834" s="109"/>
      <c r="C834" s="109"/>
    </row>
    <row r="835" spans="1:3" ht="13.5" customHeight="1">
      <c r="A835" s="108"/>
      <c r="B835" s="109"/>
      <c r="C835" s="109"/>
    </row>
    <row r="836" spans="1:3" ht="13.5" customHeight="1">
      <c r="A836" s="108"/>
      <c r="B836" s="109"/>
      <c r="C836" s="109"/>
    </row>
    <row r="837" spans="1:3" ht="13.5" customHeight="1">
      <c r="A837" s="108"/>
      <c r="B837" s="109"/>
      <c r="C837" s="109"/>
    </row>
    <row r="838" spans="1:3" ht="13.5" customHeight="1">
      <c r="A838" s="108"/>
      <c r="B838" s="109"/>
      <c r="C838" s="109"/>
    </row>
    <row r="839" spans="1:3" ht="13.5" customHeight="1">
      <c r="A839" s="108"/>
      <c r="B839" s="109"/>
      <c r="C839" s="109"/>
    </row>
    <row r="840" spans="1:3" ht="13.5" customHeight="1">
      <c r="A840" s="108"/>
      <c r="B840" s="109"/>
      <c r="C840" s="109"/>
    </row>
    <row r="841" spans="1:3" ht="13.5" customHeight="1">
      <c r="A841" s="108"/>
      <c r="B841" s="109"/>
      <c r="C841" s="109"/>
    </row>
    <row r="842" spans="1:3" ht="13.5" customHeight="1">
      <c r="A842" s="108"/>
      <c r="B842" s="109"/>
      <c r="C842" s="109"/>
    </row>
    <row r="843" spans="1:3" ht="13.5" customHeight="1">
      <c r="A843" s="108"/>
      <c r="B843" s="109"/>
      <c r="C843" s="109"/>
    </row>
    <row r="844" spans="1:3" ht="13.5" customHeight="1">
      <c r="A844" s="108"/>
      <c r="B844" s="109"/>
      <c r="C844" s="109"/>
    </row>
    <row r="845" spans="1:3" ht="13.5" customHeight="1">
      <c r="A845" s="108"/>
      <c r="B845" s="109"/>
      <c r="C845" s="109"/>
    </row>
    <row r="846" spans="1:3" ht="13.5" customHeight="1">
      <c r="A846" s="108"/>
      <c r="B846" s="109"/>
      <c r="C846" s="109"/>
    </row>
    <row r="847" spans="1:3" ht="13.5" customHeight="1">
      <c r="A847" s="108"/>
      <c r="B847" s="109"/>
      <c r="C847" s="109"/>
    </row>
    <row r="848" spans="1:3" ht="13.5" customHeight="1">
      <c r="A848" s="108"/>
      <c r="B848" s="109"/>
      <c r="C848" s="109"/>
    </row>
    <row r="849" spans="1:3" ht="13.5" customHeight="1">
      <c r="A849" s="108"/>
      <c r="B849" s="109"/>
      <c r="C849" s="109"/>
    </row>
    <row r="850" spans="1:3" ht="13.5" customHeight="1">
      <c r="A850" s="108"/>
      <c r="B850" s="109"/>
      <c r="C850" s="109"/>
    </row>
    <row r="851" spans="1:3" ht="13.5" customHeight="1">
      <c r="A851" s="108"/>
      <c r="B851" s="109"/>
      <c r="C851" s="109"/>
    </row>
    <row r="852" spans="1:3" ht="13.5" customHeight="1">
      <c r="A852" s="108"/>
      <c r="B852" s="109"/>
      <c r="C852" s="109"/>
    </row>
    <row r="853" spans="1:3" ht="13.5" customHeight="1">
      <c r="A853" s="108"/>
      <c r="B853" s="109"/>
      <c r="C853" s="109"/>
    </row>
    <row r="854" spans="1:3" ht="13.5" customHeight="1">
      <c r="A854" s="108"/>
      <c r="B854" s="109"/>
      <c r="C854" s="109"/>
    </row>
    <row r="855" spans="1:3" ht="13.5" customHeight="1">
      <c r="A855" s="108"/>
      <c r="B855" s="109"/>
      <c r="C855" s="109"/>
    </row>
    <row r="856" spans="1:3" ht="13.5" customHeight="1">
      <c r="A856" s="108"/>
      <c r="B856" s="109"/>
      <c r="C856" s="109"/>
    </row>
    <row r="857" spans="1:3" ht="13.5" customHeight="1">
      <c r="A857" s="108"/>
      <c r="B857" s="109"/>
      <c r="C857" s="109"/>
    </row>
    <row r="858" spans="1:3" ht="13.5" customHeight="1">
      <c r="A858" s="108"/>
      <c r="B858" s="109"/>
      <c r="C858" s="109"/>
    </row>
    <row r="859" spans="1:3" ht="13.5" customHeight="1">
      <c r="A859" s="108"/>
      <c r="B859" s="109"/>
      <c r="C859" s="109"/>
    </row>
    <row r="860" spans="1:3" ht="13.5" customHeight="1">
      <c r="A860" s="108"/>
      <c r="B860" s="109"/>
      <c r="C860" s="109"/>
    </row>
    <row r="861" spans="1:3" ht="13.5" customHeight="1">
      <c r="A861" s="108"/>
      <c r="B861" s="109"/>
      <c r="C861" s="109"/>
    </row>
    <row r="862" spans="1:3" ht="13.5" customHeight="1">
      <c r="A862" s="108"/>
      <c r="B862" s="109"/>
      <c r="C862" s="109"/>
    </row>
    <row r="863" spans="1:3" ht="13.5" customHeight="1">
      <c r="A863" s="108"/>
      <c r="B863" s="109"/>
      <c r="C863" s="109"/>
    </row>
    <row r="864" spans="1:3" ht="13.5" customHeight="1">
      <c r="A864" s="108"/>
      <c r="B864" s="109"/>
      <c r="C864" s="109"/>
    </row>
    <row r="865" spans="1:3" ht="13.5" customHeight="1">
      <c r="A865" s="108"/>
      <c r="B865" s="109"/>
      <c r="C865" s="109"/>
    </row>
    <row r="866" spans="1:3" ht="13.5" customHeight="1">
      <c r="A866" s="108"/>
      <c r="B866" s="109"/>
      <c r="C866" s="109"/>
    </row>
    <row r="867" spans="1:3" ht="13.5" customHeight="1">
      <c r="A867" s="108"/>
      <c r="B867" s="109"/>
      <c r="C867" s="109"/>
    </row>
    <row r="868" spans="1:3" ht="13.5" customHeight="1">
      <c r="A868" s="108"/>
      <c r="B868" s="109"/>
      <c r="C868" s="109"/>
    </row>
    <row r="869" spans="1:3" ht="13.5" customHeight="1">
      <c r="A869" s="108"/>
      <c r="B869" s="109"/>
      <c r="C869" s="109"/>
    </row>
    <row r="870" spans="1:3" ht="13.5" customHeight="1">
      <c r="A870" s="108"/>
      <c r="B870" s="109"/>
      <c r="C870" s="109"/>
    </row>
    <row r="871" spans="1:3" ht="13.5" customHeight="1">
      <c r="A871" s="108"/>
      <c r="B871" s="109"/>
      <c r="C871" s="109"/>
    </row>
    <row r="872" spans="1:3" ht="13.5" customHeight="1">
      <c r="A872" s="108"/>
      <c r="B872" s="109"/>
      <c r="C872" s="109"/>
    </row>
    <row r="873" spans="1:3" ht="13.5" customHeight="1">
      <c r="A873" s="108"/>
      <c r="B873" s="109"/>
      <c r="C873" s="109"/>
    </row>
    <row r="874" spans="1:3" ht="13.5" customHeight="1">
      <c r="A874" s="108"/>
      <c r="B874" s="109"/>
      <c r="C874" s="109"/>
    </row>
    <row r="875" spans="1:3" ht="13.5" customHeight="1">
      <c r="A875" s="108"/>
      <c r="B875" s="109"/>
      <c r="C875" s="109"/>
    </row>
    <row r="876" spans="1:3" ht="13.5" customHeight="1">
      <c r="A876" s="108"/>
      <c r="B876" s="109"/>
      <c r="C876" s="109"/>
    </row>
    <row r="877" spans="1:3" ht="13.5" customHeight="1">
      <c r="A877" s="108"/>
      <c r="B877" s="109"/>
      <c r="C877" s="109"/>
    </row>
    <row r="878" spans="1:3" ht="13.5" customHeight="1">
      <c r="A878" s="108"/>
      <c r="B878" s="109"/>
      <c r="C878" s="109"/>
    </row>
    <row r="879" spans="1:3" ht="13.5" customHeight="1">
      <c r="A879" s="108"/>
      <c r="B879" s="109"/>
      <c r="C879" s="109"/>
    </row>
    <row r="880" spans="1:3" ht="13.5" customHeight="1">
      <c r="A880" s="108"/>
      <c r="B880" s="109"/>
      <c r="C880" s="109"/>
    </row>
    <row r="881" spans="1:3" ht="13.5" customHeight="1">
      <c r="A881" s="108"/>
      <c r="B881" s="109"/>
      <c r="C881" s="109"/>
    </row>
    <row r="882" spans="1:3" ht="13.5" customHeight="1">
      <c r="A882" s="108"/>
      <c r="B882" s="109"/>
      <c r="C882" s="109"/>
    </row>
    <row r="883" spans="1:3" ht="13.5" customHeight="1">
      <c r="A883" s="108"/>
      <c r="B883" s="109"/>
      <c r="C883" s="109"/>
    </row>
    <row r="884" spans="1:3" ht="13.5" customHeight="1">
      <c r="A884" s="108"/>
      <c r="B884" s="109"/>
      <c r="C884" s="109"/>
    </row>
    <row r="885" spans="1:3" ht="13.5" customHeight="1">
      <c r="A885" s="108"/>
      <c r="B885" s="109"/>
      <c r="C885" s="109"/>
    </row>
    <row r="886" spans="1:3" ht="13.5" customHeight="1">
      <c r="A886" s="108"/>
      <c r="B886" s="109"/>
      <c r="C886" s="109"/>
    </row>
    <row r="887" spans="1:3" ht="13.5" customHeight="1">
      <c r="A887" s="108"/>
      <c r="B887" s="109"/>
      <c r="C887" s="109"/>
    </row>
    <row r="888" spans="1:3" ht="13.5" customHeight="1">
      <c r="A888" s="108"/>
      <c r="B888" s="109"/>
      <c r="C888" s="109"/>
    </row>
    <row r="889" spans="1:3" ht="13.5" customHeight="1">
      <c r="A889" s="108"/>
      <c r="B889" s="109"/>
      <c r="C889" s="109"/>
    </row>
    <row r="890" spans="1:3" ht="13.5" customHeight="1">
      <c r="A890" s="108"/>
      <c r="B890" s="109"/>
      <c r="C890" s="109"/>
    </row>
    <row r="891" spans="1:3" ht="13.5" customHeight="1">
      <c r="A891" s="108"/>
      <c r="B891" s="109"/>
      <c r="C891" s="109"/>
    </row>
    <row r="892" spans="1:3" ht="13.5" customHeight="1">
      <c r="A892" s="108"/>
      <c r="B892" s="109"/>
      <c r="C892" s="109"/>
    </row>
    <row r="893" spans="1:3" ht="13.5" customHeight="1">
      <c r="A893" s="108"/>
      <c r="B893" s="109"/>
      <c r="C893" s="109"/>
    </row>
    <row r="894" spans="1:3" ht="13.5" customHeight="1">
      <c r="A894" s="108"/>
      <c r="B894" s="109"/>
      <c r="C894" s="109"/>
    </row>
    <row r="895" spans="1:3" ht="13.5" customHeight="1">
      <c r="A895" s="108"/>
      <c r="B895" s="109"/>
      <c r="C895" s="109"/>
    </row>
    <row r="896" spans="1:3" ht="13.5" customHeight="1">
      <c r="A896" s="108"/>
      <c r="B896" s="109"/>
      <c r="C896" s="109"/>
    </row>
    <row r="897" spans="1:3" ht="13.5" customHeight="1">
      <c r="A897" s="108"/>
      <c r="B897" s="109"/>
      <c r="C897" s="109"/>
    </row>
    <row r="898" spans="1:3" ht="13.5" customHeight="1">
      <c r="A898" s="108"/>
      <c r="B898" s="109"/>
      <c r="C898" s="109"/>
    </row>
    <row r="899" spans="1:3" ht="13.5" customHeight="1">
      <c r="A899" s="108"/>
      <c r="B899" s="109"/>
      <c r="C899" s="109"/>
    </row>
    <row r="900" spans="1:3" ht="13.5" customHeight="1">
      <c r="A900" s="108"/>
      <c r="B900" s="109"/>
      <c r="C900" s="109"/>
    </row>
    <row r="901" spans="1:3" ht="13.5" customHeight="1">
      <c r="A901" s="108"/>
      <c r="B901" s="109"/>
      <c r="C901" s="109"/>
    </row>
    <row r="902" spans="1:3" ht="13.5" customHeight="1">
      <c r="A902" s="108"/>
      <c r="B902" s="109"/>
      <c r="C902" s="109"/>
    </row>
    <row r="903" spans="1:3" ht="13.5" customHeight="1">
      <c r="A903" s="108"/>
      <c r="B903" s="109"/>
      <c r="C903" s="109"/>
    </row>
    <row r="904" spans="1:3" ht="13.5" customHeight="1">
      <c r="A904" s="108"/>
      <c r="B904" s="109"/>
      <c r="C904" s="109"/>
    </row>
    <row r="905" spans="1:3" ht="13.5" customHeight="1">
      <c r="A905" s="108"/>
      <c r="B905" s="109"/>
      <c r="C905" s="109"/>
    </row>
    <row r="906" spans="1:3" ht="13.5" customHeight="1">
      <c r="A906" s="108"/>
      <c r="B906" s="109"/>
      <c r="C906" s="109"/>
    </row>
    <row r="907" spans="1:3" ht="13.5" customHeight="1">
      <c r="A907" s="108"/>
      <c r="B907" s="109"/>
      <c r="C907" s="109"/>
    </row>
    <row r="908" spans="1:3" ht="13.5" customHeight="1">
      <c r="A908" s="108"/>
      <c r="B908" s="109"/>
      <c r="C908" s="109"/>
    </row>
    <row r="909" spans="1:3" ht="13.5" customHeight="1">
      <c r="A909" s="108"/>
      <c r="B909" s="109"/>
      <c r="C909" s="109"/>
    </row>
    <row r="910" spans="1:3" ht="13.5" customHeight="1">
      <c r="A910" s="108"/>
      <c r="B910" s="109"/>
      <c r="C910" s="109"/>
    </row>
    <row r="911" spans="1:3" ht="13.5" customHeight="1">
      <c r="A911" s="108"/>
      <c r="B911" s="109"/>
      <c r="C911" s="109"/>
    </row>
    <row r="912" spans="1:3" ht="13.5" customHeight="1">
      <c r="A912" s="108"/>
      <c r="B912" s="109"/>
      <c r="C912" s="109"/>
    </row>
    <row r="913" spans="1:3" ht="13.5" customHeight="1">
      <c r="A913" s="108"/>
      <c r="B913" s="109"/>
      <c r="C913" s="109"/>
    </row>
    <row r="914" spans="1:3" ht="13.5" customHeight="1">
      <c r="A914" s="108"/>
      <c r="B914" s="109"/>
      <c r="C914" s="109"/>
    </row>
    <row r="915" spans="1:3" ht="13.5" customHeight="1">
      <c r="A915" s="108"/>
      <c r="B915" s="109"/>
      <c r="C915" s="109"/>
    </row>
    <row r="916" spans="1:3" ht="13.5" customHeight="1">
      <c r="A916" s="108"/>
      <c r="B916" s="109"/>
      <c r="C916" s="109"/>
    </row>
    <row r="917" spans="1:3" ht="13.5" customHeight="1">
      <c r="A917" s="108"/>
      <c r="B917" s="109"/>
      <c r="C917" s="109"/>
    </row>
    <row r="918" spans="1:3" ht="13.5" customHeight="1">
      <c r="A918" s="108"/>
      <c r="B918" s="109"/>
      <c r="C918" s="109"/>
    </row>
    <row r="919" spans="1:3" ht="13.5" customHeight="1">
      <c r="A919" s="108"/>
      <c r="B919" s="109"/>
      <c r="C919" s="109"/>
    </row>
    <row r="920" spans="1:3" ht="13.5" customHeight="1">
      <c r="A920" s="108"/>
      <c r="B920" s="109"/>
      <c r="C920" s="109"/>
    </row>
    <row r="921" spans="1:3" ht="13.5" customHeight="1">
      <c r="A921" s="108"/>
      <c r="B921" s="109"/>
      <c r="C921" s="109"/>
    </row>
    <row r="922" spans="1:3" ht="13.5" customHeight="1">
      <c r="A922" s="108"/>
      <c r="B922" s="109"/>
      <c r="C922" s="109"/>
    </row>
    <row r="923" spans="1:3" ht="13.5" customHeight="1">
      <c r="A923" s="108"/>
      <c r="B923" s="109"/>
      <c r="C923" s="109"/>
    </row>
    <row r="924" spans="1:3" ht="13.5" customHeight="1">
      <c r="A924" s="108"/>
      <c r="B924" s="109"/>
      <c r="C924" s="109"/>
    </row>
    <row r="925" spans="1:3" ht="13.5" customHeight="1">
      <c r="A925" s="108"/>
      <c r="B925" s="109"/>
      <c r="C925" s="109"/>
    </row>
    <row r="926" spans="1:3" ht="13.5" customHeight="1">
      <c r="A926" s="108"/>
      <c r="B926" s="109"/>
      <c r="C926" s="109"/>
    </row>
    <row r="927" spans="1:3" ht="13.5" customHeight="1">
      <c r="A927" s="108"/>
      <c r="B927" s="109"/>
      <c r="C927" s="109"/>
    </row>
    <row r="928" spans="1:3" ht="13.5" customHeight="1">
      <c r="A928" s="108"/>
      <c r="B928" s="109"/>
      <c r="C928" s="109"/>
    </row>
    <row r="929" spans="1:3" ht="13.5" customHeight="1">
      <c r="A929" s="108"/>
      <c r="B929" s="109"/>
      <c r="C929" s="109"/>
    </row>
    <row r="930" spans="1:3" ht="13.5" customHeight="1">
      <c r="A930" s="108"/>
      <c r="B930" s="109"/>
      <c r="C930" s="109"/>
    </row>
    <row r="931" spans="1:3" ht="13.5" customHeight="1">
      <c r="A931" s="108"/>
      <c r="B931" s="109"/>
      <c r="C931" s="109"/>
    </row>
    <row r="932" spans="1:3" ht="13.5" customHeight="1">
      <c r="A932" s="108"/>
      <c r="B932" s="109"/>
      <c r="C932" s="109"/>
    </row>
    <row r="933" spans="1:3" ht="13.5" customHeight="1">
      <c r="A933" s="108"/>
      <c r="B933" s="109"/>
      <c r="C933" s="109"/>
    </row>
    <row r="934" spans="1:3" ht="13.5" customHeight="1">
      <c r="A934" s="108"/>
      <c r="B934" s="109"/>
      <c r="C934" s="109"/>
    </row>
    <row r="935" spans="1:3" ht="13.5" customHeight="1">
      <c r="A935" s="108"/>
      <c r="B935" s="109"/>
      <c r="C935" s="109"/>
    </row>
    <row r="936" spans="1:3" ht="13.5" customHeight="1">
      <c r="A936" s="108"/>
      <c r="B936" s="109"/>
      <c r="C936" s="109"/>
    </row>
    <row r="937" spans="1:3" ht="13.5" customHeight="1">
      <c r="A937" s="108"/>
      <c r="B937" s="109"/>
      <c r="C937" s="109"/>
    </row>
    <row r="938" spans="1:3" ht="13.5" customHeight="1">
      <c r="A938" s="108"/>
      <c r="B938" s="109"/>
      <c r="C938" s="109"/>
    </row>
    <row r="939" spans="1:3" ht="13.5" customHeight="1">
      <c r="A939" s="108"/>
      <c r="B939" s="109"/>
      <c r="C939" s="109"/>
    </row>
    <row r="940" spans="1:3" ht="13.5" customHeight="1">
      <c r="A940" s="108"/>
      <c r="B940" s="109"/>
      <c r="C940" s="109"/>
    </row>
    <row r="941" spans="1:3" ht="13.5" customHeight="1">
      <c r="A941" s="108"/>
      <c r="B941" s="109"/>
      <c r="C941" s="109"/>
    </row>
    <row r="942" spans="1:3" ht="13.5" customHeight="1">
      <c r="A942" s="108"/>
      <c r="B942" s="109"/>
      <c r="C942" s="109"/>
    </row>
    <row r="943" spans="1:3" ht="13.5" customHeight="1">
      <c r="A943" s="108"/>
      <c r="B943" s="109"/>
      <c r="C943" s="109"/>
    </row>
    <row r="944" spans="1:3" ht="13.5" customHeight="1">
      <c r="A944" s="108"/>
      <c r="B944" s="109"/>
      <c r="C944" s="109"/>
    </row>
    <row r="945" spans="1:3" ht="13.5" customHeight="1">
      <c r="A945" s="108"/>
      <c r="B945" s="109"/>
      <c r="C945" s="109"/>
    </row>
    <row r="946" spans="1:3" ht="13.5" customHeight="1">
      <c r="A946" s="108"/>
      <c r="B946" s="109"/>
      <c r="C946" s="109"/>
    </row>
    <row r="947" spans="1:3" ht="13.5" customHeight="1">
      <c r="A947" s="108"/>
      <c r="B947" s="109"/>
      <c r="C947" s="109"/>
    </row>
    <row r="948" spans="1:3" ht="13.5" customHeight="1">
      <c r="A948" s="108"/>
      <c r="B948" s="109"/>
      <c r="C948" s="109"/>
    </row>
    <row r="949" spans="1:3" ht="13.5" customHeight="1">
      <c r="A949" s="108"/>
      <c r="B949" s="109"/>
      <c r="C949" s="109"/>
    </row>
    <row r="950" spans="1:3" ht="13.5" customHeight="1">
      <c r="A950" s="108"/>
      <c r="B950" s="109"/>
      <c r="C950" s="109"/>
    </row>
    <row r="951" spans="1:3" ht="13.5" customHeight="1">
      <c r="A951" s="108"/>
      <c r="B951" s="109"/>
      <c r="C951" s="109"/>
    </row>
    <row r="952" spans="1:3" ht="13.5" customHeight="1">
      <c r="A952" s="108"/>
      <c r="B952" s="109"/>
      <c r="C952" s="109"/>
    </row>
    <row r="953" spans="1:3" ht="13.5" customHeight="1">
      <c r="A953" s="108"/>
      <c r="B953" s="109"/>
      <c r="C953" s="109"/>
    </row>
    <row r="954" spans="1:3" ht="13.5" customHeight="1">
      <c r="A954" s="108"/>
      <c r="B954" s="109"/>
      <c r="C954" s="109"/>
    </row>
    <row r="955" spans="1:3" ht="13.5" customHeight="1">
      <c r="A955" s="108"/>
      <c r="B955" s="109"/>
      <c r="C955" s="109"/>
    </row>
    <row r="956" spans="1:3" ht="13.5" customHeight="1">
      <c r="A956" s="108"/>
      <c r="B956" s="109"/>
      <c r="C956" s="109"/>
    </row>
    <row r="957" spans="1:3" ht="13.5" customHeight="1">
      <c r="A957" s="108"/>
      <c r="B957" s="109"/>
      <c r="C957" s="109"/>
    </row>
    <row r="958" spans="1:3" ht="13.5" customHeight="1">
      <c r="A958" s="108"/>
      <c r="B958" s="109"/>
      <c r="C958" s="109"/>
    </row>
    <row r="959" spans="1:3" ht="13.5" customHeight="1">
      <c r="A959" s="108"/>
      <c r="B959" s="109"/>
      <c r="C959" s="109"/>
    </row>
    <row r="960" spans="1:3" ht="13.5" customHeight="1">
      <c r="A960" s="108"/>
      <c r="B960" s="109"/>
      <c r="C960" s="109"/>
    </row>
    <row r="961" spans="1:3" ht="13.5" customHeight="1">
      <c r="A961" s="108"/>
      <c r="B961" s="109"/>
      <c r="C961" s="109"/>
    </row>
    <row r="962" spans="1:3" ht="13.5" customHeight="1">
      <c r="A962" s="108"/>
      <c r="B962" s="109"/>
      <c r="C962" s="109"/>
    </row>
    <row r="963" spans="1:3" ht="13.5" customHeight="1">
      <c r="A963" s="108"/>
      <c r="B963" s="109"/>
      <c r="C963" s="109"/>
    </row>
    <row r="964" spans="1:3" ht="13.5" customHeight="1">
      <c r="A964" s="108"/>
      <c r="B964" s="109"/>
      <c r="C964" s="109"/>
    </row>
    <row r="965" spans="1:3" ht="13.5" customHeight="1">
      <c r="A965" s="108"/>
      <c r="B965" s="109"/>
      <c r="C965" s="109"/>
    </row>
    <row r="966" spans="1:3" ht="13.5" customHeight="1">
      <c r="A966" s="108"/>
      <c r="B966" s="109"/>
      <c r="C966" s="109"/>
    </row>
    <row r="967" spans="1:3" ht="13.5" customHeight="1">
      <c r="A967" s="108"/>
      <c r="B967" s="109"/>
      <c r="C967" s="109"/>
    </row>
    <row r="968" spans="1:3" ht="13.5" customHeight="1">
      <c r="A968" s="108"/>
      <c r="B968" s="109"/>
      <c r="C968" s="109"/>
    </row>
    <row r="969" spans="1:3" ht="13.5" customHeight="1">
      <c r="A969" s="108"/>
      <c r="B969" s="109"/>
      <c r="C969" s="109"/>
    </row>
    <row r="970" spans="1:3" ht="13.5" customHeight="1">
      <c r="A970" s="108"/>
      <c r="B970" s="109"/>
      <c r="C970" s="109"/>
    </row>
    <row r="971" spans="1:3" ht="13.5" customHeight="1">
      <c r="A971" s="108"/>
      <c r="B971" s="109"/>
      <c r="C971" s="109"/>
    </row>
    <row r="972" spans="1:3" ht="13.5" customHeight="1">
      <c r="A972" s="108"/>
      <c r="B972" s="109"/>
      <c r="C972" s="109"/>
    </row>
    <row r="973" spans="1:3" ht="13.5" customHeight="1">
      <c r="A973" s="108"/>
      <c r="B973" s="109"/>
      <c r="C973" s="109"/>
    </row>
    <row r="974" spans="1:3" ht="13.5" customHeight="1">
      <c r="A974" s="108"/>
      <c r="B974" s="109"/>
      <c r="C974" s="109"/>
    </row>
    <row r="975" spans="1:3" ht="13.5" customHeight="1">
      <c r="A975" s="108"/>
      <c r="B975" s="109"/>
      <c r="C975" s="109"/>
    </row>
    <row r="976" spans="1:3" ht="13.5" customHeight="1">
      <c r="A976" s="108"/>
      <c r="B976" s="109"/>
      <c r="C976" s="109"/>
    </row>
    <row r="977" spans="1:3" ht="13.5" customHeight="1">
      <c r="A977" s="108"/>
      <c r="B977" s="109"/>
      <c r="C977" s="109"/>
    </row>
    <row r="978" spans="1:3" ht="13.5" customHeight="1">
      <c r="A978" s="108"/>
      <c r="B978" s="109"/>
      <c r="C978" s="109"/>
    </row>
    <row r="979" spans="1:3" ht="13.5" customHeight="1">
      <c r="A979" s="108"/>
      <c r="B979" s="109"/>
      <c r="C979" s="109"/>
    </row>
    <row r="980" spans="1:3" ht="13.5" customHeight="1">
      <c r="A980" s="108"/>
      <c r="B980" s="109"/>
      <c r="C980" s="109"/>
    </row>
    <row r="981" spans="1:3" ht="13.5" customHeight="1">
      <c r="A981" s="108"/>
      <c r="B981" s="109"/>
      <c r="C981" s="109"/>
    </row>
    <row r="982" spans="1:3" ht="13.5" customHeight="1">
      <c r="A982" s="108"/>
      <c r="B982" s="109"/>
      <c r="C982" s="109"/>
    </row>
    <row r="983" spans="1:3" ht="13.5" customHeight="1">
      <c r="A983" s="108"/>
      <c r="B983" s="109"/>
      <c r="C983" s="109"/>
    </row>
    <row r="984" spans="1:3" ht="13.5" customHeight="1">
      <c r="A984" s="108"/>
      <c r="B984" s="109"/>
      <c r="C984" s="109"/>
    </row>
    <row r="985" spans="1:3" ht="13.5" customHeight="1">
      <c r="A985" s="108"/>
      <c r="B985" s="109"/>
      <c r="C985" s="109"/>
    </row>
    <row r="986" spans="1:3" ht="13.5" customHeight="1">
      <c r="A986" s="108"/>
      <c r="B986" s="109"/>
      <c r="C986" s="109"/>
    </row>
    <row r="987" spans="1:3" ht="13.5" customHeight="1">
      <c r="A987" s="108"/>
      <c r="B987" s="109"/>
      <c r="C987" s="109"/>
    </row>
    <row r="988" spans="1:3" ht="13.5" customHeight="1">
      <c r="A988" s="108"/>
      <c r="B988" s="109"/>
      <c r="C988" s="109"/>
    </row>
    <row r="989" spans="1:3" ht="13.5" customHeight="1">
      <c r="A989" s="108"/>
      <c r="B989" s="109"/>
      <c r="C989" s="109"/>
    </row>
    <row r="990" spans="1:3" ht="13.5" customHeight="1">
      <c r="A990" s="108"/>
      <c r="B990" s="109"/>
      <c r="C990" s="109"/>
    </row>
    <row r="991" spans="1:3" ht="13.5" customHeight="1">
      <c r="A991" s="108"/>
      <c r="B991" s="109"/>
      <c r="C991" s="109"/>
    </row>
    <row r="992" spans="1:3" ht="13.5" customHeight="1">
      <c r="A992" s="108"/>
      <c r="B992" s="109"/>
      <c r="C992" s="109"/>
    </row>
    <row r="993" spans="1:3" ht="13.5" customHeight="1">
      <c r="A993" s="108"/>
      <c r="B993" s="109"/>
      <c r="C993" s="109"/>
    </row>
    <row r="994" spans="1:3" ht="13.5" customHeight="1">
      <c r="A994" s="108"/>
      <c r="B994" s="109"/>
      <c r="C994" s="109"/>
    </row>
    <row r="995" spans="1:3" ht="13.5" customHeight="1">
      <c r="A995" s="108"/>
      <c r="B995" s="109"/>
      <c r="C995" s="109"/>
    </row>
    <row r="996" spans="1:3" ht="13.5" customHeight="1">
      <c r="A996" s="108"/>
      <c r="B996" s="109"/>
      <c r="C996" s="109"/>
    </row>
    <row r="997" spans="1:3" ht="13.5" customHeight="1">
      <c r="A997" s="108"/>
      <c r="B997" s="109"/>
      <c r="C997" s="109"/>
    </row>
    <row r="998" spans="1:3" ht="13.5" customHeight="1">
      <c r="A998" s="108"/>
      <c r="B998" s="109"/>
      <c r="C998" s="109"/>
    </row>
    <row r="999" spans="1:3" ht="13.5" customHeight="1">
      <c r="A999" s="108"/>
      <c r="B999" s="109"/>
      <c r="C999" s="109"/>
    </row>
    <row r="1000" spans="1:3" ht="13.5" customHeight="1">
      <c r="A1000" s="108"/>
      <c r="B1000" s="109"/>
      <c r="C1000" s="109"/>
    </row>
  </sheetData>
  <mergeCells count="19">
    <mergeCell ref="A53:B53"/>
    <mergeCell ref="D5:G5"/>
    <mergeCell ref="H5:K5"/>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s>
  <pageMargins left="0.17" right="0.17" top="0.32" bottom="0.22"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Danh muc bieu</vt:lpstr>
      <vt:lpstr>Bieu 1a DH Chinh quy</vt:lpstr>
      <vt:lpstr>Bieu 1b Sau dai hoc</vt:lpstr>
      <vt:lpstr>Bieu 1e THSP</vt:lpstr>
      <vt:lpstr>Bieu 1c VLVH - TX</vt:lpstr>
      <vt:lpstr>Bieu 3a-Tong gio chuan chi tiet</vt:lpstr>
      <vt:lpstr>Bieu 1d THPT</vt:lpstr>
      <vt:lpstr>Bieu 2a DH va tren DH</vt:lpstr>
      <vt:lpstr>Bieu 3b tong hop Truong</vt:lpstr>
      <vt:lpstr>Bieu 2b DT THPT THSP</vt:lpstr>
      <vt:lpstr>Bieu 6 P.TCCB update new</vt:lpstr>
      <vt:lpstr>Bieu 4-KP thuc hanh thi nghiem</vt:lpstr>
      <vt:lpstr>Bieu5-Nhu cau mua sam sua chua</vt:lpstr>
      <vt:lpstr>Bieu7-ke hoach NCKH</vt:lpstr>
      <vt:lpstr>Bieu 7b-xuat ban</vt:lpstr>
      <vt:lpstr>Bieu8-Dao tao ngan han</vt:lpstr>
      <vt:lpstr>Bieu 9a-Tong thu don vi dao tao</vt:lpstr>
      <vt:lpstr>9a Tong thu DH va SDH</vt:lpstr>
      <vt:lpstr>9b Tong thu THPT THSP LHS</vt:lpstr>
      <vt:lpstr>Bieu 9b Tong thu dvi hanh chinh</vt:lpstr>
      <vt:lpstr>Bieu 10-Tong chi</vt:lpstr>
      <vt:lpstr>Bieu 11 Chenh lech thu chi</vt:lpstr>
      <vt:lpstr>Bieu so 12 Chi phi con nguoi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Duong Xuan Giap</cp:lastModifiedBy>
  <dcterms:created xsi:type="dcterms:W3CDTF">2021-10-22T06:56:26Z</dcterms:created>
  <dcterms:modified xsi:type="dcterms:W3CDTF">2022-11-24T01:43:43Z</dcterms:modified>
</cp:coreProperties>
</file>