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ĐÁNH GIÁ ĐHCQ GDCT\Kế hoạch, các nguồn lực, tiến độ thực hiện CTDH\"/>
    </mc:Choice>
  </mc:AlternateContent>
  <bookViews>
    <workbookView xWindow="1560" yWindow="1067" windowWidth="27240" windowHeight="15240"/>
  </bookViews>
  <sheets>
    <sheet name="KHOA CHÍNH TRỊ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2" l="1"/>
  <c r="L10" i="2"/>
  <c r="L11" i="2"/>
  <c r="J10" i="2"/>
  <c r="J11" i="2"/>
  <c r="I10" i="2"/>
  <c r="G10" i="2"/>
  <c r="E10" i="2"/>
  <c r="C10" i="2"/>
  <c r="L12" i="2"/>
  <c r="L13" i="2"/>
  <c r="I12" i="2"/>
  <c r="J12" i="2"/>
  <c r="I11" i="2"/>
  <c r="C11" i="2"/>
  <c r="E11" i="2"/>
  <c r="G11" i="2"/>
  <c r="I30" i="2"/>
  <c r="C28" i="2"/>
  <c r="H12" i="2"/>
  <c r="G12" i="2"/>
  <c r="E13" i="2"/>
  <c r="E12" i="2"/>
  <c r="C12" i="2"/>
  <c r="H10" i="2"/>
  <c r="H11" i="2"/>
  <c r="H13" i="2"/>
  <c r="L28" i="2"/>
  <c r="J28" i="2"/>
  <c r="J29" i="2"/>
  <c r="I32" i="2"/>
  <c r="I29" i="2"/>
  <c r="I28" i="2"/>
  <c r="H28" i="2"/>
  <c r="H29" i="2"/>
  <c r="G28" i="2"/>
  <c r="G45" i="2"/>
  <c r="G59" i="2"/>
  <c r="G47" i="2"/>
  <c r="G29" i="2"/>
  <c r="G13" i="2"/>
  <c r="C59" i="2"/>
  <c r="J20" i="2"/>
  <c r="J13" i="2"/>
  <c r="L14" i="2"/>
  <c r="L20" i="2"/>
  <c r="I20" i="2"/>
  <c r="I13" i="2"/>
  <c r="I21" i="2"/>
  <c r="I14" i="2"/>
  <c r="I31" i="2"/>
  <c r="I33" i="2"/>
  <c r="I34" i="2"/>
  <c r="I35" i="2"/>
  <c r="I36" i="2"/>
  <c r="I37" i="2"/>
  <c r="H31" i="2"/>
  <c r="H32" i="2"/>
  <c r="H33" i="2"/>
  <c r="H34" i="2"/>
  <c r="H35" i="2"/>
  <c r="H36" i="2"/>
  <c r="H37" i="2"/>
  <c r="H30" i="2"/>
  <c r="I26" i="2"/>
  <c r="J26" i="2"/>
  <c r="H26" i="2"/>
  <c r="I25" i="2"/>
  <c r="J25" i="2"/>
  <c r="H25" i="2"/>
  <c r="I24" i="2"/>
  <c r="J24" i="2"/>
  <c r="H24" i="2"/>
  <c r="I23" i="2"/>
  <c r="J23" i="2"/>
  <c r="H23" i="2"/>
  <c r="I22" i="2"/>
  <c r="J22" i="2"/>
  <c r="H22" i="2"/>
  <c r="H21" i="2"/>
  <c r="H14" i="2"/>
  <c r="I71" i="2"/>
  <c r="J71" i="2"/>
  <c r="H71" i="2"/>
  <c r="I70" i="2"/>
  <c r="J70" i="2"/>
  <c r="H70" i="2"/>
  <c r="I69" i="2"/>
  <c r="J69" i="2"/>
  <c r="H69" i="2"/>
  <c r="I68" i="2"/>
  <c r="J68" i="2"/>
  <c r="H68" i="2"/>
  <c r="I67" i="2"/>
  <c r="J67" i="2"/>
  <c r="H67" i="2"/>
  <c r="L66" i="2"/>
  <c r="K66" i="2"/>
  <c r="J66" i="2"/>
  <c r="I66" i="2"/>
  <c r="H66" i="2"/>
  <c r="E66" i="2"/>
  <c r="C66" i="2"/>
  <c r="I65" i="2"/>
  <c r="J65" i="2"/>
  <c r="H65" i="2"/>
  <c r="I64" i="2"/>
  <c r="J64" i="2"/>
  <c r="H64" i="2"/>
  <c r="I63" i="2"/>
  <c r="J63" i="2"/>
  <c r="H63" i="2"/>
  <c r="I62" i="2"/>
  <c r="J62" i="2"/>
  <c r="H62" i="2"/>
  <c r="I61" i="2"/>
  <c r="J61" i="2"/>
  <c r="H61" i="2"/>
  <c r="L60" i="2"/>
  <c r="K60" i="2"/>
  <c r="J60" i="2"/>
  <c r="I60" i="2"/>
  <c r="H60" i="2"/>
  <c r="E60" i="2"/>
  <c r="C60" i="2"/>
  <c r="L59" i="2"/>
  <c r="K59" i="2"/>
  <c r="J59" i="2"/>
  <c r="I59" i="2"/>
  <c r="H59" i="2"/>
  <c r="E59" i="2"/>
  <c r="I58" i="2"/>
  <c r="J58" i="2"/>
  <c r="H58" i="2"/>
  <c r="I57" i="2"/>
  <c r="J57" i="2"/>
  <c r="H57" i="2"/>
  <c r="I56" i="2"/>
  <c r="J56" i="2"/>
  <c r="H56" i="2"/>
  <c r="I55" i="2"/>
  <c r="I54" i="2"/>
  <c r="J54" i="2"/>
  <c r="H54" i="2"/>
  <c r="K53" i="2"/>
  <c r="J53" i="2"/>
  <c r="I53" i="2"/>
  <c r="H53" i="2"/>
  <c r="E53" i="2"/>
  <c r="C53" i="2"/>
  <c r="I52" i="2"/>
  <c r="J52" i="2"/>
  <c r="H52" i="2"/>
  <c r="I51" i="2"/>
  <c r="J51" i="2"/>
  <c r="H51" i="2"/>
  <c r="I50" i="2"/>
  <c r="H50" i="2"/>
  <c r="I49" i="2"/>
  <c r="H49" i="2"/>
  <c r="I48" i="2"/>
  <c r="J48" i="2"/>
  <c r="H48" i="2"/>
  <c r="K47" i="2"/>
  <c r="J47" i="2"/>
  <c r="I47" i="2"/>
  <c r="H47" i="2"/>
  <c r="E47" i="2"/>
  <c r="C47" i="2"/>
  <c r="K46" i="2"/>
  <c r="J46" i="2"/>
  <c r="I46" i="2"/>
  <c r="H46" i="2"/>
  <c r="E46" i="2"/>
  <c r="C46" i="2"/>
  <c r="L45" i="2"/>
  <c r="K45" i="2"/>
  <c r="J45" i="2"/>
  <c r="I45" i="2"/>
  <c r="H45" i="2"/>
  <c r="E45" i="2"/>
  <c r="C45" i="2"/>
  <c r="I44" i="2"/>
  <c r="H44" i="2"/>
  <c r="I43" i="2"/>
  <c r="H43" i="2"/>
  <c r="I42" i="2"/>
  <c r="H42" i="2"/>
  <c r="I41" i="2"/>
  <c r="H41" i="2"/>
  <c r="I40" i="2"/>
  <c r="H40" i="2"/>
  <c r="K39" i="2"/>
  <c r="I39" i="2"/>
  <c r="H39" i="2"/>
  <c r="E39" i="2"/>
  <c r="C39" i="2"/>
  <c r="I19" i="2"/>
  <c r="H19" i="2"/>
  <c r="I18" i="2"/>
  <c r="J18" i="2"/>
  <c r="H18" i="2"/>
  <c r="I17" i="2"/>
  <c r="H17" i="2"/>
  <c r="I16" i="2"/>
  <c r="J16" i="2"/>
  <c r="H16" i="2"/>
  <c r="I15" i="2"/>
  <c r="H15" i="2"/>
</calcChain>
</file>

<file path=xl/comments1.xml><?xml version="1.0" encoding="utf-8"?>
<comments xmlns="http://schemas.openxmlformats.org/spreadsheetml/2006/main">
  <authors>
    <author>HOANG NGUYEN</author>
  </authors>
  <commentList>
    <comment ref="M9" authorId="0" shapeId="0">
      <text>
        <r>
          <rPr>
            <b/>
            <sz val="9"/>
            <color rgb="FF000000"/>
            <rFont val="Tahoma"/>
            <family val="2"/>
          </rPr>
          <t>HOANG NGUYEN: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Các chỉ tiêu từ 12 - 16 lấy từ biểu số 3</t>
        </r>
      </text>
    </comment>
  </commentList>
</comments>
</file>

<file path=xl/sharedStrings.xml><?xml version="1.0" encoding="utf-8"?>
<sst xmlns="http://schemas.openxmlformats.org/spreadsheetml/2006/main" count="169" uniqueCount="90">
  <si>
    <t>Biểu số 2</t>
  </si>
  <si>
    <t>TRƯỜNG SƯ PHẠM</t>
  </si>
  <si>
    <t xml:space="preserve">Đơn vị tính: </t>
  </si>
  <si>
    <t>STT</t>
  </si>
  <si>
    <t xml:space="preserve">Tên học phần hoặc chuyên đề; 
hướng dẫn luận văn, đồ án, luận án </t>
  </si>
  <si>
    <t>Số TC theo chương trình đào tạo</t>
  </si>
  <si>
    <t>Hệ số TC môn học tính học phí so với TC dạy lý thuyết trên lớp
CÔNG THỨC TÍNH HỆ SỐ:
[= số (TC lý thuyết x hệ số học phí + số tín chỉ thực hành x hệ số học phí + số tín chỉ thực tập/ đồ án tốt nghiệp x hệ số học phí) / tổng số tín chỉ của học phần]</t>
  </si>
  <si>
    <t>Số lớp TC dự kiến mở</t>
  </si>
  <si>
    <t>Hệ số lớp đông / lớp ít nếu có</t>
  </si>
  <si>
    <t>Số lượng sinh viên</t>
  </si>
  <si>
    <t>Số lượt tín chỉ/HSSV dự kiến đảm nhiệm</t>
  </si>
  <si>
    <t>Tổng số giờ giảng dạy quy chuẩn kế hoạch đăng ký thực hiện</t>
  </si>
  <si>
    <t>Số giờ chuẩn ĐM giảng dạy phải đảm nhận theo chức danh</t>
  </si>
  <si>
    <t>Số giờ chuẩn ĐM giảng dạy phải đảm nhận đã trừ miễn giảm</t>
  </si>
  <si>
    <t>Dự kiến thừa thiếu số giờ giảng dạy quy chuẩn</t>
  </si>
  <si>
    <t>Số giờ NCKH đăng ký thực hiện</t>
  </si>
  <si>
    <t>Số giờ HĐCM khác đăng ký thực hiện</t>
  </si>
  <si>
    <t>Ghi chú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</si>
  <si>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</si>
  <si>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</si>
  <si>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</si>
  <si>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</si>
  <si>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</si>
  <si>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</si>
  <si>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</si>
  <si>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</si>
  <si>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</si>
  <si>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</si>
  <si>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(8)=(3)x(4)x(7)</t>
  </si>
  <si>
    <t>(10)</t>
  </si>
  <si>
    <t>(11)</t>
  </si>
  <si>
    <t>(12)</t>
  </si>
  <si>
    <t>(13)</t>
  </si>
  <si>
    <t>(14)</t>
  </si>
  <si>
    <t>(15)</t>
  </si>
  <si>
    <t>(16)</t>
  </si>
  <si>
    <t>(17)</t>
  </si>
  <si>
    <t>A</t>
  </si>
  <si>
    <t>I</t>
  </si>
  <si>
    <t>Đào tạo chinh quy (gồm cả trong và ngoài Trường)</t>
  </si>
  <si>
    <t>Đại học chính quy</t>
  </si>
  <si>
    <t>a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</si>
  <si>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</si>
  <si>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</si>
  <si>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</si>
  <si>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</si>
  <si>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</si>
  <si>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</si>
  <si>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</si>
  <si>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</si>
  <si>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</si>
  <si>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</si>
  <si>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b</t>
  </si>
  <si>
    <t>Đào tạo Cao học</t>
  </si>
  <si>
    <t xml:space="preserve">Giảng dạy Thạc sỹ </t>
  </si>
  <si>
    <t>Hướng dẫn luận văn TN</t>
  </si>
  <si>
    <t>II</t>
  </si>
  <si>
    <t>Đào tạo không chính quy (gồm cả trong, ngoài Trường)</t>
  </si>
  <si>
    <t>Đào tạo ĐH vừa làm vừa học</t>
  </si>
  <si>
    <t>Đại học Giáo dục từ xa</t>
  </si>
  <si>
    <t>(Mẫu dành cho các đơn vị đào tạo từ bậc đại học trở lên)</t>
  </si>
  <si>
    <t>Số tiết giảng dạy quy chuẩn
(Công thức 9=3x5x6x16,5 đối với tín chỉ lý thuyết và 3x5x6x15 đối với tín chỉ thực hành)</t>
  </si>
  <si>
    <t>(9)</t>
  </si>
  <si>
    <t>18</t>
  </si>
  <si>
    <t>HỌC kỳ 2 + Học kỳ Hè (2021-2022)</t>
  </si>
  <si>
    <t>2.2.</t>
  </si>
  <si>
    <t>*</t>
  </si>
  <si>
    <t>Khoa chính trị</t>
  </si>
  <si>
    <t>Đường lối CM của ĐCSVN</t>
  </si>
  <si>
    <t>Lịch sử ĐCSVN</t>
  </si>
  <si>
    <t>Triết học Mác - Lê nin</t>
  </si>
  <si>
    <t>Chủ nghĩa xã Hội khoa học</t>
  </si>
  <si>
    <t>Kinh tế chính trị - Mác Lênin</t>
  </si>
  <si>
    <t>Tư tưởng Hồ Chí Minh</t>
  </si>
  <si>
    <t>Những nguyên lý cơ bản của CNXH khoa học trong thời đại ngày nay</t>
  </si>
  <si>
    <t>Những nguyên lý cơ bản của Kinh tế chính trị Mác- Lênin trong thời đại ngày nay</t>
  </si>
  <si>
    <t>Những nguyên lý cơ bản của triết học Mác- Lênin trong thời đại ngày nay</t>
  </si>
  <si>
    <t>Vấn đề con người, quyền và nghĩa vụ của công dân</t>
  </si>
  <si>
    <t>Tư tưởng chính trị Hồ Chí Minh</t>
  </si>
  <si>
    <t>Những vấn đề cơ bản về dạy học phát triển năng lực trong môn Giáo dục công dân, giáo dục kinh tế và pháp luật ở phổ thông</t>
  </si>
  <si>
    <t>Phương pháp luận nghiên cứu khoa học chuyên ngành</t>
  </si>
  <si>
    <t>Đạo đức học Mác – Lênin và giáo dục đạo đức cho học sinh.</t>
  </si>
  <si>
    <t>Chuyên đề PPGDLLCT</t>
  </si>
  <si>
    <t>74,25</t>
  </si>
  <si>
    <t>KHOA GIÁO DỤC CHÍNH TRỊ</t>
  </si>
  <si>
    <t>KẾ HOẠCH ĐÀO TẠO - GIẢNG DẠY CỦA ĐƠN VỊ ĐÀO TẠO TRÌNH ĐỘ ĐẠI HỌC VÀ SAU ĐẠI HỌC  NĂM 2021</t>
  </si>
  <si>
    <t>(Bảng này dùng để thống kê chi tiết học phần giảng dạy của học kỳ II năm học 2020-20221 học kỳ hè và học kỳ I năm học 2021-2022)</t>
  </si>
  <si>
    <t>HỌC kỳ 2 + Học kỳ Hè (2020-2021)</t>
  </si>
  <si>
    <t>Học kỳ 1 (2021-2022)</t>
  </si>
  <si>
    <r>
      <t>H</t>
    </r>
    <r>
      <rPr>
        <b/>
        <i/>
        <sz val="10"/>
        <color theme="1"/>
        <rFont val="Times New Roman"/>
        <family val="1"/>
      </rPr>
      <t>ọc kỳ 1 (2021-2022)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</si>
</sst>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i/>
      <sz val="12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i/>
      <sz val="10"/>
      <name val="Times New Roman"/>
      <family val="1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vertical="top" wrapText="1"/>
    </xf>
    <xf numFmtId="165" fontId="4" fillId="0" borderId="7" xfId="2" applyNumberFormat="1" applyFont="1" applyFill="1" applyBorder="1" applyAlignment="1">
      <alignment horizontal="center" vertical="center" wrapText="1"/>
    </xf>
    <xf numFmtId="49" fontId="4" fillId="0" borderId="6" xfId="2" quotePrefix="1" applyNumberFormat="1" applyFont="1" applyFill="1" applyBorder="1" applyAlignment="1">
      <alignment horizontal="center" vertical="center" wrapText="1"/>
    </xf>
    <xf numFmtId="49" fontId="4" fillId="0" borderId="7" xfId="2" quotePrefix="1" applyNumberFormat="1" applyFont="1" applyFill="1" applyBorder="1" applyAlignment="1">
      <alignment horizontal="center" vertical="center" wrapText="1"/>
    </xf>
    <xf numFmtId="49" fontId="4" fillId="0" borderId="7" xfId="2" applyNumberFormat="1" applyFont="1" applyFill="1" applyBorder="1" applyAlignment="1">
      <alignment horizontal="center" vertical="center" wrapText="1"/>
    </xf>
    <xf numFmtId="49" fontId="11" fillId="0" borderId="7" xfId="2" applyNumberFormat="1" applyFont="1" applyFill="1" applyBorder="1" applyAlignment="1">
      <alignment horizontal="center" vertical="center" wrapText="1"/>
    </xf>
    <xf numFmtId="49" fontId="4" fillId="0" borderId="8" xfId="2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vertical="center" wrapText="1"/>
    </xf>
    <xf numFmtId="167" fontId="4" fillId="0" borderId="7" xfId="1" applyNumberFormat="1" applyFont="1" applyFill="1" applyBorder="1" applyAlignment="1">
      <alignment horizontal="right" vertical="center" wrapText="1"/>
    </xf>
    <xf numFmtId="3" fontId="4" fillId="0" borderId="7" xfId="1" applyNumberFormat="1" applyFont="1" applyFill="1" applyBorder="1" applyAlignment="1">
      <alignment vertical="center" wrapText="1"/>
    </xf>
    <xf numFmtId="2" fontId="4" fillId="0" borderId="7" xfId="1" applyNumberFormat="1" applyFont="1" applyFill="1" applyBorder="1" applyAlignment="1">
      <alignment vertical="center" wrapText="1"/>
    </xf>
    <xf numFmtId="165" fontId="4" fillId="0" borderId="8" xfId="1" applyNumberFormat="1" applyFont="1" applyFill="1" applyBorder="1" applyAlignment="1">
      <alignment vertical="center" wrapText="1"/>
    </xf>
    <xf numFmtId="3" fontId="4" fillId="0" borderId="7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/>
    </xf>
    <xf numFmtId="166" fontId="3" fillId="0" borderId="6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 wrapText="1"/>
    </xf>
    <xf numFmtId="167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/>
    </xf>
    <xf numFmtId="1" fontId="3" fillId="0" borderId="6" xfId="0" applyNumberFormat="1" applyFont="1" applyBorder="1" applyAlignment="1">
      <alignment vertical="top" wrapText="1"/>
    </xf>
    <xf numFmtId="166" fontId="4" fillId="0" borderId="6" xfId="0" applyNumberFormat="1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 vertical="center"/>
    </xf>
    <xf numFmtId="167" fontId="4" fillId="0" borderId="7" xfId="0" applyNumberFormat="1" applyFont="1" applyBorder="1" applyAlignment="1">
      <alignment horizontal="right" vertical="center"/>
    </xf>
    <xf numFmtId="167" fontId="4" fillId="0" borderId="7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7" fontId="4" fillId="0" borderId="7" xfId="0" applyNumberFormat="1" applyFont="1" applyBorder="1" applyAlignment="1">
      <alignment horizontal="right" vertical="center" wrapText="1"/>
    </xf>
    <xf numFmtId="0" fontId="16" fillId="0" borderId="2" xfId="3" applyFont="1" applyBorder="1" applyAlignment="1">
      <alignment horizontal="justify" vertical="center"/>
    </xf>
    <xf numFmtId="0" fontId="17" fillId="0" borderId="9" xfId="3" applyFont="1" applyBorder="1" applyAlignment="1" applyProtection="1">
      <alignment horizontal="left" vertical="center" wrapText="1"/>
      <protection locked="0"/>
    </xf>
    <xf numFmtId="167" fontId="4" fillId="0" borderId="7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/>
    <xf numFmtId="167" fontId="3" fillId="0" borderId="7" xfId="0" applyNumberFormat="1" applyFont="1" applyBorder="1" applyAlignment="1">
      <alignment vertical="top"/>
    </xf>
    <xf numFmtId="0" fontId="3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166" fontId="4" fillId="0" borderId="12" xfId="0" applyNumberFormat="1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1" fontId="4" fillId="0" borderId="1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19" fillId="0" borderId="0" xfId="0" applyFont="1"/>
    <xf numFmtId="0" fontId="3" fillId="0" borderId="7" xfId="0" applyFont="1" applyBorder="1" applyAlignment="1">
      <alignment horizontal="right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3" fontId="12" fillId="0" borderId="7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167" fontId="12" fillId="0" borderId="7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vertical="top"/>
    </xf>
    <xf numFmtId="0" fontId="20" fillId="0" borderId="0" xfId="0" applyFont="1"/>
    <xf numFmtId="166" fontId="8" fillId="0" borderId="6" xfId="0" applyNumberFormat="1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3" fontId="12" fillId="0" borderId="7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167" fontId="8" fillId="0" borderId="7" xfId="0" applyNumberFormat="1" applyFont="1" applyBorder="1" applyAlignment="1">
      <alignment horizontal="right" vertical="center"/>
    </xf>
    <xf numFmtId="167" fontId="12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/>
    </xf>
    <xf numFmtId="166" fontId="12" fillId="0" borderId="6" xfId="0" applyNumberFormat="1" applyFont="1" applyBorder="1" applyAlignment="1">
      <alignment vertical="top" wrapText="1"/>
    </xf>
    <xf numFmtId="3" fontId="8" fillId="0" borderId="7" xfId="0" applyNumberFormat="1" applyFont="1" applyBorder="1" applyAlignment="1">
      <alignment horizontal="center" vertical="top" wrapText="1"/>
    </xf>
    <xf numFmtId="165" fontId="21" fillId="0" borderId="6" xfId="1" applyNumberFormat="1" applyFont="1" applyFill="1" applyBorder="1" applyAlignment="1">
      <alignment vertical="center" wrapText="1"/>
    </xf>
    <xf numFmtId="0" fontId="21" fillId="0" borderId="7" xfId="0" applyFont="1" applyBorder="1" applyAlignment="1">
      <alignment horizontal="left" vertical="top" wrapText="1"/>
    </xf>
    <xf numFmtId="3" fontId="21" fillId="0" borderId="7" xfId="0" applyNumberFormat="1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right" vertical="center" wrapText="1"/>
    </xf>
    <xf numFmtId="167" fontId="21" fillId="0" borderId="7" xfId="0" applyNumberFormat="1" applyFont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top"/>
    </xf>
    <xf numFmtId="0" fontId="22" fillId="0" borderId="0" xfId="0" applyFont="1"/>
    <xf numFmtId="0" fontId="23" fillId="0" borderId="6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left" vertical="top" wrapText="1"/>
    </xf>
    <xf numFmtId="3" fontId="23" fillId="0" borderId="7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right" vertical="center" wrapText="1"/>
    </xf>
    <xf numFmtId="167" fontId="23" fillId="0" borderId="7" xfId="0" applyNumberFormat="1" applyFont="1" applyBorder="1" applyAlignment="1">
      <alignment horizontal="right" vertical="center" wrapText="1"/>
    </xf>
    <xf numFmtId="0" fontId="23" fillId="0" borderId="7" xfId="0" applyFont="1" applyBorder="1" applyAlignment="1">
      <alignment horizontal="center" vertical="top" wrapText="1"/>
    </xf>
    <xf numFmtId="0" fontId="23" fillId="0" borderId="8" xfId="0" applyFont="1" applyBorder="1" applyAlignment="1">
      <alignment vertical="top"/>
    </xf>
    <xf numFmtId="0" fontId="24" fillId="0" borderId="0" xfId="0" applyFont="1"/>
    <xf numFmtId="1" fontId="17" fillId="0" borderId="6" xfId="0" applyNumberFormat="1" applyFont="1" applyBorder="1" applyAlignment="1">
      <alignment vertical="top" wrapText="1"/>
    </xf>
    <xf numFmtId="0" fontId="17" fillId="0" borderId="2" xfId="3" applyFont="1" applyBorder="1" applyAlignment="1">
      <alignment horizontal="justify" vertical="center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right" vertical="center" wrapText="1"/>
    </xf>
    <xf numFmtId="167" fontId="17" fillId="0" borderId="7" xfId="0" applyNumberFormat="1" applyFont="1" applyBorder="1" applyAlignment="1">
      <alignment horizontal="right" vertical="center" wrapText="1"/>
    </xf>
    <xf numFmtId="167" fontId="17" fillId="0" borderId="7" xfId="0" applyNumberFormat="1" applyFont="1" applyBorder="1" applyAlignment="1">
      <alignment horizontal="right" vertical="center"/>
    </xf>
    <xf numFmtId="167" fontId="17" fillId="0" borderId="7" xfId="0" applyNumberFormat="1" applyFont="1" applyBorder="1" applyAlignment="1">
      <alignment horizontal="right" vertical="top" wrapText="1"/>
    </xf>
    <xf numFmtId="167" fontId="9" fillId="0" borderId="7" xfId="0" applyNumberFormat="1" applyFont="1" applyBorder="1" applyAlignment="1">
      <alignment vertical="top"/>
    </xf>
    <xf numFmtId="167" fontId="4" fillId="0" borderId="0" xfId="0" applyNumberFormat="1" applyFont="1"/>
    <xf numFmtId="165" fontId="4" fillId="0" borderId="5" xfId="2" applyNumberFormat="1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>
      <alignment horizontal="center" vertical="center" wrapText="1"/>
    </xf>
    <xf numFmtId="165" fontId="4" fillId="0" borderId="7" xfId="2" applyNumberFormat="1" applyFont="1" applyFill="1" applyBorder="1" applyAlignment="1">
      <alignment horizontal="center" vertical="center" wrapText="1"/>
    </xf>
    <xf numFmtId="165" fontId="10" fillId="0" borderId="4" xfId="2" applyNumberFormat="1" applyFont="1" applyFill="1" applyBorder="1" applyAlignment="1">
      <alignment horizontal="center" vertical="center" wrapText="1"/>
    </xf>
    <xf numFmtId="165" fontId="10" fillId="0" borderId="7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4" fillId="0" borderId="3" xfId="2" applyNumberFormat="1" applyFont="1" applyFill="1" applyBorder="1" applyAlignment="1">
      <alignment horizontal="center" vertical="center" wrapText="1"/>
    </xf>
    <xf numFmtId="165" fontId="4" fillId="0" borderId="6" xfId="2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1"/>
  <sheetViews>
    <sheetView tabSelected="1" workbookViewId="0">
      <selection activeCell="C7" sqref="C7:C8"/>
    </sheetView>
  </sheetViews>
  <sheetFormatPr defaultColWidth="11" defaultRowHeight="15.7" x14ac:dyDescent="0.55000000000000004"/>
  <cols>
    <col min="1" max="1" width="5.5" customWidth="1"/>
    <col min="2" max="2" width="28.5" customWidth="1"/>
    <col min="3" max="3" width="11" style="51"/>
  </cols>
  <sheetData>
    <row r="1" spans="1:18" x14ac:dyDescent="0.55000000000000004">
      <c r="A1" s="114" t="s">
        <v>1</v>
      </c>
      <c r="B1" s="114"/>
      <c r="C1" s="114"/>
      <c r="D1" s="1"/>
      <c r="E1" s="1"/>
      <c r="F1" s="1"/>
      <c r="G1" s="1"/>
      <c r="H1" s="1"/>
      <c r="I1" s="2"/>
      <c r="J1" s="115"/>
      <c r="K1" s="115"/>
      <c r="L1" s="115"/>
      <c r="M1" s="115"/>
      <c r="N1" s="115"/>
      <c r="O1" s="115"/>
      <c r="P1" s="3"/>
      <c r="Q1" s="116" t="s">
        <v>0</v>
      </c>
      <c r="R1" s="116"/>
    </row>
    <row r="2" spans="1:18" x14ac:dyDescent="0.55000000000000004">
      <c r="A2" s="117" t="s">
        <v>84</v>
      </c>
      <c r="B2" s="117"/>
      <c r="C2" s="117"/>
      <c r="D2" s="4"/>
      <c r="E2" s="4"/>
      <c r="F2" s="4"/>
      <c r="G2" s="4"/>
      <c r="H2" s="4"/>
      <c r="I2" s="2"/>
      <c r="J2" s="115"/>
      <c r="K2" s="115"/>
      <c r="L2" s="115"/>
      <c r="M2" s="115"/>
      <c r="N2" s="115"/>
      <c r="O2" s="115"/>
      <c r="P2" s="3"/>
      <c r="Q2" s="3"/>
      <c r="R2" s="3"/>
    </row>
    <row r="3" spans="1:18" x14ac:dyDescent="0.55000000000000004">
      <c r="A3" s="113" t="s">
        <v>85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18" x14ac:dyDescent="0.55000000000000004">
      <c r="A4" s="118" t="s">
        <v>86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1:18" x14ac:dyDescent="0.55000000000000004">
      <c r="A5" s="119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ht="16" thickBot="1" x14ac:dyDescent="0.6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2</v>
      </c>
      <c r="P6" s="5"/>
      <c r="Q6" s="5"/>
      <c r="R6" s="6"/>
    </row>
    <row r="7" spans="1:18" ht="34.5" customHeight="1" x14ac:dyDescent="0.55000000000000004">
      <c r="A7" s="120" t="s">
        <v>3</v>
      </c>
      <c r="B7" s="109" t="s">
        <v>4</v>
      </c>
      <c r="C7" s="109" t="s">
        <v>5</v>
      </c>
      <c r="D7" s="109" t="s">
        <v>6</v>
      </c>
      <c r="E7" s="109" t="s">
        <v>7</v>
      </c>
      <c r="F7" s="109" t="s">
        <v>8</v>
      </c>
      <c r="G7" s="109" t="s">
        <v>9</v>
      </c>
      <c r="H7" s="111" t="s">
        <v>10</v>
      </c>
      <c r="I7" s="109" t="s">
        <v>61</v>
      </c>
      <c r="J7" s="109" t="s">
        <v>11</v>
      </c>
      <c r="K7" s="109"/>
      <c r="L7" s="109"/>
      <c r="M7" s="109" t="s">
        <v>12</v>
      </c>
      <c r="N7" s="109" t="s">
        <v>13</v>
      </c>
      <c r="O7" s="109" t="s">
        <v>14</v>
      </c>
      <c r="P7" s="109" t="s">
        <v>15</v>
      </c>
      <c r="Q7" s="109" t="s">
        <v>16</v>
      </c>
      <c r="R7" s="107" t="s">
        <v>17</v>
      </c>
    </row>
    <row r="8" spans="1:18" ht="184.5" customHeight="1" x14ac:dyDescent="0.55000000000000004">
      <c r="A8" s="121"/>
      <c r="B8" s="110"/>
      <c r="C8" s="110"/>
      <c r="D8" s="110"/>
      <c r="E8" s="110"/>
      <c r="F8" s="110"/>
      <c r="G8" s="110"/>
      <c r="H8" s="112"/>
      <c r="I8" s="110"/>
      <c r="J8" s="9" t="s">
        <v>18</v>
      </c>
      <c r="K8" s="9" t="s">
        <v>19</v>
      </c>
      <c r="L8" s="9" t="s">
        <v>20</v>
      </c>
      <c r="M8" s="110"/>
      <c r="N8" s="110"/>
      <c r="O8" s="110"/>
      <c r="P8" s="110"/>
      <c r="Q8" s="110"/>
      <c r="R8" s="108"/>
    </row>
    <row r="9" spans="1:18" x14ac:dyDescent="0.55000000000000004">
      <c r="A9" s="10" t="s">
        <v>21</v>
      </c>
      <c r="B9" s="11" t="s">
        <v>22</v>
      </c>
      <c r="C9" s="11" t="s">
        <v>23</v>
      </c>
      <c r="D9" s="12" t="s">
        <v>24</v>
      </c>
      <c r="E9" s="12" t="s">
        <v>25</v>
      </c>
      <c r="F9" s="12" t="s">
        <v>26</v>
      </c>
      <c r="G9" s="12" t="s">
        <v>27</v>
      </c>
      <c r="H9" s="13" t="s">
        <v>28</v>
      </c>
      <c r="I9" s="13" t="s">
        <v>62</v>
      </c>
      <c r="J9" s="12" t="s">
        <v>29</v>
      </c>
      <c r="K9" s="12" t="s">
        <v>30</v>
      </c>
      <c r="L9" s="12" t="s">
        <v>31</v>
      </c>
      <c r="M9" s="12" t="s">
        <v>32</v>
      </c>
      <c r="N9" s="12" t="s">
        <v>33</v>
      </c>
      <c r="O9" s="12" t="s">
        <v>34</v>
      </c>
      <c r="P9" s="12" t="s">
        <v>35</v>
      </c>
      <c r="Q9" s="12" t="s">
        <v>36</v>
      </c>
      <c r="R9" s="14" t="s">
        <v>63</v>
      </c>
    </row>
    <row r="10" spans="1:18" x14ac:dyDescent="0.55000000000000004">
      <c r="A10" s="15" t="s">
        <v>37</v>
      </c>
      <c r="B10" s="16" t="s">
        <v>67</v>
      </c>
      <c r="C10" s="45">
        <f>C11+C45</f>
        <v>111</v>
      </c>
      <c r="D10" s="17">
        <v>1</v>
      </c>
      <c r="E10" s="17">
        <f>E11+E45</f>
        <v>525</v>
      </c>
      <c r="F10" s="17">
        <v>1</v>
      </c>
      <c r="G10" s="17">
        <f>G11+G45</f>
        <v>13230</v>
      </c>
      <c r="H10" s="17">
        <f>H11+H45</f>
        <v>33207</v>
      </c>
      <c r="I10" s="17">
        <f>I11+I45</f>
        <v>11682</v>
      </c>
      <c r="J10" s="17">
        <f>J11+J45</f>
        <v>9845.5</v>
      </c>
      <c r="K10" s="17"/>
      <c r="L10" s="17">
        <f>L11</f>
        <v>3910</v>
      </c>
      <c r="M10" s="7">
        <v>3830</v>
      </c>
      <c r="N10" s="16">
        <v>2957</v>
      </c>
      <c r="O10" s="16">
        <f>J10-N10</f>
        <v>6888.5</v>
      </c>
      <c r="P10" s="18">
        <v>2821</v>
      </c>
      <c r="Q10" s="19">
        <v>986</v>
      </c>
      <c r="R10" s="20"/>
    </row>
    <row r="11" spans="1:18" ht="25.35" x14ac:dyDescent="0.55000000000000004">
      <c r="A11" s="15" t="s">
        <v>38</v>
      </c>
      <c r="B11" s="16" t="s">
        <v>39</v>
      </c>
      <c r="C11" s="46">
        <f>C12+C28</f>
        <v>67</v>
      </c>
      <c r="D11" s="21">
        <v>1</v>
      </c>
      <c r="E11" s="21">
        <f>E12+E38</f>
        <v>455</v>
      </c>
      <c r="F11" s="17"/>
      <c r="G11" s="21">
        <f>G12+G28</f>
        <v>11330</v>
      </c>
      <c r="H11" s="17">
        <f>H13+H20+H28</f>
        <v>29177</v>
      </c>
      <c r="I11" s="17">
        <f>I12+I28</f>
        <v>9141</v>
      </c>
      <c r="J11" s="17">
        <f>J12+J28</f>
        <v>6517</v>
      </c>
      <c r="K11" s="17"/>
      <c r="L11" s="17">
        <f>L12+L28</f>
        <v>3910</v>
      </c>
      <c r="M11" s="16"/>
      <c r="N11" s="16"/>
      <c r="O11" s="16"/>
      <c r="P11" s="16"/>
      <c r="Q11" s="16"/>
      <c r="R11" s="20"/>
    </row>
    <row r="12" spans="1:18" x14ac:dyDescent="0.55000000000000004">
      <c r="A12" s="15">
        <v>1</v>
      </c>
      <c r="B12" s="16" t="s">
        <v>40</v>
      </c>
      <c r="C12" s="45">
        <f>C13+C20</f>
        <v>28</v>
      </c>
      <c r="D12" s="17">
        <v>1</v>
      </c>
      <c r="E12" s="17">
        <f>E13+E20</f>
        <v>440</v>
      </c>
      <c r="F12" s="17"/>
      <c r="G12" s="17">
        <f>G13+G20</f>
        <v>11090</v>
      </c>
      <c r="H12" s="106">
        <f>H13+H20</f>
        <v>28520</v>
      </c>
      <c r="I12" s="17">
        <f>I13+I20+I28</f>
        <v>8002.5</v>
      </c>
      <c r="J12" s="17">
        <f>J13+J20+J28</f>
        <v>5849</v>
      </c>
      <c r="K12" s="17"/>
      <c r="L12" s="17">
        <f>L13+L20+L28</f>
        <v>3440</v>
      </c>
      <c r="M12" s="16"/>
      <c r="N12" s="16"/>
      <c r="O12" s="16"/>
      <c r="P12" s="16"/>
      <c r="Q12" s="16"/>
      <c r="R12" s="20"/>
    </row>
    <row r="13" spans="1:18" s="60" customFormat="1" x14ac:dyDescent="0.55000000000000004">
      <c r="A13" s="22">
        <v>1.1000000000000001</v>
      </c>
      <c r="B13" s="23" t="s">
        <v>87</v>
      </c>
      <c r="C13" s="47">
        <v>14</v>
      </c>
      <c r="D13" s="24">
        <v>1</v>
      </c>
      <c r="E13" s="24">
        <f>SUM(E14:E37)</f>
        <v>319</v>
      </c>
      <c r="F13" s="24">
        <v>1</v>
      </c>
      <c r="G13" s="24">
        <f>G14+G15+G16+G17+G18+G19</f>
        <v>5560</v>
      </c>
      <c r="H13" s="24">
        <f>H14+H15+H16+H17+H18+H19</f>
        <v>14260</v>
      </c>
      <c r="I13" s="24">
        <f>I14+I15+I16+I17+I18+I19</f>
        <v>3184.5</v>
      </c>
      <c r="J13" s="24">
        <f>J14+J15+J16+J17+J18+J19</f>
        <v>2491.5</v>
      </c>
      <c r="K13" s="24"/>
      <c r="L13" s="24">
        <f>L14+L15+L16+L17+L19</f>
        <v>1980</v>
      </c>
      <c r="M13" s="25"/>
      <c r="N13" s="25"/>
      <c r="O13" s="25"/>
      <c r="P13" s="25"/>
      <c r="Q13" s="25"/>
      <c r="R13" s="26"/>
    </row>
    <row r="14" spans="1:18" x14ac:dyDescent="0.55000000000000004">
      <c r="A14" s="27" t="s">
        <v>42</v>
      </c>
      <c r="B14" s="43" t="s">
        <v>68</v>
      </c>
      <c r="C14" s="48">
        <v>3</v>
      </c>
      <c r="D14" s="29">
        <v>1</v>
      </c>
      <c r="E14" s="29">
        <v>2</v>
      </c>
      <c r="F14" s="30">
        <v>1</v>
      </c>
      <c r="G14" s="29">
        <v>60</v>
      </c>
      <c r="H14" s="30">
        <f>C14*D14*G14</f>
        <v>180</v>
      </c>
      <c r="I14" s="31">
        <f>C14*E14*F14*16.5</f>
        <v>99</v>
      </c>
      <c r="J14" s="32">
        <v>99</v>
      </c>
      <c r="K14" s="32"/>
      <c r="L14" s="32">
        <f>L15+L16+L17+L19</f>
        <v>990</v>
      </c>
      <c r="M14" s="25"/>
      <c r="N14" s="25"/>
      <c r="O14" s="25"/>
      <c r="P14" s="25"/>
      <c r="Q14" s="25"/>
      <c r="R14" s="26"/>
    </row>
    <row r="15" spans="1:18" x14ac:dyDescent="0.55000000000000004">
      <c r="A15" s="27" t="s">
        <v>43</v>
      </c>
      <c r="B15" s="43" t="s">
        <v>69</v>
      </c>
      <c r="C15" s="48">
        <v>2</v>
      </c>
      <c r="D15" s="29">
        <v>1</v>
      </c>
      <c r="E15" s="29">
        <v>17</v>
      </c>
      <c r="F15" s="30">
        <v>1</v>
      </c>
      <c r="G15" s="29">
        <v>1100</v>
      </c>
      <c r="H15" s="30">
        <f t="shared" ref="H15:H17" si="0">C15*D15*G15</f>
        <v>2200</v>
      </c>
      <c r="I15" s="31">
        <f t="shared" ref="I15:I17" si="1">C15*E15*F15*16.5</f>
        <v>561</v>
      </c>
      <c r="J15" s="32">
        <v>429</v>
      </c>
      <c r="K15" s="32"/>
      <c r="L15" s="32">
        <v>132</v>
      </c>
      <c r="M15" s="25"/>
      <c r="N15" s="25"/>
      <c r="O15" s="25"/>
      <c r="P15" s="25"/>
      <c r="Q15" s="25"/>
      <c r="R15" s="26"/>
    </row>
    <row r="16" spans="1:18" x14ac:dyDescent="0.55000000000000004">
      <c r="A16" s="27" t="s">
        <v>44</v>
      </c>
      <c r="B16" s="43" t="s">
        <v>70</v>
      </c>
      <c r="C16" s="48">
        <v>3</v>
      </c>
      <c r="D16" s="29">
        <v>1</v>
      </c>
      <c r="E16" s="29">
        <v>17</v>
      </c>
      <c r="F16" s="30">
        <v>1</v>
      </c>
      <c r="G16" s="29">
        <v>1100</v>
      </c>
      <c r="H16" s="30">
        <f t="shared" si="0"/>
        <v>3300</v>
      </c>
      <c r="I16" s="31">
        <f t="shared" si="1"/>
        <v>841.5</v>
      </c>
      <c r="J16" s="32">
        <f t="shared" ref="J16:J18" si="2">I16</f>
        <v>841.5</v>
      </c>
      <c r="K16" s="32">
        <v>0</v>
      </c>
      <c r="L16" s="32">
        <v>297</v>
      </c>
      <c r="M16" s="25"/>
      <c r="N16" s="25"/>
      <c r="O16" s="25"/>
      <c r="P16" s="25"/>
      <c r="Q16" s="25"/>
      <c r="R16" s="26"/>
    </row>
    <row r="17" spans="1:18" x14ac:dyDescent="0.55000000000000004">
      <c r="A17" s="27" t="s">
        <v>45</v>
      </c>
      <c r="B17" s="44" t="s">
        <v>71</v>
      </c>
      <c r="C17" s="48">
        <v>2</v>
      </c>
      <c r="D17" s="29">
        <v>1.3</v>
      </c>
      <c r="E17" s="29">
        <v>17</v>
      </c>
      <c r="F17" s="30">
        <v>1</v>
      </c>
      <c r="G17" s="29">
        <v>1100</v>
      </c>
      <c r="H17" s="30">
        <f t="shared" si="0"/>
        <v>2860</v>
      </c>
      <c r="I17" s="31">
        <f t="shared" si="1"/>
        <v>561</v>
      </c>
      <c r="J17" s="32">
        <v>132</v>
      </c>
      <c r="K17" s="32">
        <v>0</v>
      </c>
      <c r="L17" s="32">
        <v>429</v>
      </c>
      <c r="M17" s="33"/>
      <c r="N17" s="33"/>
      <c r="O17" s="33"/>
      <c r="P17" s="33"/>
      <c r="Q17" s="33"/>
      <c r="R17" s="34"/>
    </row>
    <row r="18" spans="1:18" x14ac:dyDescent="0.55000000000000004">
      <c r="A18" s="27" t="s">
        <v>46</v>
      </c>
      <c r="B18" s="43" t="s">
        <v>72</v>
      </c>
      <c r="C18" s="48">
        <v>2</v>
      </c>
      <c r="D18" s="29">
        <v>1.3</v>
      </c>
      <c r="E18" s="29">
        <v>17</v>
      </c>
      <c r="F18" s="30">
        <v>1</v>
      </c>
      <c r="G18" s="29">
        <v>1100</v>
      </c>
      <c r="H18" s="30">
        <f>C18*D18*G18</f>
        <v>2860</v>
      </c>
      <c r="I18" s="31">
        <f>C18*E18*F18*16.5</f>
        <v>561</v>
      </c>
      <c r="J18" s="32">
        <f t="shared" si="2"/>
        <v>561</v>
      </c>
      <c r="K18" s="32">
        <v>0</v>
      </c>
      <c r="L18" s="32">
        <v>0</v>
      </c>
      <c r="M18" s="33"/>
      <c r="N18" s="33"/>
      <c r="O18" s="33"/>
      <c r="P18" s="33"/>
      <c r="Q18" s="33"/>
      <c r="R18" s="34"/>
    </row>
    <row r="19" spans="1:18" x14ac:dyDescent="0.55000000000000004">
      <c r="A19" s="27" t="s">
        <v>47</v>
      </c>
      <c r="B19" s="43" t="s">
        <v>73</v>
      </c>
      <c r="C19" s="48">
        <v>2</v>
      </c>
      <c r="D19" s="29">
        <v>1.3</v>
      </c>
      <c r="E19" s="29">
        <v>17</v>
      </c>
      <c r="F19" s="30">
        <v>1</v>
      </c>
      <c r="G19" s="29">
        <v>1100</v>
      </c>
      <c r="H19" s="30">
        <f>C19*D19*G19</f>
        <v>2860</v>
      </c>
      <c r="I19" s="31">
        <f>C19*E19*F19*16.5</f>
        <v>561</v>
      </c>
      <c r="J19" s="32">
        <v>429</v>
      </c>
      <c r="K19" s="32">
        <v>0</v>
      </c>
      <c r="L19" s="32">
        <v>132</v>
      </c>
      <c r="M19" s="33"/>
      <c r="N19" s="33"/>
      <c r="O19" s="33"/>
      <c r="P19" s="33"/>
      <c r="Q19" s="33"/>
      <c r="R19" s="34"/>
    </row>
    <row r="20" spans="1:18" s="60" customFormat="1" x14ac:dyDescent="0.55000000000000004">
      <c r="A20" s="36">
        <v>1.2</v>
      </c>
      <c r="B20" s="23" t="s">
        <v>88</v>
      </c>
      <c r="C20" s="49">
        <v>14</v>
      </c>
      <c r="D20" s="37">
        <v>1</v>
      </c>
      <c r="E20" s="37">
        <v>121</v>
      </c>
      <c r="F20" s="38">
        <v>1</v>
      </c>
      <c r="G20" s="37">
        <v>5530</v>
      </c>
      <c r="H20" s="38">
        <v>14260</v>
      </c>
      <c r="I20" s="42">
        <f>I21+I22+I23+I24+I25+I26</f>
        <v>3679.5</v>
      </c>
      <c r="J20" s="39">
        <f>I20-L20</f>
        <v>2689.5</v>
      </c>
      <c r="K20" s="39"/>
      <c r="L20" s="39">
        <f>L22+L23+L24+L26</f>
        <v>990</v>
      </c>
      <c r="M20" s="25"/>
      <c r="N20" s="25"/>
      <c r="O20" s="25"/>
      <c r="P20" s="25"/>
      <c r="Q20" s="25"/>
      <c r="R20" s="26"/>
    </row>
    <row r="21" spans="1:18" x14ac:dyDescent="0.55000000000000004">
      <c r="A21" s="27" t="s">
        <v>42</v>
      </c>
      <c r="B21" s="43" t="s">
        <v>68</v>
      </c>
      <c r="C21" s="48">
        <v>3</v>
      </c>
      <c r="D21" s="29">
        <v>1</v>
      </c>
      <c r="E21" s="29">
        <v>1</v>
      </c>
      <c r="F21" s="30">
        <v>1</v>
      </c>
      <c r="G21" s="29">
        <v>30</v>
      </c>
      <c r="H21" s="30">
        <f>C21*D21*G21</f>
        <v>90</v>
      </c>
      <c r="I21" s="31">
        <f>C21*E21*F21*16.5</f>
        <v>49.5</v>
      </c>
      <c r="J21" s="32">
        <v>49.5</v>
      </c>
      <c r="K21" s="32"/>
      <c r="L21" s="32"/>
      <c r="M21" s="33"/>
      <c r="N21" s="33"/>
      <c r="O21" s="33"/>
      <c r="P21" s="33"/>
      <c r="Q21" s="33"/>
      <c r="R21" s="34"/>
    </row>
    <row r="22" spans="1:18" x14ac:dyDescent="0.55000000000000004">
      <c r="A22" s="27" t="s">
        <v>43</v>
      </c>
      <c r="B22" s="43" t="s">
        <v>69</v>
      </c>
      <c r="C22" s="48">
        <v>2</v>
      </c>
      <c r="D22" s="29">
        <v>1</v>
      </c>
      <c r="E22" s="29">
        <v>20</v>
      </c>
      <c r="F22" s="30">
        <v>1</v>
      </c>
      <c r="G22" s="29">
        <v>1100</v>
      </c>
      <c r="H22" s="30">
        <f t="shared" ref="H22:H24" si="3">C22*D22*G22</f>
        <v>2200</v>
      </c>
      <c r="I22" s="31">
        <f t="shared" ref="I22:I24" si="4">C22*E22*F22*16.5</f>
        <v>660</v>
      </c>
      <c r="J22" s="32">
        <f t="shared" ref="J22:J26" si="5">I22</f>
        <v>660</v>
      </c>
      <c r="K22" s="32">
        <v>0</v>
      </c>
      <c r="L22" s="32">
        <v>132</v>
      </c>
      <c r="M22" s="33"/>
      <c r="N22" s="33"/>
      <c r="O22" s="33"/>
      <c r="P22" s="33"/>
      <c r="Q22" s="33"/>
      <c r="R22" s="34"/>
    </row>
    <row r="23" spans="1:18" x14ac:dyDescent="0.55000000000000004">
      <c r="A23" s="27" t="s">
        <v>44</v>
      </c>
      <c r="B23" s="43" t="s">
        <v>70</v>
      </c>
      <c r="C23" s="48">
        <v>3</v>
      </c>
      <c r="D23" s="29">
        <v>1</v>
      </c>
      <c r="E23" s="29">
        <v>20</v>
      </c>
      <c r="F23" s="30">
        <v>1</v>
      </c>
      <c r="G23" s="29">
        <v>1100</v>
      </c>
      <c r="H23" s="30">
        <f t="shared" si="3"/>
        <v>3300</v>
      </c>
      <c r="I23" s="31">
        <f t="shared" si="4"/>
        <v>990</v>
      </c>
      <c r="J23" s="32">
        <f t="shared" si="5"/>
        <v>990</v>
      </c>
      <c r="K23" s="32">
        <v>0</v>
      </c>
      <c r="L23" s="32">
        <v>297</v>
      </c>
      <c r="M23" s="33"/>
      <c r="N23" s="33"/>
      <c r="O23" s="33"/>
      <c r="P23" s="33"/>
      <c r="Q23" s="33"/>
      <c r="R23" s="34"/>
    </row>
    <row r="24" spans="1:18" x14ac:dyDescent="0.55000000000000004">
      <c r="A24" s="27" t="s">
        <v>45</v>
      </c>
      <c r="B24" s="44" t="s">
        <v>71</v>
      </c>
      <c r="C24" s="48">
        <v>2</v>
      </c>
      <c r="D24" s="29">
        <v>1.3</v>
      </c>
      <c r="E24" s="29">
        <v>20</v>
      </c>
      <c r="F24" s="30">
        <v>1</v>
      </c>
      <c r="G24" s="29">
        <v>1100</v>
      </c>
      <c r="H24" s="30">
        <f t="shared" si="3"/>
        <v>2860</v>
      </c>
      <c r="I24" s="31">
        <f t="shared" si="4"/>
        <v>660</v>
      </c>
      <c r="J24" s="32">
        <f t="shared" si="5"/>
        <v>660</v>
      </c>
      <c r="K24" s="32">
        <v>0</v>
      </c>
      <c r="L24" s="32">
        <v>429</v>
      </c>
      <c r="M24" s="33"/>
      <c r="N24" s="33"/>
      <c r="O24" s="33"/>
      <c r="P24" s="33"/>
      <c r="Q24" s="33"/>
      <c r="R24" s="34"/>
    </row>
    <row r="25" spans="1:18" x14ac:dyDescent="0.55000000000000004">
      <c r="A25" s="27" t="s">
        <v>46</v>
      </c>
      <c r="B25" s="43" t="s">
        <v>72</v>
      </c>
      <c r="C25" s="48">
        <v>2</v>
      </c>
      <c r="D25" s="29">
        <v>1.3</v>
      </c>
      <c r="E25" s="29">
        <v>20</v>
      </c>
      <c r="F25" s="30">
        <v>1</v>
      </c>
      <c r="G25" s="29">
        <v>1100</v>
      </c>
      <c r="H25" s="30">
        <f>C25*D25*G25</f>
        <v>2860</v>
      </c>
      <c r="I25" s="31">
        <f>C25*E25*F25*16.5</f>
        <v>660</v>
      </c>
      <c r="J25" s="32">
        <f t="shared" si="5"/>
        <v>660</v>
      </c>
      <c r="K25" s="32">
        <v>0</v>
      </c>
      <c r="L25" s="32">
        <v>0</v>
      </c>
      <c r="M25" s="33"/>
      <c r="N25" s="33"/>
      <c r="O25" s="33"/>
      <c r="P25" s="33"/>
      <c r="Q25" s="33"/>
      <c r="R25" s="34"/>
    </row>
    <row r="26" spans="1:18" x14ac:dyDescent="0.55000000000000004">
      <c r="A26" s="27" t="s">
        <v>47</v>
      </c>
      <c r="B26" s="43" t="s">
        <v>73</v>
      </c>
      <c r="C26" s="48">
        <v>2</v>
      </c>
      <c r="D26" s="29">
        <v>1.3</v>
      </c>
      <c r="E26" s="29">
        <v>20</v>
      </c>
      <c r="F26" s="30">
        <v>1</v>
      </c>
      <c r="G26" s="29">
        <v>1100</v>
      </c>
      <c r="H26" s="30">
        <f>C26*D26*G26</f>
        <v>2860</v>
      </c>
      <c r="I26" s="31">
        <f>C26*E26*F26*16.5</f>
        <v>660</v>
      </c>
      <c r="J26" s="32">
        <f t="shared" si="5"/>
        <v>660</v>
      </c>
      <c r="K26" s="32">
        <v>0</v>
      </c>
      <c r="L26" s="32">
        <v>132</v>
      </c>
      <c r="M26" s="33"/>
      <c r="N26" s="33"/>
      <c r="O26" s="33"/>
      <c r="P26" s="33"/>
      <c r="Q26" s="33"/>
      <c r="R26" s="34"/>
    </row>
    <row r="27" spans="1:18" x14ac:dyDescent="0.55000000000000004">
      <c r="A27" s="15">
        <v>2</v>
      </c>
      <c r="B27" s="16" t="s">
        <v>53</v>
      </c>
      <c r="C27" s="49"/>
      <c r="D27" s="37"/>
      <c r="E27" s="37"/>
      <c r="F27" s="37"/>
      <c r="G27" s="37"/>
      <c r="H27" s="37"/>
      <c r="I27" s="37"/>
      <c r="J27" s="37"/>
      <c r="K27" s="37"/>
      <c r="L27" s="37"/>
      <c r="M27" s="33"/>
      <c r="N27" s="33"/>
      <c r="O27" s="33"/>
      <c r="P27" s="33"/>
      <c r="Q27" s="33"/>
      <c r="R27" s="34"/>
    </row>
    <row r="28" spans="1:18" s="52" customFormat="1" ht="13" x14ac:dyDescent="0.45">
      <c r="A28" s="22">
        <v>2.1</v>
      </c>
      <c r="B28" s="23" t="s">
        <v>64</v>
      </c>
      <c r="C28" s="47">
        <f>C29+C38</f>
        <v>39</v>
      </c>
      <c r="D28" s="24">
        <v>1</v>
      </c>
      <c r="E28" s="24">
        <v>1</v>
      </c>
      <c r="F28" s="24">
        <v>1</v>
      </c>
      <c r="G28" s="24">
        <f>G29+G38</f>
        <v>240</v>
      </c>
      <c r="H28" s="24">
        <f>H29+H38</f>
        <v>657</v>
      </c>
      <c r="I28" s="24">
        <f>I29+I38</f>
        <v>1138.5</v>
      </c>
      <c r="J28" s="24">
        <f>J29+J38</f>
        <v>668</v>
      </c>
      <c r="K28" s="24"/>
      <c r="L28" s="24">
        <f>L29+L38</f>
        <v>470</v>
      </c>
      <c r="M28" s="25"/>
      <c r="N28" s="25"/>
      <c r="O28" s="25"/>
      <c r="P28" s="25"/>
      <c r="Q28" s="25"/>
      <c r="R28" s="26"/>
    </row>
    <row r="29" spans="1:18" s="52" customFormat="1" ht="13" x14ac:dyDescent="0.45">
      <c r="A29" s="57" t="s">
        <v>41</v>
      </c>
      <c r="B29" s="55" t="s">
        <v>54</v>
      </c>
      <c r="C29" s="47">
        <v>24</v>
      </c>
      <c r="D29" s="24">
        <v>1.2</v>
      </c>
      <c r="E29" s="24">
        <v>1</v>
      </c>
      <c r="F29" s="24">
        <v>1</v>
      </c>
      <c r="G29" s="24">
        <f>G30+G31+G32+G33+G34+G35+G36+G37</f>
        <v>120</v>
      </c>
      <c r="H29" s="24">
        <f xml:space="preserve"> H30+H31+H32+H33+H34+H35+H36+H37</f>
        <v>431.99999999999994</v>
      </c>
      <c r="I29" s="24">
        <f>I30+I31+I32+I33+I34+I35+I36+I37</f>
        <v>396</v>
      </c>
      <c r="J29" s="24">
        <f>J32+J33+J34+J35+J36+J37</f>
        <v>297</v>
      </c>
      <c r="K29" s="24"/>
      <c r="L29" s="24">
        <v>99</v>
      </c>
      <c r="M29" s="33"/>
      <c r="N29" s="33"/>
      <c r="O29" s="33"/>
      <c r="P29" s="33"/>
      <c r="Q29" s="33"/>
      <c r="R29" s="34"/>
    </row>
    <row r="30" spans="1:18" s="52" customFormat="1" ht="25.35" x14ac:dyDescent="0.45">
      <c r="A30" s="8" t="s">
        <v>42</v>
      </c>
      <c r="B30" s="59" t="s">
        <v>74</v>
      </c>
      <c r="C30" s="54">
        <v>3</v>
      </c>
      <c r="D30" s="61">
        <v>1.2</v>
      </c>
      <c r="E30" s="61">
        <v>1</v>
      </c>
      <c r="F30" s="61">
        <v>1</v>
      </c>
      <c r="G30" s="61">
        <v>15</v>
      </c>
      <c r="H30" s="61">
        <f>C30*D30*G30</f>
        <v>53.999999999999993</v>
      </c>
      <c r="I30" s="61">
        <f>C30*E30*F30*16.5</f>
        <v>49.5</v>
      </c>
      <c r="J30" s="28"/>
      <c r="K30" s="61"/>
      <c r="L30" s="61">
        <v>49.5</v>
      </c>
      <c r="M30" s="33"/>
      <c r="N30" s="33"/>
      <c r="O30" s="33"/>
      <c r="P30" s="33"/>
      <c r="Q30" s="33"/>
      <c r="R30" s="34"/>
    </row>
    <row r="31" spans="1:18" s="52" customFormat="1" ht="38" x14ac:dyDescent="0.45">
      <c r="A31" s="8" t="s">
        <v>43</v>
      </c>
      <c r="B31" s="59" t="s">
        <v>75</v>
      </c>
      <c r="C31" s="54">
        <v>3</v>
      </c>
      <c r="D31" s="61">
        <v>1.2</v>
      </c>
      <c r="E31" s="61">
        <v>1</v>
      </c>
      <c r="F31" s="61">
        <v>1</v>
      </c>
      <c r="G31" s="61">
        <v>15</v>
      </c>
      <c r="H31" s="61">
        <f t="shared" ref="H31:H37" si="6">C31*D31*G31</f>
        <v>53.999999999999993</v>
      </c>
      <c r="I31" s="61">
        <f t="shared" ref="I31:I37" si="7">C31*E31*F31*16.5</f>
        <v>49.5</v>
      </c>
      <c r="J31" s="28"/>
      <c r="K31" s="61"/>
      <c r="L31" s="61">
        <v>49.5</v>
      </c>
      <c r="M31" s="33"/>
      <c r="N31" s="33"/>
      <c r="O31" s="33"/>
      <c r="P31" s="33"/>
      <c r="Q31" s="33"/>
      <c r="R31" s="34"/>
    </row>
    <row r="32" spans="1:18" s="52" customFormat="1" ht="25.35" x14ac:dyDescent="0.45">
      <c r="A32" s="8" t="s">
        <v>44</v>
      </c>
      <c r="B32" s="59" t="s">
        <v>81</v>
      </c>
      <c r="C32" s="54">
        <v>3</v>
      </c>
      <c r="D32" s="61">
        <v>1.2</v>
      </c>
      <c r="E32" s="61">
        <v>1</v>
      </c>
      <c r="F32" s="61">
        <v>1</v>
      </c>
      <c r="G32" s="61">
        <v>15</v>
      </c>
      <c r="H32" s="61">
        <f t="shared" si="6"/>
        <v>53.999999999999993</v>
      </c>
      <c r="I32" s="61">
        <f>C32*E32*F32*16.5</f>
        <v>49.5</v>
      </c>
      <c r="J32" s="61">
        <v>49.5</v>
      </c>
      <c r="K32" s="28"/>
      <c r="L32" s="61"/>
      <c r="M32" s="33"/>
      <c r="N32" s="33"/>
      <c r="O32" s="33"/>
      <c r="P32" s="33"/>
      <c r="Q32" s="33"/>
      <c r="R32" s="34"/>
    </row>
    <row r="33" spans="1:18" s="52" customFormat="1" ht="25.35" x14ac:dyDescent="0.45">
      <c r="A33" s="8" t="s">
        <v>45</v>
      </c>
      <c r="B33" s="59" t="s">
        <v>76</v>
      </c>
      <c r="C33" s="54">
        <v>3</v>
      </c>
      <c r="D33" s="61">
        <v>1.2</v>
      </c>
      <c r="E33" s="61">
        <v>1</v>
      </c>
      <c r="F33" s="61">
        <v>1</v>
      </c>
      <c r="G33" s="61">
        <v>15</v>
      </c>
      <c r="H33" s="61">
        <f t="shared" si="6"/>
        <v>53.999999999999993</v>
      </c>
      <c r="I33" s="61">
        <f t="shared" si="7"/>
        <v>49.5</v>
      </c>
      <c r="J33" s="61">
        <v>49.5</v>
      </c>
      <c r="K33" s="28"/>
      <c r="L33" s="61"/>
      <c r="M33" s="33"/>
      <c r="N33" s="33"/>
      <c r="O33" s="33"/>
      <c r="P33" s="33"/>
      <c r="Q33" s="33"/>
      <c r="R33" s="34"/>
    </row>
    <row r="34" spans="1:18" s="52" customFormat="1" ht="25.35" x14ac:dyDescent="0.45">
      <c r="A34" s="8" t="s">
        <v>46</v>
      </c>
      <c r="B34" s="59" t="s">
        <v>77</v>
      </c>
      <c r="C34" s="54">
        <v>3</v>
      </c>
      <c r="D34" s="61">
        <v>1.2</v>
      </c>
      <c r="E34" s="61">
        <v>1</v>
      </c>
      <c r="F34" s="61">
        <v>1</v>
      </c>
      <c r="G34" s="61">
        <v>15</v>
      </c>
      <c r="H34" s="61">
        <f t="shared" si="6"/>
        <v>53.999999999999993</v>
      </c>
      <c r="I34" s="61">
        <f t="shared" si="7"/>
        <v>49.5</v>
      </c>
      <c r="J34" s="61">
        <v>49.5</v>
      </c>
      <c r="K34" s="28"/>
      <c r="L34" s="61"/>
      <c r="M34" s="33"/>
      <c r="N34" s="33"/>
      <c r="O34" s="33"/>
      <c r="P34" s="33"/>
      <c r="Q34" s="33"/>
      <c r="R34" s="34"/>
    </row>
    <row r="35" spans="1:18" s="52" customFormat="1" ht="13" x14ac:dyDescent="0.45">
      <c r="A35" s="8" t="s">
        <v>47</v>
      </c>
      <c r="B35" s="59" t="s">
        <v>78</v>
      </c>
      <c r="C35" s="54">
        <v>3</v>
      </c>
      <c r="D35" s="61">
        <v>1.2</v>
      </c>
      <c r="E35" s="61">
        <v>1</v>
      </c>
      <c r="F35" s="61">
        <v>1</v>
      </c>
      <c r="G35" s="61">
        <v>15</v>
      </c>
      <c r="H35" s="61">
        <f t="shared" si="6"/>
        <v>53.999999999999993</v>
      </c>
      <c r="I35" s="61">
        <f t="shared" si="7"/>
        <v>49.5</v>
      </c>
      <c r="J35" s="61">
        <v>49.5</v>
      </c>
      <c r="K35" s="32"/>
      <c r="L35" s="32"/>
      <c r="M35" s="33"/>
      <c r="N35" s="33"/>
      <c r="O35" s="33"/>
      <c r="P35" s="33"/>
      <c r="Q35" s="33"/>
      <c r="R35" s="34"/>
    </row>
    <row r="36" spans="1:18" s="52" customFormat="1" ht="50.7" x14ac:dyDescent="0.45">
      <c r="A36" s="8" t="s">
        <v>48</v>
      </c>
      <c r="B36" s="59" t="s">
        <v>79</v>
      </c>
      <c r="C36" s="54">
        <v>3</v>
      </c>
      <c r="D36" s="61">
        <v>1.2</v>
      </c>
      <c r="E36" s="61">
        <v>1</v>
      </c>
      <c r="F36" s="61">
        <v>1</v>
      </c>
      <c r="G36" s="61">
        <v>15</v>
      </c>
      <c r="H36" s="61">
        <f t="shared" si="6"/>
        <v>53.999999999999993</v>
      </c>
      <c r="I36" s="61">
        <f t="shared" si="7"/>
        <v>49.5</v>
      </c>
      <c r="J36" s="61">
        <v>49.5</v>
      </c>
      <c r="K36" s="32"/>
      <c r="L36" s="32"/>
      <c r="M36" s="33"/>
      <c r="N36" s="33"/>
      <c r="O36" s="33"/>
      <c r="P36" s="33"/>
      <c r="Q36" s="33"/>
      <c r="R36" s="34"/>
    </row>
    <row r="37" spans="1:18" s="52" customFormat="1" ht="25.35" x14ac:dyDescent="0.45">
      <c r="A37" s="8" t="s">
        <v>49</v>
      </c>
      <c r="B37" s="59" t="s">
        <v>80</v>
      </c>
      <c r="C37" s="54">
        <v>3</v>
      </c>
      <c r="D37" s="61">
        <v>1.2</v>
      </c>
      <c r="E37" s="61">
        <v>1</v>
      </c>
      <c r="F37" s="61">
        <v>1</v>
      </c>
      <c r="G37" s="61">
        <v>15</v>
      </c>
      <c r="H37" s="61">
        <f t="shared" si="6"/>
        <v>53.999999999999993</v>
      </c>
      <c r="I37" s="61">
        <f t="shared" si="7"/>
        <v>49.5</v>
      </c>
      <c r="J37" s="61">
        <v>49.5</v>
      </c>
      <c r="K37" s="32"/>
      <c r="L37" s="32"/>
      <c r="M37" s="33"/>
      <c r="N37" s="33"/>
      <c r="O37" s="33"/>
      <c r="P37" s="33"/>
      <c r="Q37" s="33"/>
      <c r="R37" s="34"/>
    </row>
    <row r="38" spans="1:18" x14ac:dyDescent="0.55000000000000004">
      <c r="A38" s="58" t="s">
        <v>52</v>
      </c>
      <c r="B38" s="56" t="s">
        <v>55</v>
      </c>
      <c r="C38" s="47">
        <v>15</v>
      </c>
      <c r="D38" s="24">
        <v>1.4</v>
      </c>
      <c r="E38" s="24">
        <v>15</v>
      </c>
      <c r="F38" s="42">
        <v>1</v>
      </c>
      <c r="G38" s="24">
        <v>120</v>
      </c>
      <c r="H38" s="38">
        <v>225</v>
      </c>
      <c r="I38" s="38">
        <v>742.5</v>
      </c>
      <c r="J38" s="39">
        <v>371</v>
      </c>
      <c r="K38" s="39">
        <v>0</v>
      </c>
      <c r="L38" s="39">
        <v>371</v>
      </c>
      <c r="M38" s="25"/>
      <c r="N38" s="25"/>
      <c r="O38" s="25"/>
      <c r="P38" s="25"/>
      <c r="Q38" s="25"/>
      <c r="R38" s="26"/>
    </row>
    <row r="39" spans="1:18" s="69" customFormat="1" x14ac:dyDescent="0.55000000000000004">
      <c r="A39" s="79" t="s">
        <v>65</v>
      </c>
      <c r="B39" s="71" t="s">
        <v>89</v>
      </c>
      <c r="C39" s="72">
        <f>SUM(C40:C44)</f>
        <v>15</v>
      </c>
      <c r="D39" s="73">
        <v>1</v>
      </c>
      <c r="E39" s="74">
        <f>SUM(E40:E44)</f>
        <v>15</v>
      </c>
      <c r="F39" s="75">
        <v>1</v>
      </c>
      <c r="G39" s="74">
        <v>120</v>
      </c>
      <c r="H39" s="76">
        <f>SUM(H40:H44)</f>
        <v>225</v>
      </c>
      <c r="I39" s="76">
        <f>SUM(I40:I44)</f>
        <v>742.5</v>
      </c>
      <c r="J39" s="76">
        <v>371</v>
      </c>
      <c r="K39" s="76">
        <f t="shared" ref="K39" si="8">SUM(K40:K44)</f>
        <v>0</v>
      </c>
      <c r="L39" s="76">
        <v>371</v>
      </c>
      <c r="M39" s="77"/>
      <c r="N39" s="77"/>
      <c r="O39" s="77"/>
      <c r="P39" s="77"/>
      <c r="Q39" s="77"/>
      <c r="R39" s="78"/>
    </row>
    <row r="40" spans="1:18" x14ac:dyDescent="0.55000000000000004">
      <c r="A40" s="27" t="s">
        <v>47</v>
      </c>
      <c r="B40" s="41" t="s">
        <v>82</v>
      </c>
      <c r="C40" s="50">
        <v>3</v>
      </c>
      <c r="D40" s="40">
        <v>1</v>
      </c>
      <c r="E40" s="40">
        <v>3</v>
      </c>
      <c r="F40" s="31">
        <v>1</v>
      </c>
      <c r="G40" s="40">
        <v>15</v>
      </c>
      <c r="H40" s="30">
        <f t="shared" ref="H40:H44" si="9">C40*D40*G40</f>
        <v>45</v>
      </c>
      <c r="I40" s="31">
        <f t="shared" ref="I40:I44" si="10">C40*E40*F40*16.5</f>
        <v>148.5</v>
      </c>
      <c r="J40" s="32" t="s">
        <v>83</v>
      </c>
      <c r="K40" s="32">
        <v>0</v>
      </c>
      <c r="L40" s="32" t="s">
        <v>83</v>
      </c>
      <c r="M40" s="33"/>
      <c r="N40" s="33"/>
      <c r="O40" s="33"/>
      <c r="P40" s="33"/>
      <c r="Q40" s="33"/>
      <c r="R40" s="34"/>
    </row>
    <row r="41" spans="1:18" x14ac:dyDescent="0.55000000000000004">
      <c r="A41" s="27" t="s">
        <v>48</v>
      </c>
      <c r="B41" s="41" t="s">
        <v>82</v>
      </c>
      <c r="C41" s="50">
        <v>3</v>
      </c>
      <c r="D41" s="40">
        <v>1</v>
      </c>
      <c r="E41" s="40">
        <v>3</v>
      </c>
      <c r="F41" s="31">
        <v>1</v>
      </c>
      <c r="G41" s="40">
        <v>15</v>
      </c>
      <c r="H41" s="30">
        <f t="shared" si="9"/>
        <v>45</v>
      </c>
      <c r="I41" s="31">
        <f t="shared" si="10"/>
        <v>148.5</v>
      </c>
      <c r="J41" s="32" t="s">
        <v>83</v>
      </c>
      <c r="K41" s="32">
        <v>0</v>
      </c>
      <c r="L41" s="32" t="s">
        <v>83</v>
      </c>
      <c r="M41" s="33"/>
      <c r="N41" s="33"/>
      <c r="O41" s="33"/>
      <c r="P41" s="33"/>
      <c r="Q41" s="33"/>
      <c r="R41" s="34"/>
    </row>
    <row r="42" spans="1:18" x14ac:dyDescent="0.55000000000000004">
      <c r="A42" s="27" t="s">
        <v>49</v>
      </c>
      <c r="B42" s="41" t="s">
        <v>82</v>
      </c>
      <c r="C42" s="50">
        <v>3</v>
      </c>
      <c r="D42" s="40">
        <v>1</v>
      </c>
      <c r="E42" s="40">
        <v>3</v>
      </c>
      <c r="F42" s="31">
        <v>1</v>
      </c>
      <c r="G42" s="40">
        <v>15</v>
      </c>
      <c r="H42" s="30">
        <f t="shared" si="9"/>
        <v>45</v>
      </c>
      <c r="I42" s="31">
        <f t="shared" si="10"/>
        <v>148.5</v>
      </c>
      <c r="J42" s="32" t="s">
        <v>83</v>
      </c>
      <c r="K42" s="32">
        <v>0</v>
      </c>
      <c r="L42" s="32" t="s">
        <v>83</v>
      </c>
      <c r="M42" s="33"/>
      <c r="N42" s="33"/>
      <c r="O42" s="33"/>
      <c r="P42" s="33"/>
      <c r="Q42" s="33"/>
      <c r="R42" s="34"/>
    </row>
    <row r="43" spans="1:18" x14ac:dyDescent="0.55000000000000004">
      <c r="A43" s="27" t="s">
        <v>50</v>
      </c>
      <c r="B43" s="41" t="s">
        <v>82</v>
      </c>
      <c r="C43" s="50">
        <v>3</v>
      </c>
      <c r="D43" s="40">
        <v>1</v>
      </c>
      <c r="E43" s="40">
        <v>3</v>
      </c>
      <c r="F43" s="31">
        <v>1</v>
      </c>
      <c r="G43" s="40">
        <v>15</v>
      </c>
      <c r="H43" s="30">
        <f t="shared" si="9"/>
        <v>45</v>
      </c>
      <c r="I43" s="31">
        <f t="shared" si="10"/>
        <v>148.5</v>
      </c>
      <c r="J43" s="32" t="s">
        <v>83</v>
      </c>
      <c r="K43" s="32">
        <v>0</v>
      </c>
      <c r="L43" s="32" t="s">
        <v>83</v>
      </c>
      <c r="M43" s="33"/>
      <c r="N43" s="33"/>
      <c r="O43" s="33"/>
      <c r="P43" s="33"/>
      <c r="Q43" s="33"/>
      <c r="R43" s="34"/>
    </row>
    <row r="44" spans="1:18" x14ac:dyDescent="0.55000000000000004">
      <c r="A44" s="27" t="s">
        <v>51</v>
      </c>
      <c r="B44" s="41" t="s">
        <v>82</v>
      </c>
      <c r="C44" s="50">
        <v>3</v>
      </c>
      <c r="D44" s="40">
        <v>1</v>
      </c>
      <c r="E44" s="40">
        <v>3</v>
      </c>
      <c r="F44" s="31">
        <v>1</v>
      </c>
      <c r="G44" s="40">
        <v>15</v>
      </c>
      <c r="H44" s="30">
        <f t="shared" si="9"/>
        <v>45</v>
      </c>
      <c r="I44" s="31">
        <f t="shared" si="10"/>
        <v>148.5</v>
      </c>
      <c r="J44" s="32" t="s">
        <v>83</v>
      </c>
      <c r="K44" s="32">
        <v>0</v>
      </c>
      <c r="L44" s="32" t="s">
        <v>83</v>
      </c>
      <c r="M44" s="33"/>
      <c r="N44" s="33"/>
      <c r="O44" s="33"/>
      <c r="P44" s="33"/>
      <c r="Q44" s="33"/>
      <c r="R44" s="34"/>
    </row>
    <row r="45" spans="1:18" ht="25.35" x14ac:dyDescent="0.55000000000000004">
      <c r="A45" s="15" t="s">
        <v>56</v>
      </c>
      <c r="B45" s="16" t="s">
        <v>57</v>
      </c>
      <c r="C45" s="47">
        <f>C46+C59</f>
        <v>44</v>
      </c>
      <c r="D45" s="24"/>
      <c r="E45" s="24">
        <f>E46+E59</f>
        <v>70</v>
      </c>
      <c r="F45" s="42">
        <v>1</v>
      </c>
      <c r="G45" s="24">
        <f t="shared" ref="G45:L45" si="11">G46+G59</f>
        <v>1900</v>
      </c>
      <c r="H45" s="42">
        <f t="shared" si="11"/>
        <v>4030</v>
      </c>
      <c r="I45" s="42">
        <f t="shared" si="11"/>
        <v>2541</v>
      </c>
      <c r="J45" s="42">
        <f t="shared" si="11"/>
        <v>3328.5</v>
      </c>
      <c r="K45" s="42">
        <f t="shared" si="11"/>
        <v>0</v>
      </c>
      <c r="L45" s="42">
        <f t="shared" si="11"/>
        <v>0</v>
      </c>
      <c r="M45" s="33"/>
      <c r="N45" s="33"/>
      <c r="O45" s="33"/>
      <c r="P45" s="33"/>
      <c r="Q45" s="33"/>
      <c r="R45" s="34"/>
    </row>
    <row r="46" spans="1:18" s="89" customFormat="1" x14ac:dyDescent="0.55000000000000004">
      <c r="A46" s="81">
        <v>1</v>
      </c>
      <c r="B46" s="82" t="s">
        <v>58</v>
      </c>
      <c r="C46" s="83">
        <f>C47+C53</f>
        <v>22</v>
      </c>
      <c r="D46" s="84"/>
      <c r="E46" s="84">
        <f>E47+E53</f>
        <v>50</v>
      </c>
      <c r="F46" s="85">
        <v>1</v>
      </c>
      <c r="G46" s="84">
        <v>1500</v>
      </c>
      <c r="H46" s="85">
        <f>H47+H53</f>
        <v>3150</v>
      </c>
      <c r="I46" s="85">
        <f>I47+I53</f>
        <v>1815</v>
      </c>
      <c r="J46" s="85">
        <f>J47+J53</f>
        <v>2602.5</v>
      </c>
      <c r="K46" s="85">
        <f>K47+K53</f>
        <v>0</v>
      </c>
      <c r="L46" s="85"/>
      <c r="M46" s="86"/>
      <c r="N46" s="87"/>
      <c r="O46" s="87"/>
      <c r="P46" s="87"/>
      <c r="Q46" s="87"/>
      <c r="R46" s="88"/>
    </row>
    <row r="47" spans="1:18" s="97" customFormat="1" x14ac:dyDescent="0.55000000000000004">
      <c r="A47" s="90">
        <v>1.1000000000000001</v>
      </c>
      <c r="B47" s="91" t="s">
        <v>87</v>
      </c>
      <c r="C47" s="92">
        <f>SUM(C48:C52)</f>
        <v>11</v>
      </c>
      <c r="D47" s="93"/>
      <c r="E47" s="93">
        <f>SUM(E48:E52)</f>
        <v>25</v>
      </c>
      <c r="F47" s="94">
        <v>1</v>
      </c>
      <c r="G47" s="93">
        <f>G48+G49+G50+G51+G52</f>
        <v>750</v>
      </c>
      <c r="H47" s="94">
        <f>SUM(H48:H52)</f>
        <v>1650</v>
      </c>
      <c r="I47" s="94">
        <f>SUM(I48:I52)</f>
        <v>907.5</v>
      </c>
      <c r="J47" s="94">
        <f>SUM(J48:J52)</f>
        <v>1695</v>
      </c>
      <c r="K47" s="94">
        <f>SUM(K48:K52)</f>
        <v>0</v>
      </c>
      <c r="L47" s="94"/>
      <c r="M47" s="95"/>
      <c r="N47" s="95"/>
      <c r="O47" s="95"/>
      <c r="P47" s="95"/>
      <c r="Q47" s="95"/>
      <c r="R47" s="96"/>
    </row>
    <row r="48" spans="1:18" s="89" customFormat="1" x14ac:dyDescent="0.55000000000000004">
      <c r="A48" s="98" t="s">
        <v>42</v>
      </c>
      <c r="B48" s="99" t="s">
        <v>69</v>
      </c>
      <c r="C48" s="100">
        <v>2</v>
      </c>
      <c r="D48" s="101">
        <v>1</v>
      </c>
      <c r="E48" s="101">
        <v>5</v>
      </c>
      <c r="F48" s="102">
        <v>1</v>
      </c>
      <c r="G48" s="101">
        <v>150</v>
      </c>
      <c r="H48" s="103">
        <f>C48*D48*G48</f>
        <v>300</v>
      </c>
      <c r="I48" s="102">
        <f>C48*E48*F48*16.5</f>
        <v>165</v>
      </c>
      <c r="J48" s="104">
        <f t="shared" ref="J48:J58" si="12">I48</f>
        <v>165</v>
      </c>
      <c r="K48" s="104">
        <v>0</v>
      </c>
      <c r="L48" s="104">
        <v>0</v>
      </c>
      <c r="M48" s="87"/>
      <c r="N48" s="87"/>
      <c r="O48" s="87"/>
      <c r="P48" s="87"/>
      <c r="Q48" s="87"/>
      <c r="R48" s="88"/>
    </row>
    <row r="49" spans="1:18" s="89" customFormat="1" x14ac:dyDescent="0.55000000000000004">
      <c r="A49" s="98" t="s">
        <v>44</v>
      </c>
      <c r="B49" s="99" t="s">
        <v>70</v>
      </c>
      <c r="C49" s="100">
        <v>3</v>
      </c>
      <c r="D49" s="101">
        <v>1</v>
      </c>
      <c r="E49" s="101">
        <v>5</v>
      </c>
      <c r="F49" s="102">
        <v>1</v>
      </c>
      <c r="G49" s="101">
        <v>150</v>
      </c>
      <c r="H49" s="103">
        <f>C49*D49*G49</f>
        <v>450</v>
      </c>
      <c r="I49" s="102">
        <f t="shared" ref="I49:I58" si="13">C49*E49*F49*16.5</f>
        <v>247.5</v>
      </c>
      <c r="J49" s="105">
        <v>600</v>
      </c>
      <c r="K49" s="104">
        <v>0</v>
      </c>
      <c r="L49" s="104"/>
      <c r="M49" s="87"/>
      <c r="N49" s="87"/>
      <c r="O49" s="87"/>
      <c r="P49" s="87"/>
      <c r="Q49" s="87"/>
      <c r="R49" s="88"/>
    </row>
    <row r="50" spans="1:18" s="89" customFormat="1" x14ac:dyDescent="0.55000000000000004">
      <c r="A50" s="98" t="s">
        <v>45</v>
      </c>
      <c r="B50" s="44" t="s">
        <v>71</v>
      </c>
      <c r="C50" s="100">
        <v>2</v>
      </c>
      <c r="D50" s="101">
        <v>1</v>
      </c>
      <c r="E50" s="101">
        <v>5</v>
      </c>
      <c r="F50" s="102">
        <v>1</v>
      </c>
      <c r="G50" s="101">
        <v>150</v>
      </c>
      <c r="H50" s="103">
        <f t="shared" ref="H50:H58" si="14">C50*D50*G50</f>
        <v>300</v>
      </c>
      <c r="I50" s="102">
        <f t="shared" si="13"/>
        <v>165</v>
      </c>
      <c r="J50" s="105">
        <v>600</v>
      </c>
      <c r="K50" s="104">
        <v>0</v>
      </c>
      <c r="L50" s="104"/>
      <c r="M50" s="87"/>
      <c r="N50" s="87"/>
      <c r="O50" s="87"/>
      <c r="P50" s="87"/>
      <c r="Q50" s="87"/>
      <c r="R50" s="88"/>
    </row>
    <row r="51" spans="1:18" s="89" customFormat="1" x14ac:dyDescent="0.55000000000000004">
      <c r="A51" s="98" t="s">
        <v>46</v>
      </c>
      <c r="B51" s="99" t="s">
        <v>72</v>
      </c>
      <c r="C51" s="100">
        <v>2</v>
      </c>
      <c r="D51" s="101">
        <v>1</v>
      </c>
      <c r="E51" s="101">
        <v>5</v>
      </c>
      <c r="F51" s="102">
        <v>1</v>
      </c>
      <c r="G51" s="101">
        <v>150</v>
      </c>
      <c r="H51" s="103">
        <f t="shared" si="14"/>
        <v>300</v>
      </c>
      <c r="I51" s="102">
        <f t="shared" si="13"/>
        <v>165</v>
      </c>
      <c r="J51" s="104">
        <f t="shared" si="12"/>
        <v>165</v>
      </c>
      <c r="K51" s="104">
        <v>0</v>
      </c>
      <c r="L51" s="104">
        <v>0</v>
      </c>
      <c r="M51" s="87"/>
      <c r="N51" s="87"/>
      <c r="O51" s="87"/>
      <c r="P51" s="87"/>
      <c r="Q51" s="87"/>
      <c r="R51" s="88"/>
    </row>
    <row r="52" spans="1:18" s="89" customFormat="1" x14ac:dyDescent="0.55000000000000004">
      <c r="A52" s="98" t="s">
        <v>49</v>
      </c>
      <c r="B52" s="99" t="s">
        <v>73</v>
      </c>
      <c r="C52" s="100">
        <v>2</v>
      </c>
      <c r="D52" s="101">
        <v>1</v>
      </c>
      <c r="E52" s="101">
        <v>5</v>
      </c>
      <c r="F52" s="102">
        <v>1</v>
      </c>
      <c r="G52" s="101">
        <v>150</v>
      </c>
      <c r="H52" s="103">
        <f t="shared" si="14"/>
        <v>300</v>
      </c>
      <c r="I52" s="102">
        <f t="shared" si="13"/>
        <v>165</v>
      </c>
      <c r="J52" s="104">
        <f t="shared" si="12"/>
        <v>165</v>
      </c>
      <c r="K52" s="104">
        <v>0</v>
      </c>
      <c r="L52" s="104">
        <v>0</v>
      </c>
      <c r="M52" s="87"/>
      <c r="N52" s="87"/>
      <c r="O52" s="87"/>
      <c r="P52" s="87"/>
      <c r="Q52" s="87"/>
      <c r="R52" s="88"/>
    </row>
    <row r="53" spans="1:18" s="69" customFormat="1" x14ac:dyDescent="0.55000000000000004">
      <c r="A53" s="79">
        <v>1.2</v>
      </c>
      <c r="B53" s="71" t="s">
        <v>89</v>
      </c>
      <c r="C53" s="72">
        <f>SUM(C54:C58)</f>
        <v>11</v>
      </c>
      <c r="D53" s="73"/>
      <c r="E53" s="74">
        <f>SUM(E54:E58)</f>
        <v>25</v>
      </c>
      <c r="F53" s="75"/>
      <c r="G53" s="74">
        <v>750</v>
      </c>
      <c r="H53" s="76">
        <f>SUM(H54:H58)</f>
        <v>1500</v>
      </c>
      <c r="I53" s="76">
        <f>SUM(I54:I58)</f>
        <v>907.5</v>
      </c>
      <c r="J53" s="76">
        <f>SUM(J54:J58)</f>
        <v>907.5</v>
      </c>
      <c r="K53" s="76">
        <f>SUM(K54:K58)</f>
        <v>0</v>
      </c>
      <c r="L53" s="76"/>
      <c r="M53" s="80"/>
      <c r="N53" s="77"/>
      <c r="O53" s="77"/>
      <c r="P53" s="77"/>
      <c r="Q53" s="77"/>
      <c r="R53" s="78"/>
    </row>
    <row r="54" spans="1:18" x14ac:dyDescent="0.55000000000000004">
      <c r="A54" s="35" t="s">
        <v>43</v>
      </c>
      <c r="B54" s="43" t="s">
        <v>69</v>
      </c>
      <c r="C54" s="50">
        <v>2</v>
      </c>
      <c r="D54" s="40">
        <v>1</v>
      </c>
      <c r="E54" s="40">
        <v>5</v>
      </c>
      <c r="F54" s="31">
        <v>1</v>
      </c>
      <c r="G54" s="40">
        <v>150</v>
      </c>
      <c r="H54" s="30">
        <f>C54*D54*G54</f>
        <v>300</v>
      </c>
      <c r="I54" s="31">
        <f>C54*E54*F54*16.5</f>
        <v>165</v>
      </c>
      <c r="J54" s="32">
        <f>I54</f>
        <v>165</v>
      </c>
      <c r="K54" s="32">
        <v>0</v>
      </c>
      <c r="L54" s="32">
        <v>0</v>
      </c>
      <c r="M54" s="33"/>
      <c r="N54" s="33"/>
      <c r="O54" s="33"/>
      <c r="P54" s="33"/>
      <c r="Q54" s="33"/>
      <c r="R54" s="34"/>
    </row>
    <row r="55" spans="1:18" x14ac:dyDescent="0.55000000000000004">
      <c r="A55" s="35" t="s">
        <v>44</v>
      </c>
      <c r="B55" s="43" t="s">
        <v>70</v>
      </c>
      <c r="C55" s="50">
        <v>3</v>
      </c>
      <c r="D55" s="40">
        <v>1</v>
      </c>
      <c r="E55" s="40">
        <v>5</v>
      </c>
      <c r="F55" s="31">
        <v>1</v>
      </c>
      <c r="G55" s="40">
        <v>150</v>
      </c>
      <c r="H55" s="30">
        <v>300</v>
      </c>
      <c r="I55" s="31">
        <f t="shared" ref="I55" si="15">C55*E55*F55*16.5</f>
        <v>247.5</v>
      </c>
      <c r="J55" s="53">
        <v>247.5</v>
      </c>
      <c r="K55" s="32">
        <v>0</v>
      </c>
      <c r="L55" s="32"/>
      <c r="M55" s="33"/>
      <c r="N55" s="33"/>
      <c r="O55" s="33"/>
      <c r="P55" s="33"/>
      <c r="Q55" s="33"/>
      <c r="R55" s="34"/>
    </row>
    <row r="56" spans="1:18" x14ac:dyDescent="0.55000000000000004">
      <c r="A56" s="35" t="s">
        <v>47</v>
      </c>
      <c r="B56" s="44" t="s">
        <v>71</v>
      </c>
      <c r="C56" s="50">
        <v>2</v>
      </c>
      <c r="D56" s="40">
        <v>1</v>
      </c>
      <c r="E56" s="40">
        <v>5</v>
      </c>
      <c r="F56" s="31">
        <v>1</v>
      </c>
      <c r="G56" s="40">
        <v>150</v>
      </c>
      <c r="H56" s="30">
        <f>C56*D56*G56</f>
        <v>300</v>
      </c>
      <c r="I56" s="31">
        <f>C56*E56*F56*16.5</f>
        <v>165</v>
      </c>
      <c r="J56" s="32">
        <f>I56</f>
        <v>165</v>
      </c>
      <c r="K56" s="32">
        <v>0</v>
      </c>
      <c r="L56" s="32">
        <v>0</v>
      </c>
      <c r="M56" s="33"/>
      <c r="N56" s="33"/>
      <c r="O56" s="33"/>
      <c r="P56" s="33"/>
      <c r="Q56" s="33"/>
      <c r="R56" s="34"/>
    </row>
    <row r="57" spans="1:18" x14ac:dyDescent="0.55000000000000004">
      <c r="A57" s="35" t="s">
        <v>48</v>
      </c>
      <c r="B57" s="43" t="s">
        <v>72</v>
      </c>
      <c r="C57" s="50">
        <v>2</v>
      </c>
      <c r="D57" s="40">
        <v>1</v>
      </c>
      <c r="E57" s="40">
        <v>5</v>
      </c>
      <c r="F57" s="31">
        <v>1</v>
      </c>
      <c r="G57" s="40">
        <v>150</v>
      </c>
      <c r="H57" s="30">
        <f t="shared" ref="H57" si="16">C57*D57*G57</f>
        <v>300</v>
      </c>
      <c r="I57" s="31">
        <f t="shared" ref="I57" si="17">C57*E57*F57*16.5</f>
        <v>165</v>
      </c>
      <c r="J57" s="32">
        <f t="shared" ref="J57" si="18">I57</f>
        <v>165</v>
      </c>
      <c r="K57" s="32">
        <v>0</v>
      </c>
      <c r="L57" s="32">
        <v>0</v>
      </c>
      <c r="M57" s="33"/>
      <c r="N57" s="33"/>
      <c r="O57" s="33"/>
      <c r="P57" s="33"/>
      <c r="Q57" s="33"/>
      <c r="R57" s="34"/>
    </row>
    <row r="58" spans="1:18" x14ac:dyDescent="0.55000000000000004">
      <c r="A58" s="35" t="s">
        <v>49</v>
      </c>
      <c r="B58" s="43" t="s">
        <v>73</v>
      </c>
      <c r="C58" s="50">
        <v>2</v>
      </c>
      <c r="D58" s="40">
        <v>1</v>
      </c>
      <c r="E58" s="40">
        <v>5</v>
      </c>
      <c r="F58" s="31">
        <v>1</v>
      </c>
      <c r="G58" s="40">
        <v>150</v>
      </c>
      <c r="H58" s="30">
        <f t="shared" si="14"/>
        <v>300</v>
      </c>
      <c r="I58" s="31">
        <f t="shared" si="13"/>
        <v>165</v>
      </c>
      <c r="J58" s="32">
        <f t="shared" si="12"/>
        <v>165</v>
      </c>
      <c r="K58" s="32">
        <v>0</v>
      </c>
      <c r="L58" s="32">
        <v>0</v>
      </c>
      <c r="M58" s="33"/>
      <c r="N58" s="33"/>
      <c r="O58" s="33"/>
      <c r="P58" s="33"/>
      <c r="Q58" s="33"/>
      <c r="R58" s="34"/>
    </row>
    <row r="59" spans="1:18" x14ac:dyDescent="0.55000000000000004">
      <c r="A59" s="15">
        <v>2</v>
      </c>
      <c r="B59" s="16" t="s">
        <v>59</v>
      </c>
      <c r="C59" s="47">
        <f>C60+C66</f>
        <v>22</v>
      </c>
      <c r="D59" s="24"/>
      <c r="E59" s="24">
        <f>E60+E66</f>
        <v>20</v>
      </c>
      <c r="F59" s="42"/>
      <c r="G59" s="24">
        <f>G60+G66</f>
        <v>400</v>
      </c>
      <c r="H59" s="42">
        <f>H60+H66</f>
        <v>880</v>
      </c>
      <c r="I59" s="42">
        <f>I60+I66</f>
        <v>726</v>
      </c>
      <c r="J59" s="42">
        <f>J60+J66</f>
        <v>726</v>
      </c>
      <c r="K59" s="42">
        <f t="shared" ref="K59:L59" si="19">K60+K66</f>
        <v>0</v>
      </c>
      <c r="L59" s="42">
        <f t="shared" si="19"/>
        <v>0</v>
      </c>
      <c r="M59" s="33"/>
      <c r="N59" s="33"/>
      <c r="O59" s="33"/>
      <c r="P59" s="33"/>
      <c r="Q59" s="33"/>
      <c r="R59" s="34"/>
    </row>
    <row r="60" spans="1:18" s="69" customFormat="1" x14ac:dyDescent="0.55000000000000004">
      <c r="A60" s="62" t="s">
        <v>66</v>
      </c>
      <c r="B60" s="63" t="s">
        <v>87</v>
      </c>
      <c r="C60" s="64">
        <f>SUM(C61:C65)</f>
        <v>11</v>
      </c>
      <c r="D60" s="65"/>
      <c r="E60" s="65">
        <f>SUM(E61:E65)</f>
        <v>10</v>
      </c>
      <c r="F60" s="66"/>
      <c r="G60" s="65">
        <v>200</v>
      </c>
      <c r="H60" s="66">
        <f>SUM(H61:H65)</f>
        <v>440</v>
      </c>
      <c r="I60" s="66">
        <f>SUM(I61:I65)</f>
        <v>363</v>
      </c>
      <c r="J60" s="66">
        <f t="shared" ref="J60:L60" si="20">SUM(J61:J65)</f>
        <v>363</v>
      </c>
      <c r="K60" s="66">
        <f t="shared" si="20"/>
        <v>0</v>
      </c>
      <c r="L60" s="66">
        <f t="shared" si="20"/>
        <v>0</v>
      </c>
      <c r="M60" s="67"/>
      <c r="N60" s="67"/>
      <c r="O60" s="67"/>
      <c r="P60" s="67"/>
      <c r="Q60" s="67"/>
      <c r="R60" s="68"/>
    </row>
    <row r="61" spans="1:18" x14ac:dyDescent="0.55000000000000004">
      <c r="A61" s="35" t="s">
        <v>42</v>
      </c>
      <c r="B61" s="43" t="s">
        <v>69</v>
      </c>
      <c r="C61" s="50">
        <v>2</v>
      </c>
      <c r="D61" s="40">
        <v>1</v>
      </c>
      <c r="E61" s="40">
        <v>2</v>
      </c>
      <c r="F61" s="31">
        <v>1</v>
      </c>
      <c r="G61" s="40">
        <v>40</v>
      </c>
      <c r="H61" s="30">
        <f>C61*D61*G61</f>
        <v>80</v>
      </c>
      <c r="I61" s="31">
        <f>C61*E61*F61*16.5</f>
        <v>66</v>
      </c>
      <c r="J61" s="32">
        <f>I61</f>
        <v>66</v>
      </c>
      <c r="K61" s="32">
        <v>0</v>
      </c>
      <c r="L61" s="32">
        <v>0</v>
      </c>
      <c r="M61" s="33"/>
      <c r="N61" s="33"/>
      <c r="O61" s="33"/>
      <c r="P61" s="33"/>
      <c r="Q61" s="33"/>
      <c r="R61" s="34"/>
    </row>
    <row r="62" spans="1:18" x14ac:dyDescent="0.55000000000000004">
      <c r="A62" s="35" t="s">
        <v>43</v>
      </c>
      <c r="B62" s="43" t="s">
        <v>70</v>
      </c>
      <c r="C62" s="50">
        <v>3</v>
      </c>
      <c r="D62" s="40">
        <v>1</v>
      </c>
      <c r="E62" s="40">
        <v>2</v>
      </c>
      <c r="F62" s="31">
        <v>1</v>
      </c>
      <c r="G62" s="40">
        <v>40</v>
      </c>
      <c r="H62" s="30">
        <f t="shared" ref="H62:H71" si="21">C62*D62*G62</f>
        <v>120</v>
      </c>
      <c r="I62" s="31">
        <f t="shared" ref="I62:I71" si="22">C62*E62*F62*16.5</f>
        <v>99</v>
      </c>
      <c r="J62" s="32">
        <f t="shared" ref="J62:J71" si="23">I62</f>
        <v>99</v>
      </c>
      <c r="K62" s="32">
        <v>0</v>
      </c>
      <c r="L62" s="32">
        <v>0</v>
      </c>
      <c r="M62" s="33"/>
      <c r="N62" s="33"/>
      <c r="O62" s="33"/>
      <c r="P62" s="33"/>
      <c r="Q62" s="33"/>
      <c r="R62" s="34"/>
    </row>
    <row r="63" spans="1:18" x14ac:dyDescent="0.55000000000000004">
      <c r="A63" s="35" t="s">
        <v>44</v>
      </c>
      <c r="B63" s="44" t="s">
        <v>71</v>
      </c>
      <c r="C63" s="50">
        <v>2</v>
      </c>
      <c r="D63" s="40">
        <v>1</v>
      </c>
      <c r="E63" s="40">
        <v>2</v>
      </c>
      <c r="F63" s="31">
        <v>1</v>
      </c>
      <c r="G63" s="40">
        <v>40</v>
      </c>
      <c r="H63" s="30">
        <f t="shared" si="21"/>
        <v>80</v>
      </c>
      <c r="I63" s="31">
        <f t="shared" si="22"/>
        <v>66</v>
      </c>
      <c r="J63" s="32">
        <f t="shared" si="23"/>
        <v>66</v>
      </c>
      <c r="K63" s="32">
        <v>0</v>
      </c>
      <c r="L63" s="32">
        <v>0</v>
      </c>
      <c r="M63" s="33"/>
      <c r="N63" s="33"/>
      <c r="O63" s="33"/>
      <c r="P63" s="33"/>
      <c r="Q63" s="33"/>
      <c r="R63" s="34"/>
    </row>
    <row r="64" spans="1:18" x14ac:dyDescent="0.55000000000000004">
      <c r="A64" s="35" t="s">
        <v>45</v>
      </c>
      <c r="B64" s="43" t="s">
        <v>72</v>
      </c>
      <c r="C64" s="50">
        <v>2</v>
      </c>
      <c r="D64" s="40">
        <v>1</v>
      </c>
      <c r="E64" s="40">
        <v>2</v>
      </c>
      <c r="F64" s="31">
        <v>1</v>
      </c>
      <c r="G64" s="40">
        <v>40</v>
      </c>
      <c r="H64" s="30">
        <f t="shared" si="21"/>
        <v>80</v>
      </c>
      <c r="I64" s="31">
        <f t="shared" si="22"/>
        <v>66</v>
      </c>
      <c r="J64" s="32">
        <f t="shared" si="23"/>
        <v>66</v>
      </c>
      <c r="K64" s="32">
        <v>0</v>
      </c>
      <c r="L64" s="32">
        <v>0</v>
      </c>
      <c r="M64" s="33"/>
      <c r="N64" s="33"/>
      <c r="O64" s="33"/>
      <c r="P64" s="33"/>
      <c r="Q64" s="33"/>
      <c r="R64" s="34"/>
    </row>
    <row r="65" spans="1:18" x14ac:dyDescent="0.55000000000000004">
      <c r="A65" s="35" t="s">
        <v>46</v>
      </c>
      <c r="B65" s="43" t="s">
        <v>73</v>
      </c>
      <c r="C65" s="50">
        <v>2</v>
      </c>
      <c r="D65" s="40">
        <v>1</v>
      </c>
      <c r="E65" s="40">
        <v>2</v>
      </c>
      <c r="F65" s="31">
        <v>1</v>
      </c>
      <c r="G65" s="40">
        <v>40</v>
      </c>
      <c r="H65" s="30">
        <f t="shared" si="21"/>
        <v>80</v>
      </c>
      <c r="I65" s="31">
        <f t="shared" si="22"/>
        <v>66</v>
      </c>
      <c r="J65" s="32">
        <f t="shared" si="23"/>
        <v>66</v>
      </c>
      <c r="K65" s="32">
        <v>0</v>
      </c>
      <c r="L65" s="32">
        <v>0</v>
      </c>
      <c r="M65" s="33"/>
      <c r="N65" s="33"/>
      <c r="O65" s="33"/>
      <c r="P65" s="33"/>
      <c r="Q65" s="33"/>
      <c r="R65" s="34"/>
    </row>
    <row r="66" spans="1:18" s="69" customFormat="1" x14ac:dyDescent="0.55000000000000004">
      <c r="A66" s="70" t="s">
        <v>66</v>
      </c>
      <c r="B66" s="71" t="s">
        <v>89</v>
      </c>
      <c r="C66" s="72">
        <f>SUM(C67:C71)</f>
        <v>11</v>
      </c>
      <c r="D66" s="73"/>
      <c r="E66" s="74">
        <f>SUM(E67:E71)</f>
        <v>10</v>
      </c>
      <c r="F66" s="75"/>
      <c r="G66" s="74">
        <v>200</v>
      </c>
      <c r="H66" s="76">
        <f>SUM(H67:H71)</f>
        <v>440</v>
      </c>
      <c r="I66" s="76">
        <f>SUM(I67:I71)</f>
        <v>363</v>
      </c>
      <c r="J66" s="76">
        <f>SUM(J67:J71)</f>
        <v>363</v>
      </c>
      <c r="K66" s="76">
        <f>SUM(K67:K71)</f>
        <v>0</v>
      </c>
      <c r="L66" s="76">
        <f>SUM(L67:L71)</f>
        <v>0</v>
      </c>
      <c r="M66" s="77"/>
      <c r="N66" s="77"/>
      <c r="O66" s="77"/>
      <c r="P66" s="77"/>
      <c r="Q66" s="77"/>
      <c r="R66" s="78"/>
    </row>
    <row r="67" spans="1:18" x14ac:dyDescent="0.55000000000000004">
      <c r="A67" s="35" t="s">
        <v>47</v>
      </c>
      <c r="B67" s="43" t="s">
        <v>69</v>
      </c>
      <c r="C67" s="50">
        <v>2</v>
      </c>
      <c r="D67" s="40">
        <v>1</v>
      </c>
      <c r="E67" s="40">
        <v>2</v>
      </c>
      <c r="F67" s="31">
        <v>1</v>
      </c>
      <c r="G67" s="40">
        <v>40</v>
      </c>
      <c r="H67" s="30">
        <f t="shared" si="21"/>
        <v>80</v>
      </c>
      <c r="I67" s="31">
        <f t="shared" si="22"/>
        <v>66</v>
      </c>
      <c r="J67" s="32">
        <f t="shared" si="23"/>
        <v>66</v>
      </c>
      <c r="K67" s="32">
        <v>0</v>
      </c>
      <c r="L67" s="32">
        <v>0</v>
      </c>
      <c r="M67" s="33"/>
      <c r="N67" s="33"/>
      <c r="O67" s="33"/>
      <c r="P67" s="33"/>
      <c r="Q67" s="33"/>
      <c r="R67" s="34"/>
    </row>
    <row r="68" spans="1:18" x14ac:dyDescent="0.55000000000000004">
      <c r="A68" s="35" t="s">
        <v>48</v>
      </c>
      <c r="B68" s="43" t="s">
        <v>70</v>
      </c>
      <c r="C68" s="50">
        <v>3</v>
      </c>
      <c r="D68" s="40">
        <v>1</v>
      </c>
      <c r="E68" s="40">
        <v>2</v>
      </c>
      <c r="F68" s="31">
        <v>1</v>
      </c>
      <c r="G68" s="40">
        <v>40</v>
      </c>
      <c r="H68" s="30">
        <f t="shared" si="21"/>
        <v>120</v>
      </c>
      <c r="I68" s="31">
        <f t="shared" si="22"/>
        <v>99</v>
      </c>
      <c r="J68" s="32">
        <f t="shared" si="23"/>
        <v>99</v>
      </c>
      <c r="K68" s="32">
        <v>0</v>
      </c>
      <c r="L68" s="32">
        <v>0</v>
      </c>
      <c r="M68" s="33"/>
      <c r="N68" s="33"/>
      <c r="O68" s="33"/>
      <c r="P68" s="33"/>
      <c r="Q68" s="33"/>
      <c r="R68" s="34"/>
    </row>
    <row r="69" spans="1:18" x14ac:dyDescent="0.55000000000000004">
      <c r="A69" s="35" t="s">
        <v>49</v>
      </c>
      <c r="B69" s="44" t="s">
        <v>71</v>
      </c>
      <c r="C69" s="50">
        <v>2</v>
      </c>
      <c r="D69" s="40">
        <v>1</v>
      </c>
      <c r="E69" s="40">
        <v>2</v>
      </c>
      <c r="F69" s="31">
        <v>1</v>
      </c>
      <c r="G69" s="40">
        <v>40</v>
      </c>
      <c r="H69" s="30">
        <f t="shared" si="21"/>
        <v>80</v>
      </c>
      <c r="I69" s="31">
        <f t="shared" si="22"/>
        <v>66</v>
      </c>
      <c r="J69" s="32">
        <f t="shared" si="23"/>
        <v>66</v>
      </c>
      <c r="K69" s="32">
        <v>0</v>
      </c>
      <c r="L69" s="32">
        <v>0</v>
      </c>
      <c r="M69" s="33"/>
      <c r="N69" s="33"/>
      <c r="O69" s="33"/>
      <c r="P69" s="33"/>
      <c r="Q69" s="33"/>
      <c r="R69" s="34"/>
    </row>
    <row r="70" spans="1:18" x14ac:dyDescent="0.55000000000000004">
      <c r="A70" s="35" t="s">
        <v>50</v>
      </c>
      <c r="B70" s="43" t="s">
        <v>72</v>
      </c>
      <c r="C70" s="50">
        <v>2</v>
      </c>
      <c r="D70" s="40">
        <v>1</v>
      </c>
      <c r="E70" s="40">
        <v>2</v>
      </c>
      <c r="F70" s="31">
        <v>1</v>
      </c>
      <c r="G70" s="40">
        <v>40</v>
      </c>
      <c r="H70" s="30">
        <f t="shared" si="21"/>
        <v>80</v>
      </c>
      <c r="I70" s="31">
        <f t="shared" si="22"/>
        <v>66</v>
      </c>
      <c r="J70" s="32">
        <f t="shared" si="23"/>
        <v>66</v>
      </c>
      <c r="K70" s="32">
        <v>0</v>
      </c>
      <c r="L70" s="32">
        <v>0</v>
      </c>
      <c r="M70" s="33"/>
      <c r="N70" s="33"/>
      <c r="O70" s="33"/>
      <c r="P70" s="33"/>
      <c r="Q70" s="33"/>
      <c r="R70" s="34"/>
    </row>
    <row r="71" spans="1:18" x14ac:dyDescent="0.55000000000000004">
      <c r="A71" s="35" t="s">
        <v>51</v>
      </c>
      <c r="B71" s="43" t="s">
        <v>73</v>
      </c>
      <c r="C71" s="50">
        <v>2</v>
      </c>
      <c r="D71" s="40">
        <v>1</v>
      </c>
      <c r="E71" s="40">
        <v>2</v>
      </c>
      <c r="F71" s="31">
        <v>1</v>
      </c>
      <c r="G71" s="40">
        <v>40</v>
      </c>
      <c r="H71" s="30">
        <f t="shared" si="21"/>
        <v>80</v>
      </c>
      <c r="I71" s="31">
        <f t="shared" si="22"/>
        <v>66</v>
      </c>
      <c r="J71" s="32">
        <f t="shared" si="23"/>
        <v>66</v>
      </c>
      <c r="K71" s="32">
        <v>0</v>
      </c>
      <c r="L71" s="32">
        <v>0</v>
      </c>
      <c r="M71" s="33"/>
      <c r="N71" s="33"/>
      <c r="O71" s="33"/>
      <c r="P71" s="33"/>
      <c r="Q71" s="33"/>
      <c r="R71" s="34"/>
    </row>
  </sheetData>
  <mergeCells count="24">
    <mergeCell ref="A4:R4"/>
    <mergeCell ref="A5:R5"/>
    <mergeCell ref="A7:A8"/>
    <mergeCell ref="B7:B8"/>
    <mergeCell ref="C7:C8"/>
    <mergeCell ref="D7:D8"/>
    <mergeCell ref="A3:R3"/>
    <mergeCell ref="A1:C1"/>
    <mergeCell ref="J1:O1"/>
    <mergeCell ref="Q1:R1"/>
    <mergeCell ref="A2:C2"/>
    <mergeCell ref="J2:O2"/>
    <mergeCell ref="R7:R8"/>
    <mergeCell ref="I7:I8"/>
    <mergeCell ref="J7:L7"/>
    <mergeCell ref="E7:E8"/>
    <mergeCell ref="F7:F8"/>
    <mergeCell ref="G7:G8"/>
    <mergeCell ref="H7:H8"/>
    <mergeCell ref="Q7:Q8"/>
    <mergeCell ref="M7:M8"/>
    <mergeCell ref="N7:N8"/>
    <mergeCell ref="O7:O8"/>
    <mergeCell ref="P7:P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CHÍNH TRỊ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2021-12-20T13:23:41Z</dcterms:created>
  <dcterms:modified xsi:type="dcterms:W3CDTF">2025-09-14T14:52:25Z</dcterms:modified>
</cp:coreProperties>
</file>